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YERLY\Downloads\"/>
    </mc:Choice>
  </mc:AlternateContent>
  <xr:revisionPtr revIDLastSave="0" documentId="13_ncr:1_{9D8D66AD-6AC9-4DC2-9789-F77339020E7A}" xr6:coauthVersionLast="47" xr6:coauthVersionMax="47" xr10:uidLastSave="{00000000-0000-0000-0000-000000000000}"/>
  <bookViews>
    <workbookView xWindow="2505" yWindow="630" windowWidth="22365" windowHeight="144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2" i="1" l="1"/>
  <c r="O72" i="1" s="1"/>
  <c r="R72" i="1" s="1"/>
  <c r="E71" i="1"/>
  <c r="O71" i="1" s="1"/>
  <c r="R71" i="1" s="1"/>
  <c r="E121" i="1" l="1"/>
  <c r="O121" i="1" s="1"/>
  <c r="R121" i="1" s="1"/>
  <c r="O82" i="1"/>
  <c r="M13" i="1"/>
  <c r="N13" i="1" s="1"/>
  <c r="J13" i="1"/>
  <c r="K13" i="1" s="1"/>
  <c r="G13" i="1"/>
  <c r="H13" i="1" s="1"/>
  <c r="D167" i="1"/>
  <c r="E167" i="1" s="1"/>
  <c r="O167" i="1" s="1"/>
  <c r="R167" i="1" s="1"/>
  <c r="D158" i="1"/>
  <c r="E158" i="1" s="1"/>
  <c r="O158" i="1" s="1"/>
  <c r="R158" i="1" s="1"/>
  <c r="O48" i="1"/>
  <c r="O24" i="1"/>
  <c r="D70" i="1"/>
  <c r="E70" i="1" s="1"/>
  <c r="O70" i="1" s="1"/>
  <c r="R70" i="1" s="1"/>
  <c r="D69" i="1"/>
  <c r="E69" i="1" s="1"/>
  <c r="O69" i="1" s="1"/>
  <c r="R69" i="1" s="1"/>
  <c r="D68" i="1"/>
  <c r="E68" i="1" s="1"/>
  <c r="O68" i="1" s="1"/>
  <c r="R68" i="1" s="1"/>
  <c r="D67" i="1"/>
  <c r="E67" i="1" s="1"/>
  <c r="O67" i="1" s="1"/>
  <c r="R67" i="1" s="1"/>
  <c r="D66" i="1"/>
  <c r="E66" i="1" s="1"/>
  <c r="O66" i="1" s="1"/>
  <c r="R66" i="1" s="1"/>
  <c r="N65" i="1"/>
  <c r="J65" i="1"/>
  <c r="K65" i="1" s="1"/>
  <c r="G65" i="1"/>
  <c r="H65" i="1" s="1"/>
  <c r="D65" i="1"/>
  <c r="E65" i="1" s="1"/>
  <c r="N64" i="1"/>
  <c r="J64" i="1"/>
  <c r="K64" i="1" s="1"/>
  <c r="G64" i="1"/>
  <c r="H64" i="1" s="1"/>
  <c r="D64" i="1"/>
  <c r="E64" i="1" s="1"/>
  <c r="M63" i="1"/>
  <c r="N63" i="1" s="1"/>
  <c r="J63" i="1"/>
  <c r="K63" i="1" s="1"/>
  <c r="G63" i="1"/>
  <c r="H63" i="1" s="1"/>
  <c r="D63" i="1"/>
  <c r="E63" i="1" s="1"/>
  <c r="D62" i="1"/>
  <c r="E62" i="1" s="1"/>
  <c r="O62" i="1" s="1"/>
  <c r="R62" i="1" s="1"/>
  <c r="M61" i="1"/>
  <c r="N61" i="1" s="1"/>
  <c r="J61" i="1"/>
  <c r="K61" i="1" s="1"/>
  <c r="G61" i="1"/>
  <c r="H61" i="1" s="1"/>
  <c r="D61" i="1"/>
  <c r="E61" i="1" s="1"/>
  <c r="M60" i="1"/>
  <c r="N60" i="1" s="1"/>
  <c r="J60" i="1"/>
  <c r="K60" i="1" s="1"/>
  <c r="G60" i="1"/>
  <c r="H60" i="1" s="1"/>
  <c r="D60" i="1"/>
  <c r="E60" i="1" s="1"/>
  <c r="M59" i="1"/>
  <c r="N59" i="1" s="1"/>
  <c r="J59" i="1"/>
  <c r="K59" i="1" s="1"/>
  <c r="G59" i="1"/>
  <c r="H59" i="1" s="1"/>
  <c r="D59" i="1"/>
  <c r="E59" i="1" s="1"/>
  <c r="M58" i="1"/>
  <c r="N58" i="1" s="1"/>
  <c r="J58" i="1"/>
  <c r="K58" i="1" s="1"/>
  <c r="G58" i="1"/>
  <c r="H58" i="1" s="1"/>
  <c r="D58" i="1"/>
  <c r="E58" i="1" s="1"/>
  <c r="O58" i="1" s="1"/>
  <c r="R58" i="1" s="1"/>
  <c r="M57" i="1"/>
  <c r="N57" i="1" s="1"/>
  <c r="J57" i="1"/>
  <c r="K57" i="1" s="1"/>
  <c r="G57" i="1"/>
  <c r="H57" i="1" s="1"/>
  <c r="D57" i="1"/>
  <c r="E57" i="1" s="1"/>
  <c r="M56" i="1"/>
  <c r="N56" i="1" s="1"/>
  <c r="J56" i="1"/>
  <c r="K56" i="1" s="1"/>
  <c r="G56" i="1"/>
  <c r="H56" i="1" s="1"/>
  <c r="D56" i="1"/>
  <c r="E56" i="1" s="1"/>
  <c r="O56" i="1" s="1"/>
  <c r="R56" i="1" s="1"/>
  <c r="M55" i="1"/>
  <c r="N55" i="1" s="1"/>
  <c r="J55" i="1"/>
  <c r="K55" i="1" s="1"/>
  <c r="G55" i="1"/>
  <c r="H55" i="1" s="1"/>
  <c r="O55" i="1" s="1"/>
  <c r="R55" i="1" s="1"/>
  <c r="D55" i="1"/>
  <c r="E55" i="1" s="1"/>
  <c r="M54" i="1"/>
  <c r="N54" i="1" s="1"/>
  <c r="J54" i="1"/>
  <c r="K54" i="1" s="1"/>
  <c r="G54" i="1"/>
  <c r="H54" i="1" s="1"/>
  <c r="D54" i="1"/>
  <c r="E54" i="1" s="1"/>
  <c r="M53" i="1"/>
  <c r="N53" i="1" s="1"/>
  <c r="J53" i="1"/>
  <c r="K53" i="1" s="1"/>
  <c r="G53" i="1"/>
  <c r="H53" i="1" s="1"/>
  <c r="D53" i="1"/>
  <c r="E53" i="1" s="1"/>
  <c r="O51" i="1"/>
  <c r="R51" i="1" s="1"/>
  <c r="M51" i="1"/>
  <c r="N51" i="1" s="1"/>
  <c r="J51" i="1"/>
  <c r="K51" i="1" s="1"/>
  <c r="G51" i="1"/>
  <c r="H51" i="1" s="1"/>
  <c r="E51" i="1"/>
  <c r="O50" i="1"/>
  <c r="R50" i="1" s="1"/>
  <c r="M50" i="1"/>
  <c r="N50" i="1" s="1"/>
  <c r="J50" i="1"/>
  <c r="K50" i="1" s="1"/>
  <c r="G50" i="1"/>
  <c r="H50" i="1" s="1"/>
  <c r="E50" i="1"/>
  <c r="O49" i="1"/>
  <c r="R49" i="1" s="1"/>
  <c r="M49" i="1"/>
  <c r="N49" i="1" s="1"/>
  <c r="J49" i="1"/>
  <c r="K49" i="1" s="1"/>
  <c r="G49" i="1"/>
  <c r="H49" i="1" s="1"/>
  <c r="E49" i="1"/>
  <c r="R48" i="1"/>
  <c r="M48" i="1"/>
  <c r="N48" i="1" s="1"/>
  <c r="J48" i="1"/>
  <c r="K48" i="1" s="1"/>
  <c r="G48" i="1"/>
  <c r="H48" i="1" s="1"/>
  <c r="E48" i="1"/>
  <c r="O60" i="1" l="1"/>
  <c r="R60" i="1" s="1"/>
  <c r="O64" i="1"/>
  <c r="R64" i="1" s="1"/>
  <c r="O54" i="1"/>
  <c r="R54" i="1" s="1"/>
  <c r="O57" i="1"/>
  <c r="R57" i="1" s="1"/>
  <c r="O59" i="1"/>
  <c r="R59" i="1" s="1"/>
  <c r="O63" i="1"/>
  <c r="R63" i="1" s="1"/>
  <c r="O65" i="1"/>
  <c r="R65" i="1" s="1"/>
  <c r="O53" i="1"/>
  <c r="R53" i="1" s="1"/>
  <c r="O61" i="1"/>
  <c r="R61" i="1" s="1"/>
  <c r="R74" i="1" l="1"/>
  <c r="R32" i="1"/>
  <c r="R43" i="1" s="1"/>
  <c r="G189" i="1"/>
  <c r="H189" i="1" s="1"/>
  <c r="O189" i="1" s="1"/>
  <c r="R189" i="1" s="1"/>
  <c r="D189" i="1"/>
  <c r="E189" i="1" s="1"/>
  <c r="G188" i="1"/>
  <c r="H188" i="1" s="1"/>
  <c r="O188" i="1" s="1"/>
  <c r="R188" i="1" s="1"/>
  <c r="D188" i="1"/>
  <c r="E188" i="1" s="1"/>
  <c r="G187" i="1"/>
  <c r="H187" i="1" s="1"/>
  <c r="O187" i="1" s="1"/>
  <c r="R187" i="1" s="1"/>
  <c r="D187" i="1"/>
  <c r="E187" i="1" s="1"/>
  <c r="G186" i="1"/>
  <c r="H186" i="1" s="1"/>
  <c r="D186" i="1"/>
  <c r="E186" i="1" s="1"/>
  <c r="O186" i="1" s="1"/>
  <c r="R186" i="1" s="1"/>
  <c r="G185" i="1"/>
  <c r="H185" i="1" s="1"/>
  <c r="O185" i="1" s="1"/>
  <c r="R185" i="1" s="1"/>
  <c r="D185" i="1"/>
  <c r="E185" i="1" s="1"/>
  <c r="G184" i="1"/>
  <c r="H184" i="1" s="1"/>
  <c r="O184" i="1" s="1"/>
  <c r="R184" i="1" s="1"/>
  <c r="D184" i="1"/>
  <c r="E184" i="1" s="1"/>
  <c r="G183" i="1"/>
  <c r="H183" i="1" s="1"/>
  <c r="O183" i="1" s="1"/>
  <c r="R183" i="1" s="1"/>
  <c r="D183" i="1"/>
  <c r="E183" i="1" s="1"/>
  <c r="G182" i="1"/>
  <c r="H182" i="1" s="1"/>
  <c r="O182" i="1" s="1"/>
  <c r="R182" i="1" s="1"/>
  <c r="D182" i="1"/>
  <c r="E182" i="1" s="1"/>
  <c r="G180" i="1"/>
  <c r="H180" i="1" s="1"/>
  <c r="O180" i="1" s="1"/>
  <c r="R180" i="1" s="1"/>
  <c r="D180" i="1"/>
  <c r="E180" i="1" s="1"/>
  <c r="G179" i="1"/>
  <c r="H179" i="1" s="1"/>
  <c r="O179" i="1" s="1"/>
  <c r="R179" i="1" s="1"/>
  <c r="D179" i="1"/>
  <c r="E179" i="1" s="1"/>
  <c r="G178" i="1"/>
  <c r="H178" i="1" s="1"/>
  <c r="D178" i="1"/>
  <c r="E178" i="1" s="1"/>
  <c r="O178" i="1" s="1"/>
  <c r="R178" i="1" s="1"/>
  <c r="G177" i="1"/>
  <c r="H177" i="1" s="1"/>
  <c r="O177" i="1" s="1"/>
  <c r="R177" i="1" s="1"/>
  <c r="D177" i="1"/>
  <c r="E177" i="1" s="1"/>
  <c r="G176" i="1"/>
  <c r="H176" i="1" s="1"/>
  <c r="O176" i="1" s="1"/>
  <c r="R176" i="1" s="1"/>
  <c r="D176" i="1"/>
  <c r="E176" i="1" s="1"/>
  <c r="G175" i="1"/>
  <c r="H175" i="1" s="1"/>
  <c r="O175" i="1" s="1"/>
  <c r="R175" i="1" s="1"/>
  <c r="D175" i="1"/>
  <c r="E175" i="1" s="1"/>
  <c r="M174" i="1"/>
  <c r="N174" i="1" s="1"/>
  <c r="J174" i="1"/>
  <c r="K174" i="1" s="1"/>
  <c r="G174" i="1"/>
  <c r="H174" i="1" s="1"/>
  <c r="D174" i="1"/>
  <c r="E174" i="1" s="1"/>
  <c r="G173" i="1"/>
  <c r="H173" i="1" s="1"/>
  <c r="O173" i="1" s="1"/>
  <c r="R173" i="1" s="1"/>
  <c r="D173" i="1"/>
  <c r="E173" i="1" s="1"/>
  <c r="G172" i="1"/>
  <c r="H172" i="1" s="1"/>
  <c r="O172" i="1" s="1"/>
  <c r="R172" i="1" s="1"/>
  <c r="D172" i="1"/>
  <c r="E172" i="1" s="1"/>
  <c r="G171" i="1"/>
  <c r="H171" i="1" s="1"/>
  <c r="O171" i="1" s="1"/>
  <c r="R171" i="1" s="1"/>
  <c r="D171" i="1"/>
  <c r="E171" i="1" s="1"/>
  <c r="G170" i="1"/>
  <c r="H170" i="1" s="1"/>
  <c r="O170" i="1" s="1"/>
  <c r="R170" i="1" s="1"/>
  <c r="D170" i="1"/>
  <c r="E170" i="1" s="1"/>
  <c r="G168" i="1"/>
  <c r="H168" i="1" s="1"/>
  <c r="O168" i="1" s="1"/>
  <c r="R168" i="1" s="1"/>
  <c r="D168" i="1"/>
  <c r="E168" i="1" s="1"/>
  <c r="G166" i="1"/>
  <c r="H166" i="1" s="1"/>
  <c r="O166" i="1" s="1"/>
  <c r="R166" i="1" s="1"/>
  <c r="D166" i="1"/>
  <c r="E166" i="1" s="1"/>
  <c r="G165" i="1"/>
  <c r="H165" i="1" s="1"/>
  <c r="O165" i="1" s="1"/>
  <c r="R165" i="1" s="1"/>
  <c r="D165" i="1"/>
  <c r="E165" i="1" s="1"/>
  <c r="G164" i="1"/>
  <c r="H164" i="1" s="1"/>
  <c r="O164" i="1" s="1"/>
  <c r="R164" i="1" s="1"/>
  <c r="D164" i="1"/>
  <c r="E164" i="1" s="1"/>
  <c r="G163" i="1"/>
  <c r="H163" i="1" s="1"/>
  <c r="O163" i="1" s="1"/>
  <c r="R163" i="1" s="1"/>
  <c r="D163" i="1"/>
  <c r="E163" i="1" s="1"/>
  <c r="G161" i="1"/>
  <c r="H161" i="1" s="1"/>
  <c r="O161" i="1" s="1"/>
  <c r="R161" i="1" s="1"/>
  <c r="D161" i="1"/>
  <c r="E161" i="1" s="1"/>
  <c r="G160" i="1"/>
  <c r="H160" i="1" s="1"/>
  <c r="O160" i="1" s="1"/>
  <c r="R160" i="1" s="1"/>
  <c r="D160" i="1"/>
  <c r="E160" i="1" s="1"/>
  <c r="G159" i="1"/>
  <c r="H159" i="1" s="1"/>
  <c r="O159" i="1" s="1"/>
  <c r="R159" i="1" s="1"/>
  <c r="D159" i="1"/>
  <c r="E159" i="1" s="1"/>
  <c r="G157" i="1"/>
  <c r="H157" i="1" s="1"/>
  <c r="O157" i="1" s="1"/>
  <c r="R157" i="1" s="1"/>
  <c r="D157" i="1"/>
  <c r="E157" i="1" s="1"/>
  <c r="G156" i="1"/>
  <c r="H156" i="1" s="1"/>
  <c r="O156" i="1" s="1"/>
  <c r="R156" i="1" s="1"/>
  <c r="D156" i="1"/>
  <c r="E156" i="1" s="1"/>
  <c r="G155" i="1"/>
  <c r="H155" i="1" s="1"/>
  <c r="O155" i="1" s="1"/>
  <c r="R155" i="1" s="1"/>
  <c r="D155" i="1"/>
  <c r="E155" i="1" s="1"/>
  <c r="G154" i="1"/>
  <c r="H154" i="1" s="1"/>
  <c r="O154" i="1" s="1"/>
  <c r="R154" i="1" s="1"/>
  <c r="D154" i="1"/>
  <c r="E154" i="1" s="1"/>
  <c r="G153" i="1"/>
  <c r="H153" i="1" s="1"/>
  <c r="O153" i="1" s="1"/>
  <c r="R153" i="1" s="1"/>
  <c r="D153" i="1"/>
  <c r="E153" i="1" s="1"/>
  <c r="G152" i="1"/>
  <c r="H152" i="1" s="1"/>
  <c r="O152" i="1" s="1"/>
  <c r="R152" i="1" s="1"/>
  <c r="D152" i="1"/>
  <c r="E152" i="1" s="1"/>
  <c r="G151" i="1"/>
  <c r="H151" i="1" s="1"/>
  <c r="O151" i="1" s="1"/>
  <c r="R151" i="1" s="1"/>
  <c r="D151" i="1"/>
  <c r="E151" i="1" s="1"/>
  <c r="G150" i="1"/>
  <c r="H150" i="1" s="1"/>
  <c r="O150" i="1" s="1"/>
  <c r="R150" i="1" s="1"/>
  <c r="D150" i="1"/>
  <c r="E150" i="1" s="1"/>
  <c r="O149" i="1"/>
  <c r="G148" i="1"/>
  <c r="H148" i="1" s="1"/>
  <c r="D148" i="1"/>
  <c r="E148" i="1" s="1"/>
  <c r="G147" i="1"/>
  <c r="H147" i="1" s="1"/>
  <c r="O147" i="1" s="1"/>
  <c r="R147" i="1" s="1"/>
  <c r="D147" i="1"/>
  <c r="E147" i="1" s="1"/>
  <c r="G146" i="1"/>
  <c r="H146" i="1" s="1"/>
  <c r="O146" i="1" s="1"/>
  <c r="R146" i="1" s="1"/>
  <c r="D146" i="1"/>
  <c r="E146" i="1" s="1"/>
  <c r="G145" i="1"/>
  <c r="H145" i="1" s="1"/>
  <c r="O145" i="1" s="1"/>
  <c r="R145" i="1" s="1"/>
  <c r="D145" i="1"/>
  <c r="E145" i="1" s="1"/>
  <c r="G144" i="1"/>
  <c r="H144" i="1" s="1"/>
  <c r="O144" i="1" s="1"/>
  <c r="R144" i="1" s="1"/>
  <c r="D144" i="1"/>
  <c r="E144" i="1" s="1"/>
  <c r="G143" i="1"/>
  <c r="H143" i="1" s="1"/>
  <c r="O143" i="1" s="1"/>
  <c r="R143" i="1" s="1"/>
  <c r="D143" i="1"/>
  <c r="E143" i="1" s="1"/>
  <c r="O142" i="1"/>
  <c r="G141" i="1"/>
  <c r="H141" i="1" s="1"/>
  <c r="O141" i="1" s="1"/>
  <c r="R141" i="1" s="1"/>
  <c r="D141" i="1"/>
  <c r="E141" i="1" s="1"/>
  <c r="G140" i="1"/>
  <c r="H140" i="1" s="1"/>
  <c r="O140" i="1" s="1"/>
  <c r="R140" i="1" s="1"/>
  <c r="D140" i="1"/>
  <c r="E140" i="1" s="1"/>
  <c r="G139" i="1"/>
  <c r="H139" i="1" s="1"/>
  <c r="O139" i="1" s="1"/>
  <c r="R139" i="1" s="1"/>
  <c r="D139" i="1"/>
  <c r="E139" i="1" s="1"/>
  <c r="G138" i="1"/>
  <c r="H138" i="1" s="1"/>
  <c r="O138" i="1" s="1"/>
  <c r="R138" i="1" s="1"/>
  <c r="D138" i="1"/>
  <c r="E138" i="1" s="1"/>
  <c r="G137" i="1"/>
  <c r="H137" i="1" s="1"/>
  <c r="O137" i="1" s="1"/>
  <c r="R137" i="1" s="1"/>
  <c r="D137" i="1"/>
  <c r="E137" i="1" s="1"/>
  <c r="G136" i="1"/>
  <c r="H136" i="1" s="1"/>
  <c r="O136" i="1" s="1"/>
  <c r="R136" i="1" s="1"/>
  <c r="D136" i="1"/>
  <c r="E136" i="1" s="1"/>
  <c r="G135" i="1"/>
  <c r="H135" i="1" s="1"/>
  <c r="O135" i="1" s="1"/>
  <c r="R135" i="1" s="1"/>
  <c r="D135" i="1"/>
  <c r="E135" i="1" s="1"/>
  <c r="G134" i="1"/>
  <c r="H134" i="1" s="1"/>
  <c r="O134" i="1" s="1"/>
  <c r="R134" i="1" s="1"/>
  <c r="D134" i="1"/>
  <c r="E134" i="1" s="1"/>
  <c r="G133" i="1"/>
  <c r="H133" i="1" s="1"/>
  <c r="O133" i="1" s="1"/>
  <c r="R133" i="1" s="1"/>
  <c r="D133" i="1"/>
  <c r="E133" i="1" s="1"/>
  <c r="G132" i="1"/>
  <c r="H132" i="1" s="1"/>
  <c r="O132" i="1" s="1"/>
  <c r="R132" i="1" s="1"/>
  <c r="D132" i="1"/>
  <c r="E132" i="1" s="1"/>
  <c r="G131" i="1"/>
  <c r="H131" i="1" s="1"/>
  <c r="O131" i="1" s="1"/>
  <c r="R131" i="1" s="1"/>
  <c r="D131" i="1"/>
  <c r="E131" i="1" s="1"/>
  <c r="G130" i="1"/>
  <c r="H130" i="1" s="1"/>
  <c r="O130" i="1" s="1"/>
  <c r="R130" i="1" s="1"/>
  <c r="D130" i="1"/>
  <c r="E130" i="1" s="1"/>
  <c r="G129" i="1"/>
  <c r="H129" i="1" s="1"/>
  <c r="D129" i="1"/>
  <c r="E129" i="1" s="1"/>
  <c r="O128" i="1"/>
  <c r="G127" i="1"/>
  <c r="H127" i="1" s="1"/>
  <c r="O127" i="1" s="1"/>
  <c r="R127" i="1" s="1"/>
  <c r="D127" i="1"/>
  <c r="E127" i="1" s="1"/>
  <c r="G126" i="1"/>
  <c r="H126" i="1" s="1"/>
  <c r="O126" i="1" s="1"/>
  <c r="R126" i="1" s="1"/>
  <c r="D126" i="1"/>
  <c r="E126" i="1" s="1"/>
  <c r="G125" i="1"/>
  <c r="H125" i="1" s="1"/>
  <c r="O125" i="1" s="1"/>
  <c r="R125" i="1" s="1"/>
  <c r="D125" i="1"/>
  <c r="E125" i="1" s="1"/>
  <c r="G124" i="1"/>
  <c r="H124" i="1" s="1"/>
  <c r="O124" i="1" s="1"/>
  <c r="R124" i="1" s="1"/>
  <c r="D124" i="1"/>
  <c r="E124" i="1" s="1"/>
  <c r="E122" i="1"/>
  <c r="O122" i="1" s="1"/>
  <c r="R122" i="1" s="1"/>
  <c r="E120" i="1"/>
  <c r="O120" i="1" s="1"/>
  <c r="R120" i="1" s="1"/>
  <c r="E119" i="1"/>
  <c r="O119" i="1" s="1"/>
  <c r="R119" i="1" s="1"/>
  <c r="D118" i="1"/>
  <c r="E118" i="1" s="1"/>
  <c r="O118" i="1" s="1"/>
  <c r="R118" i="1" s="1"/>
  <c r="D117" i="1"/>
  <c r="E117" i="1" s="1"/>
  <c r="O117" i="1" s="1"/>
  <c r="R117" i="1" s="1"/>
  <c r="D116" i="1"/>
  <c r="E116" i="1" s="1"/>
  <c r="O116" i="1" s="1"/>
  <c r="R116" i="1" s="1"/>
  <c r="D115" i="1"/>
  <c r="E115" i="1" s="1"/>
  <c r="O115" i="1" s="1"/>
  <c r="R115" i="1" s="1"/>
  <c r="D114" i="1"/>
  <c r="E114" i="1" s="1"/>
  <c r="O114" i="1" s="1"/>
  <c r="R114" i="1" s="1"/>
  <c r="G112" i="1"/>
  <c r="H112" i="1" s="1"/>
  <c r="E112" i="1"/>
  <c r="O112" i="1" s="1"/>
  <c r="R112" i="1" s="1"/>
  <c r="G111" i="1"/>
  <c r="H111" i="1" s="1"/>
  <c r="E111" i="1"/>
  <c r="O111" i="1" s="1"/>
  <c r="R111" i="1" s="1"/>
  <c r="G110" i="1"/>
  <c r="H110" i="1" s="1"/>
  <c r="E110" i="1"/>
  <c r="O110" i="1" s="1"/>
  <c r="R110" i="1" s="1"/>
  <c r="G109" i="1"/>
  <c r="H109" i="1" s="1"/>
  <c r="E109" i="1"/>
  <c r="O109" i="1" s="1"/>
  <c r="R109" i="1" s="1"/>
  <c r="G108" i="1"/>
  <c r="H108" i="1" s="1"/>
  <c r="E108" i="1"/>
  <c r="O108" i="1" s="1"/>
  <c r="R108" i="1" s="1"/>
  <c r="G106" i="1"/>
  <c r="H106" i="1" s="1"/>
  <c r="E106" i="1"/>
  <c r="O106" i="1" s="1"/>
  <c r="R106" i="1" s="1"/>
  <c r="G105" i="1"/>
  <c r="H105" i="1" s="1"/>
  <c r="E105" i="1"/>
  <c r="O105" i="1" s="1"/>
  <c r="R105" i="1" s="1"/>
  <c r="G104" i="1"/>
  <c r="H104" i="1" s="1"/>
  <c r="E104" i="1"/>
  <c r="O104" i="1" s="1"/>
  <c r="R104" i="1" s="1"/>
  <c r="G102" i="1"/>
  <c r="H102" i="1" s="1"/>
  <c r="E102" i="1"/>
  <c r="O102" i="1" s="1"/>
  <c r="R102" i="1" s="1"/>
  <c r="G101" i="1"/>
  <c r="H101" i="1" s="1"/>
  <c r="E101" i="1"/>
  <c r="O101" i="1" s="1"/>
  <c r="R101" i="1" s="1"/>
  <c r="G100" i="1"/>
  <c r="H100" i="1" s="1"/>
  <c r="E100" i="1"/>
  <c r="O100" i="1" s="1"/>
  <c r="R100" i="1" s="1"/>
  <c r="G99" i="1"/>
  <c r="H99" i="1" s="1"/>
  <c r="E99" i="1"/>
  <c r="O99" i="1" s="1"/>
  <c r="R99" i="1" s="1"/>
  <c r="G97" i="1"/>
  <c r="H97" i="1" s="1"/>
  <c r="E97" i="1"/>
  <c r="O97" i="1" s="1"/>
  <c r="R97" i="1" s="1"/>
  <c r="G96" i="1"/>
  <c r="H96" i="1" s="1"/>
  <c r="E96" i="1"/>
  <c r="O96" i="1" s="1"/>
  <c r="R96" i="1" s="1"/>
  <c r="G95" i="1"/>
  <c r="H95" i="1" s="1"/>
  <c r="E95" i="1"/>
  <c r="O95" i="1" s="1"/>
  <c r="R95" i="1" s="1"/>
  <c r="G93" i="1"/>
  <c r="H93" i="1" s="1"/>
  <c r="E93" i="1"/>
  <c r="O93" i="1" s="1"/>
  <c r="R93" i="1" s="1"/>
  <c r="G92" i="1"/>
  <c r="H92" i="1" s="1"/>
  <c r="E92" i="1"/>
  <c r="O92" i="1" s="1"/>
  <c r="R92" i="1" s="1"/>
  <c r="G91" i="1"/>
  <c r="H91" i="1" s="1"/>
  <c r="E91" i="1"/>
  <c r="O91" i="1" s="1"/>
  <c r="R91" i="1" s="1"/>
  <c r="G90" i="1"/>
  <c r="H90" i="1" s="1"/>
  <c r="E90" i="1"/>
  <c r="O90" i="1" s="1"/>
  <c r="R90" i="1" s="1"/>
  <c r="G88" i="1"/>
  <c r="H88" i="1" s="1"/>
  <c r="E88" i="1"/>
  <c r="O88" i="1" s="1"/>
  <c r="R88" i="1" s="1"/>
  <c r="G87" i="1"/>
  <c r="H87" i="1" s="1"/>
  <c r="O87" i="1" s="1"/>
  <c r="R87" i="1" s="1"/>
  <c r="E87" i="1"/>
  <c r="G86" i="1"/>
  <c r="H86" i="1" s="1"/>
  <c r="E86" i="1"/>
  <c r="O86" i="1" s="1"/>
  <c r="R86" i="1" s="1"/>
  <c r="G85" i="1"/>
  <c r="H85" i="1" s="1"/>
  <c r="E85" i="1"/>
  <c r="O85" i="1" s="1"/>
  <c r="R85" i="1" s="1"/>
  <c r="O83" i="1"/>
  <c r="R83" i="1" s="1"/>
  <c r="G83" i="1"/>
  <c r="H83" i="1" s="1"/>
  <c r="E83" i="1"/>
  <c r="R82" i="1"/>
  <c r="G82" i="1"/>
  <c r="H82" i="1" s="1"/>
  <c r="E82" i="1"/>
  <c r="O81" i="1"/>
  <c r="R81" i="1" s="1"/>
  <c r="G81" i="1"/>
  <c r="H81" i="1" s="1"/>
  <c r="E81" i="1"/>
  <c r="O80" i="1"/>
  <c r="R80" i="1" s="1"/>
  <c r="G80" i="1"/>
  <c r="H80" i="1" s="1"/>
  <c r="E80" i="1"/>
  <c r="O29" i="1"/>
  <c r="R29" i="1" s="1"/>
  <c r="M29" i="1"/>
  <c r="N29" i="1" s="1"/>
  <c r="J29" i="1"/>
  <c r="K29" i="1" s="1"/>
  <c r="G29" i="1"/>
  <c r="H29" i="1" s="1"/>
  <c r="E29" i="1"/>
  <c r="O28" i="1"/>
  <c r="R28" i="1" s="1"/>
  <c r="M28" i="1"/>
  <c r="N28" i="1" s="1"/>
  <c r="J28" i="1"/>
  <c r="K28" i="1" s="1"/>
  <c r="G28" i="1"/>
  <c r="H28" i="1" s="1"/>
  <c r="E28" i="1"/>
  <c r="O27" i="1"/>
  <c r="R27" i="1" s="1"/>
  <c r="M27" i="1"/>
  <c r="N27" i="1" s="1"/>
  <c r="J27" i="1"/>
  <c r="K27" i="1" s="1"/>
  <c r="G27" i="1"/>
  <c r="H27" i="1" s="1"/>
  <c r="E27" i="1"/>
  <c r="O26" i="1"/>
  <c r="R26" i="1" s="1"/>
  <c r="M26" i="1"/>
  <c r="N26" i="1" s="1"/>
  <c r="J26" i="1"/>
  <c r="K26" i="1" s="1"/>
  <c r="G26" i="1"/>
  <c r="H26" i="1" s="1"/>
  <c r="E26" i="1"/>
  <c r="O25" i="1"/>
  <c r="R25" i="1" s="1"/>
  <c r="M25" i="1"/>
  <c r="N25" i="1" s="1"/>
  <c r="J25" i="1"/>
  <c r="K25" i="1" s="1"/>
  <c r="G25" i="1"/>
  <c r="H25" i="1" s="1"/>
  <c r="E25" i="1"/>
  <c r="R24" i="1"/>
  <c r="M24" i="1"/>
  <c r="N24" i="1" s="1"/>
  <c r="J24" i="1"/>
  <c r="K24" i="1" s="1"/>
  <c r="G24" i="1"/>
  <c r="H24" i="1" s="1"/>
  <c r="E24" i="1"/>
  <c r="M17" i="1"/>
  <c r="N17" i="1" s="1"/>
  <c r="J17" i="1"/>
  <c r="K17" i="1" s="1"/>
  <c r="D17" i="1"/>
  <c r="E17" i="1" s="1"/>
  <c r="M16" i="1"/>
  <c r="N16" i="1" s="1"/>
  <c r="O16" i="1" s="1"/>
  <c r="J16" i="1"/>
  <c r="K16" i="1" s="1"/>
  <c r="G16" i="1"/>
  <c r="H16" i="1" s="1"/>
  <c r="D16" i="1"/>
  <c r="E16" i="1" s="1"/>
  <c r="M15" i="1"/>
  <c r="N15" i="1" s="1"/>
  <c r="J15" i="1"/>
  <c r="K15" i="1" s="1"/>
  <c r="G15" i="1"/>
  <c r="H15" i="1" s="1"/>
  <c r="D15" i="1"/>
  <c r="E15" i="1" s="1"/>
  <c r="M14" i="1"/>
  <c r="N14" i="1" s="1"/>
  <c r="J14" i="1"/>
  <c r="K14" i="1" s="1"/>
  <c r="G14" i="1"/>
  <c r="H14" i="1" s="1"/>
  <c r="D14" i="1"/>
  <c r="E14" i="1" s="1"/>
  <c r="D13" i="1"/>
  <c r="E13" i="1" s="1"/>
  <c r="M12" i="1"/>
  <c r="N12" i="1" s="1"/>
  <c r="J12" i="1"/>
  <c r="K12" i="1" s="1"/>
  <c r="G12" i="1"/>
  <c r="H12" i="1" s="1"/>
  <c r="D12" i="1"/>
  <c r="E12" i="1" s="1"/>
  <c r="M11" i="1"/>
  <c r="N11" i="1" s="1"/>
  <c r="J11" i="1"/>
  <c r="K11" i="1" s="1"/>
  <c r="G11" i="1"/>
  <c r="H11" i="1" s="1"/>
  <c r="D11" i="1"/>
  <c r="E11" i="1" s="1"/>
  <c r="O9" i="1"/>
  <c r="R9" i="1" s="1"/>
  <c r="M9" i="1"/>
  <c r="N9" i="1" s="1"/>
  <c r="J9" i="1"/>
  <c r="K9" i="1" s="1"/>
  <c r="G9" i="1"/>
  <c r="H9" i="1" s="1"/>
  <c r="E9" i="1"/>
  <c r="O8" i="1"/>
  <c r="R8" i="1" s="1"/>
  <c r="M8" i="1"/>
  <c r="N8" i="1" s="1"/>
  <c r="J8" i="1"/>
  <c r="K8" i="1" s="1"/>
  <c r="G8" i="1"/>
  <c r="H8" i="1" s="1"/>
  <c r="E8" i="1"/>
  <c r="O7" i="1"/>
  <c r="R7" i="1" s="1"/>
  <c r="M7" i="1"/>
  <c r="N7" i="1" s="1"/>
  <c r="J7" i="1"/>
  <c r="K7" i="1" s="1"/>
  <c r="G7" i="1"/>
  <c r="H7" i="1" s="1"/>
  <c r="E7" i="1"/>
  <c r="O6" i="1"/>
  <c r="R6" i="1" s="1"/>
  <c r="M6" i="1"/>
  <c r="N6" i="1" s="1"/>
  <c r="J6" i="1"/>
  <c r="K6" i="1" s="1"/>
  <c r="G6" i="1"/>
  <c r="H6" i="1" s="1"/>
  <c r="E6" i="1"/>
  <c r="O5" i="1"/>
  <c r="R5" i="1" s="1"/>
  <c r="M5" i="1"/>
  <c r="N5" i="1" s="1"/>
  <c r="J5" i="1"/>
  <c r="K5" i="1" s="1"/>
  <c r="G5" i="1"/>
  <c r="H5" i="1" s="1"/>
  <c r="E5" i="1"/>
  <c r="O15" i="1" l="1"/>
  <c r="R15" i="1" s="1"/>
  <c r="O17" i="1"/>
  <c r="R17" i="1" s="1"/>
  <c r="O129" i="1"/>
  <c r="R129" i="1" s="1"/>
  <c r="O148" i="1"/>
  <c r="R148" i="1" s="1"/>
  <c r="O14" i="1"/>
  <c r="R14" i="1" s="1"/>
  <c r="R16" i="1"/>
  <c r="R30" i="1"/>
  <c r="O174" i="1"/>
  <c r="R174" i="1" s="1"/>
  <c r="R194" i="1" s="1"/>
  <c r="R13" i="1"/>
  <c r="O12" i="1"/>
  <c r="R12" i="1" s="1"/>
  <c r="O11" i="1"/>
  <c r="R11" i="1" l="1"/>
  <c r="R19" i="1" l="1"/>
  <c r="R196" i="1" s="1"/>
</calcChain>
</file>

<file path=xl/sharedStrings.xml><?xml version="1.0" encoding="utf-8"?>
<sst xmlns="http://schemas.openxmlformats.org/spreadsheetml/2006/main" count="507" uniqueCount="291">
  <si>
    <t>RESOLUCION 1124</t>
  </si>
  <si>
    <t>COTIZACIÓN 1 - FRACTAL</t>
  </si>
  <si>
    <t>COTIZACIÓN 2 - OCTAGONO</t>
  </si>
  <si>
    <t>COTIZACIÓN 3 - SECOPITEMS</t>
  </si>
  <si>
    <t>Concepto</t>
  </si>
  <si>
    <t>Descripción</t>
  </si>
  <si>
    <t xml:space="preserve">VALOR UNITARIO  </t>
  </si>
  <si>
    <t>IVA</t>
  </si>
  <si>
    <t xml:space="preserve">VALOR TOTAL UNITARIO </t>
  </si>
  <si>
    <t>PROMEDIO DE VALOR UNITARIO</t>
  </si>
  <si>
    <t>TIEMPO (MESES)</t>
  </si>
  <si>
    <t xml:space="preserve">CANTIDADES REQUERIDAD </t>
  </si>
  <si>
    <t xml:space="preserve">VALOR TOTAL </t>
  </si>
  <si>
    <t>TALENTO HUMANO</t>
  </si>
  <si>
    <t>Profesional Especializado I
Coordinador  (a) General del contrato 
permanente</t>
  </si>
  <si>
    <t>Profesional en ciencias sociales, humanas, derecho, ciencias politicas, administracion publica, administracion de empresas o areas afines, Experiencia General: Mínimo dos (2) años en coordinación de proyectos  con estudios de postgrado en proyectos de desarrollo, experiencia  minimo de 5 años en direccion de proyectos sociales o comunitarios en entidades del sector publico</t>
  </si>
  <si>
    <t>N/A</t>
  </si>
  <si>
    <t xml:space="preserve">Profesional Universitario II
Asistente l administrativo/a permanente
</t>
  </si>
  <si>
    <t xml:space="preserve">Profesional en las áreas de las ciencias sdministrativas, economicas y contables , experiencia de 2 años en apoyo adminitrativo, logistico a proyectos publicos o privados.
</t>
  </si>
  <si>
    <t xml:space="preserve">Técnico II
Gestor documental permanente </t>
  </si>
  <si>
    <t>Tecnico, tecnologo o profesional en archivistica, bibliotecologia, gestion documental o areas administrativas, experiencia especifica en el cargo de 3 años en manjeo de archivo, gestion documental en proyectos sociales administrativos o de contratacion publica</t>
  </si>
  <si>
    <t xml:space="preserve">Profesional II
Diseñador/a gráfica
</t>
  </si>
  <si>
    <t>Tecnologo o profesional en diseño 
Experiencia de dos años en diseño y edicion audiovisual en proyectos comunitarios o institucionales .</t>
  </si>
  <si>
    <t>Coordinador  Logistico</t>
  </si>
  <si>
    <t xml:space="preserve">bachiller con formacion complementaria en logistica, administracion o areas afines , tecnico o tecnologo en logistica, administracion o gestion de eventos.3 años de experiencia en apoyo o cordinacion logistica y actividades de campo. Experiencia Específica: 
Mínimo un (1) año organizando o supervisando actividades de entrega de bienes, eventos comunitarios o talleres de formación. </t>
  </si>
  <si>
    <t>BIENES Y SERVICIOS PRESENTACION PUBLICA Y JAL</t>
  </si>
  <si>
    <t>Refrigerios tipo 4</t>
  </si>
  <si>
    <t xml:space="preserve">Un crepe de jamón y queso con sour cream o crepe mixto de carne y pollo, bebida en caja de 200 ml, fruta de temporada, postre, cubiertos y servilleta. Empaque caja plástica transparente. Que cumpla con las normas de Bioseguridad - Empacado, para el evento </t>
  </si>
  <si>
    <t xml:space="preserve">Refrigerios tipo I </t>
  </si>
  <si>
    <t>Un sólido: Un pastel de pollo o un pastel gloria, jugo o avena en caja, fruta (manzana, pera, durazno, banano, mandarina, o ciruela) y dulce de chocolate. Que cumpla con las normas de Bioseguridad - Empacado</t>
  </si>
  <si>
    <t>Plataformas zoom y/o meet.</t>
  </si>
  <si>
    <t xml:space="preserve">Garantizar la disponibilidad de una plataforma abierta que permita el ingreso, interacción y comentarios de las personas en tiempo real, así como la calidad técnica para la transmisión del evento, incluyendo todo lo que se requiera, dicha trasmision se puede realizar por medio de las plataformas zoom y/o meet. </t>
  </si>
  <si>
    <t>Pendon</t>
  </si>
  <si>
    <t>Tamaño 90x190 cm., en Tela Banner a dos (2) tintas, incluidos logos e información del proyecto, sistema roll up, incluye maleta de transporte.</t>
  </si>
  <si>
    <t>ESTACIÓN DE CAFÉ (300 px)</t>
  </si>
  <si>
    <t>Servicio de cafetería (tinto, aromática y agua): Operario + presentación mesa + vasos de cartón bebida caliente  4 oz. + mezclador + azúcar + crema para café). Duración del evento aprox. 5 horas. Transporte incluido. 150 (entre aromatica y tinto)</t>
  </si>
  <si>
    <t xml:space="preserve"> Kit (Agenda ecológica, esfero escológico, canguro dos servicios, gorra malla)</t>
  </si>
  <si>
    <t>• 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
BOLSA PLEGABLE DE ALGODÓN CON ASAS LARGAS: Bolsa Ecológica Plana en Tela 100% reciclable y biodegradable con mangos largos, Color Beige Medidas 42,0 x 38,0 x 0,2 cm, estampado a una tinta. Máximo marcaje 280mm x 280 mm
GORRA MALLA: Gorra en poliéster y malla de cinco (5) paneles, cuatro cascos en malla y uno en poliéster fusionado acolchado al frente. Botón forrado. Cierre plástico. Técnica de marca: Estampado ó sublimación en el frente, según Manual de Imagen.
MANILLA VIP: Manilla VIP con cierre de seguridad basado en un fuerte adhesivo que impida la transferencia a otra persona. Resistente al agua, al rasgado y a ala tensión, Con impresión digital de logos, textos numeración de control de consumo. Material: Tyvek color a conveniencia
Mug con diseño del proyecto.</t>
  </si>
  <si>
    <t xml:space="preserve">1.000 Formularios o Planillas, bolsa de papelería: Tablas, esferos, planillas en Bond 90 Gramos tamaño carta para todos los componentes del proyecto, durante la ejecución de los 9 meses del proyecto.  </t>
  </si>
  <si>
    <t xml:space="preserve">TOTAL </t>
  </si>
  <si>
    <t>META 1 Fortalecer 100 organizaciones comunitarias a través de capacidades para promover acciones de corresponsabilidad en la gestión de la seguridad y la convivencia. $916.600.000)</t>
  </si>
  <si>
    <t>COMPONENTE 1 FORMACION A ORGANIZACIONES</t>
  </si>
  <si>
    <t>COTIZACIÓN 2  - OCTAGONO</t>
  </si>
  <si>
    <t>Coordinador  Especializado en telecomunicaciones</t>
  </si>
  <si>
    <t>Ingeniero Especializado en telecomunicaciones del área de ingeniería electrónica y/o telecomunicaciones con mínimo 3 años de experiencia en la instalación y mantenimiento de sistemas de seguridad CCTV, con certificación por parte de fabricante de equipos de seguridad electrónica. Cantidad 1</t>
  </si>
  <si>
    <t>Tecnico Instalador</t>
  </si>
  <si>
    <t>Técnico o tecnólogo en electrónica, electricidad, telecomunicaciones o áreas afines, con experiencia mínima de dos años en instalación, configuración y mantenimiento de sistemas de videovigilancia, alarmas electrónicas comunitarias o redes de seguridad perimetral. Debe contar con conocimientos en cableado estructurado, instalación de cámaras de seguridad (CCTV, IP o análogas), sistemas de energía auxiliar (UPS, paneles) y herramientas de soporte técnico básico.</t>
  </si>
  <si>
    <t>Talleristas</t>
  </si>
  <si>
    <t>Profesional en Ciencias Sociales, Psicología, Trabajo Social o áreas afines, con experiencia mínima de tres años en desarrollo comunitario, convivencia ciudadana, pedagogía social o facilitación de procesos comunitarios. Debe demostrar habilidades en diseño e implementación de talleres participativos con enfoque de derechos, cultura de paz y participación ciudadana. Se valora formación complementaria en resolución de conflictos, metodologías participativas o gestión comunitaria.</t>
  </si>
  <si>
    <t>Profesional en Derecho, Criminología, Ciencias Políticas o afines, con experiencia mínima de tres años en prevención del delito, justicia comunitaria, pedagogía ciudadana o trabajo con redes de seguridad local. Se valorará experiencia en formación a comunidades sobre normatividad, acceso a la justicia, legalidad y seguridad con enfoque territorial.</t>
  </si>
  <si>
    <t>Profesional en Derecho, Sociología, Ciencias Políticas o afines, con experiencia mínima de tres años en procesos de formación ciudadana, trabajo con comunidades o entidades públicas en temas de normativa policiva. Se requiere conocimiento profundo del Código Nacional de Seguridad y Convivencia Ciudadana y experiencia en la enseñanza de su aplicación práctica en entornos comunitarios.</t>
  </si>
  <si>
    <t>Profesional en Ingeniería de Sistemas, Tecnologías de la Información, Comunicación Social o afines, con experiencia mínima de tres años en implementación de herramientas tecnológicas comunitarias, formación digital o acompañamiento a procesos de innovación ciudadana. Se valorará experiencia en formación sobre apps ciudadanas, sistemas de respuesta rápida o soluciones TIC para la gestión comunitaria.</t>
  </si>
  <si>
    <t>BIENES Y SERVICIOS COMPONENTE</t>
  </si>
  <si>
    <t>Kit de seguridad (4 camaras, 1 dvr,1 monitor, 2 sistemas de alarmas)</t>
  </si>
  <si>
    <r>
      <rPr>
        <b/>
        <sz val="11"/>
        <color rgb="FF000000"/>
        <rFont val="Calibri"/>
        <family val="2"/>
      </rPr>
      <t xml:space="preserve">CAMARAS: </t>
    </r>
    <r>
      <rPr>
        <sz val="11"/>
        <color rgb="FF000000"/>
        <rFont val="Calibri"/>
        <family val="2"/>
      </rPr>
      <t xml:space="preserve">Full HD (1920x 1080 pixeles)-2 Mpx,Cuadros	por segundo (FPS)25 FPS,Operación	Exterior (IP66)
Tipo de escaneo	Progresivo
Iluminación infrarroja:	Alcance mínimo de 30 metros
Sensibilidad	Día: 0.4 lux / Noche: 0.05 lux WDR	75 dB
Lente	Ángulo de visión horizontal entre 70° y 90°
Sensor	CMOS de 1/2.8 pulgadas
Compatibilidad	ONVIF Profile S
Tecnología	HDCVI / AHD / IP
Garantía	Un (1) año
Versión	Mínima Requerida: Ser modelos correspondientes al año 2025 o versiones actuales disponibles en el mercado.
En caso de no ser modelos 2025, deben corresponder a versiones lanzadas en los últimos tres (3) años a partir de 2024 (años 2022, 2023 o 2024). </t>
    </r>
    <r>
      <rPr>
        <b/>
        <sz val="11"/>
        <color rgb="FF000000"/>
        <rFont val="Calibri"/>
        <family val="2"/>
      </rPr>
      <t>SISTEMA DE GRABACION DIGITAL (DVR/NVR)</t>
    </r>
    <r>
      <rPr>
        <sz val="11"/>
        <color rgb="FF000000"/>
        <rFont val="Calibri"/>
        <family val="2"/>
      </rPr>
      <t xml:space="preserve"> 
Resolución	de grabación	Full HD
Compresión de video	H.264 o superior
Operación cuádruplex:	Visualización, almacenamiento, extracción y configuración simultáneas
Puertos:	RJ45 10/100 Mbps
Capacidad	de almacenamiento:	1 TB mínimo (disco duro no incluido).
Compatibilidad	ONVIF
Garantía	Un (1) año
Versión	Mínima Requerida:Ser modelos correspondientes al año 2025 o versiones actuales disponibles en el mercado.
En caso de no ser modelos 2025, deben corresponder a versiones lanzadas en los últimos tres (3) años a partir de 2024 (años 2022, 2023 o 2024). </t>
    </r>
    <r>
      <rPr>
        <b/>
        <sz val="11"/>
        <color rgb="FF000000"/>
        <rFont val="Calibri"/>
        <family val="2"/>
      </rPr>
      <t>MONITOR FULL HD</t>
    </r>
    <r>
      <rPr>
        <sz val="11"/>
        <color rgb="FF000000"/>
        <rFont val="Calibri"/>
        <family val="2"/>
      </rPr>
      <t xml:space="preserve"> Resolución	Full HD (1920 x 1080 píxeles)
Tiempo	de respuesta	5 ms
Conexiones	HDMI, VGA
Instalación	Compatible con montaje VESA
Garantía	Un (1) año
Versión	Mínima Requerida:Ser modelos correspondientes al año 2025 o versiones actuales disponibles en el mercado.
En caso de no ser modelos 2025, deben corresponder a versiones lanzadas en los últimos tres (3) años a partir de 2024 (años 2022, 2023 o 2024). </t>
    </r>
    <r>
      <rPr>
        <b/>
        <sz val="11"/>
        <color rgb="FF000000"/>
        <rFont val="Calibri"/>
        <family val="2"/>
      </rPr>
      <t>SISTEMA DE ALARMAS COMUNITARIA:</t>
    </r>
    <r>
      <rPr>
        <sz val="11"/>
        <color rgb="FF000000"/>
        <rFont val="Calibri"/>
        <family val="2"/>
      </rPr>
      <t xml:space="preserve"> Capacidad	Hasta 100 usuarios
Configuración	Mediante aplicación móvil
Alertas	Envía SMS a mínimo 4 números de contacto
Entrada	Botón de pánico
Salidas	Relevos para sirena 110V o 12V
Altavoz	con micrófono	Potencia mínima de 20 Watts, alcance efectivo de 50 metros
Visualización	Indicador de calidad de señal GSM, LTE y/o 4G
Batería	Respaldo de 12 VDC / 5 Ah
Garantía	Un (1) año
Versión	Mínima Requerida:Ser modelos correspondientes al año 2025 o versiones actuales disponibles en el mercado.
•	En caso de no ser modelos 2025, deben corresponder a versiones lanzadas en los últimos tres (3) años a partir de 2024 (años 2022, 2023 o 2024).</t>
    </r>
  </si>
  <si>
    <t>META 2 Implementar 4 acciones formativas diferenciales para la promoción de la convivencia ciudadana. $ 687.450.000</t>
  </si>
  <si>
    <t>COMPONENTE  2  ACCIONES PEDAGOGICAS</t>
  </si>
  <si>
    <t xml:space="preserve">Profesional Universitario II
Coordinador(a)
</t>
  </si>
  <si>
    <t xml:space="preserve">Profesional en terapias psicosociales, psicología social, desarrollo comunitario o áreas afines, con experiencia mínima de cinco (5) años en el diseño, implementación y evaluación de estrategias de intervención comunitaria en contextos urbanos del sector público. </t>
  </si>
  <si>
    <t>Tecnico - Facilitador comunitario</t>
  </si>
  <si>
    <t>Técnico o profesional en recreación, educación física, pedagogía lúdica o disciplinas afines, con mínimo tres (3) años de experiencia certificada en trabajo comunitario, desarrollo de actividades participativas y procesos de integración territorial con población diversa. Cantidad: 2</t>
  </si>
  <si>
    <t>Tecnico-  Animador Cultural</t>
  </si>
  <si>
    <t>Tecnico o Tecnologo en  formación artística, escénica o recreativa complementaria, y al menos dos (2) años de experiencia comprobada en la dinamización de procesos culturales o pedagógicos en comunidad. Cantidad: 1</t>
  </si>
  <si>
    <t>Bachiller- Apoyo logistico</t>
  </si>
  <si>
    <t>Bachiller con al menos un (1) año de experiencia en apoyo logístico de eventos culturales, deportivos o recreativos, incluyendo montaje, distribución de materiales, organización de espacios y atención a participantes</t>
  </si>
  <si>
    <t>Juegos de tejo simbólico</t>
  </si>
  <si>
    <t xml:space="preserve">ablero elaborado en madera MDF de 18 mm o plástico de alta densidad (HDPE), con superficie pintada o vinilada que incluya círculos de puntuación simbólica y frases relacionadas con valores como el respeto, la empatía, la escucha y la tolerancia. Dimensiones aproximadas de 70 x 70 cm.
Los tejos deben ser metálicos o en caucho compacto con peso aproximado de 200–250 g, seguros para su uso en espacios abiertos sin riesgo de rebote peligroso.
</t>
  </si>
  <si>
    <t>Bolirana de conflictos</t>
  </si>
  <si>
    <t>Estructura de bolirana vertical o inclinada fabricada en madera resistente, MDF, acrílico o cartón plastificado grueso, con compartimientos inferiores que contengan mensajes sobre resolución de conflictos, mediación o consecuencias de decisiones ciudadanas.</t>
  </si>
  <si>
    <t>Rompecabezas en lona</t>
  </si>
  <si>
    <t>Rompecabezas en formato grande impreso sobre lona tipo banner calibre 15 o lona PVC mate resistente, lavable y de alta durabilidad. Cada pieza mide mínimo 20 x 20 cm y se arma sobre el piso o una base rígida.
El diseño debe incluir imágenes, palabras clave o situaciones relacionadas con valores ciudadanos, convivencia o cultura de paz. Incluye tarjetas complementarias con preguntas o dilemas ciudadanos.</t>
  </si>
  <si>
    <t>Canicas o pikis del dialogo</t>
  </si>
  <si>
    <t>Bolsa de canicas medianas de vidrio de colores (diámetro estándar de 1.6 cm), con superficie lisa, de uso lúdico tradicional. Alternativamente, se pueden usar pikís plásticos reforzados.Cada bolsa debe contener 30 unidades.
Se incluye instructivo con preguntas detonadoras de conversación, dilemas morales o situaciones cotidianas para ser usadas en dinámicas de diálogo colectivo.</t>
  </si>
  <si>
    <t>Yermis cooperativo</t>
  </si>
  <si>
    <t>Juego adaptado del tradicional “yermis” con fines pedagógicos. Se compone de 2 kits que incluyen tapas plásticas gruesas (mínimo 10 por kit), botellas reciclables livianas (mínimo 10 por estación) y latas metálicas vacías desinfectadas. Incluye una guía metodológica impresa con consignas de cooperación, instrucciones simbólicas por ronda y frases de reflexión para cada fase del juego. material resistente, reutilizable y facil de transportar</t>
  </si>
  <si>
    <t>Ponchos de identificación estrategia</t>
  </si>
  <si>
    <t>Ponchos tipo pechera fabricados en poliéster o tela impermeable liviana, en color sólido institucional (amarillo, azul, verde o rojo), con estampado frontal de la imagen de la estrategia, logo de la Alcaldía o entidad contratante y frase inspiradora. Talla única, con laterales ajustables de velcro o cintas.</t>
  </si>
  <si>
    <t>Medallas de participación</t>
  </si>
  <si>
    <t>Medalla en acrílico redonda de 6 cm de diámetro, grabada o impresa con mensaje de reconocimiento, año y nombre de la estrategia, Incluye cinta de colgar (color institucional) resistente de 2 cm de grosor</t>
  </si>
  <si>
    <t>Logística y montaje de evento</t>
  </si>
  <si>
    <t>mesas plegables (mínimo 10 por jornada), sillas plásticas en buen estado (mínimo 80 por jornada), carpas o estructuras de sombra para actividades al aire libre (mínimo 4 por evento), señalización de estaciones de juego, ambientación visual y pendones con mensajes pedagógicos de convivencia y cultura ciudadana. También se debe contar con equipo de sonido profesional portátil, micrófono inalámbrico, extensión eléctrica y operador técnico para el manejo del audio durante las dinámicas y las presentaciones artísticas.</t>
  </si>
  <si>
    <t xml:space="preserve"> Refrigerios tipo 1 </t>
  </si>
  <si>
    <t>Botella de agua 600 mililitros</t>
  </si>
  <si>
    <t>hidratacion de las actividad</t>
  </si>
  <si>
    <t xml:space="preserve">Almuerzos </t>
  </si>
  <si>
    <t>Almuerzo empacado individual corresponde a un servicio de alimentación tipo ejecutivo,Cada unidad debe ser entregada caliente, en condiciones óptimas de salubridad y contener una porción balanceada que incluya proteína, carbohidrato, ensalada, bebida y complemento. La proteína debe consistir en carne, pollo, cerdo o pescado cocido en presentación básica, con un peso mínimo de 150 gramos, o en su defecto, una opción vegetariana equivalente si se informa previamente. El carbohidrato debe incluir una porción de arroz, papa cocida o pasta, de mínimo 150 gramos. La ensalada fresca debe contener al menos 80 gramos de vegetales mixtos, acompañada de aderezo en sobre o recipiente separado. El complemento puede ser una tajada de maduro, arepa pequeña, pan o patacón, según disponibilidad. La bebida debe ser un jugo natural, agua saborizada o hidratante, en presentación individual de mínimo 300 ml. Cada almuerzo debe venir empacado en un recipiente plástico o biodegradable resistente a líquidos y calor, con tapa de cierre seguro. Se debe incluir servilleta, cubiertos desechables y bolsa de transporte.</t>
  </si>
  <si>
    <t>Presentación musical</t>
  </si>
  <si>
    <t>Obra de teatro con temática sobre convivencia ciudadana, resolución pacífica de conflictos y valores comunitarios. Esta puesta en escena debe tener una duración mínima de 40 minutos, contar con un elenco mínimo de 4 actores, tener escenografía adaptable al espacio de la jornada, e incluir elementos participativos o foro posterior para la reflexión.</t>
  </si>
  <si>
    <t>Presentación teatral</t>
  </si>
  <si>
    <t xml:space="preserve">Grupo o artista  con repertorio apropiado para eventos comunitarios, con una duración estimada de 30 a 45 minutos, cuya función es animar el acto de clausura y premiación, </t>
  </si>
  <si>
    <t>Incentivo por participante - kit</t>
  </si>
  <si>
    <t>Tula o bolso deportivo (Material: biodegradable; Colores institucionales; tamaño: 35 por 45 cm; Cordones ajustables tipo mochila; Impresión: Logo institucional)</t>
  </si>
  <si>
    <t>Termo Biodegradable (Capacidad: 500 ml; Material: Biodegradable; Tapa rosca a prueba de derrames; Color: Natural o ecológico; Impresión: Logo institucional; Reutilizable y libre de BPA)</t>
  </si>
  <si>
    <t xml:space="preserve">
Gorra (Tipo: Deportiva; Material: poliéster; Talla: Ajustable con broche; Colores: institucionales; estampado: Logo institucional en la parte frontal)
</t>
  </si>
  <si>
    <t xml:space="preserve">
 Camiseta cuello redondo Material: Algodón 100% Cuello: Redondo; Colores: por definir; Tallas: M, L, XL según tallaje unisex nacional; Estampado: Logo institucional en el frente y mensaje alusivo a la convivencia en la parte posterior
</t>
  </si>
  <si>
    <r>
      <rPr>
        <sz val="7"/>
        <color rgb="FF000000"/>
        <rFont val="Times New Roman"/>
        <family val="1"/>
      </rPr>
      <t xml:space="preserve">       </t>
    </r>
    <r>
      <rPr>
        <sz val="11"/>
        <color rgb="FF000000"/>
        <rFont val="Arial"/>
        <family val="2"/>
      </rPr>
      <t>Pulsera de silicona con mensaje que promuevan la sana convivencia Material: Silicona resistente; Ancho: 1.2 cm aprox.; Talla: Estándar para adultos; color: institucional</t>
    </r>
  </si>
  <si>
    <t>COMPONENTE 3: INICIATIVAS DE CONVIVENCIA</t>
  </si>
  <si>
    <t xml:space="preserve">COTIZACIÓN 2 - OCTAGONO </t>
  </si>
  <si>
    <t>COTIZACIÓN 3 -SECOPITEMS</t>
  </si>
  <si>
    <t xml:space="preserve">Profesional Universitario II
Coordinador(a) -Diplomado
</t>
  </si>
  <si>
    <t xml:space="preserve">Profesional titulado en ciencias sociales, educación, psicología, gestión cultural, trabajo social, ciencias políticas o áreas afines. Experiencia general: Mínimo 36 meses de experiencia en coordinación de proyectos sociales, comunitarios, educativos o culturales, preferiblemente con enfoque en juventudes, convivencia escolar o resolución de conflictos.Experiencia específica: Al menos 24 meses coordinando equipos interdisciplinarios en el desarrollo de procesos pedagógicos y/o artísticos con población adolescente o escolar, en instituciones educativas o contextos comunitarios. </t>
  </si>
  <si>
    <t xml:space="preserve">Profesional Universitario II
Coordinador Metodologico -Diplomado
</t>
  </si>
  <si>
    <t>Facilitador/a comunitario/a: Profesional en ciencias sociales, trabajo social, psicología, antropología o áreas afines, con título universitario obligatorio. Debe acreditar mínimo 24 meses de experiencia específica en facilitación de procesos comunitarios, formación en temas de resolución de conflictos, metodologías participativas y trabajo con adolescentes o jóvenes. Se valorará formación adicional en justicia restaurativa o mediación comunitaria.</t>
  </si>
  <si>
    <t>Profesional en Ingeniería electrónica y/o de sistemas- Diplomado</t>
  </si>
  <si>
    <t>Ingeniero electrónico o de sistemas con experiencia en desarrollo de entornos virtuales interactivos y soporte técnico a proyectos educativos o comunitarios. Acompañará el diseño y funcionamiento de las herramientas digitales, garantizando su usabilidad, seguridad y continuidad. Apoya al equipo metodológico y al experto Edumático  y cms web  en la implementación de estrategias virtuales.</t>
  </si>
  <si>
    <t>Auxiliar en sistemas - Diplomado</t>
  </si>
  <si>
    <t>Estudiante Ingeniería de Sistemas, Ingeniería de Software o carreras afines, con experiencia en manejo de plataformas educativas. Se requiere mínimo seis meses de experiencia en apoyo técnico a entornos virtuales de aprendizaje.</t>
  </si>
  <si>
    <t>ACTIVIDAD: INTEGRACION COMUNITARIA PARA LA CONVIVENCIA- Coca cola Bailable</t>
  </si>
  <si>
    <t>Tecnico - Facilitador de danza comunitaria</t>
  </si>
  <si>
    <t xml:space="preserve">El facilitador o facilitadora de danza comunitaria deberá ser un técnico o profesional en danza, recreación, expresión corporal, educación artística o disciplinas afines, con una experiencia mínima de dos años en procesos culturales y pedagógicos comunitarios. Debe contar con conocimientos en metodologías lúdicas e incluyentes que promuevan la participación intergeneracional, así como habilidades para el trabajo grupal con poblaciones diversas. </t>
  </si>
  <si>
    <t>Narrador comunitario</t>
  </si>
  <si>
    <t>El narrador comunitario o sabedor mayor deberá ser una persona adulta mayor de la comunidad, con liderazgo reconocido y capacidad de movilización barrial, acompañada por un promotor comunitario con formación en ciencias sociales, humanidades o procesos de intervención comunitaria, que cuente con mínimo tres años de experiencia en mediación, resolución de conflictos o pedagogía social.</t>
  </si>
  <si>
    <t>Animador o maestro de ceremonia</t>
  </si>
  <si>
    <t xml:space="preserve">La animadora cultural o maestro/a de ceremonia será una persona con formación en comunicación social, recreación, gestión cultural o liderazgo comunitario, con mínimo dos años de experiencia en la conducción de eventos participativos, animación de espacios públicos o intervención en procesos sociales. Deberá tener excelente manejo de público, habilidades comunicativas y capacidad de improvisación. </t>
  </si>
  <si>
    <t>Asistente logistico y tecnico</t>
  </si>
  <si>
    <t>El asistente logístico y técnico será un bachiller con al menos un año de experiencia en montaje de eventos comunitarios, manejo de equipos de sonido, instalación de mobiliario y apoyo en distribución de materiales o refrigerios.</t>
  </si>
  <si>
    <t>ACTIVIDAD: Bingos Comunitarios</t>
  </si>
  <si>
    <t xml:space="preserve">Facilitador/a pedagogica </t>
  </si>
  <si>
    <t>Profesional en trabajo social, psicología comunitaria, ciencias políticas o afines, con al menos tres (3) años de experiencia en estrategias de formación en ciudadanía, trabajo con población vulnerable y fortalecimiento de redes comunitarias.</t>
  </si>
  <si>
    <t>Animador/a comunitario/a</t>
  </si>
  <si>
    <t>Técnico o tecnólogo en recreación, artes escénicas o comunicación social. Debe tener habilidades de conducción de eventos masivos y manejo escénico con población diversa.</t>
  </si>
  <si>
    <t>Apoyo logístico general</t>
  </si>
  <si>
    <t>Encargado/a de la distribución de insumos, organización de los asistentes, apoyo en el control del bingo y entrega de premios. Mínimo bachiller con experiencia en eventos comunitarios.</t>
  </si>
  <si>
    <t>Soporte audiovisual</t>
  </si>
  <si>
    <t xml:space="preserve">Técnico o tecnólogo en producción audiovisual, responsable de la captura y edición de contenidos que respalden las evidencias del evento. 
</t>
  </si>
  <si>
    <t>Curso de Bisuteria: Convivir Creando</t>
  </si>
  <si>
    <t>Tecnico - Tallerista</t>
  </si>
  <si>
    <t>Técnica o tecnóloga en diseño de modas, manualidades, bisutería o afines, con experiencia mínima de dos (2) años en procesos de formación comunitaria o talleres pedagógicos con grupos sociales en el sector publico.</t>
  </si>
  <si>
    <t>Profesional psicosocial de apoyo pedagógico</t>
  </si>
  <si>
    <t>Profesional en trabajo social, psicología comunitaria o pedagogía, con mínimo tres (3) años de experiencia en metodologías participativas, resolución de conflictos y fortalecimiento del tejido social</t>
  </si>
  <si>
    <t>Logística operativa</t>
  </si>
  <si>
    <t>Mínimo bachiller con experiencia en montaje de talleres, entrega de materiales, asistencia a docentes y organización de participantes</t>
  </si>
  <si>
    <t>Teatro Comunitario “Escenas para Convivir”</t>
  </si>
  <si>
    <t>Facilitador/a psicosocial</t>
  </si>
  <si>
    <t>Profesional en psicología, trabajo social o afines, con experiencia en mediación de grupos, diálogo participativo y análisis de contextos comunitarios experiencia de mas de 2 años en la temática</t>
  </si>
  <si>
    <t xml:space="preserve">Técnico de producción escénica: </t>
  </si>
  <si>
    <t>Responsable de iluminación, sonido, montaje y desmontaje de escenario, experiencia de más de 2 años en la temática</t>
  </si>
  <si>
    <t>Obra teatral</t>
  </si>
  <si>
    <t>Paquete de Seis (6) funciones en diferentes sectores del territorio, cada una dirigida a 50 participantes, sumando una cobertura de 300 personas pertenecientes a población diversa, entre ellos jóvenes, mujeres, adultos mayores, líderes sociales, vendedores informales, cuidadores, comunidad LGBTIQ+ y organizaciones comunitarias.puesta en escena de la obra de teatro de 40 a 50 minutos, tematica temas relacionados con conflictos entre vecinos, estigmatización y discriminación, convivencia en el espacio público y solidaridad comunitaria</t>
  </si>
  <si>
    <t>Auxiliares logísticos</t>
  </si>
  <si>
    <t>Para montaje, atención al público, entrega de kits y organización general, experiencia de más de 2 años en la temática</t>
  </si>
  <si>
    <t>Torneo : Parques y domino "Jugando en paz"</t>
  </si>
  <si>
    <t>Líder pedagógico comunitario</t>
  </si>
  <si>
    <t>Profesional en ciencias sociales, psicología o trabajo social, con mínimo 2 años de experiencia en actividades pedagógicas comunitarias y enfoque de convivencia. Coordina los mensajes, la metodología y las microintervenciones educativas durante el torneo.</t>
  </si>
  <si>
    <t>Gestor logístico de campo</t>
  </si>
  <si>
    <t>Bachiller o técnico con experiencia de al menos 1 año en organización de eventos comunitarios, montaje de espacios y manejo de suministros.</t>
  </si>
  <si>
    <t>Animador comunitario</t>
  </si>
  <si>
    <t>Técnico en recreación o con experiencia comprobada en actividades lúdicas y recreativas. Dinamiza el evento, presenta a los equipos y mantiene el ánimo en la jornada.</t>
  </si>
  <si>
    <t xml:space="preserve"> Jornada de respiro comunitario</t>
  </si>
  <si>
    <t xml:space="preserve">Coordinadora de jornada </t>
  </si>
  <si>
    <t>Profesional en ciencias sociales o humanas, con experiencia en gestión de eventos de bienestar, metodologías restaurativas o intervención comunitaria.</t>
  </si>
  <si>
    <t xml:space="preserve">Facilitadora de bienestar corporal </t>
  </si>
  <si>
    <t>Técnica o instructora certificada en yoga, pilates o expresión corporal, con mínimo 1 año de experiencia en contextos comunitarios.</t>
  </si>
  <si>
    <t xml:space="preserve">Profesional II-Psicóloga comunitaria o arteterapeuta </t>
  </si>
  <si>
    <t>Profesional en psicología o licenciada en arte con formación en herramientas terapéuticas, con experiencia en intervención psicosocial y trabajo grupal.</t>
  </si>
  <si>
    <t xml:space="preserve">Facilitador holístico </t>
  </si>
  <si>
    <t>Terapeuta certificado en meditación, mindfulness o técnicas holísticas, con experiencia en actividades comunitarias o grupos de apoyo</t>
  </si>
  <si>
    <t xml:space="preserve">Equipo logístico </t>
  </si>
  <si>
    <t>Bachilleres o técnicos con experiencia en montaje, atención al público y ambientación de eventos.</t>
  </si>
  <si>
    <t>Historias con voz</t>
  </si>
  <si>
    <t>Titeres</t>
  </si>
  <si>
    <t>Títeres y marionetas (básicos, temáticos y en material reciclable).</t>
  </si>
  <si>
    <t>esenario</t>
  </si>
  <si>
    <t>Escenario móvil o sencillo.</t>
  </si>
  <si>
    <t>Materiales</t>
  </si>
  <si>
    <t>Hojas, marcadores, materiales para títeres de papel.</t>
  </si>
  <si>
    <t>Guiones</t>
  </si>
  <si>
    <t>Guiones actorales década una de las temáticas a tratar.</t>
  </si>
  <si>
    <t xml:space="preserve"> Refrigerios tipo 1</t>
  </si>
  <si>
    <t xml:space="preserve">300 refrigerios </t>
  </si>
  <si>
    <t>Profesional psicologo</t>
  </si>
  <si>
    <t>Profesional en psicologia con expericia minima de 1 año</t>
  </si>
  <si>
    <t>Titiriteros</t>
  </si>
  <si>
    <t>3 personas capacitadas en el oficio de titiriteros con minimo 1 año de experiencia</t>
  </si>
  <si>
    <t>Profesional en trabajo social</t>
  </si>
  <si>
    <t>Profesional en trabajo social con 1 de experiencia</t>
  </si>
  <si>
    <t>Apoyo logistico</t>
  </si>
  <si>
    <t xml:space="preserve">Diplomado - Plataforma virtual </t>
  </si>
  <si>
    <t>La plataforma debe garantizar tiempo de interacción entre los usuarios e instructores, para lograr la comprensión total del Módulo y entender la integralidad de sus dimensiones, se debe garantizar que de forma independiente y autónoma el usuario pueda ingresar a los módulos del diplomado, presentar las actividades y recibir las tutorías y contenidos pedagógicos en cualquier momento (acceso ilimitado 24/7 bajo un usuario y contraseña).</t>
  </si>
  <si>
    <t>Certificados- diplomado</t>
  </si>
  <si>
    <t>El certificado de asistencia al diplomado corresponderá a un documento oficial impreso que acredita la participación efectiva del beneficiario en el proceso formativo y debe cumplir con estándares académicos y de autenticidad exigidos por la institución de educación superior que lo avala. Este documento debe ser expedido y firmado por la universidad que certifica el diplomado, y debe contener los datos completos del participante, el nombre oficial del diplomado, la intensidad horaria total cursada, las fechas de inicio y finalización, la mención explícita del aval universitario y el número de registro institucional correspondiente, si aplica. Además, debe contar con las firmas originales o digitales del coordinador académico del diplomado, del representante institucional del operador (si es distinto de la universidad) y del representante autorizado de la universidad que respalda el proceso.  El certificado debe ser elaborado en papel propalcote o similar de alta calidad, en formato tamaño carta (21,5 x 28 cm), con impresión a color, sello seco o código QR de validación digital, logo oficial de la universidad y el del proyecto o entidad contratante. El diseño gráfico debe respetar la identidad visual de la universidad y reflejar formalidad académica. El certificado solo podrá ser entregado a las personas que cumplan con el mínimo de asistencia exigido (por ejemplo, el 80 % de las sesiones) y hayan completado los compromisos establecidos en la metodología del diplomado. En el caso de entregas digitales, se deberá remitir en PDF con verificación de autenticidad y formato de impresión.</t>
  </si>
  <si>
    <t xml:space="preserve"> Kit (Agenda ecológica, esfero escológico)- diplomado</t>
  </si>
  <si>
    <t>Kit (AGENDA ECOLÓGICA CON SEPARADORES:  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ESFERO ECOLÓGICO: Esfero Ecológico de forma cilíndrica de cartón rígido, tinta negra, tampografía a 1 tinta.</t>
  </si>
  <si>
    <t xml:space="preserve"> Refrigerios tipo 1 - diplomado</t>
  </si>
  <si>
    <t>BIENES Y SERVICIOS ACTIVIDAD COCA COLA BAILABLE</t>
  </si>
  <si>
    <t>Sonido- planta electrica</t>
  </si>
  <si>
    <t>Sistema de sonido profesional de alta calidad, con capacidad de cobertura y fidelidad suficiente para espacios abiertos o salones amplios, y una audiencia estimada de 100 personas. El sistema debe contar con al menos dos parlantes activos autoamplificados de 12” o 15” de alta potencia (mínimo 500 watts reales cada uno), con control de ecualización independiente, entradas XLR o combo (XLR + TRS), y montaje sobre trípodes metálicos con altura ajustable, que permitan una adecuada proyección del sonido en todo el espacio. La consola de mezcla debe ser de al menos 4 canales, con entrada para micrófono inalámbrico, entrada auxiliar para conexión de reproductores de audio (Bluetooth o cableado RCA/miniplug) y salida balanceada hacia los parlantes. Debe contar con control de volumen maestro, ecualización básica (graves, medios, agudos) y mínimo un canal disponible para reproducción continua de música tropical, bailable o de ambientación. El micrófono inalámbrico debe ser tipo UHF, de mano o diadema, con buena sensibilidad y rango mínimo de 20 metros libres de interferencias, con receptor estable y batería de larga duración para al menos tres horas continuas. Este micrófono será operado por el animador o maestro de ceremonias, por lo que debe garantizar libertad de movimiento, buena captación y nitidez sin saturación. En caso de que el evento se realice en exteriores sin red eléctrica cercana, el operador deberá prever planta eléctrica portátil silenciosa de mínimo 2.000 watts con tanque de combustible suficiente para tres horas de funcionamiento continuo.</t>
  </si>
  <si>
    <t>Sillas plasticas</t>
  </si>
  <si>
    <t>sillas plásticas en buen estado para por lo menos 60 personas, distribuidas en la zona de la Ronda de Saberes y en los alrededores del espacio del baile. Si la jornada se realiza al aire libre, el operador debe garantizar mínimo dos carpas tipo toldo de 3 x 3 metros o similares</t>
  </si>
  <si>
    <t>Hidratacion</t>
  </si>
  <si>
    <t xml:space="preserve"> Jugos naturales, aguas saborizadas o gaseosa en porciones individuales </t>
  </si>
  <si>
    <t xml:space="preserve">tarjetas de convivencia </t>
  </si>
  <si>
    <t>papel propalcote o cartulina esmaltada de alto gramaje (mínimo 250 gramos), con acabado mate o brillante, impresión a color por una cara y diseño gráfico con íconos, colores e identidad visual del proyecto. El tamaño debe ser de 10 x 15 cm (postal estándar), con bordes redondeados y sin elementos punzantes para evitar daños o incomodidades durante el uso. Las frases deben estar previamente aprobadas por el equipo metodológico, redactadas en lenguaje claro y empático, e incluir máximo 25 palabras por tarjeta. arjetas pedagógicas impresas con frases positivas, inspiradoras y relacionadas con la convivencia ciudadana, el respeto mutuo, la solidaridad, la inclusión y la resolución pacífica de conflictos. 120 tarjetas por jornada</t>
  </si>
  <si>
    <t>Registro Audiovisual</t>
  </si>
  <si>
    <t>El registro debe realizarse en calidad Full HD (1920x1080 px) con cámara profesional réflex o de video, montada en trípode estable, con micrófono externo tipo boom o de cámara para captación de sonido ambiente. Adicionalmente, el operador debe contar con un segundo dispositivo (puede ser cámara de acción o móvil de alta gama) para tomas complementarias y planos cercanos. El registro debe incluir mínimo 50 fotografías en alta resolución por jornada (300 dpi), y un video editado de entre 2 y 4 minutos con música de fondo libre de derechos, rótulos institucionales, testimonios breves y subtítulos explicativos.</t>
  </si>
  <si>
    <t xml:space="preserve">Premiacion </t>
  </si>
  <si>
    <t>1. Termo personalizado – “Adulto mayor más participativo”
Se requiere un termo de hidratación con capacidad mínima de 500 ml, elaborado en acero inoxidable o aluminio con recubrimiento externo de pintura resistente a la abrasión. El termo debe contar con tapa hermética tipo rosca, boquilla tipo deportiva o pico vertedor. Debe llevar impresión directa o sublimada a un color, con mensaje institucional (“Mi experiencia también construye paz”) y logo del proyecto. Se entregará con bolsa de tela o cartón ecológico.
Cantidad: 1 unidad.</t>
  </si>
  <si>
    <t>2. Camiseta con estampado motivacional – “Dupla más alegre e inclusiva” Camisetas tipo T unisex, 100 % algodón peinado, gramaje mínimo 160 g/m², cuello redondo, en tallas variadas (M y L), color blanco o color institucional (amarillo, azul o rojo). Deben llevar estampado frontal con frase positiva (“Bailo con respeto” o “La convivencia también se baila”) y logos del proyecto y de la Alcaldía Local. Técnica de estampado en serigrafía o sublimación de alta calidad.
Cantidad: 2 unidades (una por persona de la dupla ganadora).</t>
  </si>
  <si>
    <t>3. Premio: Kit joven colaborativo – “Joven con mejor actitud colaborativa”Este kit estará compuesto por dos artículos. El primero, una manilla de silicona (longitud estándar de 202 mm), color institucional, impresa en bajo relieve con la frase “Convivo con respeto”. El segundo, una libreta tipo bitácora en formato A5 (14,8 x 21 cm), mínimo 60 hojas, papel bond 75 g/m², pasta dura, diseño juvenil con ilustraciones sobre comunidad, con logo institucional en contraportada.
Cantidad: 1 kit compuesto por 1 manilla + 1 libreta.</t>
  </si>
  <si>
    <t>4. Premio: Kit baile colectivo – “Baile con sentido colectivo” 
Este kit incluirá una camiseta institucional (misma especificación de la dupla ganadora), una manilla de silicona (misma especificación del joven colaborativo), y una tarjeta impresa con mensaje personalizado entregado por el equipo pedagógico del evento. La tarjeta será impresa en propalcote de 250 gramos, tamaño 10 x 15 cm, con diseño gráfico del evento y espacio de firma.
Cantidad: 1 kit compuesto por 1 camiseta + 1 manilla + 1 tarjeta.</t>
  </si>
  <si>
    <t>5. Diploma y frase conmemorativa – “Respeto en la palabra” 
Consiste en un diploma simbólico, tamaño carta, impreso a color en papel pergamino de 180 g/m², con texto de reconocimiento, logos institucionales y firma del equipo del proyecto. Se acompaña de una tarjeta impresa en formato 10 x 15 cm, cartulina esmaltada de 250 gramos, con una frase textual extraída de la intervención del participante, validada y destacada por el equipo pedagógico.
Cantidad: 1 diploma + 1 tarjeta conmemorativa.</t>
  </si>
  <si>
    <t>6. Premio: Planta simbólica – “Gesto espontáneo de solidaridad” Se entregará una planta tipo suculenta (como aloe, echeveria o jade), en maceta reciclada o ecológica (puede ser de fibra de coco, cartón prensado o plástico reutilizable), con diámetro de 10 a 12 cm. La planta debe llevar un palillo decorativo con una banderita de papel kraft impreso con el mensaje “Tu gesto florece en comunidad”, más el logo institucional.
Cantidad: 1 unidad.</t>
  </si>
  <si>
    <t>Premio: Kit anfitrión comunitario – “Reconocimiento a comunidad anfitriona” Este kit estará compuesto por tres elementos: un termo institucional (misma especificación del adulto mayor), una camiseta (misma especificación de la dupla ganadora), y una libreta bitácora (misma del joven colaborativo). Todos los elementos deben ser entregados dentro de una bolsa ecológica tipo morral, de tela no tejida o algodón crudo, con cordones ajustables y estampado del logo del evento.
Cantidad: 1 kit compuesto por 1 termo + 1 camiseta + 1 libreta + 1 bolsa ecológica.</t>
  </si>
  <si>
    <t>BIENES Y SERVICIOS ACTIVIDAD: Bingos Comunitarios: "Jugamos para Convivir”</t>
  </si>
  <si>
    <t>Kits de Bingo</t>
  </si>
  <si>
    <t>balotera digital, tarjetas, marcadores, tablero central, micrófono) El kit debe incluir una balotera digital o mecánica con 75 bolas numeradas, visible para los asistentes, con pantalla o tablero central donde se muestren los números cantados. Las tarjetas de bingo deben estar impresas en cartulina esmaltada o papel plastificado resistente, reutilizables, con combinaciones variadas y fáciles de leer, en formato 9x13 cm, una por participante. Se requiere un total de 120 tarjetas. Los marcadores deben ser fichas plásticas de colores o marcadores tipo botón reutilizables (aproximadamente 30 por persona). Se debe contar con un micrófono con amplificación portátil para el animador. Cantidad requerida: 1 balotera digital o mecánica, 120 tarjetas, 3.600 marcadores (30 por tarjeta), 1 micrófono.</t>
  </si>
  <si>
    <t>Materiales pedagogicos impresos</t>
  </si>
  <si>
    <t xml:space="preserve">tarjetas con mensajes de convivencia para cada asistente)arjetas con mensajes de convivencia para cada asistente)
Impresión de tarjetas pedagógicas individuales con mensajes de convivencia, respeto, solidaridad y resolución pacífica de conflictos. Cada tarjeta debe estar impresa a color en propalcote de 250 gramos, tamaño 10 x 15 cm, con diseño gráfico institucional. 100 tarjetas (una por asistente).
</t>
  </si>
  <si>
    <t>Logistica de mobiliario</t>
  </si>
  <si>
    <t>(sillas, mesas, carpa si aplica)
Se requiere alquiler e instalación de 100 sillas plásticas blancas o similares en buen estado y resistentes, junto con 8 mesas rectangulares plegables (tipo tablón) para apoyo operativo. En caso de jornada al aire libre, se requieren 3 carpas tipo toldo de 3x3 metros con estructura metálica y cubierta impermeable.100 sillas, 8 mesas, 3 carpas (si aplica por condiciones climáticas)</t>
  </si>
  <si>
    <t>alquiler de espacio</t>
  </si>
  <si>
    <t xml:space="preserve">Espacio para 100 personas 5 momentos, lugar central, con baños </t>
  </si>
  <si>
    <t xml:space="preserve">Refrigerios </t>
  </si>
  <si>
    <t>Premiacion kit</t>
  </si>
  <si>
    <t>Se requiere un paquete de premios simbólicos pero útiles para quienes completen líneas o tablas de bingo. 5 unidades.Sombrillas manuales con bastón: 5 unidades.Linternas recargables o con baterías: 5 unidades.Radios portátiles AM/FM bluetooth con pilas incluidas y/o bateria recargable: 5 unidades.
Total estimado: 20 premios individuales.</t>
  </si>
  <si>
    <t>Bienes y servicios: Curso de Bisuteria</t>
  </si>
  <si>
    <t>Insumos recamado a mano sobre base textil- Cada kit debera entregarse en caja plastica</t>
  </si>
  <si>
    <t>Insumos taller de recamado a mano en fieltro Cada kit debera entregarse en caja plastica</t>
  </si>
  <si>
    <t>Insumos Bordado textil con mostacilla Cada kit debera entregarse en caja plastica</t>
  </si>
  <si>
    <t>Insumos aplicacion decorativa sobre balaca Cada kit debera entregarse en caja plastica</t>
  </si>
  <si>
    <t>Material pedagogico-kit</t>
  </si>
  <si>
    <r>
      <t>Guías básicas con mensajes de convivencia, explicación del taller, reflexión escrita y espacio para memoria creativa (80 unidades).</t>
    </r>
    <r>
      <rPr>
        <sz val="11"/>
        <color theme="1"/>
        <rFont val="Calibri"/>
        <family val="2"/>
      </rPr>
      <t xml:space="preserve"> </t>
    </r>
    <r>
      <rPr>
        <sz val="11"/>
        <color rgb="FF000000"/>
        <rFont val="Calibri"/>
        <family val="2"/>
      </rPr>
      <t>Cada guía debe estar impresa en formato tamaño media carta (14 cm x 21.5 cm) para fácil manejo sobre la mesa de trabajo. El documento debe tener un mínimo de 16 páginas y un máximo de 24 páginas, impresas por ambas caras (anverso y reverso). Las páginas interiores estarán impresas en papel bond blanco de 75 gramos, con tinta a color para permitir la visualización clara de esquemas, pasos y fichas de trabajo.</t>
    </r>
  </si>
  <si>
    <t>Certificados- diplomas</t>
  </si>
  <si>
    <t xml:space="preserve">Diplomas de participación: papel pergamino 180 g/m², impresión color, tamaño carta </t>
  </si>
  <si>
    <t>Logistica de mobiliario- kit</t>
  </si>
  <si>
    <t>5 mesas cuadradas, 20  sillas, 5 manteles plásticos, 1 carpa (si se realiza al aire libre).por cada sesion</t>
  </si>
  <si>
    <t>Un sólido: Un pastel de pollo o un pastel gloria, jugo o avena en caja, fruta (manzana, pera, durazno, banano, mandarina, o ciruela) y dulce de chocolate. Que cumpla con las normas de Bioseguridad - Empacado, 2 en cada jornada</t>
  </si>
  <si>
    <t>Material de muestra final</t>
  </si>
  <si>
    <t xml:space="preserve">Etiquetas adhesivas para producto (80), carteles de grupo (4), soportes para exhibición (8 bases).Etiquetas adhesivas personalizadas para identificación de productos elaborados en bisutería.
Cantidad: 200 unidades (promedio de 2 etiquetas por participante considerando 160 personas).
Medidas: 5 cm x 3 cm (formato rectangular horizontal).
Material: Papel adhesivo brillante o mate de 90 g/m² con troquelado rectangular, resistente a la manipulación.
Impresión: A full color, impresión láser o inkjet con tinta resistente al roce y a la humedad leve.
Diseño: Logotipo del proyecto en miniatura, espacio en blanco para escribir el nombre del producto o del creador, y frase institucional: “Hecho con creatividad y convivencia”.
Modo de entrega: En pliegos o rollos organizados en paquetes de 50 unidades </t>
  </si>
  <si>
    <t>salon para 20 personas con baños</t>
  </si>
  <si>
    <t xml:space="preserve">kit-Premiacion </t>
  </si>
  <si>
    <t>2 metros de cadena metálica dorada o plateada (eslabón pequeño)
10 broches tipo langosta o gancho para collares
10 aros para aretes tipo argolla (grandes y pequeños)
2 pares de topitos metálicos con base plana
2 metros de hilo elástico de 1 mm para pulseras
3 metros de hilo nylon transparente de 0.20 mm
2 metros de hilo encerado de colores (3 tonos diferentes)
50 unidades de mostacilla de vidrio tamaño mediano (mezcla de colores)
30 unidades de perlas plásticas nacaradas (diferentes tamaños)
20 unidades de muranos tipo europeo (colores surtidos)
10 piedras acrílicas decorativas (formas variadas)
5 herrajes tipo prendedor
2 bases metálicas para anillo ajustable
1 pegante tipo E6000 o similar (5 ml)
1 pinza punta plana para armado
1 pinza punta redonda
1 pinza de corte
1 cinta métrica flexible de 1.5 m
1 paño pequeño de fieltro para trabajo en mesa (20 x 20 cm)</t>
  </si>
  <si>
    <t>Bienes y servicios: 	Teatro Comunitario “Escenas para Convivir”</t>
  </si>
  <si>
    <t>Kit de logistica</t>
  </si>
  <si>
    <t>sillas plásticas en buen estado para por lo menos 60 personas, con brazo, dos carpas de 3x3 metros por función,  Se dispondrán de dos mesas plásticas rectangulares por funcion</t>
  </si>
  <si>
    <t>material de publicidad</t>
  </si>
  <si>
    <t xml:space="preserve">pendón institucional en lona de 80 x 120 cm tipo roll-up con base metálica, impreso a color con el nombre del proyecto y logos oficiales, </t>
  </si>
  <si>
    <t>Material didactico</t>
  </si>
  <si>
    <t>100 tarjetas blancas de cartulina esmaltada de 250 gramos, en formato 10 x 15 cm, junto con 20 marcadores de colores punta gruesa, 5 rollos de cinta adhesiva o cordón y sujetapapeles para colgar. 50 postales pedagógicas con frases y mensajes de cultura ciudadana por función, Muro de la Convivencia” portátil, elaborado en cartón corrugado o madera liviana de 1.20 x 2 metros,</t>
  </si>
  <si>
    <t xml:space="preserve">termo metálico institucional de 500 ml con impresión del mensaje “Yo construyo convivencia”, una libreta de bolsillo A6 con tapa ilustrada y frases positivas, una manilla de silicona con logo del proyecto </t>
  </si>
  <si>
    <t>Bienes y servicios:5.	Torneo de parques y domino “Jugando en Paz”</t>
  </si>
  <si>
    <t>Tableros de parqués en formato grande y material plastificado</t>
  </si>
  <si>
    <t>tableros rígidos de mínimo 80 x 80 cm, elaborados en base MDF de 6 mm con superficie plastificada brillante tipo vinilado o laminado, resistentes al uso en exteriores. Diseño tradicional de cuatro colores con demarcación clara, bordes redondeados y base antideslizante.</t>
  </si>
  <si>
    <t>Juegos de dominó de material resistente</t>
  </si>
  <si>
    <t>Dominós plásticos de tamaño mediano, mínimo 6 x 3 cm por ficha, resistentes a impactos, humedad y uso repetido. Incluyen caja rígida y fichas completas (28 unidades por juego</t>
  </si>
  <si>
    <t>Mesas plegables de buena superficie- alquiler</t>
  </si>
  <si>
    <t>Mesas rectangulares plegables tipo campamento, de mínimo 1.80 m de largo x 75 cm de ancho, superficie de resina o melamina lavable, con patas metálicas reforzadas.</t>
  </si>
  <si>
    <t xml:space="preserve">Sillas plásticas </t>
  </si>
  <si>
    <t>Sillas tipo rimax o similares, livianas, sin brazos, color blanco o neutro, resistentes al peso y de fácil transporte.</t>
  </si>
  <si>
    <t>Tarjetas pedagógicas impresas con mensajes sobre convivencia</t>
  </si>
  <si>
    <t>Tarjetas tamaño 10 x 15 cm, cartulina esmaltada 250 g/m², con frases motivacionales sobre convivencia, respeto, tolerancia y juego limpio. Impresas a full color por una cara. El reverso puede tener espacio para escribir el nombre o una reflexión</t>
  </si>
  <si>
    <t>Medallas simbólicas para participantes</t>
  </si>
  <si>
    <t>Medallas metálicas o plásticas en dorado, con cinta institucional tricolor, impresión o sticker central con el mensaje “Participante – Jugando en Paz”. Se entregan a cada participante como símbolo de integración</t>
  </si>
  <si>
    <t>Trofeos para equipos ganadores</t>
  </si>
  <si>
    <t>2 unidades (uno para parqués, uno para dominó).
Descripción: Trofeos con base de madera o acrílico, altura mínima de 20 cm, placa conmemorativa adherida con inscripción de la estrategia y categoría ganadora. Diseño institucional y resistente.</t>
  </si>
  <si>
    <t>Elementos decorativos de la estrategia (pendones, señalización, tarjetas)</t>
  </si>
  <si>
    <t>incluye 1 pendón tipo roll-up institucional (80 x 120 cm), 2 señales para identificar zonas de juego y premiación, 10 tarjetas gráficas con frases tipo cartel para ambientar (30 x 40 cm, en cartón o foam board). un (1) completo por jornada</t>
  </si>
  <si>
    <t>Equipo de sonido y micrófono para ambientación y animación</t>
  </si>
  <si>
    <t>1 set por jornada.
Descripción: Sonido portátil de mínimo 12 pulgadas, 500W reales, entrada USB y Bluetooth, consola básica integrada y micrófono inalámbrico tipo UHF. Incluye cableado, soporte y operador si aplica.</t>
  </si>
  <si>
    <t>Salón techado</t>
  </si>
  <si>
    <t>salón comunal cubierto, con capacidad para instalar mesas, sillas, decoración y zonas de hidratación. Debe tener sombra, ventilación y acceso a energía, e espacio dispuesto para toda la jornada para el desarrollo de la jormada</t>
  </si>
  <si>
    <t>Bienes y servicios: Respiro Comunitario con Enfoque en Convivencia Pacífica y Bienestar Integral</t>
  </si>
  <si>
    <t xml:space="preserve">salón o espacio cerrado por jornada </t>
  </si>
  <si>
    <r>
      <rPr>
        <sz val="11"/>
        <color rgb="FF000000"/>
        <rFont val="Calibri"/>
        <family val="2"/>
      </rPr>
      <t xml:space="preserve">con capacidad mínima para 70 personas, dotado de energía eléctrica, buena ventilación, baños disponibles, piso liso y posibilidad de ambientación con elementos suaves (cortinas, velas eléctricas, difusores, etc.). </t>
    </r>
    <r>
      <rPr>
        <b/>
        <sz val="11"/>
        <color rgb="FF000000"/>
        <rFont val="Calibri"/>
        <family val="2"/>
      </rPr>
      <t>3 jornadas</t>
    </r>
  </si>
  <si>
    <t>Elementos logisticos</t>
  </si>
  <si>
    <t>sillas plásticas por jornada para participantes 70, facilitadores y personal de apoyo, así como 12 mesas auxiliares rectangulares ,tapetes de yoga o colchonetas (mínimo 20 por jornada), esterillas de goma EVA o tipo fitness, de 1.80 m x 60 cm, lavables y antideslizantes, Se incluirán cojines ergonómicos o bolsters cilíndricos (20 por jornada) y mantas delgadas (20 por jornada).</t>
  </si>
  <si>
    <t>Kit de aromaterapia y meditacion</t>
  </si>
  <si>
    <t>4 difusores eléctricos de esencias naturales por jornada, con recargas de aceites esenciales de lavanda, eucalipto y limón. 20 velas LED o eléctricas para ambientación cálida, 1 reproductor portátil con altavoces de sonido envolvente para música suave instrumental, y 1 micrófono inalámbrico para el facilitador.</t>
  </si>
  <si>
    <t>Kit de escritura emocional</t>
  </si>
  <si>
    <t>suministro de 70 kit, de materiales indivduales por jornada: libreta tipo bitácora o cuaderno A5 de 40 hojas con portada ilustrada, 2 marcadores punta media, 1 lápiz, 1 hoja de papel kraft por persona, y sobres de papel para ejercicios simbólicos. Se requiere además una mesa central por jornada con velas eléctricas, un recipiente de barro o metálico para el acto de liberación simbólica (donde los participantes puedan entregar o desechar su palabra escrita), 1 rollo de cinta para colgar frases y 30 tarjetas en blanco de cartulina esmaltada 10 x 15 cm para mural de frases.</t>
  </si>
  <si>
    <t>compuesto por una bebida fría (jugo natural en caja de 250 ml) más una opción sólida empacada individualmente (sándwich, fruta sellada o torta sin azúcar)</t>
  </si>
  <si>
    <t>Kit de recordatorio</t>
  </si>
  <si>
    <t>frasco de aceite esencial (roll on o gotero de 10 ml), una frase inspiradora impresa en papel semilla o reciclado, una pulsera tejida o manilla de tela con mensaje positivo, y una tarjeta conmemorativa institucional con el título “Me respiro en paz”. Todo debe ir empacado en una bolsa ecológica reutilizable de tela tipo lino o manta, con cordón ajustable, tamaño 20 x 25 cm, impresa con el logo del proyecto.</t>
  </si>
  <si>
    <t>Ambientacion</t>
  </si>
  <si>
    <t>caminos de tela tipo lino o manta (1.5 m de largo) para cada estación, flores secas, tapetes tejidos o alfombras redondas para el centro de los círculos, inciensos suaves en porta-inciensos de barro (opcional), y carteles ilustrados con frases de respeto, autocuidado y escucha  tamaño 40 x 30 cm, en foam board o cartón pluma).</t>
  </si>
  <si>
    <t>Certificados</t>
  </si>
  <si>
    <t>papel propalcote 150 g/m², tamaño media carta, con frase de cierre, nombre del participante, firma del equipo técnico y logos institucionales, con relieve.</t>
  </si>
  <si>
    <t xml:space="preserve">TOTAL PROYECTO </t>
  </si>
  <si>
    <t>TRASNVERSAL AL PROYECTO</t>
  </si>
  <si>
    <t>RESOLUCION 1124 PARA ESTABLECER HONORARIOS Y CANASTA DE PRECIOS DEL FONDO DE DESARROLLO LOCAL DE KENNEDY</t>
  </si>
  <si>
    <t xml:space="preserve">Bolsa de Papeleria </t>
  </si>
  <si>
    <t xml:space="preserve">Talleres de cuentacuentos intergeneracionales - Código de la propuesta – (39493)Propuesta a través de la narración de historias y experiencias, los participantes donde se explorarán temas de convivencia, respeto y diversidad, se crearán materiales didácticos que guíen las sesiones, incluyendo historias relevantes y actividades complementarias como ilustrar las historias contadas. Estos talleres fomentarán el entendimiento entre generaciones y fortalecerá los lazos comunitarios, promoviendo una cultura de convivencia pacífica. 
</t>
  </si>
  <si>
    <t xml:space="preserve">Iniciativa de presupuestos participativos </t>
  </si>
  <si>
    <t xml:space="preserve">Noches sin miedo Versión Kennedy-Código de la propuesta – (36104) Generar procesos de seguridad en los casi 50 puntos donde existe presencia de barras, con acciones nocturnas de circulación cultural, corredores seguros de paraderos SITP, certámenes deportivos en los puntos críticos de consumo y hurto. 
</t>
  </si>
  <si>
    <t>Iniciativa de presupuestos participativos</t>
  </si>
  <si>
    <t xml:space="preserve">Empoderando la Comunidad de Gerona - Código de la propuesta – (38740) Generar un espacio de participación ciudadana con la comunidad del barrio Gerona donde se pueda evidenciar el embellecimiento y apropiación del sector, donde se vea el fomento de la solidaridad, corresponsabilidad de las acciones locales. 
</t>
  </si>
  <si>
    <t xml:space="preserve">Plan de desarrollo comunitario Francisco José de Caldas - Código de la propuesta – (42462) Por medio de la línea estratégica COOPERACIÓN CIUDADANA del PISCJ 2024-2027 Desarrollar planes de acción de participación y corresponsabilidad ciudadana en la gestión de seguridad y convivencia.   Entonces, para hacer hablar a la comunidad  se busca crear un espacio de diálogo y proposición para sensibilizar la comunidad de los beneficios de la cooperación entre la propiedad horizontal y la junta de acción comunal como organizaciones solidarias para el desarrollo de la comunidad. también el Código de policía y convivencia  Para desarrollar estas capacitaciones se solicita apoyo de la institucionalidad como talleristas y refrigerios. el resultado es la construcción del plan de desarrollo capacitaciones se solicita apoyo de la institucionalidad como talleristas y refrigerios. el resultado es la construcción del plan de desarrollo comunitario mínimo a 4 años. también se espera servir de modelo para otras organizaciones con discordias similares. 
</t>
  </si>
  <si>
    <t xml:space="preserve">Fieltro , Cuero, Aguja N° 10 , Hilo nailon, Mostacilla, 
Canutillo,
Lentejuelas,
Pegante textil o silicona,
Herraje tipo prendedor, entre otros. </t>
  </si>
  <si>
    <t xml:space="preserve">Fieltro, colores surtidos, Aguja, Hilo nailon,Mostacilla, Pegante tipo silicona,Topitos metálicos o herraje de arete, entre otros </t>
  </si>
  <si>
    <t xml:space="preserve">Tela quirúrgica, Tela cuero,
Tambor pequeño para bordar,
Aguja
Hilos de bordar surtidos, Mostacilla, Silicona líquida, 
Herraje tipo prendedor, entre otros </t>
  </si>
  <si>
    <t xml:space="preserve">Balaca base forrada en tela, 
Cuentas variadas: mostacilla, murano, perlas, Hilo nailon, Aguja, entre otros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</si>
</sst>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240A]\ * #,##0_-;\-[$$-240A]\ * #,##0_-;_-[$$-240A]\ * &quot;-&quot;_-;_-@_-"/>
    <numFmt numFmtId="165" formatCode="[$$-240A]\ #,##0"/>
    <numFmt numFmtId="166" formatCode="_-[$$-409]* #,##0.00_ ;_-[$$-409]* \-#,##0.00\ ;_-[$$-409]* &quot;-&quot;??_ ;_-@_ "/>
    <numFmt numFmtId="167" formatCode="0.00;[Red]0.00"/>
  </numFmts>
  <fonts count="26">
    <font>
      <sz val="12"/>
      <color theme="1"/>
      <name val="Aptos Narrow"/>
      <family val="2"/>
      <scheme val="minor"/>
    </font>
    <font>
      <sz val="12"/>
      <color theme="1"/>
      <name val="Aptos Narrow"/>
      <family val="2"/>
      <scheme val="minor"/>
    </font>
    <font>
      <b/>
      <sz val="11"/>
      <color theme="1"/>
      <name val="Aptos Narrow"/>
      <scheme val="minor"/>
    </font>
    <font>
      <b/>
      <sz val="11"/>
      <color theme="1"/>
      <name val="Calibri"/>
      <family val="2"/>
    </font>
    <font>
      <b/>
      <sz val="10"/>
      <color theme="1"/>
      <name val="Times New Roman"/>
      <family val="1"/>
    </font>
    <font>
      <sz val="11"/>
      <color rgb="FF000000"/>
      <name val="Calibri"/>
      <family val="2"/>
    </font>
    <font>
      <sz val="11"/>
      <name val="Calibri"/>
      <family val="2"/>
    </font>
    <font>
      <b/>
      <sz val="11"/>
      <color rgb="FF000000"/>
      <name val="Calibri"/>
      <family val="2"/>
    </font>
    <font>
      <b/>
      <sz val="11"/>
      <name val="Calibri"/>
      <family val="2"/>
    </font>
    <font>
      <sz val="11"/>
      <color theme="1"/>
      <name val="Arial"/>
      <family val="2"/>
    </font>
    <font>
      <sz val="11"/>
      <color theme="1"/>
      <name val="Calibri"/>
      <family val="2"/>
    </font>
    <font>
      <sz val="12"/>
      <color theme="1"/>
      <name val="Times New Roman"/>
      <family val="1"/>
    </font>
    <font>
      <b/>
      <sz val="11"/>
      <name val="Times New Roman"/>
      <family val="1"/>
    </font>
    <font>
      <b/>
      <sz val="11"/>
      <color rgb="FF242424"/>
      <name val="Aptos Narrow"/>
    </font>
    <font>
      <sz val="12"/>
      <color rgb="FF000000"/>
      <name val="Times New Roman"/>
      <family val="1"/>
    </font>
    <font>
      <b/>
      <sz val="11"/>
      <color rgb="FF000000"/>
      <name val="Aptos Narrow"/>
      <scheme val="minor"/>
    </font>
    <font>
      <b/>
      <sz val="12"/>
      <color theme="1"/>
      <name val="Calibri"/>
      <family val="2"/>
    </font>
    <font>
      <b/>
      <sz val="12"/>
      <color theme="1"/>
      <name val="Aptos Narrow"/>
      <scheme val="minor"/>
    </font>
    <font>
      <sz val="11"/>
      <color rgb="FF000000"/>
      <name val="Arial"/>
      <family val="2"/>
    </font>
    <font>
      <b/>
      <sz val="11"/>
      <color rgb="FF000000"/>
      <name val="Arial Narrow"/>
      <family val="2"/>
    </font>
    <font>
      <b/>
      <sz val="11"/>
      <color theme="1"/>
      <name val="Arial"/>
      <family val="2"/>
    </font>
    <font>
      <i/>
      <sz val="12"/>
      <color theme="1"/>
      <name val="Aptos Narrow"/>
      <scheme val="minor"/>
    </font>
    <font>
      <sz val="12"/>
      <color rgb="FF000000"/>
      <name val="Aptos Narrow"/>
      <family val="2"/>
      <scheme val="minor"/>
    </font>
    <font>
      <sz val="7"/>
      <color rgb="FF000000"/>
      <name val="Times New Roman"/>
      <family val="1"/>
    </font>
    <font>
      <sz val="11"/>
      <color rgb="FF000000"/>
      <name val="Calibri"/>
      <family val="2"/>
    </font>
    <font>
      <sz val="11"/>
      <color rgb="FF000000"/>
      <name val="WordVisi_MSFontService"/>
      <charset val="1"/>
    </font>
  </fonts>
  <fills count="18">
    <fill>
      <patternFill patternType="none"/>
    </fill>
    <fill>
      <patternFill patternType="gray125"/>
    </fill>
    <fill>
      <patternFill patternType="solid">
        <fgColor theme="4" tint="0.79998168889431442"/>
        <bgColor indexed="64"/>
      </patternFill>
    </fill>
    <fill>
      <patternFill patternType="solid">
        <fgColor rgb="FFFFC000"/>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rgb="FFDBE9F7"/>
        <bgColor rgb="FFDBE9F7"/>
      </patternFill>
    </fill>
    <fill>
      <patternFill patternType="solid">
        <fgColor rgb="FFFFFF00"/>
        <bgColor rgb="FFDBE9F7"/>
      </patternFill>
    </fill>
    <fill>
      <patternFill patternType="solid">
        <fgColor theme="7" tint="0.79998168889431442"/>
        <bgColor indexed="64"/>
      </patternFill>
    </fill>
    <fill>
      <patternFill patternType="solid">
        <fgColor theme="3" tint="0.89999084444715716"/>
        <bgColor indexed="64"/>
      </patternFill>
    </fill>
    <fill>
      <patternFill patternType="solid">
        <fgColor theme="0"/>
        <bgColor rgb="FFDBE9F7"/>
      </patternFill>
    </fill>
    <fill>
      <patternFill patternType="solid">
        <fgColor theme="0"/>
        <bgColor indexed="64"/>
      </patternFill>
    </fill>
    <fill>
      <patternFill patternType="solid">
        <fgColor theme="0"/>
        <bgColor theme="0"/>
      </patternFill>
    </fill>
    <fill>
      <patternFill patternType="solid">
        <fgColor rgb="FFFFFFFF"/>
        <bgColor rgb="FF000000"/>
      </patternFill>
    </fill>
    <fill>
      <patternFill patternType="solid">
        <fgColor theme="0"/>
        <bgColor rgb="FF000000"/>
      </patternFill>
    </fill>
    <fill>
      <patternFill patternType="solid">
        <fgColor rgb="FFFFFF00"/>
        <bgColor indexed="64"/>
      </patternFill>
    </fill>
    <fill>
      <patternFill patternType="solid">
        <fgColor theme="0" tint="-4.9989318521683403E-2"/>
        <bgColor indexed="64"/>
      </patternFill>
    </fill>
    <fill>
      <patternFill patternType="solid">
        <fgColor theme="3" tint="0.749992370372631"/>
        <bgColor indexed="64"/>
      </patternFill>
    </fill>
  </fills>
  <borders count="43">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top/>
      <bottom/>
      <diagonal/>
    </border>
    <border>
      <left/>
      <right style="thin">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rgb="FF000000"/>
      </top>
      <bottom style="thin">
        <color rgb="FF000000"/>
      </bottom>
      <diagonal/>
    </border>
    <border>
      <left/>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top/>
      <bottom/>
      <diagonal/>
    </border>
    <border>
      <left style="thin">
        <color indexed="64"/>
      </left>
      <right/>
      <top/>
      <bottom/>
      <diagonal/>
    </border>
    <border>
      <left style="thin">
        <color rgb="FF000000"/>
      </left>
      <right style="thin">
        <color rgb="FF000000"/>
      </right>
      <top/>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341">
    <xf numFmtId="0" fontId="0" fillId="0" borderId="0" xfId="0"/>
    <xf numFmtId="0" fontId="0" fillId="0" borderId="4" xfId="0" applyBorder="1"/>
    <xf numFmtId="0" fontId="3" fillId="6" borderId="4" xfId="0" applyFont="1" applyFill="1" applyBorder="1" applyAlignment="1">
      <alignment horizontal="center" vertical="center" wrapText="1"/>
    </xf>
    <xf numFmtId="165" fontId="4" fillId="3" borderId="5" xfId="0" applyNumberFormat="1" applyFont="1" applyFill="1" applyBorder="1" applyAlignment="1">
      <alignment horizontal="center" vertical="center" wrapText="1"/>
    </xf>
    <xf numFmtId="164" fontId="4" fillId="4" borderId="4"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5" fontId="4" fillId="5"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3" fillId="6" borderId="6" xfId="0" applyFont="1" applyFill="1" applyBorder="1" applyAlignment="1">
      <alignment horizontal="center" vertical="center"/>
    </xf>
    <xf numFmtId="164" fontId="3" fillId="0" borderId="5" xfId="0" applyNumberFormat="1" applyFont="1" applyBorder="1" applyAlignment="1">
      <alignment vertical="center"/>
    </xf>
    <xf numFmtId="164" fontId="0" fillId="0" borderId="5" xfId="0" applyNumberFormat="1" applyBorder="1"/>
    <xf numFmtId="165" fontId="0" fillId="0" borderId="5" xfId="0" applyNumberFormat="1" applyBorder="1"/>
    <xf numFmtId="0" fontId="0" fillId="0" borderId="5" xfId="0" applyBorder="1"/>
    <xf numFmtId="0" fontId="5" fillId="0" borderId="7" xfId="0" applyFont="1" applyBorder="1" applyAlignment="1">
      <alignment horizontal="center" vertical="center" wrapText="1"/>
    </xf>
    <xf numFmtId="0" fontId="6" fillId="0" borderId="8" xfId="0" applyFont="1" applyBorder="1" applyAlignment="1">
      <alignment horizontal="center" vertical="center" wrapText="1"/>
    </xf>
    <xf numFmtId="166" fontId="7" fillId="3" borderId="4" xfId="0" applyNumberFormat="1" applyFont="1" applyFill="1" applyBorder="1" applyAlignment="1">
      <alignment horizontal="center" vertical="center"/>
    </xf>
    <xf numFmtId="166" fontId="8" fillId="3" borderId="4" xfId="0" applyNumberFormat="1" applyFont="1" applyFill="1" applyBorder="1" applyAlignment="1">
      <alignment horizontal="center" vertical="center" wrapText="1"/>
    </xf>
    <xf numFmtId="164" fontId="9" fillId="4" borderId="9" xfId="1" applyNumberFormat="1" applyFont="1" applyFill="1" applyBorder="1" applyAlignment="1">
      <alignment horizontal="left" vertical="center" wrapText="1"/>
    </xf>
    <xf numFmtId="164" fontId="9" fillId="4" borderId="10" xfId="0" applyNumberFormat="1" applyFont="1" applyFill="1" applyBorder="1" applyAlignment="1">
      <alignment horizontal="left" vertical="center"/>
    </xf>
    <xf numFmtId="164" fontId="0" fillId="4" borderId="10" xfId="0" applyNumberFormat="1" applyFill="1" applyBorder="1" applyAlignment="1">
      <alignment vertical="center"/>
    </xf>
    <xf numFmtId="164" fontId="10" fillId="8" borderId="10" xfId="1" applyNumberFormat="1" applyFont="1" applyFill="1" applyBorder="1" applyAlignment="1">
      <alignment horizontal="center" vertical="center" wrapText="1"/>
    </xf>
    <xf numFmtId="164" fontId="0" fillId="8" borderId="10" xfId="0" applyNumberFormat="1" applyFill="1" applyBorder="1" applyAlignment="1">
      <alignment horizontal="center" vertical="center"/>
    </xf>
    <xf numFmtId="165" fontId="11" fillId="5" borderId="10" xfId="1" applyNumberFormat="1" applyFont="1" applyFill="1" applyBorder="1" applyAlignment="1">
      <alignment vertical="center"/>
    </xf>
    <xf numFmtId="166" fontId="0" fillId="0" borderId="4" xfId="0" applyNumberFormat="1" applyBorder="1" applyAlignment="1">
      <alignment horizontal="center" vertical="center"/>
    </xf>
    <xf numFmtId="0" fontId="0" fillId="0" borderId="4" xfId="0"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166" fontId="12" fillId="3" borderId="7" xfId="0" applyNumberFormat="1"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166" fontId="7" fillId="3" borderId="4" xfId="0" applyNumberFormat="1" applyFont="1" applyFill="1" applyBorder="1" applyAlignment="1">
      <alignment horizontal="center" vertical="center" wrapText="1"/>
    </xf>
    <xf numFmtId="0" fontId="13" fillId="9" borderId="14" xfId="0" applyFont="1" applyFill="1" applyBorder="1" applyAlignment="1">
      <alignment horizontal="center"/>
    </xf>
    <xf numFmtId="0" fontId="13" fillId="9" borderId="0" xfId="0" applyFont="1" applyFill="1" applyAlignment="1">
      <alignment horizontal="center"/>
    </xf>
    <xf numFmtId="0" fontId="10" fillId="10" borderId="7" xfId="0" applyFont="1" applyFill="1" applyBorder="1" applyAlignment="1">
      <alignment horizontal="center" vertical="center"/>
    </xf>
    <xf numFmtId="0" fontId="5" fillId="0" borderId="1" xfId="0" applyFont="1" applyBorder="1" applyAlignment="1">
      <alignment horizontal="center" vertical="center" wrapText="1"/>
    </xf>
    <xf numFmtId="166" fontId="5" fillId="3" borderId="4" xfId="0" applyNumberFormat="1" applyFont="1" applyFill="1" applyBorder="1" applyAlignment="1">
      <alignment horizontal="center" vertical="center" wrapText="1"/>
    </xf>
    <xf numFmtId="164" fontId="10" fillId="8" borderId="10" xfId="1" applyNumberFormat="1" applyFont="1" applyFill="1" applyBorder="1" applyAlignment="1">
      <alignment vertical="center" wrapText="1"/>
    </xf>
    <xf numFmtId="164" fontId="0" fillId="8" borderId="10" xfId="0" applyNumberFormat="1" applyFill="1" applyBorder="1" applyAlignment="1">
      <alignment vertical="center"/>
    </xf>
    <xf numFmtId="165" fontId="14" fillId="5" borderId="7" xfId="1" applyNumberFormat="1" applyFont="1" applyFill="1" applyBorder="1" applyAlignment="1">
      <alignment vertical="center" wrapText="1"/>
    </xf>
    <xf numFmtId="0" fontId="10" fillId="11" borderId="4" xfId="0" applyFont="1" applyFill="1" applyBorder="1" applyAlignment="1">
      <alignment horizontal="center" vertical="center" wrapText="1"/>
    </xf>
    <xf numFmtId="165" fontId="11" fillId="5" borderId="10" xfId="1" applyNumberFormat="1" applyFont="1" applyFill="1" applyBorder="1" applyAlignment="1">
      <alignment horizontal="center" vertical="center"/>
    </xf>
    <xf numFmtId="0" fontId="10" fillId="12" borderId="2" xfId="0" applyFont="1" applyFill="1" applyBorder="1" applyAlignment="1">
      <alignment horizontal="center" vertical="center" wrapText="1"/>
    </xf>
    <xf numFmtId="166" fontId="10" fillId="3" borderId="4" xfId="0" applyNumberFormat="1" applyFont="1" applyFill="1" applyBorder="1" applyAlignment="1">
      <alignment horizontal="center" vertical="center" wrapText="1"/>
    </xf>
    <xf numFmtId="0" fontId="6" fillId="12" borderId="2" xfId="0" applyFont="1" applyFill="1" applyBorder="1" applyAlignment="1">
      <alignment horizontal="center" vertical="center" wrapText="1"/>
    </xf>
    <xf numFmtId="166" fontId="6" fillId="3" borderId="4" xfId="0" applyNumberFormat="1"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6" fillId="13" borderId="2" xfId="0" applyFont="1" applyFill="1" applyBorder="1" applyAlignment="1">
      <alignment horizontal="center" vertical="center" wrapText="1"/>
    </xf>
    <xf numFmtId="164" fontId="0" fillId="4" borderId="3" xfId="0" applyNumberFormat="1" applyFill="1" applyBorder="1"/>
    <xf numFmtId="164" fontId="0" fillId="4" borderId="4" xfId="0" applyNumberFormat="1" applyFill="1" applyBorder="1"/>
    <xf numFmtId="164" fontId="0" fillId="0" borderId="0" xfId="0" applyNumberFormat="1"/>
    <xf numFmtId="165" fontId="0" fillId="0" borderId="0" xfId="0" applyNumberFormat="1"/>
    <xf numFmtId="0" fontId="3" fillId="6" borderId="2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7" borderId="22" xfId="0" applyFont="1" applyFill="1" applyBorder="1" applyAlignment="1">
      <alignment horizontal="center" vertical="center" wrapText="1"/>
    </xf>
    <xf numFmtId="0" fontId="3" fillId="6" borderId="24" xfId="0" applyFont="1" applyFill="1" applyBorder="1" applyAlignment="1">
      <alignment horizontal="center" vertical="center"/>
    </xf>
    <xf numFmtId="0" fontId="3" fillId="0" borderId="5" xfId="0" applyFont="1" applyBorder="1" applyAlignment="1">
      <alignment vertical="center"/>
    </xf>
    <xf numFmtId="0" fontId="5" fillId="0" borderId="25" xfId="0" applyFont="1" applyBorder="1" applyAlignment="1">
      <alignment horizontal="center" vertical="center" wrapText="1"/>
    </xf>
    <xf numFmtId="0" fontId="5" fillId="0" borderId="26" xfId="0" applyFont="1" applyBorder="1" applyAlignment="1">
      <alignment horizontal="justify" vertical="center"/>
    </xf>
    <xf numFmtId="0" fontId="7" fillId="3" borderId="4" xfId="0" applyFont="1" applyFill="1" applyBorder="1" applyAlignment="1">
      <alignment horizontal="center" vertical="center"/>
    </xf>
    <xf numFmtId="166" fontId="0" fillId="0" borderId="3" xfId="0" applyNumberFormat="1" applyBorder="1" applyAlignment="1">
      <alignment horizontal="center" vertical="center"/>
    </xf>
    <xf numFmtId="166" fontId="0" fillId="0" borderId="20" xfId="0" applyNumberFormat="1" applyBorder="1" applyAlignment="1">
      <alignment horizontal="center" vertical="center"/>
    </xf>
    <xf numFmtId="0" fontId="10" fillId="0" borderId="26" xfId="0" applyFont="1" applyBorder="1" applyAlignment="1">
      <alignment horizontal="center" vertical="center" wrapText="1"/>
    </xf>
    <xf numFmtId="0" fontId="10" fillId="0" borderId="13" xfId="0" applyFont="1" applyBorder="1" applyAlignment="1">
      <alignment horizontal="center" vertical="center" wrapText="1"/>
    </xf>
    <xf numFmtId="166" fontId="0" fillId="0" borderId="4" xfId="0" applyNumberFormat="1" applyBorder="1"/>
    <xf numFmtId="0" fontId="3" fillId="6" borderId="4" xfId="0" applyFont="1" applyFill="1" applyBorder="1" applyAlignment="1">
      <alignment horizontal="center" vertical="center"/>
    </xf>
    <xf numFmtId="165" fontId="4" fillId="4" borderId="5" xfId="0" applyNumberFormat="1" applyFont="1" applyFill="1" applyBorder="1" applyAlignment="1">
      <alignment horizontal="center" vertical="center" wrapText="1"/>
    </xf>
    <xf numFmtId="0" fontId="5" fillId="0" borderId="26" xfId="0" applyFont="1" applyBorder="1" applyAlignment="1">
      <alignment horizontal="center" vertical="center" wrapText="1"/>
    </xf>
    <xf numFmtId="166" fontId="3" fillId="3" borderId="26" xfId="0" applyNumberFormat="1" applyFont="1" applyFill="1" applyBorder="1" applyAlignment="1">
      <alignment horizontal="center" vertical="center" wrapText="1"/>
    </xf>
    <xf numFmtId="166" fontId="3" fillId="3" borderId="26" xfId="0" applyNumberFormat="1" applyFont="1" applyFill="1" applyBorder="1" applyAlignment="1">
      <alignment vertical="center" wrapText="1"/>
    </xf>
    <xf numFmtId="166" fontId="9" fillId="4" borderId="10" xfId="1" applyNumberFormat="1" applyFont="1" applyFill="1" applyBorder="1" applyAlignment="1">
      <alignment vertical="center" wrapText="1"/>
    </xf>
    <xf numFmtId="166" fontId="9" fillId="4" borderId="10" xfId="0" applyNumberFormat="1" applyFont="1" applyFill="1" applyBorder="1" applyAlignment="1">
      <alignment vertical="center"/>
    </xf>
    <xf numFmtId="166" fontId="0" fillId="4" borderId="10" xfId="0" applyNumberFormat="1" applyFill="1" applyBorder="1" applyAlignment="1">
      <alignment vertical="center"/>
    </xf>
    <xf numFmtId="166" fontId="0" fillId="2" borderId="4" xfId="0" applyNumberFormat="1" applyFill="1" applyBorder="1" applyAlignment="1">
      <alignment vertical="center"/>
    </xf>
    <xf numFmtId="166" fontId="0" fillId="5" borderId="4" xfId="0" applyNumberFormat="1" applyFill="1" applyBorder="1" applyAlignment="1">
      <alignment vertical="center"/>
    </xf>
    <xf numFmtId="166" fontId="0" fillId="0" borderId="4" xfId="0" applyNumberFormat="1" applyBorder="1" applyAlignment="1">
      <alignment vertical="center"/>
    </xf>
    <xf numFmtId="0" fontId="10" fillId="0" borderId="12" xfId="0" applyFont="1" applyBorder="1" applyAlignment="1">
      <alignment horizontal="center" vertical="center" wrapText="1"/>
    </xf>
    <xf numFmtId="166" fontId="7" fillId="3" borderId="5" xfId="0" applyNumberFormat="1" applyFont="1" applyFill="1" applyBorder="1" applyAlignment="1">
      <alignment horizontal="center" vertical="center"/>
    </xf>
    <xf numFmtId="166" fontId="3" fillId="3" borderId="13" xfId="0" applyNumberFormat="1" applyFont="1" applyFill="1" applyBorder="1" applyAlignment="1">
      <alignment horizontal="center" vertical="center" wrapText="1"/>
    </xf>
    <xf numFmtId="166" fontId="3" fillId="3" borderId="13" xfId="0" applyNumberFormat="1" applyFont="1" applyFill="1" applyBorder="1" applyAlignment="1">
      <alignment vertical="center" wrapText="1"/>
    </xf>
    <xf numFmtId="166" fontId="9" fillId="4" borderId="12" xfId="1" applyNumberFormat="1" applyFont="1" applyFill="1" applyBorder="1" applyAlignment="1">
      <alignment vertical="center" wrapText="1"/>
    </xf>
    <xf numFmtId="166" fontId="9" fillId="4" borderId="12" xfId="0" applyNumberFormat="1" applyFont="1" applyFill="1" applyBorder="1" applyAlignment="1">
      <alignment vertical="center"/>
    </xf>
    <xf numFmtId="166" fontId="0" fillId="4" borderId="12" xfId="0" applyNumberFormat="1" applyFill="1" applyBorder="1" applyAlignment="1">
      <alignment vertical="center"/>
    </xf>
    <xf numFmtId="166" fontId="0" fillId="2" borderId="5" xfId="0" applyNumberFormat="1" applyFill="1" applyBorder="1" applyAlignment="1">
      <alignment vertical="center"/>
    </xf>
    <xf numFmtId="166" fontId="0" fillId="5" borderId="5" xfId="0" applyNumberFormat="1" applyFill="1" applyBorder="1" applyAlignment="1">
      <alignment vertical="center"/>
    </xf>
    <xf numFmtId="166" fontId="0" fillId="0" borderId="5" xfId="0" applyNumberFormat="1" applyBorder="1" applyAlignment="1">
      <alignment vertical="center"/>
    </xf>
    <xf numFmtId="0" fontId="0" fillId="0" borderId="5" xfId="0" applyBorder="1" applyAlignment="1">
      <alignment horizontal="center" vertical="center"/>
    </xf>
    <xf numFmtId="166" fontId="0" fillId="0" borderId="5" xfId="0" applyNumberFormat="1" applyBorder="1" applyAlignment="1">
      <alignment horizontal="center" vertical="center"/>
    </xf>
    <xf numFmtId="0" fontId="10" fillId="0" borderId="32" xfId="0" applyFont="1" applyBorder="1" applyAlignment="1">
      <alignment horizontal="center" vertical="center" wrapText="1"/>
    </xf>
    <xf numFmtId="0" fontId="5" fillId="0" borderId="29" xfId="0" applyFont="1" applyBorder="1" applyAlignment="1">
      <alignment horizontal="center" vertical="center" wrapText="1"/>
    </xf>
    <xf numFmtId="166" fontId="5" fillId="3" borderId="29" xfId="0" applyNumberFormat="1" applyFont="1" applyFill="1" applyBorder="1" applyAlignment="1">
      <alignment vertical="center" wrapText="1"/>
    </xf>
    <xf numFmtId="166" fontId="7" fillId="3" borderId="29" xfId="0" applyNumberFormat="1" applyFont="1" applyFill="1" applyBorder="1" applyAlignment="1">
      <alignment horizontal="center" vertical="center" wrapText="1"/>
    </xf>
    <xf numFmtId="166" fontId="9" fillId="4" borderId="32" xfId="1" applyNumberFormat="1" applyFont="1" applyFill="1" applyBorder="1" applyAlignment="1">
      <alignment vertical="center" wrapText="1"/>
    </xf>
    <xf numFmtId="166" fontId="9" fillId="4" borderId="32" xfId="0" applyNumberFormat="1" applyFont="1" applyFill="1" applyBorder="1" applyAlignment="1">
      <alignment vertical="center"/>
    </xf>
    <xf numFmtId="166" fontId="0" fillId="4" borderId="32" xfId="0" applyNumberFormat="1" applyFill="1" applyBorder="1" applyAlignment="1">
      <alignment vertical="center"/>
    </xf>
    <xf numFmtId="166" fontId="0" fillId="2" borderId="7" xfId="0" applyNumberFormat="1" applyFill="1" applyBorder="1" applyAlignment="1">
      <alignment vertical="center"/>
    </xf>
    <xf numFmtId="166" fontId="0" fillId="5" borderId="7" xfId="0" applyNumberFormat="1" applyFill="1" applyBorder="1" applyAlignment="1">
      <alignment vertical="center"/>
    </xf>
    <xf numFmtId="166" fontId="0" fillId="0" borderId="7" xfId="0" applyNumberFormat="1" applyBorder="1" applyAlignment="1">
      <alignment vertical="center"/>
    </xf>
    <xf numFmtId="0" fontId="0" fillId="0" borderId="7" xfId="0" applyBorder="1" applyAlignment="1">
      <alignment horizontal="center" vertical="center"/>
    </xf>
    <xf numFmtId="0" fontId="10" fillId="0" borderId="10" xfId="0" applyFont="1" applyBorder="1" applyAlignment="1">
      <alignment horizontal="center" vertical="center"/>
    </xf>
    <xf numFmtId="166" fontId="5" fillId="3" borderId="26" xfId="0" applyNumberFormat="1" applyFont="1" applyFill="1" applyBorder="1" applyAlignment="1">
      <alignment vertical="center" wrapText="1"/>
    </xf>
    <xf numFmtId="166" fontId="7" fillId="3" borderId="26" xfId="0" applyNumberFormat="1" applyFont="1" applyFill="1" applyBorder="1" applyAlignment="1">
      <alignment horizontal="center" vertical="center" wrapText="1"/>
    </xf>
    <xf numFmtId="0" fontId="5" fillId="0" borderId="10" xfId="0" applyFont="1" applyBorder="1" applyAlignment="1">
      <alignment horizontal="center" vertical="center" wrapText="1"/>
    </xf>
    <xf numFmtId="166" fontId="5" fillId="3" borderId="13" xfId="0" applyNumberFormat="1" applyFont="1" applyFill="1" applyBorder="1" applyAlignment="1">
      <alignment vertical="center" wrapText="1"/>
    </xf>
    <xf numFmtId="166" fontId="7" fillId="3" borderId="13" xfId="0" applyNumberFormat="1" applyFont="1" applyFill="1" applyBorder="1" applyAlignment="1">
      <alignment horizontal="center" vertical="center" wrapText="1"/>
    </xf>
    <xf numFmtId="0" fontId="5" fillId="0" borderId="32" xfId="0" applyFont="1" applyBorder="1" applyAlignment="1">
      <alignment vertical="center" wrapText="1"/>
    </xf>
    <xf numFmtId="0" fontId="5" fillId="0" borderId="29" xfId="0" applyFont="1" applyBorder="1" applyAlignment="1">
      <alignment vertical="center" wrapText="1"/>
    </xf>
    <xf numFmtId="0" fontId="5" fillId="0" borderId="0" xfId="0" applyFont="1" applyAlignment="1">
      <alignment horizontal="justify" vertical="center"/>
    </xf>
    <xf numFmtId="166" fontId="5" fillId="3" borderId="0" xfId="0" applyNumberFormat="1" applyFont="1" applyFill="1" applyAlignment="1">
      <alignment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14" borderId="32" xfId="0" applyFont="1" applyFill="1" applyBorder="1" applyAlignment="1">
      <alignment horizontal="center" vertical="center" wrapText="1"/>
    </xf>
    <xf numFmtId="0" fontId="5" fillId="0" borderId="29" xfId="0" applyFont="1" applyBorder="1" applyAlignment="1">
      <alignment horizontal="center" wrapText="1"/>
    </xf>
    <xf numFmtId="0" fontId="5" fillId="14" borderId="10" xfId="0" applyFont="1" applyFill="1" applyBorder="1" applyAlignment="1">
      <alignment horizontal="center" vertical="center" wrapText="1"/>
    </xf>
    <xf numFmtId="0" fontId="5" fillId="0" borderId="26" xfId="0" applyFont="1" applyBorder="1" applyAlignment="1">
      <alignment horizontal="center" wrapText="1"/>
    </xf>
    <xf numFmtId="166" fontId="7" fillId="3" borderId="29" xfId="0" applyNumberFormat="1" applyFont="1" applyFill="1" applyBorder="1" applyAlignment="1">
      <alignment vertical="center" wrapText="1"/>
    </xf>
    <xf numFmtId="166" fontId="5" fillId="3" borderId="26" xfId="0" applyNumberFormat="1" applyFont="1" applyFill="1" applyBorder="1" applyAlignment="1">
      <alignment vertical="center"/>
    </xf>
    <xf numFmtId="0" fontId="5" fillId="0" borderId="32" xfId="0" applyFont="1" applyBorder="1" applyAlignment="1">
      <alignment horizontal="center" vertical="center"/>
    </xf>
    <xf numFmtId="0" fontId="18" fillId="0" borderId="0" xfId="0" applyFont="1" applyAlignment="1">
      <alignment horizontal="justify" vertical="center"/>
    </xf>
    <xf numFmtId="166" fontId="18" fillId="3" borderId="7" xfId="0" applyNumberFormat="1" applyFont="1" applyFill="1" applyBorder="1" applyAlignment="1">
      <alignment vertical="center"/>
    </xf>
    <xf numFmtId="166" fontId="5" fillId="3" borderId="33" xfId="0" applyNumberFormat="1" applyFont="1" applyFill="1" applyBorder="1" applyAlignment="1">
      <alignment vertical="center" wrapText="1"/>
    </xf>
    <xf numFmtId="166" fontId="0" fillId="4" borderId="7" xfId="0" applyNumberFormat="1" applyFill="1" applyBorder="1" applyAlignment="1">
      <alignment vertical="center"/>
    </xf>
    <xf numFmtId="0" fontId="18" fillId="0" borderId="26" xfId="0" applyFont="1" applyBorder="1"/>
    <xf numFmtId="166" fontId="18" fillId="3" borderId="4" xfId="0" applyNumberFormat="1" applyFont="1" applyFill="1" applyBorder="1" applyAlignment="1">
      <alignment vertical="center"/>
    </xf>
    <xf numFmtId="166" fontId="5" fillId="3" borderId="34" xfId="0" applyNumberFormat="1" applyFont="1" applyFill="1" applyBorder="1" applyAlignment="1">
      <alignment vertical="center" wrapText="1"/>
    </xf>
    <xf numFmtId="166" fontId="0" fillId="4" borderId="4" xfId="0" applyNumberFormat="1" applyFill="1" applyBorder="1" applyAlignment="1">
      <alignment vertical="center"/>
    </xf>
    <xf numFmtId="0" fontId="5" fillId="0" borderId="26" xfId="0" applyFont="1" applyBorder="1" applyAlignment="1">
      <alignment horizontal="left" vertical="center" wrapText="1"/>
    </xf>
    <xf numFmtId="166" fontId="5" fillId="3" borderId="4" xfId="0" applyNumberFormat="1" applyFont="1" applyFill="1" applyBorder="1" applyAlignment="1">
      <alignment vertical="center" wrapText="1"/>
    </xf>
    <xf numFmtId="0" fontId="5" fillId="0" borderId="13" xfId="0" applyFont="1" applyBorder="1" applyAlignment="1">
      <alignment horizontal="left" vertical="center" wrapText="1"/>
    </xf>
    <xf numFmtId="166" fontId="5" fillId="3" borderId="5" xfId="0" applyNumberFormat="1" applyFont="1" applyFill="1" applyBorder="1" applyAlignment="1">
      <alignment vertical="center" wrapText="1"/>
    </xf>
    <xf numFmtId="166" fontId="5" fillId="3" borderId="35" xfId="0" applyNumberFormat="1" applyFont="1" applyFill="1" applyBorder="1" applyAlignment="1">
      <alignment vertical="center" wrapText="1"/>
    </xf>
    <xf numFmtId="166" fontId="0" fillId="4" borderId="5" xfId="0" applyNumberFormat="1" applyFill="1" applyBorder="1" applyAlignment="1">
      <alignment vertical="center"/>
    </xf>
    <xf numFmtId="166" fontId="0" fillId="15" borderId="7" xfId="0" applyNumberFormat="1" applyFill="1" applyBorder="1" applyAlignment="1">
      <alignment vertical="center"/>
    </xf>
    <xf numFmtId="0" fontId="5" fillId="16" borderId="4" xfId="0" applyFont="1" applyFill="1" applyBorder="1" applyAlignment="1">
      <alignment horizontal="center" vertical="center" wrapText="1"/>
    </xf>
    <xf numFmtId="0" fontId="5" fillId="11" borderId="26" xfId="0" applyFont="1" applyFill="1" applyBorder="1" applyAlignment="1">
      <alignment horizontal="center" vertical="center" wrapText="1"/>
    </xf>
    <xf numFmtId="166" fontId="9" fillId="4" borderId="9" xfId="1" applyNumberFormat="1" applyFont="1" applyFill="1" applyBorder="1" applyAlignment="1">
      <alignment vertical="center" wrapText="1"/>
    </xf>
    <xf numFmtId="0" fontId="5" fillId="11" borderId="4" xfId="0" applyFont="1" applyFill="1" applyBorder="1" applyAlignment="1">
      <alignment horizontal="center" vertical="center" wrapText="1"/>
    </xf>
    <xf numFmtId="166" fontId="10" fillId="3" borderId="5" xfId="0" applyNumberFormat="1" applyFont="1" applyFill="1" applyBorder="1" applyAlignment="1">
      <alignment vertical="center" wrapText="1"/>
    </xf>
    <xf numFmtId="166" fontId="9" fillId="4" borderId="37" xfId="1" applyNumberFormat="1" applyFont="1" applyFill="1" applyBorder="1" applyAlignment="1">
      <alignment vertical="center" wrapText="1"/>
    </xf>
    <xf numFmtId="0" fontId="17" fillId="9" borderId="4" xfId="0" applyFont="1" applyFill="1" applyBorder="1" applyAlignment="1">
      <alignment horizontal="center" vertical="center"/>
    </xf>
    <xf numFmtId="0" fontId="5" fillId="11" borderId="7" xfId="0" applyFont="1" applyFill="1" applyBorder="1" applyAlignment="1">
      <alignment horizontal="center" vertical="center" wrapText="1"/>
    </xf>
    <xf numFmtId="0" fontId="5" fillId="0" borderId="8" xfId="0" applyFont="1" applyBorder="1" applyAlignment="1">
      <alignment horizontal="center" vertical="center" wrapText="1"/>
    </xf>
    <xf numFmtId="166" fontId="5" fillId="3" borderId="7" xfId="0" applyNumberFormat="1" applyFont="1" applyFill="1" applyBorder="1" applyAlignment="1">
      <alignment vertical="center" wrapText="1"/>
    </xf>
    <xf numFmtId="166" fontId="9" fillId="4" borderId="36" xfId="1" applyNumberFormat="1" applyFont="1" applyFill="1" applyBorder="1" applyAlignment="1">
      <alignment vertical="center" wrapText="1"/>
    </xf>
    <xf numFmtId="166" fontId="0" fillId="5" borderId="8" xfId="0" applyNumberFormat="1" applyFill="1" applyBorder="1" applyAlignment="1">
      <alignment vertical="center"/>
    </xf>
    <xf numFmtId="166" fontId="0" fillId="0" borderId="7" xfId="0" applyNumberFormat="1" applyBorder="1" applyAlignment="1">
      <alignment horizontal="center" vertical="center"/>
    </xf>
    <xf numFmtId="0" fontId="10" fillId="0" borderId="0" xfId="0" applyFont="1" applyAlignment="1">
      <alignment horizontal="center" vertical="center"/>
    </xf>
    <xf numFmtId="166" fontId="10" fillId="3" borderId="4" xfId="0" applyNumberFormat="1" applyFont="1" applyFill="1" applyBorder="1" applyAlignment="1">
      <alignment vertical="center" wrapText="1"/>
    </xf>
    <xf numFmtId="166" fontId="0" fillId="5" borderId="2" xfId="0" applyNumberFormat="1" applyFill="1" applyBorder="1" applyAlignment="1">
      <alignment vertical="center"/>
    </xf>
    <xf numFmtId="0" fontId="10" fillId="0" borderId="2" xfId="0" applyFont="1" applyBorder="1" applyAlignment="1">
      <alignment horizontal="center" vertical="center" wrapText="1"/>
    </xf>
    <xf numFmtId="0" fontId="5" fillId="13" borderId="12" xfId="0" applyFont="1" applyFill="1" applyBorder="1" applyAlignment="1">
      <alignment horizontal="center" vertical="center" wrapText="1"/>
    </xf>
    <xf numFmtId="0" fontId="5" fillId="13" borderId="38" xfId="0" applyFont="1" applyFill="1" applyBorder="1" applyAlignment="1">
      <alignment horizontal="center" vertical="center" wrapText="1"/>
    </xf>
    <xf numFmtId="166" fontId="0" fillId="5" borderId="11" xfId="0" applyNumberFormat="1" applyFill="1" applyBorder="1" applyAlignment="1">
      <alignment vertical="center"/>
    </xf>
    <xf numFmtId="0" fontId="17" fillId="9" borderId="4" xfId="0" applyFont="1" applyFill="1" applyBorder="1" applyAlignment="1">
      <alignment horizontal="center" vertical="center" wrapText="1"/>
    </xf>
    <xf numFmtId="0" fontId="5" fillId="13" borderId="32" xfId="0" applyFont="1" applyFill="1" applyBorder="1" applyAlignment="1">
      <alignment horizontal="center" vertical="center" wrapText="1"/>
    </xf>
    <xf numFmtId="0" fontId="10" fillId="0" borderId="29" xfId="0" applyFont="1" applyBorder="1" applyAlignment="1">
      <alignment horizontal="center" vertical="center" wrapText="1"/>
    </xf>
    <xf numFmtId="166" fontId="10" fillId="3" borderId="7" xfId="0" applyNumberFormat="1" applyFont="1" applyFill="1" applyBorder="1" applyAlignment="1">
      <alignment vertical="center" wrapText="1"/>
    </xf>
    <xf numFmtId="0" fontId="5" fillId="13" borderId="10" xfId="0" applyFont="1" applyFill="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wrapText="1"/>
    </xf>
    <xf numFmtId="166" fontId="0" fillId="3" borderId="7" xfId="0" applyNumberFormat="1" applyFill="1" applyBorder="1" applyAlignment="1">
      <alignment vertical="center" wrapText="1"/>
    </xf>
    <xf numFmtId="0" fontId="0" fillId="0" borderId="23" xfId="0" applyBorder="1" applyAlignment="1">
      <alignment horizontal="center" wrapText="1"/>
    </xf>
    <xf numFmtId="166" fontId="0" fillId="3" borderId="4" xfId="0" applyNumberFormat="1" applyFill="1" applyBorder="1" applyAlignment="1">
      <alignment vertical="center" wrapText="1"/>
    </xf>
    <xf numFmtId="0" fontId="5" fillId="11" borderId="26" xfId="0" applyFont="1" applyFill="1" applyBorder="1" applyAlignment="1">
      <alignment horizontal="justify" vertical="center"/>
    </xf>
    <xf numFmtId="166" fontId="5" fillId="3" borderId="4" xfId="0" applyNumberFormat="1" applyFont="1" applyFill="1" applyBorder="1" applyAlignment="1">
      <alignment vertical="center"/>
    </xf>
    <xf numFmtId="0" fontId="5" fillId="0" borderId="26" xfId="0" applyFont="1" applyBorder="1" applyAlignment="1">
      <alignment wrapText="1"/>
    </xf>
    <xf numFmtId="0" fontId="0" fillId="0" borderId="11" xfId="0" applyBorder="1" applyAlignment="1">
      <alignment horizontal="center" wrapText="1"/>
    </xf>
    <xf numFmtId="166" fontId="0" fillId="3" borderId="5" xfId="0" applyNumberFormat="1" applyFill="1" applyBorder="1" applyAlignment="1">
      <alignment vertical="center" wrapText="1"/>
    </xf>
    <xf numFmtId="0" fontId="0" fillId="0" borderId="7" xfId="0" applyBorder="1" applyAlignment="1">
      <alignment horizontal="center" vertical="center" wrapText="1"/>
    </xf>
    <xf numFmtId="0" fontId="5" fillId="11" borderId="10" xfId="0" applyFont="1" applyFill="1" applyBorder="1" applyAlignment="1">
      <alignment horizontal="center" vertical="center" wrapText="1"/>
    </xf>
    <xf numFmtId="0" fontId="17" fillId="2" borderId="4" xfId="0" applyFont="1" applyFill="1" applyBorder="1" applyAlignment="1">
      <alignment horizontal="center" vertical="center"/>
    </xf>
    <xf numFmtId="0" fontId="10" fillId="0" borderId="10" xfId="0" applyFont="1" applyBorder="1" applyAlignment="1">
      <alignment horizontal="center" vertical="center" wrapText="1"/>
    </xf>
    <xf numFmtId="0" fontId="10" fillId="0" borderId="26" xfId="0" applyFont="1" applyBorder="1" applyAlignment="1">
      <alignment horizontal="center" wrapText="1"/>
    </xf>
    <xf numFmtId="0" fontId="10" fillId="0" borderId="12" xfId="0" applyFont="1" applyBorder="1" applyAlignment="1">
      <alignment horizontal="center" vertical="center"/>
    </xf>
    <xf numFmtId="0" fontId="5" fillId="0" borderId="32" xfId="0" applyFont="1" applyBorder="1" applyAlignment="1">
      <alignment horizontal="center" vertical="center" wrapText="1"/>
    </xf>
    <xf numFmtId="165" fontId="0" fillId="11" borderId="0" xfId="0" applyNumberFormat="1" applyFill="1"/>
    <xf numFmtId="0" fontId="0" fillId="0" borderId="0" xfId="0" applyAlignment="1">
      <alignment horizontal="center" vertical="center"/>
    </xf>
    <xf numFmtId="0" fontId="10" fillId="11" borderId="0" xfId="0" applyFont="1" applyFill="1" applyAlignment="1">
      <alignment horizontal="center" vertical="center" wrapText="1"/>
    </xf>
    <xf numFmtId="0" fontId="10" fillId="0" borderId="0" xfId="0" applyFont="1" applyAlignment="1">
      <alignment horizontal="center" vertical="center" wrapText="1"/>
    </xf>
    <xf numFmtId="0" fontId="2" fillId="2" borderId="15" xfId="0" applyFont="1" applyFill="1" applyBorder="1" applyAlignment="1">
      <alignment horizontal="center"/>
    </xf>
    <xf numFmtId="0" fontId="0" fillId="0" borderId="6" xfId="0" applyBorder="1"/>
    <xf numFmtId="0" fontId="10" fillId="11" borderId="10" xfId="0" applyFont="1" applyFill="1" applyBorder="1" applyAlignment="1">
      <alignment horizontal="center" vertical="center" wrapText="1"/>
    </xf>
    <xf numFmtId="0" fontId="5" fillId="0" borderId="40" xfId="0" applyFont="1" applyBorder="1" applyAlignment="1">
      <alignment horizontal="center" vertical="center" wrapText="1"/>
    </xf>
    <xf numFmtId="166" fontId="7" fillId="3" borderId="15" xfId="0" applyNumberFormat="1" applyFont="1" applyFill="1" applyBorder="1" applyAlignment="1">
      <alignment horizontal="center" vertical="center"/>
    </xf>
    <xf numFmtId="0" fontId="7" fillId="3" borderId="15" xfId="0" applyFont="1" applyFill="1" applyBorder="1" applyAlignment="1">
      <alignment horizontal="center" vertical="center"/>
    </xf>
    <xf numFmtId="166" fontId="0" fillId="0" borderId="6" xfId="0" applyNumberFormat="1" applyBorder="1" applyAlignment="1">
      <alignment horizontal="center" vertical="center"/>
    </xf>
    <xf numFmtId="166" fontId="0" fillId="17" borderId="22" xfId="0" applyNumberFormat="1" applyFill="1" applyBorder="1" applyAlignment="1">
      <alignment horizontal="center" vertical="center"/>
    </xf>
    <xf numFmtId="164" fontId="4" fillId="4" borderId="5" xfId="0" applyNumberFormat="1" applyFont="1" applyFill="1" applyBorder="1" applyAlignment="1">
      <alignment horizontal="center" vertical="center" wrapText="1"/>
    </xf>
    <xf numFmtId="164" fontId="4" fillId="5" borderId="5" xfId="0" applyNumberFormat="1" applyFont="1" applyFill="1" applyBorder="1" applyAlignment="1">
      <alignment horizontal="center" vertical="center" wrapText="1"/>
    </xf>
    <xf numFmtId="166" fontId="7" fillId="3" borderId="4" xfId="0" applyNumberFormat="1" applyFont="1" applyFill="1" applyBorder="1" applyAlignment="1">
      <alignment horizontal="center" vertical="center" wrapText="1" indent="1"/>
    </xf>
    <xf numFmtId="166" fontId="0" fillId="8" borderId="10" xfId="1" applyNumberFormat="1" applyFont="1" applyFill="1" applyBorder="1" applyAlignment="1">
      <alignment horizontal="center" vertical="center" wrapText="1"/>
    </xf>
    <xf numFmtId="44" fontId="0" fillId="8" borderId="10" xfId="0" applyNumberFormat="1" applyFill="1" applyBorder="1" applyAlignment="1">
      <alignment horizontal="center" vertical="center"/>
    </xf>
    <xf numFmtId="164" fontId="11" fillId="5" borderId="10" xfId="1" applyNumberFormat="1" applyFont="1" applyFill="1" applyBorder="1" applyAlignment="1">
      <alignment vertical="center"/>
    </xf>
    <xf numFmtId="166" fontId="19" fillId="3" borderId="10" xfId="0" applyNumberFormat="1" applyFont="1" applyFill="1" applyBorder="1" applyAlignment="1">
      <alignment horizontal="center" vertical="center" wrapText="1"/>
    </xf>
    <xf numFmtId="0" fontId="5" fillId="11" borderId="12" xfId="0" applyFont="1" applyFill="1" applyBorder="1" applyAlignment="1">
      <alignment horizontal="center" vertical="center" wrapText="1"/>
    </xf>
    <xf numFmtId="166" fontId="3" fillId="6" borderId="4" xfId="0" applyNumberFormat="1" applyFont="1" applyFill="1" applyBorder="1" applyAlignment="1">
      <alignment horizontal="center" vertical="center"/>
    </xf>
    <xf numFmtId="164" fontId="0" fillId="0" borderId="3" xfId="0" applyNumberFormat="1" applyBorder="1"/>
    <xf numFmtId="164" fontId="0" fillId="0" borderId="4" xfId="0" applyNumberFormat="1" applyBorder="1"/>
    <xf numFmtId="0" fontId="5" fillId="14" borderId="29" xfId="0" applyFont="1" applyFill="1" applyBorder="1" applyAlignment="1">
      <alignment horizontal="center" vertical="center" wrapText="1"/>
    </xf>
    <xf numFmtId="0" fontId="5" fillId="14" borderId="26" xfId="0" applyFont="1" applyFill="1" applyBorder="1" applyAlignment="1">
      <alignment horizontal="center" vertical="center" wrapText="1"/>
    </xf>
    <xf numFmtId="164" fontId="11" fillId="5" borderId="10" xfId="1" applyNumberFormat="1" applyFont="1" applyFill="1" applyBorder="1" applyAlignment="1">
      <alignment horizontal="center" vertical="center"/>
    </xf>
    <xf numFmtId="166" fontId="3" fillId="3" borderId="4" xfId="0" applyNumberFormat="1" applyFont="1" applyFill="1" applyBorder="1" applyAlignment="1">
      <alignment horizontal="center" vertical="center" wrapText="1"/>
    </xf>
    <xf numFmtId="166" fontId="10" fillId="8" borderId="10" xfId="1" applyNumberFormat="1" applyFont="1" applyFill="1" applyBorder="1" applyAlignment="1">
      <alignment horizontal="center" vertical="center" wrapText="1"/>
    </xf>
    <xf numFmtId="166" fontId="0" fillId="8" borderId="4" xfId="0" applyNumberFormat="1" applyFill="1" applyBorder="1"/>
    <xf numFmtId="0" fontId="0" fillId="8" borderId="4" xfId="0" applyFill="1" applyBorder="1"/>
    <xf numFmtId="164" fontId="0" fillId="5" borderId="4" xfId="0" applyNumberFormat="1" applyFill="1" applyBorder="1"/>
    <xf numFmtId="164" fontId="0" fillId="4" borderId="6" xfId="0" applyNumberFormat="1" applyFill="1" applyBorder="1"/>
    <xf numFmtId="164" fontId="0" fillId="4" borderId="5" xfId="0" applyNumberFormat="1" applyFill="1" applyBorder="1"/>
    <xf numFmtId="166" fontId="0" fillId="8" borderId="5" xfId="0" applyNumberFormat="1" applyFill="1" applyBorder="1"/>
    <xf numFmtId="0" fontId="0" fillId="8" borderId="5" xfId="0" applyFill="1" applyBorder="1"/>
    <xf numFmtId="164" fontId="0" fillId="5" borderId="5" xfId="0" applyNumberFormat="1" applyFill="1" applyBorder="1"/>
    <xf numFmtId="0" fontId="5" fillId="14" borderId="13" xfId="0" applyFont="1" applyFill="1" applyBorder="1" applyAlignment="1">
      <alignment horizontal="center" vertical="center" wrapText="1"/>
    </xf>
    <xf numFmtId="0" fontId="13" fillId="9" borderId="0" xfId="0" applyFont="1" applyFill="1" applyAlignment="1">
      <alignment horizontal="center" vertical="center"/>
    </xf>
    <xf numFmtId="0" fontId="13" fillId="9" borderId="15" xfId="0" applyFont="1" applyFill="1" applyBorder="1" applyAlignment="1">
      <alignment horizontal="center" vertical="center"/>
    </xf>
    <xf numFmtId="166" fontId="0" fillId="17" borderId="0" xfId="0" applyNumberFormat="1" applyFill="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0" fillId="17" borderId="0" xfId="0" applyFill="1" applyAlignment="1">
      <alignment horizontal="center" vertical="center"/>
    </xf>
    <xf numFmtId="42" fontId="0" fillId="17" borderId="0" xfId="2" applyFont="1" applyFill="1" applyBorder="1" applyAlignment="1">
      <alignment horizontal="center" vertical="center"/>
    </xf>
    <xf numFmtId="42" fontId="0" fillId="0" borderId="0" xfId="2" applyFont="1" applyAlignment="1">
      <alignment horizontal="center" vertical="center"/>
    </xf>
    <xf numFmtId="0" fontId="21" fillId="0" borderId="4" xfId="0" applyFont="1" applyBorder="1" applyAlignment="1">
      <alignment horizontal="center" vertical="center"/>
    </xf>
    <xf numFmtId="0" fontId="5" fillId="0" borderId="5" xfId="0" applyFont="1" applyBorder="1" applyAlignment="1">
      <alignment horizontal="center" vertical="center" wrapText="1"/>
    </xf>
    <xf numFmtId="0" fontId="22" fillId="0" borderId="4" xfId="0" applyFont="1" applyBorder="1" applyAlignment="1">
      <alignment horizontal="center" vertical="center"/>
    </xf>
    <xf numFmtId="0" fontId="5" fillId="0" borderId="13" xfId="0" applyFont="1" applyBorder="1" applyAlignment="1">
      <alignment wrapText="1"/>
    </xf>
    <xf numFmtId="166" fontId="10" fillId="0" borderId="7" xfId="0" applyNumberFormat="1" applyFont="1" applyBorder="1" applyAlignment="1">
      <alignment vertical="center" wrapText="1"/>
    </xf>
    <xf numFmtId="166" fontId="5" fillId="0" borderId="7" xfId="0" applyNumberFormat="1" applyFont="1" applyBorder="1" applyAlignment="1">
      <alignment vertical="center" wrapText="1"/>
    </xf>
    <xf numFmtId="166" fontId="9" fillId="0" borderId="36" xfId="1" applyNumberFormat="1" applyFont="1" applyFill="1" applyBorder="1" applyAlignment="1">
      <alignment vertical="center" wrapText="1"/>
    </xf>
    <xf numFmtId="166" fontId="9" fillId="0" borderId="32" xfId="0" applyNumberFormat="1" applyFont="1" applyBorder="1" applyAlignment="1">
      <alignment vertical="center"/>
    </xf>
    <xf numFmtId="166" fontId="0" fillId="0" borderId="32" xfId="0" applyNumberFormat="1" applyBorder="1" applyAlignment="1">
      <alignment vertical="center"/>
    </xf>
    <xf numFmtId="0" fontId="10" fillId="0" borderId="4" xfId="0" applyFont="1" applyBorder="1" applyAlignment="1">
      <alignment horizontal="center" vertical="center" wrapText="1"/>
    </xf>
    <xf numFmtId="166" fontId="0" fillId="0" borderId="0" xfId="0" applyNumberFormat="1" applyAlignment="1">
      <alignment horizontal="center" vertical="center"/>
    </xf>
    <xf numFmtId="0" fontId="17" fillId="0" borderId="0" xfId="0" applyFont="1" applyAlignment="1">
      <alignment horizontal="center" vertical="center"/>
    </xf>
    <xf numFmtId="0" fontId="0" fillId="0" borderId="0" xfId="0" applyAlignment="1">
      <alignment horizontal="center" vertical="center" wrapText="1"/>
    </xf>
    <xf numFmtId="0" fontId="24" fillId="0" borderId="29" xfId="0" applyFont="1" applyBorder="1" applyAlignment="1">
      <alignment horizontal="center" vertical="center" wrapText="1"/>
    </xf>
    <xf numFmtId="0" fontId="10" fillId="0" borderId="11" xfId="0" applyFont="1" applyBorder="1" applyAlignment="1">
      <alignment horizontal="center" vertical="center" wrapText="1"/>
    </xf>
    <xf numFmtId="3" fontId="25" fillId="0" borderId="0" xfId="0" applyNumberFormat="1" applyFont="1"/>
    <xf numFmtId="0" fontId="18" fillId="0" borderId="12" xfId="0" applyFont="1" applyBorder="1" applyAlignment="1">
      <alignment horizontal="center" vertical="center" wrapText="1"/>
    </xf>
    <xf numFmtId="166" fontId="20" fillId="3" borderId="5" xfId="0" applyNumberFormat="1" applyFont="1" applyFill="1" applyBorder="1" applyAlignment="1">
      <alignment horizontal="center" vertical="center"/>
    </xf>
    <xf numFmtId="166" fontId="7" fillId="3" borderId="5" xfId="0" applyNumberFormat="1" applyFont="1" applyFill="1" applyBorder="1" applyAlignment="1">
      <alignment horizontal="center" vertical="center" wrapText="1"/>
    </xf>
    <xf numFmtId="0" fontId="18" fillId="0" borderId="10" xfId="0" applyFont="1" applyBorder="1" applyAlignment="1">
      <alignment horizontal="center" vertical="center" wrapText="1"/>
    </xf>
    <xf numFmtId="166" fontId="20" fillId="3" borderId="10" xfId="0" applyNumberFormat="1" applyFont="1" applyFill="1" applyBorder="1" applyAlignment="1">
      <alignment horizontal="center" vertical="center"/>
    </xf>
    <xf numFmtId="166" fontId="7" fillId="3" borderId="10" xfId="0" applyNumberFormat="1" applyFont="1" applyFill="1" applyBorder="1" applyAlignment="1">
      <alignment horizontal="center" vertical="center" wrapText="1"/>
    </xf>
    <xf numFmtId="164" fontId="0" fillId="4" borderId="10" xfId="0" applyNumberFormat="1" applyFill="1" applyBorder="1"/>
    <xf numFmtId="166" fontId="0" fillId="8" borderId="10" xfId="0" applyNumberFormat="1" applyFill="1" applyBorder="1"/>
    <xf numFmtId="0" fontId="0" fillId="8" borderId="10" xfId="0" applyFill="1" applyBorder="1"/>
    <xf numFmtId="164" fontId="0" fillId="5" borderId="10" xfId="0" applyNumberFormat="1" applyFill="1" applyBorder="1"/>
    <xf numFmtId="166" fontId="0" fillId="0" borderId="10" xfId="0" applyNumberFormat="1" applyBorder="1" applyAlignment="1">
      <alignment horizontal="center" vertical="center"/>
    </xf>
    <xf numFmtId="0" fontId="0" fillId="0" borderId="10" xfId="0" applyBorder="1" applyAlignment="1">
      <alignment horizontal="center" vertical="center"/>
    </xf>
    <xf numFmtId="166" fontId="20" fillId="3" borderId="12" xfId="0" applyNumberFormat="1" applyFont="1" applyFill="1" applyBorder="1" applyAlignment="1">
      <alignment horizontal="center" vertical="center"/>
    </xf>
    <xf numFmtId="166" fontId="7" fillId="3" borderId="12" xfId="0" applyNumberFormat="1" applyFont="1" applyFill="1" applyBorder="1" applyAlignment="1">
      <alignment horizontal="center" vertical="center" wrapText="1"/>
    </xf>
    <xf numFmtId="164" fontId="0" fillId="4" borderId="12" xfId="0" applyNumberFormat="1" applyFill="1" applyBorder="1"/>
    <xf numFmtId="166" fontId="0" fillId="8" borderId="12" xfId="0" applyNumberFormat="1" applyFill="1" applyBorder="1"/>
    <xf numFmtId="0" fontId="0" fillId="8" borderId="12" xfId="0" applyFill="1" applyBorder="1"/>
    <xf numFmtId="164" fontId="0" fillId="5" borderId="12" xfId="0" applyNumberFormat="1" applyFill="1" applyBorder="1"/>
    <xf numFmtId="166" fontId="0" fillId="0" borderId="12" xfId="0" applyNumberFormat="1" applyBorder="1" applyAlignment="1">
      <alignment horizontal="center" vertical="center"/>
    </xf>
    <xf numFmtId="0" fontId="0" fillId="0" borderId="12" xfId="0" applyBorder="1" applyAlignment="1">
      <alignment horizontal="center" vertical="center"/>
    </xf>
    <xf numFmtId="0" fontId="5" fillId="0" borderId="0" xfId="0" applyFont="1" applyAlignment="1">
      <alignment horizontal="center" vertical="center" wrapText="1"/>
    </xf>
    <xf numFmtId="166" fontId="5" fillId="3" borderId="0" xfId="0" applyNumberFormat="1" applyFont="1" applyFill="1" applyAlignment="1">
      <alignment vertical="center" wrapText="1"/>
    </xf>
    <xf numFmtId="166" fontId="9" fillId="4" borderId="0" xfId="1" applyNumberFormat="1" applyFont="1" applyFill="1" applyBorder="1" applyAlignment="1">
      <alignment vertical="center" wrapText="1"/>
    </xf>
    <xf numFmtId="166" fontId="9" fillId="4" borderId="0" xfId="0" applyNumberFormat="1" applyFont="1" applyFill="1" applyAlignment="1">
      <alignment vertical="center"/>
    </xf>
    <xf numFmtId="166" fontId="0" fillId="4" borderId="0" xfId="0" applyNumberFormat="1" applyFill="1" applyAlignment="1">
      <alignment vertical="center"/>
    </xf>
    <xf numFmtId="166" fontId="0" fillId="2" borderId="0" xfId="0" applyNumberFormat="1" applyFill="1" applyAlignment="1">
      <alignment vertical="center"/>
    </xf>
    <xf numFmtId="166" fontId="0" fillId="5" borderId="0" xfId="0" applyNumberFormat="1" applyFill="1" applyAlignment="1">
      <alignment vertical="center"/>
    </xf>
    <xf numFmtId="166" fontId="0" fillId="15" borderId="0" xfId="0" applyNumberFormat="1" applyFill="1" applyAlignment="1">
      <alignment vertical="center"/>
    </xf>
    <xf numFmtId="166" fontId="0" fillId="15" borderId="42" xfId="0" applyNumberFormat="1" applyFill="1" applyBorder="1" applyAlignment="1">
      <alignment vertical="center"/>
    </xf>
    <xf numFmtId="166" fontId="5" fillId="3" borderId="10" xfId="0" applyNumberFormat="1" applyFont="1" applyFill="1" applyBorder="1" applyAlignment="1">
      <alignment vertical="center" wrapText="1"/>
    </xf>
    <xf numFmtId="166" fontId="0" fillId="2" borderId="10" xfId="0" applyNumberFormat="1" applyFill="1" applyBorder="1" applyAlignment="1">
      <alignment vertical="center"/>
    </xf>
    <xf numFmtId="166" fontId="0" fillId="5" borderId="10" xfId="0" applyNumberFormat="1" applyFill="1" applyBorder="1" applyAlignment="1">
      <alignment vertical="center"/>
    </xf>
    <xf numFmtId="166" fontId="0" fillId="15" borderId="10" xfId="0" applyNumberFormat="1" applyFill="1" applyBorder="1" applyAlignment="1">
      <alignment vertical="center"/>
    </xf>
    <xf numFmtId="167" fontId="0" fillId="0" borderId="0" xfId="0" applyNumberFormat="1" applyAlignment="1">
      <alignment horizontal="center" vertical="center"/>
    </xf>
    <xf numFmtId="0" fontId="15" fillId="0" borderId="1" xfId="0" applyFont="1" applyBorder="1" applyAlignment="1">
      <alignment horizontal="center"/>
    </xf>
    <xf numFmtId="0" fontId="0" fillId="0" borderId="1" xfId="0" applyBorder="1" applyAlignment="1">
      <alignment horizontal="center"/>
    </xf>
    <xf numFmtId="0" fontId="0" fillId="17" borderId="0" xfId="0" applyFill="1" applyAlignment="1">
      <alignment horizontal="center" vertical="center"/>
    </xf>
    <xf numFmtId="42" fontId="10" fillId="11" borderId="37" xfId="2" applyFont="1" applyFill="1" applyBorder="1" applyAlignment="1">
      <alignment horizontal="center" vertical="center" wrapText="1"/>
    </xf>
    <xf numFmtId="42" fontId="10" fillId="11" borderId="39" xfId="2" applyFont="1" applyFill="1" applyBorder="1" applyAlignment="1">
      <alignment horizontal="center" vertical="center" wrapText="1"/>
    </xf>
    <xf numFmtId="42" fontId="10" fillId="11" borderId="36" xfId="2" applyFont="1" applyFill="1" applyBorder="1" applyAlignment="1">
      <alignment horizontal="center" vertical="center" wrapText="1"/>
    </xf>
    <xf numFmtId="0" fontId="17" fillId="2" borderId="4" xfId="0" applyFont="1" applyFill="1" applyBorder="1" applyAlignment="1">
      <alignment horizontal="center" vertical="center"/>
    </xf>
    <xf numFmtId="0" fontId="17" fillId="2" borderId="2" xfId="0" applyFont="1" applyFill="1" applyBorder="1" applyAlignment="1">
      <alignment horizontal="center" vertical="center" wrapText="1"/>
    </xf>
    <xf numFmtId="0" fontId="17" fillId="2" borderId="23"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9" borderId="4" xfId="0" applyFont="1" applyFill="1" applyBorder="1" applyAlignment="1">
      <alignment horizontal="center" vertical="center"/>
    </xf>
    <xf numFmtId="0" fontId="17" fillId="9" borderId="14" xfId="0" applyFont="1" applyFill="1" applyBorder="1" applyAlignment="1">
      <alignment horizontal="center"/>
    </xf>
    <xf numFmtId="0" fontId="17" fillId="9" borderId="0" xfId="0" applyFont="1" applyFill="1" applyAlignment="1">
      <alignment horizontal="center"/>
    </xf>
    <xf numFmtId="0" fontId="17" fillId="9" borderId="15" xfId="0" applyFont="1" applyFill="1" applyBorder="1" applyAlignment="1">
      <alignment horizontal="center"/>
    </xf>
    <xf numFmtId="0" fontId="17" fillId="9" borderId="4" xfId="0" applyFont="1" applyFill="1" applyBorder="1" applyAlignment="1">
      <alignment horizontal="center"/>
    </xf>
    <xf numFmtId="0" fontId="2" fillId="3" borderId="4" xfId="0" applyFont="1" applyFill="1" applyBorder="1" applyAlignment="1">
      <alignment horizontal="center"/>
    </xf>
    <xf numFmtId="165" fontId="2" fillId="4" borderId="4" xfId="0" applyNumberFormat="1" applyFont="1" applyFill="1" applyBorder="1" applyAlignment="1">
      <alignment horizontal="center"/>
    </xf>
    <xf numFmtId="0" fontId="2" fillId="2" borderId="4" xfId="0" applyFont="1" applyFill="1" applyBorder="1" applyAlignment="1">
      <alignment horizontal="center"/>
    </xf>
    <xf numFmtId="0" fontId="2" fillId="5" borderId="4" xfId="0" applyFont="1" applyFill="1" applyBorder="1" applyAlignment="1">
      <alignment horizontal="center"/>
    </xf>
    <xf numFmtId="0" fontId="16" fillId="6" borderId="11" xfId="0" applyFont="1" applyFill="1" applyBorder="1" applyAlignment="1">
      <alignment horizontal="center" vertical="center"/>
    </xf>
    <xf numFmtId="0" fontId="16" fillId="6" borderId="24" xfId="0" applyFont="1" applyFill="1" applyBorder="1" applyAlignment="1">
      <alignment horizontal="center" vertical="center"/>
    </xf>
    <xf numFmtId="0" fontId="16" fillId="6" borderId="6" xfId="0" applyFont="1" applyFill="1" applyBorder="1" applyAlignment="1">
      <alignment horizontal="center" vertical="center"/>
    </xf>
    <xf numFmtId="0" fontId="17" fillId="9" borderId="4"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38" xfId="0" applyFont="1" applyFill="1" applyBorder="1" applyAlignment="1">
      <alignment horizontal="center" vertical="center" wrapText="1"/>
    </xf>
    <xf numFmtId="0" fontId="10" fillId="11" borderId="32" xfId="0" applyFont="1" applyFill="1" applyBorder="1" applyAlignment="1">
      <alignment horizontal="center" vertical="center" wrapText="1"/>
    </xf>
    <xf numFmtId="0" fontId="0" fillId="0" borderId="0" xfId="0" applyAlignment="1">
      <alignment horizontal="center" vertical="center"/>
    </xf>
    <xf numFmtId="0" fontId="2" fillId="2" borderId="2" xfId="0" applyFont="1" applyFill="1" applyBorder="1" applyAlignment="1">
      <alignment horizontal="center"/>
    </xf>
    <xf numFmtId="0" fontId="2" fillId="2" borderId="3" xfId="0" applyFont="1" applyFill="1" applyBorder="1" applyAlignment="1">
      <alignment horizontal="center"/>
    </xf>
    <xf numFmtId="164" fontId="2" fillId="4" borderId="4" xfId="0" applyNumberFormat="1" applyFont="1" applyFill="1" applyBorder="1" applyAlignment="1">
      <alignment horizontal="center"/>
    </xf>
    <xf numFmtId="164" fontId="2" fillId="5" borderId="4" xfId="0" applyNumberFormat="1" applyFont="1" applyFill="1" applyBorder="1" applyAlignment="1">
      <alignment horizontal="center"/>
    </xf>
    <xf numFmtId="0" fontId="3" fillId="6" borderId="2" xfId="0" applyFont="1" applyFill="1" applyBorder="1" applyAlignment="1">
      <alignment horizontal="center" vertical="center"/>
    </xf>
    <xf numFmtId="0" fontId="3" fillId="6" borderId="23" xfId="0" applyFont="1" applyFill="1" applyBorder="1" applyAlignment="1">
      <alignment horizontal="center" vertical="center"/>
    </xf>
    <xf numFmtId="0" fontId="3" fillId="6" borderId="4" xfId="0" applyFont="1" applyFill="1" applyBorder="1" applyAlignment="1">
      <alignment horizontal="center" vertical="center"/>
    </xf>
    <xf numFmtId="0" fontId="18" fillId="0" borderId="12"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1" xfId="0" applyFont="1" applyBorder="1" applyAlignment="1">
      <alignment horizontal="center" vertical="center" wrapText="1"/>
    </xf>
    <xf numFmtId="42" fontId="10" fillId="11" borderId="12" xfId="2" applyFont="1" applyFill="1" applyBorder="1" applyAlignment="1">
      <alignment horizontal="center" vertical="center" wrapText="1"/>
    </xf>
    <xf numFmtId="42" fontId="10" fillId="11" borderId="38" xfId="2" applyFont="1" applyFill="1" applyBorder="1" applyAlignment="1">
      <alignment horizontal="center" vertical="center" wrapText="1"/>
    </xf>
    <xf numFmtId="42" fontId="10" fillId="11" borderId="32" xfId="2" applyFont="1" applyFill="1" applyBorder="1" applyAlignment="1">
      <alignment horizontal="center" vertical="center" wrapText="1"/>
    </xf>
    <xf numFmtId="0" fontId="10" fillId="11" borderId="4" xfId="0" applyFont="1" applyFill="1" applyBorder="1" applyAlignment="1">
      <alignment horizontal="center" vertical="center" wrapText="1"/>
    </xf>
    <xf numFmtId="0" fontId="3" fillId="6" borderId="19" xfId="0" applyFont="1" applyFill="1" applyBorder="1" applyAlignment="1">
      <alignment horizontal="center" vertical="center"/>
    </xf>
    <xf numFmtId="0" fontId="5" fillId="0" borderId="25" xfId="0" applyFont="1" applyBorder="1" applyAlignment="1">
      <alignment horizontal="center" vertical="center" wrapText="1"/>
    </xf>
    <xf numFmtId="0" fontId="5" fillId="0" borderId="27" xfId="0" applyFont="1" applyBorder="1" applyAlignment="1">
      <alignment horizontal="center" vertical="center" wrapText="1"/>
    </xf>
    <xf numFmtId="0" fontId="2" fillId="2" borderId="21" xfId="0" applyFont="1" applyFill="1" applyBorder="1" applyAlignment="1">
      <alignment horizontal="center"/>
    </xf>
    <xf numFmtId="0" fontId="2" fillId="2" borderId="5" xfId="0" applyFont="1" applyFill="1" applyBorder="1" applyAlignment="1">
      <alignment horizontal="center"/>
    </xf>
    <xf numFmtId="0" fontId="10" fillId="11" borderId="28" xfId="0" applyFont="1" applyFill="1" applyBorder="1" applyAlignment="1">
      <alignment horizontal="center" vertical="center" wrapText="1"/>
    </xf>
    <xf numFmtId="0" fontId="10" fillId="11" borderId="25" xfId="0" applyFont="1" applyFill="1" applyBorder="1" applyAlignment="1">
      <alignment horizontal="center" vertical="center" wrapText="1"/>
    </xf>
    <xf numFmtId="0" fontId="10" fillId="11" borderId="30" xfId="0" applyFont="1" applyFill="1" applyBorder="1" applyAlignment="1">
      <alignment horizontal="center" vertical="center" wrapText="1"/>
    </xf>
    <xf numFmtId="0" fontId="5" fillId="0" borderId="26" xfId="0" applyFont="1" applyBorder="1" applyAlignment="1">
      <alignment horizontal="center" vertical="center" wrapText="1"/>
    </xf>
    <xf numFmtId="0" fontId="10" fillId="0" borderId="26" xfId="0" applyFont="1" applyBorder="1" applyAlignment="1">
      <alignment horizontal="center" vertical="center" wrapText="1"/>
    </xf>
    <xf numFmtId="0" fontId="0" fillId="17" borderId="2" xfId="0" applyFill="1" applyBorder="1" applyAlignment="1">
      <alignment horizontal="center" vertical="center"/>
    </xf>
    <xf numFmtId="0" fontId="0" fillId="17" borderId="3" xfId="0" applyFill="1" applyBorder="1" applyAlignment="1">
      <alignment horizontal="center" vertical="center"/>
    </xf>
    <xf numFmtId="0" fontId="3" fillId="6" borderId="3" xfId="0" applyFont="1" applyFill="1" applyBorder="1" applyAlignment="1">
      <alignment horizontal="center" vertical="center"/>
    </xf>
    <xf numFmtId="0" fontId="15" fillId="0" borderId="16" xfId="0" applyFont="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2" fillId="2" borderId="19" xfId="0" applyFont="1" applyFill="1" applyBorder="1" applyAlignment="1">
      <alignment horizontal="center"/>
    </xf>
    <xf numFmtId="0" fontId="2" fillId="4" borderId="4" xfId="0" applyFont="1" applyFill="1" applyBorder="1" applyAlignment="1">
      <alignment horizontal="center"/>
    </xf>
    <xf numFmtId="0" fontId="0" fillId="17" borderId="31" xfId="0" applyFill="1" applyBorder="1" applyAlignment="1">
      <alignment horizontal="center" vertical="center"/>
    </xf>
    <xf numFmtId="0" fontId="2" fillId="3" borderId="2" xfId="0" applyFont="1" applyFill="1" applyBorder="1" applyAlignment="1">
      <alignment horizontal="center" wrapText="1"/>
    </xf>
    <xf numFmtId="0" fontId="2" fillId="3" borderId="23" xfId="0" applyFont="1" applyFill="1" applyBorder="1" applyAlignment="1">
      <alignment horizontal="center" wrapText="1"/>
    </xf>
    <xf numFmtId="0" fontId="2" fillId="3" borderId="3" xfId="0" applyFont="1" applyFill="1" applyBorder="1" applyAlignment="1">
      <alignment horizontal="center" wrapText="1"/>
    </xf>
    <xf numFmtId="164" fontId="2" fillId="2" borderId="4" xfId="0" applyNumberFormat="1" applyFont="1" applyFill="1" applyBorder="1" applyAlignment="1">
      <alignment horizontal="center"/>
    </xf>
    <xf numFmtId="165" fontId="2" fillId="5" borderId="4" xfId="0" applyNumberFormat="1" applyFont="1" applyFill="1" applyBorder="1" applyAlignment="1">
      <alignment horizont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03"/>
  <sheetViews>
    <sheetView tabSelected="1" zoomScale="120" zoomScaleNormal="120" workbookViewId="0">
      <selection activeCell="C154" sqref="C154"/>
    </sheetView>
  </sheetViews>
  <sheetFormatPr baseColWidth="10" defaultColWidth="34.5" defaultRowHeight="15.75"/>
  <cols>
    <col min="1" max="1" width="25.375" customWidth="1"/>
    <col min="2" max="2" width="24.875" customWidth="1"/>
    <col min="3" max="3" width="15" customWidth="1"/>
    <col min="4" max="4" width="14" customWidth="1"/>
    <col min="5" max="5" width="14.875" customWidth="1"/>
    <col min="6" max="7" width="15" customWidth="1"/>
    <col min="8" max="8" width="17.375" customWidth="1"/>
    <col min="9" max="9" width="14.875" customWidth="1"/>
    <col min="10" max="11" width="15.375" customWidth="1"/>
    <col min="12" max="12" width="15.875" customWidth="1"/>
    <col min="13" max="13" width="14.375" customWidth="1"/>
    <col min="14" max="14" width="17" customWidth="1"/>
    <col min="15" max="15" width="16" customWidth="1"/>
    <col min="16" max="16" width="11.375" style="182" customWidth="1"/>
    <col min="17" max="17" width="11.625" style="182" customWidth="1"/>
    <col min="18" max="18" width="20.5" style="182" customWidth="1"/>
    <col min="19" max="19" width="27.125" style="182" customWidth="1"/>
    <col min="20" max="20" width="22.5" style="182" customWidth="1"/>
  </cols>
  <sheetData>
    <row r="1" spans="1:19">
      <c r="A1" s="277"/>
      <c r="B1" s="277"/>
      <c r="C1" s="277"/>
      <c r="D1" s="277"/>
      <c r="E1" s="277"/>
      <c r="F1" s="277"/>
      <c r="G1" s="277"/>
      <c r="H1" s="277"/>
      <c r="I1" s="277"/>
      <c r="J1" s="277"/>
      <c r="K1" s="277"/>
      <c r="L1" s="277"/>
      <c r="M1" s="277"/>
      <c r="N1" s="277"/>
      <c r="O1" s="277"/>
      <c r="P1" s="277"/>
      <c r="Q1" s="277"/>
      <c r="R1" s="277"/>
    </row>
    <row r="2" spans="1:19" ht="31.5" customHeight="1">
      <c r="A2" s="303" t="s">
        <v>278</v>
      </c>
      <c r="B2" s="304"/>
      <c r="C2" s="336" t="s">
        <v>279</v>
      </c>
      <c r="D2" s="337"/>
      <c r="E2" s="338"/>
      <c r="F2" s="305" t="s">
        <v>1</v>
      </c>
      <c r="G2" s="305"/>
      <c r="H2" s="305"/>
      <c r="I2" s="339" t="s">
        <v>2</v>
      </c>
      <c r="J2" s="339"/>
      <c r="K2" s="339"/>
      <c r="L2" s="340" t="s">
        <v>3</v>
      </c>
      <c r="M2" s="340"/>
      <c r="N2" s="340"/>
      <c r="O2" s="1"/>
      <c r="P2" s="26"/>
      <c r="Q2" s="26"/>
      <c r="R2" s="26"/>
    </row>
    <row r="3" spans="1:19" ht="25.5">
      <c r="A3" s="2" t="s">
        <v>4</v>
      </c>
      <c r="B3" s="2" t="s">
        <v>5</v>
      </c>
      <c r="C3" s="3" t="s">
        <v>6</v>
      </c>
      <c r="D3" s="3" t="s">
        <v>7</v>
      </c>
      <c r="E3" s="3" t="s">
        <v>8</v>
      </c>
      <c r="F3" s="4" t="s">
        <v>6</v>
      </c>
      <c r="G3" s="4" t="s">
        <v>7</v>
      </c>
      <c r="H3" s="4" t="s">
        <v>8</v>
      </c>
      <c r="I3" s="5" t="s">
        <v>6</v>
      </c>
      <c r="J3" s="5" t="s">
        <v>7</v>
      </c>
      <c r="K3" s="5" t="s">
        <v>8</v>
      </c>
      <c r="L3" s="6" t="s">
        <v>6</v>
      </c>
      <c r="M3" s="6" t="s">
        <v>7</v>
      </c>
      <c r="N3" s="6" t="s">
        <v>8</v>
      </c>
      <c r="O3" s="7" t="s">
        <v>9</v>
      </c>
      <c r="P3" s="8" t="s">
        <v>10</v>
      </c>
      <c r="Q3" s="9" t="s">
        <v>11</v>
      </c>
      <c r="R3" s="7" t="s">
        <v>12</v>
      </c>
    </row>
    <row r="4" spans="1:19">
      <c r="A4" s="307" t="s">
        <v>13</v>
      </c>
      <c r="B4" s="329"/>
      <c r="C4" s="10"/>
      <c r="D4" s="10"/>
      <c r="E4" s="10"/>
      <c r="F4" s="11"/>
      <c r="G4" s="12"/>
      <c r="H4" s="12"/>
      <c r="I4" s="12"/>
      <c r="J4" s="12"/>
      <c r="K4" s="12"/>
      <c r="L4" s="13"/>
      <c r="M4" s="13"/>
      <c r="N4" s="13"/>
      <c r="O4" s="14"/>
      <c r="P4" s="92"/>
      <c r="Q4" s="92"/>
      <c r="R4" s="92"/>
    </row>
    <row r="5" spans="1:19" ht="218.25" customHeight="1">
      <c r="A5" s="15" t="s">
        <v>14</v>
      </c>
      <c r="B5" s="16" t="s">
        <v>15</v>
      </c>
      <c r="C5" s="17">
        <v>8817000</v>
      </c>
      <c r="D5" s="18" t="s">
        <v>16</v>
      </c>
      <c r="E5" s="18">
        <f>C5</f>
        <v>8817000</v>
      </c>
      <c r="F5" s="19">
        <v>5600000</v>
      </c>
      <c r="G5" s="20">
        <f>F5*0.19</f>
        <v>1064000</v>
      </c>
      <c r="H5" s="21">
        <f>F5+G5</f>
        <v>6664000</v>
      </c>
      <c r="I5" s="22">
        <v>5800000</v>
      </c>
      <c r="J5" s="23">
        <f>I5*0.19</f>
        <v>1102000</v>
      </c>
      <c r="K5" s="23">
        <f>I5+J5</f>
        <v>6902000</v>
      </c>
      <c r="L5" s="24">
        <v>11830411</v>
      </c>
      <c r="M5" s="24">
        <f>+L5*19%</f>
        <v>2247778.09</v>
      </c>
      <c r="N5" s="24">
        <f>+L5+M5</f>
        <v>14078189.09</v>
      </c>
      <c r="O5" s="25">
        <f>C5</f>
        <v>8817000</v>
      </c>
      <c r="P5" s="26">
        <v>9</v>
      </c>
      <c r="Q5" s="26">
        <v>1</v>
      </c>
      <c r="R5" s="25">
        <f>O5*P5*Q5</f>
        <v>79353000</v>
      </c>
    </row>
    <row r="6" spans="1:19" ht="135">
      <c r="A6" s="27" t="s">
        <v>17</v>
      </c>
      <c r="B6" s="28" t="s">
        <v>18</v>
      </c>
      <c r="C6" s="29">
        <v>7688000</v>
      </c>
      <c r="D6" s="18" t="s">
        <v>16</v>
      </c>
      <c r="E6" s="18">
        <f t="shared" ref="E6:E9" si="0">C6</f>
        <v>7688000</v>
      </c>
      <c r="F6" s="19">
        <v>4200000</v>
      </c>
      <c r="G6" s="20">
        <f>F6*0.19</f>
        <v>798000</v>
      </c>
      <c r="H6" s="21">
        <f>F6+G6</f>
        <v>4998000</v>
      </c>
      <c r="I6" s="22">
        <v>4000000</v>
      </c>
      <c r="J6" s="23">
        <f>I6*0.19</f>
        <v>760000</v>
      </c>
      <c r="K6" s="23">
        <f>I6+J6</f>
        <v>4760000</v>
      </c>
      <c r="L6" s="24">
        <v>6629222</v>
      </c>
      <c r="M6" s="24">
        <f>+L6*19%</f>
        <v>1259552.18</v>
      </c>
      <c r="N6" s="24">
        <f>+L6+M6</f>
        <v>7888774.1799999997</v>
      </c>
      <c r="O6" s="25">
        <f t="shared" ref="O6:O9" si="1">C6</f>
        <v>7688000</v>
      </c>
      <c r="P6" s="26">
        <v>9</v>
      </c>
      <c r="Q6" s="26">
        <v>1</v>
      </c>
      <c r="R6" s="25">
        <f>O6*P6*Q6</f>
        <v>69192000</v>
      </c>
    </row>
    <row r="7" spans="1:19" ht="153" customHeight="1">
      <c r="A7" s="27" t="s">
        <v>19</v>
      </c>
      <c r="B7" s="28" t="s">
        <v>20</v>
      </c>
      <c r="C7" s="17">
        <v>4507000</v>
      </c>
      <c r="D7" s="18" t="s">
        <v>16</v>
      </c>
      <c r="E7" s="18">
        <f t="shared" si="0"/>
        <v>4507000</v>
      </c>
      <c r="F7" s="19">
        <v>2800000</v>
      </c>
      <c r="G7" s="20">
        <f>F7*0.19</f>
        <v>532000</v>
      </c>
      <c r="H7" s="21">
        <f>F7+G7</f>
        <v>3332000</v>
      </c>
      <c r="I7" s="22">
        <v>3800000</v>
      </c>
      <c r="J7" s="23">
        <f>I7*0.19</f>
        <v>722000</v>
      </c>
      <c r="K7" s="23">
        <f>I7+J7</f>
        <v>4522000</v>
      </c>
      <c r="L7" s="24">
        <v>3558578</v>
      </c>
      <c r="M7" s="24">
        <f>+L7*19%</f>
        <v>676129.82000000007</v>
      </c>
      <c r="N7" s="24">
        <f>+L7+M7</f>
        <v>4234707.82</v>
      </c>
      <c r="O7" s="25">
        <f t="shared" si="1"/>
        <v>4507000</v>
      </c>
      <c r="P7" s="26">
        <v>9</v>
      </c>
      <c r="Q7" s="26">
        <v>1</v>
      </c>
      <c r="R7" s="25">
        <f>O7*P7*Q7</f>
        <v>40563000</v>
      </c>
    </row>
    <row r="8" spans="1:19" ht="107.25" customHeight="1">
      <c r="A8" s="227" t="s">
        <v>21</v>
      </c>
      <c r="B8" s="30" t="s">
        <v>22</v>
      </c>
      <c r="C8" s="17">
        <v>7688000</v>
      </c>
      <c r="D8" s="18" t="s">
        <v>16</v>
      </c>
      <c r="E8" s="18">
        <f t="shared" si="0"/>
        <v>7688000</v>
      </c>
      <c r="F8" s="19">
        <v>2900000</v>
      </c>
      <c r="G8" s="20">
        <f>F8*0.19</f>
        <v>551000</v>
      </c>
      <c r="H8" s="21">
        <f>F8+G8</f>
        <v>3451000</v>
      </c>
      <c r="I8" s="22">
        <v>2800000</v>
      </c>
      <c r="J8" s="23">
        <f>I8*0.19</f>
        <v>532000</v>
      </c>
      <c r="K8" s="23">
        <f>I8+J8</f>
        <v>3332000</v>
      </c>
      <c r="L8" s="24">
        <v>3093639</v>
      </c>
      <c r="M8" s="24">
        <f>+L8*19%</f>
        <v>587791.41</v>
      </c>
      <c r="N8" s="24">
        <f>+L8+M8</f>
        <v>3681430.41</v>
      </c>
      <c r="O8" s="25">
        <f t="shared" si="1"/>
        <v>7688000</v>
      </c>
      <c r="P8" s="26">
        <v>9</v>
      </c>
      <c r="Q8" s="26">
        <v>1</v>
      </c>
      <c r="R8" s="25">
        <f>O8*P8*Q8</f>
        <v>69192000</v>
      </c>
    </row>
    <row r="9" spans="1:19" ht="228" customHeight="1">
      <c r="A9" s="31" t="s">
        <v>23</v>
      </c>
      <c r="B9" s="32" t="s">
        <v>24</v>
      </c>
      <c r="C9" s="33">
        <v>3450000</v>
      </c>
      <c r="D9" s="18" t="s">
        <v>16</v>
      </c>
      <c r="E9" s="18">
        <f t="shared" si="0"/>
        <v>3450000</v>
      </c>
      <c r="F9" s="19">
        <v>5600000</v>
      </c>
      <c r="G9" s="20">
        <f>F9*0.19</f>
        <v>1064000</v>
      </c>
      <c r="H9" s="21">
        <f>F9+G9</f>
        <v>6664000</v>
      </c>
      <c r="I9" s="22">
        <v>5800000</v>
      </c>
      <c r="J9" s="23">
        <f>I9*0.19</f>
        <v>1102000</v>
      </c>
      <c r="K9" s="23">
        <f>I9+J9</f>
        <v>6902000</v>
      </c>
      <c r="L9" s="24">
        <v>2504376</v>
      </c>
      <c r="M9" s="24">
        <f>+L9*19%</f>
        <v>475831.44</v>
      </c>
      <c r="N9" s="24">
        <f>+L9+M9</f>
        <v>2980207.44</v>
      </c>
      <c r="O9" s="25">
        <f t="shared" si="1"/>
        <v>3450000</v>
      </c>
      <c r="P9" s="26">
        <v>9</v>
      </c>
      <c r="Q9" s="26">
        <v>1</v>
      </c>
      <c r="R9" s="25">
        <f>O9*P9*Q9</f>
        <v>31050000</v>
      </c>
    </row>
    <row r="10" spans="1:19">
      <c r="A10" s="34" t="s">
        <v>25</v>
      </c>
      <c r="B10" s="35"/>
      <c r="C10" s="35"/>
      <c r="D10" s="35"/>
      <c r="E10" s="35"/>
      <c r="F10" s="35"/>
      <c r="G10" s="35"/>
      <c r="H10" s="35"/>
      <c r="I10" s="35"/>
      <c r="J10" s="35"/>
      <c r="K10" s="35"/>
      <c r="L10" s="35"/>
      <c r="M10" s="35"/>
      <c r="N10" s="35"/>
      <c r="O10" s="35"/>
      <c r="P10" s="26"/>
      <c r="Q10" s="218"/>
      <c r="R10" s="219"/>
    </row>
    <row r="11" spans="1:19" ht="152.25" customHeight="1">
      <c r="A11" s="36" t="s">
        <v>26</v>
      </c>
      <c r="B11" s="37" t="s">
        <v>27</v>
      </c>
      <c r="C11" s="38">
        <v>53550</v>
      </c>
      <c r="D11" s="38">
        <f>ROUND((C11*0.19),0)</f>
        <v>10175</v>
      </c>
      <c r="E11" s="38">
        <f>C11+D11</f>
        <v>63725</v>
      </c>
      <c r="F11" s="19">
        <v>34000</v>
      </c>
      <c r="G11" s="20">
        <f t="shared" ref="G11:G16" si="2">F11*0.19</f>
        <v>6460</v>
      </c>
      <c r="H11" s="21">
        <f t="shared" ref="H11:H16" si="3">F11+G11</f>
        <v>40460</v>
      </c>
      <c r="I11" s="39">
        <v>32000</v>
      </c>
      <c r="J11" s="40">
        <f t="shared" ref="J11:J17" si="4">I11*0.19</f>
        <v>6080</v>
      </c>
      <c r="K11" s="40">
        <f t="shared" ref="K11:K17" si="5">I11+J11</f>
        <v>38080</v>
      </c>
      <c r="L11" s="41">
        <v>22000</v>
      </c>
      <c r="M11" s="24">
        <f>+L11*8%</f>
        <v>1760</v>
      </c>
      <c r="N11" s="24">
        <f t="shared" ref="N11:N17" si="6">+L11+M11</f>
        <v>23760</v>
      </c>
      <c r="O11" s="25">
        <f>AVERAGE(H11,K11,N11)</f>
        <v>34100</v>
      </c>
      <c r="P11" s="26" t="s">
        <v>16</v>
      </c>
      <c r="Q11" s="26">
        <v>20</v>
      </c>
      <c r="R11" s="25">
        <f t="shared" ref="R11:R17" si="7">O11*Q11</f>
        <v>682000</v>
      </c>
    </row>
    <row r="12" spans="1:19" ht="105">
      <c r="A12" s="42" t="s">
        <v>28</v>
      </c>
      <c r="B12" s="28" t="s">
        <v>29</v>
      </c>
      <c r="C12" s="38"/>
      <c r="D12" s="38">
        <f t="shared" ref="D12:D17" si="8">ROUND((C12*0.19),0)</f>
        <v>0</v>
      </c>
      <c r="E12" s="38">
        <f t="shared" ref="E12:E17" si="9">C12+D12</f>
        <v>0</v>
      </c>
      <c r="F12" s="19">
        <v>13000</v>
      </c>
      <c r="G12" s="20">
        <f t="shared" si="2"/>
        <v>2470</v>
      </c>
      <c r="H12" s="21">
        <f t="shared" si="3"/>
        <v>15470</v>
      </c>
      <c r="I12" s="39">
        <v>14000</v>
      </c>
      <c r="J12" s="40">
        <f t="shared" si="4"/>
        <v>2660</v>
      </c>
      <c r="K12" s="40">
        <f t="shared" si="5"/>
        <v>16660</v>
      </c>
      <c r="L12" s="43">
        <v>14500</v>
      </c>
      <c r="M12" s="24">
        <f>+L12*8%</f>
        <v>1160</v>
      </c>
      <c r="N12" s="24">
        <f t="shared" si="6"/>
        <v>15660</v>
      </c>
      <c r="O12" s="25">
        <f t="shared" ref="O12" si="10">AVERAGE(H12,K12,N12)</f>
        <v>15930</v>
      </c>
      <c r="P12" s="26" t="s">
        <v>16</v>
      </c>
      <c r="Q12" s="26">
        <v>130</v>
      </c>
      <c r="R12" s="25">
        <f t="shared" si="7"/>
        <v>2070900</v>
      </c>
    </row>
    <row r="13" spans="1:19" ht="407.25" customHeight="1">
      <c r="A13" s="235" t="s">
        <v>30</v>
      </c>
      <c r="B13" s="44" t="s">
        <v>31</v>
      </c>
      <c r="C13" s="45">
        <v>250000</v>
      </c>
      <c r="D13" s="38">
        <f t="shared" si="8"/>
        <v>47500</v>
      </c>
      <c r="E13" s="38">
        <f t="shared" si="9"/>
        <v>297500</v>
      </c>
      <c r="F13" s="19">
        <v>3800000</v>
      </c>
      <c r="G13" s="20">
        <f>F13*0.19</f>
        <v>722000</v>
      </c>
      <c r="H13" s="21">
        <f>F13+G13</f>
        <v>4522000</v>
      </c>
      <c r="I13" s="39">
        <v>4200000</v>
      </c>
      <c r="J13" s="40">
        <f>I13*0.19</f>
        <v>798000</v>
      </c>
      <c r="K13" s="40">
        <f>I13+J13</f>
        <v>4998000</v>
      </c>
      <c r="L13" s="43">
        <v>4500000</v>
      </c>
      <c r="M13" s="43">
        <f>+L13*19%</f>
        <v>855000</v>
      </c>
      <c r="N13" s="24">
        <f>+L13+M13</f>
        <v>5355000</v>
      </c>
      <c r="O13" s="25">
        <v>297500</v>
      </c>
      <c r="P13" s="26" t="s">
        <v>16</v>
      </c>
      <c r="Q13" s="26">
        <v>1</v>
      </c>
      <c r="R13" s="25">
        <f t="shared" si="7"/>
        <v>297500</v>
      </c>
      <c r="S13" s="238"/>
    </row>
    <row r="14" spans="1:19" ht="75">
      <c r="A14" s="42" t="s">
        <v>32</v>
      </c>
      <c r="B14" s="46" t="s">
        <v>33</v>
      </c>
      <c r="C14" s="47"/>
      <c r="D14" s="38">
        <f t="shared" si="8"/>
        <v>0</v>
      </c>
      <c r="E14" s="38">
        <f t="shared" si="9"/>
        <v>0</v>
      </c>
      <c r="F14" s="19">
        <v>480000</v>
      </c>
      <c r="G14" s="20">
        <f t="shared" si="2"/>
        <v>91200</v>
      </c>
      <c r="H14" s="21">
        <f t="shared" si="3"/>
        <v>571200</v>
      </c>
      <c r="I14" s="39">
        <v>380000</v>
      </c>
      <c r="J14" s="40">
        <f t="shared" si="4"/>
        <v>72200</v>
      </c>
      <c r="K14" s="40">
        <f t="shared" si="5"/>
        <v>452200</v>
      </c>
      <c r="L14" s="24">
        <v>250000</v>
      </c>
      <c r="M14" s="43">
        <f>+L14*19%</f>
        <v>47500</v>
      </c>
      <c r="N14" s="24">
        <f t="shared" si="6"/>
        <v>297500</v>
      </c>
      <c r="O14" s="25">
        <f>AVERAGE(H14,K14,N14)</f>
        <v>440300</v>
      </c>
      <c r="P14" s="26" t="s">
        <v>16</v>
      </c>
      <c r="Q14" s="26">
        <v>2</v>
      </c>
      <c r="R14" s="25">
        <f t="shared" si="7"/>
        <v>880600</v>
      </c>
    </row>
    <row r="15" spans="1:19" ht="135">
      <c r="A15" s="42" t="s">
        <v>34</v>
      </c>
      <c r="B15" s="44" t="s">
        <v>35</v>
      </c>
      <c r="C15" s="45">
        <v>1167448</v>
      </c>
      <c r="D15" s="38">
        <f t="shared" si="8"/>
        <v>221815</v>
      </c>
      <c r="E15" s="38">
        <f t="shared" si="9"/>
        <v>1389263</v>
      </c>
      <c r="F15" s="19">
        <v>120000</v>
      </c>
      <c r="G15" s="20">
        <f t="shared" si="2"/>
        <v>22800</v>
      </c>
      <c r="H15" s="21">
        <f t="shared" si="3"/>
        <v>142800</v>
      </c>
      <c r="I15" s="39">
        <v>1200000</v>
      </c>
      <c r="J15" s="40">
        <f t="shared" si="4"/>
        <v>228000</v>
      </c>
      <c r="K15" s="40">
        <f t="shared" si="5"/>
        <v>1428000</v>
      </c>
      <c r="L15" s="24">
        <v>590000</v>
      </c>
      <c r="M15" s="43">
        <f>+L15*8%</f>
        <v>47200</v>
      </c>
      <c r="N15" s="24">
        <f t="shared" si="6"/>
        <v>637200</v>
      </c>
      <c r="O15" s="25">
        <f>AVERAGE(H15,K15,N15)</f>
        <v>736000</v>
      </c>
      <c r="P15" s="26" t="s">
        <v>16</v>
      </c>
      <c r="Q15" s="26">
        <v>1</v>
      </c>
      <c r="R15" s="25">
        <f>O15*Q15</f>
        <v>736000</v>
      </c>
    </row>
    <row r="16" spans="1:19" ht="409.5">
      <c r="A16" s="48" t="s">
        <v>36</v>
      </c>
      <c r="B16" s="240" t="s">
        <v>37</v>
      </c>
      <c r="C16" s="45"/>
      <c r="D16" s="38">
        <f t="shared" si="8"/>
        <v>0</v>
      </c>
      <c r="E16" s="38">
        <f t="shared" si="9"/>
        <v>0</v>
      </c>
      <c r="F16" s="19">
        <v>250000</v>
      </c>
      <c r="G16" s="20">
        <f t="shared" si="2"/>
        <v>47500</v>
      </c>
      <c r="H16" s="21">
        <f t="shared" si="3"/>
        <v>297500</v>
      </c>
      <c r="I16" s="39">
        <v>220000</v>
      </c>
      <c r="J16" s="40">
        <f t="shared" si="4"/>
        <v>41800</v>
      </c>
      <c r="K16" s="40">
        <f t="shared" si="5"/>
        <v>261800</v>
      </c>
      <c r="L16" s="24">
        <v>122484</v>
      </c>
      <c r="M16" s="24">
        <f>+L16*19%</f>
        <v>23271.96</v>
      </c>
      <c r="N16" s="24">
        <f>+L16+M16</f>
        <v>145755.96</v>
      </c>
      <c r="O16" s="25">
        <f>N16</f>
        <v>145755.96</v>
      </c>
      <c r="P16" s="26" t="s">
        <v>16</v>
      </c>
      <c r="Q16" s="26">
        <v>130</v>
      </c>
      <c r="R16" s="25">
        <f t="shared" si="7"/>
        <v>18948274.800000001</v>
      </c>
    </row>
    <row r="17" spans="1:18" ht="105">
      <c r="A17" s="49" t="s">
        <v>280</v>
      </c>
      <c r="B17" s="50" t="s">
        <v>38</v>
      </c>
      <c r="C17" s="47"/>
      <c r="D17" s="38">
        <f t="shared" si="8"/>
        <v>0</v>
      </c>
      <c r="E17" s="38">
        <f t="shared" si="9"/>
        <v>0</v>
      </c>
      <c r="F17" s="51"/>
      <c r="G17" s="52"/>
      <c r="H17" s="52"/>
      <c r="I17" s="39">
        <v>800</v>
      </c>
      <c r="J17" s="40">
        <f t="shared" si="4"/>
        <v>152</v>
      </c>
      <c r="K17" s="40">
        <f t="shared" si="5"/>
        <v>952</v>
      </c>
      <c r="L17" s="43">
        <v>1360</v>
      </c>
      <c r="M17" s="43">
        <f>+L17*19%</f>
        <v>258.39999999999998</v>
      </c>
      <c r="N17" s="43">
        <f t="shared" si="6"/>
        <v>1618.4</v>
      </c>
      <c r="O17" s="25">
        <f>AVERAGE(H17,K17,N17)</f>
        <v>1285.2</v>
      </c>
      <c r="P17" s="26" t="s">
        <v>16</v>
      </c>
      <c r="Q17" s="26">
        <v>1000</v>
      </c>
      <c r="R17" s="25">
        <f t="shared" si="7"/>
        <v>1285200</v>
      </c>
    </row>
    <row r="18" spans="1:18">
      <c r="F18" s="53"/>
      <c r="G18" s="53"/>
      <c r="H18" s="53"/>
      <c r="I18" s="53"/>
      <c r="J18" s="53"/>
      <c r="K18" s="53"/>
      <c r="L18" s="54"/>
      <c r="M18" s="54"/>
      <c r="N18" s="54"/>
    </row>
    <row r="19" spans="1:18" ht="16.5" thickBot="1">
      <c r="F19" s="53"/>
      <c r="G19" s="53"/>
      <c r="H19" s="53"/>
      <c r="I19" s="53"/>
      <c r="J19" s="53"/>
      <c r="K19" s="53"/>
      <c r="L19" s="54"/>
      <c r="M19" s="54"/>
      <c r="N19" s="54"/>
      <c r="P19" s="335" t="s">
        <v>39</v>
      </c>
      <c r="Q19" s="335"/>
      <c r="R19" s="220">
        <f>SUM(R5:R17)</f>
        <v>314250474.80000001</v>
      </c>
    </row>
    <row r="20" spans="1:18">
      <c r="A20" s="330" t="s">
        <v>40</v>
      </c>
      <c r="B20" s="331"/>
      <c r="C20" s="331"/>
      <c r="D20" s="331"/>
      <c r="E20" s="331"/>
      <c r="F20" s="331"/>
      <c r="G20" s="331"/>
      <c r="H20" s="331"/>
      <c r="I20" s="331"/>
      <c r="J20" s="331"/>
      <c r="K20" s="331"/>
      <c r="L20" s="331"/>
      <c r="M20" s="331"/>
      <c r="N20" s="331"/>
      <c r="O20" s="331"/>
      <c r="P20" s="331"/>
      <c r="Q20" s="331"/>
      <c r="R20" s="332"/>
    </row>
    <row r="21" spans="1:18">
      <c r="A21" s="333" t="s">
        <v>41</v>
      </c>
      <c r="B21" s="304"/>
      <c r="C21" s="291" t="s">
        <v>0</v>
      </c>
      <c r="D21" s="291"/>
      <c r="E21" s="291"/>
      <c r="F21" s="334" t="s">
        <v>1</v>
      </c>
      <c r="G21" s="334"/>
      <c r="H21" s="334"/>
      <c r="I21" s="293" t="s">
        <v>42</v>
      </c>
      <c r="J21" s="293"/>
      <c r="K21" s="293"/>
      <c r="L21" s="294" t="s">
        <v>3</v>
      </c>
      <c r="M21" s="294"/>
      <c r="N21" s="294"/>
      <c r="O21" s="1"/>
      <c r="P21" s="26"/>
      <c r="Q21" s="26"/>
      <c r="R21" s="221"/>
    </row>
    <row r="22" spans="1:18" ht="25.5">
      <c r="A22" s="55" t="s">
        <v>4</v>
      </c>
      <c r="B22" s="2" t="s">
        <v>5</v>
      </c>
      <c r="C22" s="3" t="s">
        <v>6</v>
      </c>
      <c r="D22" s="3" t="s">
        <v>7</v>
      </c>
      <c r="E22" s="3" t="s">
        <v>8</v>
      </c>
      <c r="F22" s="56" t="s">
        <v>6</v>
      </c>
      <c r="G22" s="56" t="s">
        <v>7</v>
      </c>
      <c r="H22" s="56" t="s">
        <v>8</v>
      </c>
      <c r="I22" s="57" t="s">
        <v>6</v>
      </c>
      <c r="J22" s="57" t="s">
        <v>7</v>
      </c>
      <c r="K22" s="57" t="s">
        <v>8</v>
      </c>
      <c r="L22" s="58" t="s">
        <v>6</v>
      </c>
      <c r="M22" s="58" t="s">
        <v>7</v>
      </c>
      <c r="N22" s="58" t="s">
        <v>8</v>
      </c>
      <c r="O22" s="8" t="s">
        <v>9</v>
      </c>
      <c r="P22" s="8" t="s">
        <v>10</v>
      </c>
      <c r="Q22" s="59" t="s">
        <v>11</v>
      </c>
      <c r="R22" s="60" t="s">
        <v>12</v>
      </c>
    </row>
    <row r="23" spans="1:18">
      <c r="A23" s="317" t="s">
        <v>13</v>
      </c>
      <c r="B23" s="308"/>
      <c r="C23" s="61"/>
      <c r="D23" s="61"/>
      <c r="E23" s="61"/>
      <c r="F23" s="62"/>
      <c r="G23" s="14"/>
      <c r="H23" s="14"/>
      <c r="I23" s="14"/>
      <c r="J23" s="14"/>
      <c r="K23" s="14"/>
      <c r="L23" s="14"/>
      <c r="M23" s="14"/>
      <c r="N23" s="14"/>
      <c r="O23" s="14"/>
      <c r="P23" s="92"/>
      <c r="Q23" s="92"/>
      <c r="R23" s="222"/>
    </row>
    <row r="24" spans="1:18" ht="187.5" customHeight="1">
      <c r="A24" s="63" t="s">
        <v>43</v>
      </c>
      <c r="B24" s="64" t="s">
        <v>44</v>
      </c>
      <c r="C24" s="17">
        <v>8817000</v>
      </c>
      <c r="D24" s="65" t="s">
        <v>16</v>
      </c>
      <c r="E24" s="17">
        <f>C24</f>
        <v>8817000</v>
      </c>
      <c r="F24" s="66">
        <v>5600000</v>
      </c>
      <c r="G24" s="25">
        <f t="shared" ref="G24:G29" si="11">ROUND((F24*0.19),0)</f>
        <v>1064000</v>
      </c>
      <c r="H24" s="25">
        <f t="shared" ref="H24:H29" si="12">F24+G24</f>
        <v>6664000</v>
      </c>
      <c r="I24" s="25">
        <v>5800000</v>
      </c>
      <c r="J24" s="25">
        <f t="shared" ref="J24:J29" si="13">ROUND((I24*0.19),0)</f>
        <v>1102000</v>
      </c>
      <c r="K24" s="25">
        <f t="shared" ref="K24:K29" si="14">I24+J24</f>
        <v>6902000</v>
      </c>
      <c r="L24" s="25">
        <v>11830411</v>
      </c>
      <c r="M24" s="25">
        <f t="shared" ref="M24:M29" si="15">ROUND((L24*0.19),0)</f>
        <v>2247778</v>
      </c>
      <c r="N24" s="25">
        <f t="shared" ref="N24:N29" si="16">L24+M24</f>
        <v>14078189</v>
      </c>
      <c r="O24" s="25">
        <f>C24</f>
        <v>8817000</v>
      </c>
      <c r="P24" s="228">
        <v>5</v>
      </c>
      <c r="Q24" s="26">
        <v>1</v>
      </c>
      <c r="R24" s="67">
        <f t="shared" ref="R24:R29" si="17">O24*P24*Q24</f>
        <v>44085000</v>
      </c>
    </row>
    <row r="25" spans="1:18" ht="303" customHeight="1">
      <c r="A25" s="63" t="s">
        <v>45</v>
      </c>
      <c r="B25" s="64" t="s">
        <v>46</v>
      </c>
      <c r="C25" s="17">
        <v>4507000</v>
      </c>
      <c r="D25" s="65" t="s">
        <v>16</v>
      </c>
      <c r="E25" s="17">
        <f t="shared" ref="E25:E29" si="18">C25</f>
        <v>4507000</v>
      </c>
      <c r="F25" s="66">
        <v>3200000</v>
      </c>
      <c r="G25" s="25">
        <f t="shared" si="11"/>
        <v>608000</v>
      </c>
      <c r="H25" s="25">
        <f t="shared" si="12"/>
        <v>3808000</v>
      </c>
      <c r="I25" s="25">
        <v>3200000</v>
      </c>
      <c r="J25" s="25">
        <f t="shared" si="13"/>
        <v>608000</v>
      </c>
      <c r="K25" s="25">
        <f t="shared" si="14"/>
        <v>3808000</v>
      </c>
      <c r="L25" s="25">
        <v>3093639</v>
      </c>
      <c r="M25" s="25">
        <f t="shared" si="15"/>
        <v>587791</v>
      </c>
      <c r="N25" s="25">
        <f t="shared" si="16"/>
        <v>3681430</v>
      </c>
      <c r="O25" s="25">
        <f t="shared" ref="O25:O29" si="19">C25</f>
        <v>4507000</v>
      </c>
      <c r="P25" s="228">
        <v>5</v>
      </c>
      <c r="Q25" s="26">
        <v>2</v>
      </c>
      <c r="R25" s="67">
        <f t="shared" si="17"/>
        <v>45070000</v>
      </c>
    </row>
    <row r="26" spans="1:18" ht="285">
      <c r="A26" s="318" t="s">
        <v>47</v>
      </c>
      <c r="B26" s="68" t="s">
        <v>48</v>
      </c>
      <c r="C26" s="17">
        <v>4507000</v>
      </c>
      <c r="D26" s="65" t="s">
        <v>16</v>
      </c>
      <c r="E26" s="17">
        <f t="shared" si="18"/>
        <v>4507000</v>
      </c>
      <c r="F26" s="66">
        <v>4200000</v>
      </c>
      <c r="G26" s="25">
        <f t="shared" si="11"/>
        <v>798000</v>
      </c>
      <c r="H26" s="25">
        <f t="shared" si="12"/>
        <v>4998000</v>
      </c>
      <c r="I26" s="25">
        <v>4200000</v>
      </c>
      <c r="J26" s="25">
        <f t="shared" si="13"/>
        <v>798000</v>
      </c>
      <c r="K26" s="25">
        <f t="shared" si="14"/>
        <v>4998000</v>
      </c>
      <c r="L26" s="25">
        <v>6629222</v>
      </c>
      <c r="M26" s="25">
        <f t="shared" si="15"/>
        <v>1259552</v>
      </c>
      <c r="N26" s="25">
        <f t="shared" si="16"/>
        <v>7888774</v>
      </c>
      <c r="O26" s="25">
        <f t="shared" si="19"/>
        <v>4507000</v>
      </c>
      <c r="P26" s="228">
        <v>5</v>
      </c>
      <c r="Q26" s="26">
        <v>1</v>
      </c>
      <c r="R26" s="67">
        <f t="shared" si="17"/>
        <v>22535000</v>
      </c>
    </row>
    <row r="27" spans="1:18" ht="195">
      <c r="A27" s="318"/>
      <c r="B27" s="68" t="s">
        <v>49</v>
      </c>
      <c r="C27" s="17">
        <v>4507000</v>
      </c>
      <c r="D27" s="65" t="s">
        <v>16</v>
      </c>
      <c r="E27" s="17">
        <f t="shared" si="18"/>
        <v>4507000</v>
      </c>
      <c r="F27" s="66">
        <v>4200000</v>
      </c>
      <c r="G27" s="25">
        <f t="shared" si="11"/>
        <v>798000</v>
      </c>
      <c r="H27" s="25">
        <f t="shared" si="12"/>
        <v>4998000</v>
      </c>
      <c r="I27" s="25">
        <v>4200000</v>
      </c>
      <c r="J27" s="25">
        <f t="shared" si="13"/>
        <v>798000</v>
      </c>
      <c r="K27" s="25">
        <f t="shared" si="14"/>
        <v>4998000</v>
      </c>
      <c r="L27" s="25">
        <v>6629222</v>
      </c>
      <c r="M27" s="25">
        <f t="shared" si="15"/>
        <v>1259552</v>
      </c>
      <c r="N27" s="25">
        <f t="shared" si="16"/>
        <v>7888774</v>
      </c>
      <c r="O27" s="25">
        <f t="shared" si="19"/>
        <v>4507000</v>
      </c>
      <c r="P27" s="228">
        <v>5</v>
      </c>
      <c r="Q27" s="26">
        <v>1</v>
      </c>
      <c r="R27" s="67">
        <f t="shared" si="17"/>
        <v>22535000</v>
      </c>
    </row>
    <row r="28" spans="1:18" ht="240">
      <c r="A28" s="318"/>
      <c r="B28" s="68" t="s">
        <v>50</v>
      </c>
      <c r="C28" s="17">
        <v>4507000</v>
      </c>
      <c r="D28" s="65" t="s">
        <v>16</v>
      </c>
      <c r="E28" s="17">
        <f t="shared" si="18"/>
        <v>4507000</v>
      </c>
      <c r="F28" s="66">
        <v>4200000</v>
      </c>
      <c r="G28" s="25">
        <f t="shared" si="11"/>
        <v>798000</v>
      </c>
      <c r="H28" s="25">
        <f t="shared" si="12"/>
        <v>4998000</v>
      </c>
      <c r="I28" s="25">
        <v>4200000</v>
      </c>
      <c r="J28" s="25">
        <f t="shared" si="13"/>
        <v>798000</v>
      </c>
      <c r="K28" s="25">
        <f t="shared" si="14"/>
        <v>4998000</v>
      </c>
      <c r="L28" s="25">
        <v>6629222</v>
      </c>
      <c r="M28" s="25">
        <f t="shared" si="15"/>
        <v>1259552</v>
      </c>
      <c r="N28" s="25">
        <f t="shared" si="16"/>
        <v>7888774</v>
      </c>
      <c r="O28" s="25">
        <f t="shared" si="19"/>
        <v>4507000</v>
      </c>
      <c r="P28" s="228">
        <v>5</v>
      </c>
      <c r="Q28" s="26">
        <v>1</v>
      </c>
      <c r="R28" s="67">
        <f t="shared" si="17"/>
        <v>22535000</v>
      </c>
    </row>
    <row r="29" spans="1:18" ht="231.75" customHeight="1">
      <c r="A29" s="319"/>
      <c r="B29" s="69" t="s">
        <v>51</v>
      </c>
      <c r="C29" s="17">
        <v>4507000</v>
      </c>
      <c r="D29" s="65" t="s">
        <v>16</v>
      </c>
      <c r="E29" s="17">
        <f t="shared" si="18"/>
        <v>4507000</v>
      </c>
      <c r="F29" s="66">
        <v>4200000</v>
      </c>
      <c r="G29" s="25">
        <f t="shared" si="11"/>
        <v>798000</v>
      </c>
      <c r="H29" s="25">
        <f t="shared" si="12"/>
        <v>4998000</v>
      </c>
      <c r="I29" s="25">
        <v>4200000</v>
      </c>
      <c r="J29" s="25">
        <f t="shared" si="13"/>
        <v>798000</v>
      </c>
      <c r="K29" s="25">
        <f t="shared" si="14"/>
        <v>4998000</v>
      </c>
      <c r="L29" s="25">
        <v>6629222</v>
      </c>
      <c r="M29" s="25">
        <f t="shared" si="15"/>
        <v>1259552</v>
      </c>
      <c r="N29" s="25">
        <f t="shared" si="16"/>
        <v>7888774</v>
      </c>
      <c r="O29" s="25">
        <f t="shared" si="19"/>
        <v>4507000</v>
      </c>
      <c r="P29" s="228">
        <v>5</v>
      </c>
      <c r="Q29" s="26">
        <v>1</v>
      </c>
      <c r="R29" s="67">
        <f t="shared" si="17"/>
        <v>22535000</v>
      </c>
    </row>
    <row r="30" spans="1:18" ht="36.950000000000003" customHeight="1">
      <c r="A30" s="188"/>
      <c r="B30" s="184"/>
      <c r="C30" s="189"/>
      <c r="D30" s="190"/>
      <c r="E30" s="189"/>
      <c r="F30" s="191"/>
      <c r="G30" s="93"/>
      <c r="H30" s="93"/>
      <c r="I30" s="93"/>
      <c r="J30" s="93"/>
      <c r="K30" s="93"/>
      <c r="L30" s="93"/>
      <c r="M30" s="93"/>
      <c r="N30" s="93"/>
      <c r="O30" s="93"/>
      <c r="P30" s="327" t="s">
        <v>39</v>
      </c>
      <c r="Q30" s="328"/>
      <c r="R30" s="192">
        <f>SUM(R24:R29)</f>
        <v>179295000</v>
      </c>
    </row>
    <row r="31" spans="1:18">
      <c r="A31" s="320" t="s">
        <v>52</v>
      </c>
      <c r="B31" s="321"/>
      <c r="C31" s="185"/>
      <c r="D31" s="185"/>
      <c r="E31" s="185"/>
      <c r="F31" s="186"/>
      <c r="G31" s="93"/>
      <c r="H31" s="93"/>
      <c r="I31" s="14"/>
      <c r="J31" s="93"/>
      <c r="K31" s="93"/>
      <c r="L31" s="14"/>
      <c r="M31" s="93"/>
      <c r="N31" s="93"/>
      <c r="O31" s="14"/>
      <c r="P31" s="92"/>
      <c r="Q31" s="92"/>
      <c r="R31" s="222"/>
    </row>
    <row r="32" spans="1:18">
      <c r="A32" s="322" t="s">
        <v>53</v>
      </c>
      <c r="B32" s="325" t="s">
        <v>54</v>
      </c>
      <c r="C32" s="316"/>
      <c r="D32" s="316"/>
      <c r="E32" s="316"/>
      <c r="F32" s="316"/>
      <c r="G32" s="316"/>
      <c r="H32" s="316"/>
      <c r="I32" s="316"/>
      <c r="J32" s="316"/>
      <c r="K32" s="316"/>
      <c r="L32" s="316"/>
      <c r="M32" s="316"/>
      <c r="N32" s="316"/>
      <c r="O32" s="279">
        <v>25000000</v>
      </c>
      <c r="P32" s="299"/>
      <c r="Q32" s="299">
        <v>25</v>
      </c>
      <c r="R32" s="313">
        <f>O32*Q32</f>
        <v>625000000</v>
      </c>
    </row>
    <row r="33" spans="1:18" ht="15" customHeight="1">
      <c r="A33" s="323"/>
      <c r="B33" s="326"/>
      <c r="C33" s="316"/>
      <c r="D33" s="316"/>
      <c r="E33" s="316"/>
      <c r="F33" s="316"/>
      <c r="G33" s="316"/>
      <c r="H33" s="316"/>
      <c r="I33" s="316"/>
      <c r="J33" s="316"/>
      <c r="K33" s="316"/>
      <c r="L33" s="316"/>
      <c r="M33" s="316"/>
      <c r="N33" s="316"/>
      <c r="O33" s="280"/>
      <c r="P33" s="300"/>
      <c r="Q33" s="300"/>
      <c r="R33" s="314"/>
    </row>
    <row r="34" spans="1:18" ht="15" customHeight="1">
      <c r="A34" s="323"/>
      <c r="B34" s="326"/>
      <c r="C34" s="316"/>
      <c r="D34" s="316"/>
      <c r="E34" s="316"/>
      <c r="F34" s="316"/>
      <c r="G34" s="316"/>
      <c r="H34" s="316"/>
      <c r="I34" s="316"/>
      <c r="J34" s="316"/>
      <c r="K34" s="316"/>
      <c r="L34" s="316"/>
      <c r="M34" s="316"/>
      <c r="N34" s="316"/>
      <c r="O34" s="280"/>
      <c r="P34" s="300"/>
      <c r="Q34" s="300"/>
      <c r="R34" s="314"/>
    </row>
    <row r="35" spans="1:18" ht="15" customHeight="1">
      <c r="A35" s="323"/>
      <c r="B35" s="326"/>
      <c r="C35" s="316"/>
      <c r="D35" s="316"/>
      <c r="E35" s="316"/>
      <c r="F35" s="316"/>
      <c r="G35" s="316"/>
      <c r="H35" s="316"/>
      <c r="I35" s="316"/>
      <c r="J35" s="316"/>
      <c r="K35" s="316"/>
      <c r="L35" s="316"/>
      <c r="M35" s="316"/>
      <c r="N35" s="316"/>
      <c r="O35" s="280"/>
      <c r="P35" s="300"/>
      <c r="Q35" s="300"/>
      <c r="R35" s="314"/>
    </row>
    <row r="36" spans="1:18" ht="15" customHeight="1">
      <c r="A36" s="323"/>
      <c r="B36" s="326"/>
      <c r="C36" s="316"/>
      <c r="D36" s="316"/>
      <c r="E36" s="316"/>
      <c r="F36" s="316"/>
      <c r="G36" s="316"/>
      <c r="H36" s="316"/>
      <c r="I36" s="316"/>
      <c r="J36" s="316"/>
      <c r="K36" s="316"/>
      <c r="L36" s="316"/>
      <c r="M36" s="316"/>
      <c r="N36" s="316"/>
      <c r="O36" s="280"/>
      <c r="P36" s="300"/>
      <c r="Q36" s="300"/>
      <c r="R36" s="314"/>
    </row>
    <row r="37" spans="1:18" ht="15" customHeight="1">
      <c r="A37" s="323"/>
      <c r="B37" s="326"/>
      <c r="C37" s="316"/>
      <c r="D37" s="316"/>
      <c r="E37" s="316"/>
      <c r="F37" s="316"/>
      <c r="G37" s="316"/>
      <c r="H37" s="316"/>
      <c r="I37" s="316"/>
      <c r="J37" s="316"/>
      <c r="K37" s="316"/>
      <c r="L37" s="316"/>
      <c r="M37" s="316"/>
      <c r="N37" s="316"/>
      <c r="O37" s="280"/>
      <c r="P37" s="300"/>
      <c r="Q37" s="300"/>
      <c r="R37" s="314"/>
    </row>
    <row r="38" spans="1:18" ht="15" customHeight="1">
      <c r="A38" s="323"/>
      <c r="B38" s="326"/>
      <c r="C38" s="316"/>
      <c r="D38" s="316"/>
      <c r="E38" s="316"/>
      <c r="F38" s="316"/>
      <c r="G38" s="316"/>
      <c r="H38" s="316"/>
      <c r="I38" s="316"/>
      <c r="J38" s="316"/>
      <c r="K38" s="316"/>
      <c r="L38" s="316"/>
      <c r="M38" s="316"/>
      <c r="N38" s="316"/>
      <c r="O38" s="280"/>
      <c r="P38" s="300"/>
      <c r="Q38" s="300"/>
      <c r="R38" s="314"/>
    </row>
    <row r="39" spans="1:18" ht="74.25" customHeight="1">
      <c r="A39" s="323"/>
      <c r="B39" s="326"/>
      <c r="C39" s="316"/>
      <c r="D39" s="316"/>
      <c r="E39" s="316"/>
      <c r="F39" s="316"/>
      <c r="G39" s="316"/>
      <c r="H39" s="316"/>
      <c r="I39" s="316"/>
      <c r="J39" s="316"/>
      <c r="K39" s="316"/>
      <c r="L39" s="316"/>
      <c r="M39" s="316"/>
      <c r="N39" s="316"/>
      <c r="O39" s="280"/>
      <c r="P39" s="300"/>
      <c r="Q39" s="300"/>
      <c r="R39" s="314"/>
    </row>
    <row r="40" spans="1:18" ht="15" hidden="1" customHeight="1">
      <c r="A40" s="323"/>
      <c r="B40" s="326"/>
      <c r="C40" s="316"/>
      <c r="D40" s="316"/>
      <c r="E40" s="316"/>
      <c r="F40" s="316"/>
      <c r="G40" s="316"/>
      <c r="H40" s="316"/>
      <c r="I40" s="316"/>
      <c r="J40" s="316"/>
      <c r="K40" s="316"/>
      <c r="L40" s="316"/>
      <c r="M40" s="316"/>
      <c r="N40" s="316"/>
      <c r="O40" s="280"/>
      <c r="P40" s="300"/>
      <c r="Q40" s="300"/>
      <c r="R40" s="314"/>
    </row>
    <row r="41" spans="1:18" ht="342.75" customHeight="1" thickBot="1">
      <c r="A41" s="324"/>
      <c r="B41" s="326"/>
      <c r="C41" s="316"/>
      <c r="D41" s="316"/>
      <c r="E41" s="316"/>
      <c r="F41" s="316"/>
      <c r="G41" s="316"/>
      <c r="H41" s="316"/>
      <c r="I41" s="316"/>
      <c r="J41" s="316"/>
      <c r="K41" s="316"/>
      <c r="L41" s="316"/>
      <c r="M41" s="316"/>
      <c r="N41" s="316"/>
      <c r="O41" s="281"/>
      <c r="P41" s="301"/>
      <c r="Q41" s="301"/>
      <c r="R41" s="315"/>
    </row>
    <row r="42" spans="1:18">
      <c r="A42" s="183"/>
      <c r="B42" s="184"/>
      <c r="C42" s="184"/>
      <c r="D42" s="184"/>
      <c r="E42" s="184"/>
    </row>
    <row r="43" spans="1:18">
      <c r="A43" s="183"/>
      <c r="B43" s="184"/>
      <c r="C43" s="184"/>
      <c r="D43" s="184"/>
      <c r="E43" s="184"/>
      <c r="Q43" s="223" t="s">
        <v>39</v>
      </c>
      <c r="R43" s="224">
        <f>R32</f>
        <v>625000000</v>
      </c>
    </row>
    <row r="44" spans="1:18">
      <c r="A44" s="276" t="s">
        <v>55</v>
      </c>
      <c r="B44" s="277"/>
      <c r="C44" s="277"/>
      <c r="D44" s="277"/>
      <c r="E44" s="277"/>
      <c r="F44" s="277"/>
      <c r="G44" s="277"/>
      <c r="H44" s="277"/>
      <c r="I44" s="277"/>
      <c r="J44" s="277"/>
      <c r="K44" s="277"/>
      <c r="L44" s="277"/>
      <c r="M44" s="277"/>
      <c r="N44" s="277"/>
      <c r="O44" s="277"/>
      <c r="P44" s="277"/>
      <c r="Q44" s="277"/>
      <c r="R44" s="277"/>
    </row>
    <row r="45" spans="1:18">
      <c r="A45" s="303" t="s">
        <v>56</v>
      </c>
      <c r="B45" s="304"/>
      <c r="C45" s="291" t="s">
        <v>0</v>
      </c>
      <c r="D45" s="291"/>
      <c r="E45" s="291"/>
      <c r="F45" s="305" t="s">
        <v>1</v>
      </c>
      <c r="G45" s="305"/>
      <c r="H45" s="305"/>
      <c r="I45" s="293" t="s">
        <v>2</v>
      </c>
      <c r="J45" s="293"/>
      <c r="K45" s="293"/>
      <c r="L45" s="306" t="s">
        <v>3</v>
      </c>
      <c r="M45" s="306"/>
      <c r="N45" s="306"/>
      <c r="O45" s="1"/>
      <c r="P45" s="26"/>
      <c r="Q45" s="26"/>
      <c r="R45" s="26"/>
    </row>
    <row r="46" spans="1:18" ht="25.5">
      <c r="A46" s="2" t="s">
        <v>4</v>
      </c>
      <c r="B46" s="2" t="s">
        <v>5</v>
      </c>
      <c r="C46" s="3" t="s">
        <v>6</v>
      </c>
      <c r="D46" s="3" t="s">
        <v>7</v>
      </c>
      <c r="E46" s="3" t="s">
        <v>8</v>
      </c>
      <c r="F46" s="193" t="s">
        <v>6</v>
      </c>
      <c r="G46" s="193" t="s">
        <v>7</v>
      </c>
      <c r="H46" s="193" t="s">
        <v>8</v>
      </c>
      <c r="I46" s="57" t="s">
        <v>6</v>
      </c>
      <c r="J46" s="57" t="s">
        <v>7</v>
      </c>
      <c r="K46" s="57" t="s">
        <v>8</v>
      </c>
      <c r="L46" s="194" t="s">
        <v>6</v>
      </c>
      <c r="M46" s="194" t="s">
        <v>7</v>
      </c>
      <c r="N46" s="194" t="s">
        <v>8</v>
      </c>
      <c r="O46" s="8" t="s">
        <v>9</v>
      </c>
      <c r="P46" s="8" t="s">
        <v>10</v>
      </c>
      <c r="Q46" s="59" t="s">
        <v>11</v>
      </c>
      <c r="R46" s="8" t="s">
        <v>12</v>
      </c>
    </row>
    <row r="47" spans="1:18">
      <c r="A47" s="307" t="s">
        <v>13</v>
      </c>
      <c r="B47" s="308"/>
      <c r="C47" s="61"/>
      <c r="D47" s="61"/>
      <c r="E47" s="61"/>
      <c r="F47" s="11"/>
      <c r="G47" s="12"/>
      <c r="H47" s="12"/>
      <c r="I47" s="14"/>
      <c r="J47" s="14"/>
      <c r="K47" s="14"/>
      <c r="L47" s="12"/>
      <c r="M47" s="12"/>
      <c r="N47" s="12"/>
      <c r="O47" s="14"/>
      <c r="P47" s="92"/>
      <c r="Q47" s="92"/>
      <c r="R47" s="92"/>
    </row>
    <row r="48" spans="1:18" ht="144.75" customHeight="1">
      <c r="A48" s="187" t="s">
        <v>57</v>
      </c>
      <c r="B48" s="171" t="s">
        <v>58</v>
      </c>
      <c r="C48" s="29">
        <v>7688000</v>
      </c>
      <c r="D48" s="195" t="s">
        <v>16</v>
      </c>
      <c r="E48" s="195">
        <f>C48</f>
        <v>7688000</v>
      </c>
      <c r="F48" s="19">
        <v>5600000</v>
      </c>
      <c r="G48" s="20">
        <f>F48*0.19</f>
        <v>1064000</v>
      </c>
      <c r="H48" s="21">
        <f>F48+G48</f>
        <v>6664000</v>
      </c>
      <c r="I48" s="196">
        <v>5800000</v>
      </c>
      <c r="J48" s="197">
        <f>I48*0.19</f>
        <v>1102000</v>
      </c>
      <c r="K48" s="197">
        <f>I48+J48</f>
        <v>6902000</v>
      </c>
      <c r="L48" s="198">
        <v>8397011</v>
      </c>
      <c r="M48" s="198">
        <f>+L48*19%</f>
        <v>1595432.09</v>
      </c>
      <c r="N48" s="198">
        <f>+L48+M48</f>
        <v>9992443.0899999999</v>
      </c>
      <c r="O48" s="25">
        <f>C48</f>
        <v>7688000</v>
      </c>
      <c r="P48" s="26">
        <v>3</v>
      </c>
      <c r="Q48" s="26">
        <v>1</v>
      </c>
      <c r="R48" s="25">
        <f>O48*P48*Q48</f>
        <v>23064000</v>
      </c>
    </row>
    <row r="49" spans="1:19" ht="174" customHeight="1">
      <c r="A49" s="187" t="s">
        <v>59</v>
      </c>
      <c r="B49" s="64" t="s">
        <v>60</v>
      </c>
      <c r="C49" s="199">
        <v>4507000</v>
      </c>
      <c r="D49" s="33" t="s">
        <v>16</v>
      </c>
      <c r="E49" s="33">
        <f t="shared" ref="E49:E51" si="20">C49</f>
        <v>4507000</v>
      </c>
      <c r="F49" s="19">
        <v>3200000</v>
      </c>
      <c r="G49" s="20">
        <f>F49*0.19</f>
        <v>608000</v>
      </c>
      <c r="H49" s="21">
        <f>F49+G49</f>
        <v>3808000</v>
      </c>
      <c r="I49" s="196">
        <v>3200000</v>
      </c>
      <c r="J49" s="197">
        <f>I49*0.19</f>
        <v>608000</v>
      </c>
      <c r="K49" s="197">
        <f>I49+J49</f>
        <v>3808000</v>
      </c>
      <c r="L49" s="198">
        <v>3093639</v>
      </c>
      <c r="M49" s="198">
        <f>+L49*19%</f>
        <v>587791.41</v>
      </c>
      <c r="N49" s="198">
        <f>+L49+M49</f>
        <v>3681430.41</v>
      </c>
      <c r="O49" s="25">
        <f t="shared" ref="O49:O51" si="21">C49</f>
        <v>4507000</v>
      </c>
      <c r="P49" s="26">
        <v>3</v>
      </c>
      <c r="Q49" s="26">
        <v>1</v>
      </c>
      <c r="R49" s="25">
        <f>O49*P49*Q49</f>
        <v>13521000</v>
      </c>
    </row>
    <row r="50" spans="1:19" ht="135" customHeight="1">
      <c r="A50" s="175" t="s">
        <v>61</v>
      </c>
      <c r="B50" s="64" t="s">
        <v>62</v>
      </c>
      <c r="C50" s="199">
        <v>4507000</v>
      </c>
      <c r="D50" s="33" t="s">
        <v>16</v>
      </c>
      <c r="E50" s="33">
        <f t="shared" si="20"/>
        <v>4507000</v>
      </c>
      <c r="F50" s="19">
        <v>3200000</v>
      </c>
      <c r="G50" s="20">
        <f>F50*0.19</f>
        <v>608000</v>
      </c>
      <c r="H50" s="21">
        <f>F50+G50</f>
        <v>3808000</v>
      </c>
      <c r="I50" s="196">
        <v>3200000</v>
      </c>
      <c r="J50" s="197">
        <f>I50*0.19</f>
        <v>608000</v>
      </c>
      <c r="K50" s="197">
        <f>I50+J50</f>
        <v>3808000</v>
      </c>
      <c r="L50" s="198">
        <v>2946325</v>
      </c>
      <c r="M50" s="198">
        <f>+L50*19%</f>
        <v>559801.75</v>
      </c>
      <c r="N50" s="198">
        <f>+L50+M50</f>
        <v>3506126.75</v>
      </c>
      <c r="O50" s="25">
        <f t="shared" si="21"/>
        <v>4507000</v>
      </c>
      <c r="P50" s="26">
        <v>3</v>
      </c>
      <c r="Q50" s="26">
        <v>1</v>
      </c>
      <c r="R50" s="25">
        <f>O50*P50*Q50</f>
        <v>13521000</v>
      </c>
    </row>
    <row r="51" spans="1:19" ht="120">
      <c r="A51" s="200" t="s">
        <v>63</v>
      </c>
      <c r="B51" s="229" t="s">
        <v>64</v>
      </c>
      <c r="C51" s="33">
        <v>2976000</v>
      </c>
      <c r="D51" s="33" t="s">
        <v>16</v>
      </c>
      <c r="E51" s="33">
        <f t="shared" si="20"/>
        <v>2976000</v>
      </c>
      <c r="F51" s="19">
        <v>2180000</v>
      </c>
      <c r="G51" s="20">
        <f>F51*0.19</f>
        <v>414200</v>
      </c>
      <c r="H51" s="21">
        <f>F51+G51</f>
        <v>2594200</v>
      </c>
      <c r="I51" s="196">
        <v>2200000</v>
      </c>
      <c r="J51" s="197">
        <f>I51*0.19</f>
        <v>418000</v>
      </c>
      <c r="K51" s="197">
        <f>I51+J51</f>
        <v>2618000</v>
      </c>
      <c r="L51" s="198">
        <v>2357061</v>
      </c>
      <c r="M51" s="198">
        <f>+L51*19%</f>
        <v>447841.59</v>
      </c>
      <c r="N51" s="198">
        <f>+L51+M51</f>
        <v>2804902.59</v>
      </c>
      <c r="O51" s="25">
        <f t="shared" si="21"/>
        <v>2976000</v>
      </c>
      <c r="P51" s="26">
        <v>3</v>
      </c>
      <c r="Q51" s="26">
        <v>3</v>
      </c>
      <c r="R51" s="25">
        <f>O51*P51*Q51</f>
        <v>26784000</v>
      </c>
    </row>
    <row r="52" spans="1:19">
      <c r="A52" s="309" t="s">
        <v>52</v>
      </c>
      <c r="B52" s="307"/>
      <c r="C52" s="201"/>
      <c r="D52" s="201"/>
      <c r="E52" s="201"/>
      <c r="F52" s="202"/>
      <c r="G52" s="203"/>
      <c r="H52" s="203"/>
      <c r="I52" s="70"/>
      <c r="J52" s="1"/>
      <c r="K52" s="1"/>
      <c r="L52" s="203"/>
      <c r="M52" s="203"/>
      <c r="N52" s="203"/>
      <c r="O52" s="25"/>
      <c r="P52" s="26"/>
      <c r="Q52" s="26"/>
      <c r="R52" s="26"/>
    </row>
    <row r="53" spans="1:19" ht="287.25" customHeight="1">
      <c r="A53" s="117" t="s">
        <v>65</v>
      </c>
      <c r="B53" s="204" t="s">
        <v>66</v>
      </c>
      <c r="C53" s="33"/>
      <c r="D53" s="33">
        <f>ROUND((C53*0.19),0)</f>
        <v>0</v>
      </c>
      <c r="E53" s="33">
        <f>D53+C53</f>
        <v>0</v>
      </c>
      <c r="F53" s="19">
        <v>1580000</v>
      </c>
      <c r="G53" s="20">
        <f t="shared" ref="G53:G61" si="22">F53*0.19</f>
        <v>300200</v>
      </c>
      <c r="H53" s="21">
        <f t="shared" ref="H53:H61" si="23">F53+G53</f>
        <v>1880200</v>
      </c>
      <c r="I53" s="196">
        <v>500000</v>
      </c>
      <c r="J53" s="197">
        <f t="shared" ref="J53:J61" si="24">I53*0.19</f>
        <v>95000</v>
      </c>
      <c r="K53" s="197">
        <f t="shared" ref="K53:K61" si="25">I53+J53</f>
        <v>595000</v>
      </c>
      <c r="L53" s="198">
        <v>310000</v>
      </c>
      <c r="M53" s="198">
        <f t="shared" ref="M53:M60" si="26">+L53*19%</f>
        <v>58900</v>
      </c>
      <c r="N53" s="198">
        <f t="shared" ref="N53:N61" si="27">+L53+M53</f>
        <v>368900</v>
      </c>
      <c r="O53" s="25">
        <f>AVERAGE(H53,K53,N53)</f>
        <v>948033.33333333337</v>
      </c>
      <c r="P53" s="26" t="s">
        <v>16</v>
      </c>
      <c r="Q53" s="228">
        <v>6</v>
      </c>
      <c r="R53" s="25">
        <f t="shared" ref="R53:R70" si="28">O53*Q53</f>
        <v>5688200</v>
      </c>
    </row>
    <row r="54" spans="1:19" ht="198" customHeight="1">
      <c r="A54" s="108" t="s">
        <v>67</v>
      </c>
      <c r="B54" s="205" t="s">
        <v>68</v>
      </c>
      <c r="C54" s="33"/>
      <c r="D54" s="33">
        <f t="shared" ref="D54:D70" si="29">ROUND((C54*0.19),0)</f>
        <v>0</v>
      </c>
      <c r="E54" s="33">
        <f t="shared" ref="E54:E72" si="30">D54+C54</f>
        <v>0</v>
      </c>
      <c r="F54" s="19">
        <v>1020000</v>
      </c>
      <c r="G54" s="20">
        <f t="shared" si="22"/>
        <v>193800</v>
      </c>
      <c r="H54" s="21">
        <f t="shared" si="23"/>
        <v>1213800</v>
      </c>
      <c r="I54" s="196">
        <v>1020000</v>
      </c>
      <c r="J54" s="197">
        <f t="shared" si="24"/>
        <v>193800</v>
      </c>
      <c r="K54" s="197">
        <f t="shared" si="25"/>
        <v>1213800</v>
      </c>
      <c r="L54" s="198">
        <v>350000</v>
      </c>
      <c r="M54" s="198">
        <f t="shared" si="26"/>
        <v>66500</v>
      </c>
      <c r="N54" s="198">
        <f t="shared" si="27"/>
        <v>416500</v>
      </c>
      <c r="O54" s="25">
        <f t="shared" ref="O54:O65" si="31">AVERAGE(H54,K54,N54)</f>
        <v>948033.33333333337</v>
      </c>
      <c r="P54" s="26" t="s">
        <v>16</v>
      </c>
      <c r="Q54" s="228">
        <v>6</v>
      </c>
      <c r="R54" s="25">
        <f t="shared" si="28"/>
        <v>5688200</v>
      </c>
    </row>
    <row r="55" spans="1:19" ht="255">
      <c r="A55" s="115" t="s">
        <v>69</v>
      </c>
      <c r="B55" s="205" t="s">
        <v>70</v>
      </c>
      <c r="C55" s="33"/>
      <c r="D55" s="33">
        <f t="shared" si="29"/>
        <v>0</v>
      </c>
      <c r="E55" s="33">
        <f t="shared" si="30"/>
        <v>0</v>
      </c>
      <c r="F55" s="19">
        <v>1980000</v>
      </c>
      <c r="G55" s="20">
        <f t="shared" si="22"/>
        <v>376200</v>
      </c>
      <c r="H55" s="21">
        <f t="shared" si="23"/>
        <v>2356200</v>
      </c>
      <c r="I55" s="196">
        <v>980000</v>
      </c>
      <c r="J55" s="197">
        <f t="shared" si="24"/>
        <v>186200</v>
      </c>
      <c r="K55" s="197">
        <f t="shared" si="25"/>
        <v>1166200</v>
      </c>
      <c r="L55" s="198">
        <v>380000</v>
      </c>
      <c r="M55" s="198">
        <f t="shared" si="26"/>
        <v>72200</v>
      </c>
      <c r="N55" s="198">
        <f t="shared" si="27"/>
        <v>452200</v>
      </c>
      <c r="O55" s="25">
        <f t="shared" si="31"/>
        <v>1324866.6666666667</v>
      </c>
      <c r="P55" s="26" t="s">
        <v>16</v>
      </c>
      <c r="Q55" s="228">
        <v>6</v>
      </c>
      <c r="R55" s="25">
        <f t="shared" si="28"/>
        <v>7949200</v>
      </c>
    </row>
    <row r="56" spans="1:19" ht="210">
      <c r="A56" s="108" t="s">
        <v>71</v>
      </c>
      <c r="B56" s="205" t="s">
        <v>72</v>
      </c>
      <c r="C56" s="33">
        <v>25000</v>
      </c>
      <c r="D56" s="33">
        <f t="shared" si="29"/>
        <v>4750</v>
      </c>
      <c r="E56" s="33">
        <f t="shared" si="30"/>
        <v>29750</v>
      </c>
      <c r="F56" s="19">
        <v>70000</v>
      </c>
      <c r="G56" s="20">
        <f t="shared" si="22"/>
        <v>13300</v>
      </c>
      <c r="H56" s="21">
        <f t="shared" si="23"/>
        <v>83300</v>
      </c>
      <c r="I56" s="196">
        <v>75000</v>
      </c>
      <c r="J56" s="197">
        <f t="shared" si="24"/>
        <v>14250</v>
      </c>
      <c r="K56" s="197">
        <f t="shared" si="25"/>
        <v>89250</v>
      </c>
      <c r="L56" s="198">
        <v>13200</v>
      </c>
      <c r="M56" s="198">
        <f t="shared" si="26"/>
        <v>2508</v>
      </c>
      <c r="N56" s="198">
        <f t="shared" si="27"/>
        <v>15708</v>
      </c>
      <c r="O56" s="25">
        <f>E56</f>
        <v>29750</v>
      </c>
      <c r="P56" s="26" t="s">
        <v>16</v>
      </c>
      <c r="Q56" s="228">
        <v>10</v>
      </c>
      <c r="R56" s="25">
        <f t="shared" si="28"/>
        <v>297500</v>
      </c>
      <c r="S56" s="237"/>
    </row>
    <row r="57" spans="1:19" ht="254.25" customHeight="1">
      <c r="A57" s="119" t="s">
        <v>73</v>
      </c>
      <c r="B57" s="205" t="s">
        <v>74</v>
      </c>
      <c r="C57" s="33"/>
      <c r="D57" s="33">
        <f t="shared" si="29"/>
        <v>0</v>
      </c>
      <c r="E57" s="33">
        <f t="shared" si="30"/>
        <v>0</v>
      </c>
      <c r="F57" s="19">
        <v>135000</v>
      </c>
      <c r="G57" s="20">
        <f t="shared" si="22"/>
        <v>25650</v>
      </c>
      <c r="H57" s="21">
        <f t="shared" si="23"/>
        <v>160650</v>
      </c>
      <c r="I57" s="196">
        <v>135000</v>
      </c>
      <c r="J57" s="197">
        <f t="shared" si="24"/>
        <v>25650</v>
      </c>
      <c r="K57" s="197">
        <f t="shared" si="25"/>
        <v>160650</v>
      </c>
      <c r="L57" s="198">
        <v>180000</v>
      </c>
      <c r="M57" s="198">
        <f t="shared" si="26"/>
        <v>34200</v>
      </c>
      <c r="N57" s="198">
        <f t="shared" si="27"/>
        <v>214200</v>
      </c>
      <c r="O57" s="25">
        <f t="shared" si="31"/>
        <v>178500</v>
      </c>
      <c r="P57" s="26" t="s">
        <v>16</v>
      </c>
      <c r="Q57" s="228">
        <v>6</v>
      </c>
      <c r="R57" s="25">
        <f t="shared" si="28"/>
        <v>1071000</v>
      </c>
    </row>
    <row r="58" spans="1:19" ht="189.75" customHeight="1">
      <c r="A58" s="108" t="s">
        <v>75</v>
      </c>
      <c r="B58" s="205" t="s">
        <v>76</v>
      </c>
      <c r="C58" s="33">
        <v>29800</v>
      </c>
      <c r="D58" s="33">
        <f t="shared" si="29"/>
        <v>5662</v>
      </c>
      <c r="E58" s="33">
        <f t="shared" si="30"/>
        <v>35462</v>
      </c>
      <c r="F58" s="19">
        <v>200000</v>
      </c>
      <c r="G58" s="20">
        <f t="shared" si="22"/>
        <v>38000</v>
      </c>
      <c r="H58" s="21">
        <f t="shared" si="23"/>
        <v>238000</v>
      </c>
      <c r="I58" s="196">
        <v>220000</v>
      </c>
      <c r="J58" s="197">
        <f t="shared" si="24"/>
        <v>41800</v>
      </c>
      <c r="K58" s="197">
        <f t="shared" si="25"/>
        <v>261800</v>
      </c>
      <c r="L58" s="206">
        <v>56000</v>
      </c>
      <c r="M58" s="206">
        <f t="shared" si="26"/>
        <v>10640</v>
      </c>
      <c r="N58" s="206">
        <f t="shared" si="27"/>
        <v>66640</v>
      </c>
      <c r="O58" s="25">
        <f>E58</f>
        <v>35462</v>
      </c>
      <c r="P58" s="26" t="s">
        <v>16</v>
      </c>
      <c r="Q58" s="26">
        <v>240</v>
      </c>
      <c r="R58" s="25">
        <f t="shared" si="28"/>
        <v>8510880</v>
      </c>
    </row>
    <row r="59" spans="1:19" ht="105">
      <c r="A59" s="108" t="s">
        <v>77</v>
      </c>
      <c r="B59" s="205" t="s">
        <v>78</v>
      </c>
      <c r="C59" s="33"/>
      <c r="D59" s="33">
        <f t="shared" si="29"/>
        <v>0</v>
      </c>
      <c r="E59" s="33">
        <f t="shared" si="30"/>
        <v>0</v>
      </c>
      <c r="F59" s="19">
        <v>23000</v>
      </c>
      <c r="G59" s="20">
        <f t="shared" si="22"/>
        <v>4370</v>
      </c>
      <c r="H59" s="21">
        <f t="shared" si="23"/>
        <v>27370</v>
      </c>
      <c r="I59" s="196">
        <v>23000</v>
      </c>
      <c r="J59" s="197">
        <f t="shared" si="24"/>
        <v>4370</v>
      </c>
      <c r="K59" s="197">
        <f t="shared" si="25"/>
        <v>27370</v>
      </c>
      <c r="L59" s="206">
        <v>22300</v>
      </c>
      <c r="M59" s="206">
        <f t="shared" si="26"/>
        <v>4237</v>
      </c>
      <c r="N59" s="206">
        <f t="shared" si="27"/>
        <v>26537</v>
      </c>
      <c r="O59" s="25">
        <f t="shared" si="31"/>
        <v>27092.333333333332</v>
      </c>
      <c r="P59" s="26" t="s">
        <v>16</v>
      </c>
      <c r="Q59" s="26">
        <v>240</v>
      </c>
      <c r="R59" s="25">
        <f t="shared" si="28"/>
        <v>6502160</v>
      </c>
    </row>
    <row r="60" spans="1:19" ht="285">
      <c r="A60" s="108" t="s">
        <v>79</v>
      </c>
      <c r="B60" s="205" t="s">
        <v>80</v>
      </c>
      <c r="C60" s="33"/>
      <c r="D60" s="33">
        <f t="shared" si="29"/>
        <v>0</v>
      </c>
      <c r="E60" s="33">
        <f t="shared" si="30"/>
        <v>0</v>
      </c>
      <c r="F60" s="19">
        <v>5600000</v>
      </c>
      <c r="G60" s="20">
        <f t="shared" si="22"/>
        <v>1064000</v>
      </c>
      <c r="H60" s="21">
        <f t="shared" si="23"/>
        <v>6664000</v>
      </c>
      <c r="I60" s="196">
        <v>5800000</v>
      </c>
      <c r="J60" s="197">
        <f t="shared" si="24"/>
        <v>1102000</v>
      </c>
      <c r="K60" s="197">
        <f t="shared" si="25"/>
        <v>6902000</v>
      </c>
      <c r="L60" s="198">
        <v>2850000</v>
      </c>
      <c r="M60" s="206">
        <f t="shared" si="26"/>
        <v>541500</v>
      </c>
      <c r="N60" s="206">
        <f t="shared" si="27"/>
        <v>3391500</v>
      </c>
      <c r="O60" s="25">
        <f t="shared" si="31"/>
        <v>5652500</v>
      </c>
      <c r="P60" s="26" t="s">
        <v>16</v>
      </c>
      <c r="Q60" s="26">
        <v>4</v>
      </c>
      <c r="R60" s="25">
        <f t="shared" si="28"/>
        <v>22610000</v>
      </c>
    </row>
    <row r="61" spans="1:19" ht="120">
      <c r="A61" s="187" t="s">
        <v>81</v>
      </c>
      <c r="B61" s="68" t="s">
        <v>29</v>
      </c>
      <c r="C61" s="207"/>
      <c r="D61" s="33">
        <f t="shared" si="29"/>
        <v>0</v>
      </c>
      <c r="E61" s="33">
        <f t="shared" si="30"/>
        <v>0</v>
      </c>
      <c r="F61" s="19">
        <v>13000</v>
      </c>
      <c r="G61" s="20">
        <f t="shared" si="22"/>
        <v>2470</v>
      </c>
      <c r="H61" s="21">
        <f t="shared" si="23"/>
        <v>15470</v>
      </c>
      <c r="I61" s="196">
        <v>14000</v>
      </c>
      <c r="J61" s="197">
        <f t="shared" si="24"/>
        <v>2660</v>
      </c>
      <c r="K61" s="197">
        <f t="shared" si="25"/>
        <v>16660</v>
      </c>
      <c r="L61" s="206">
        <v>14500</v>
      </c>
      <c r="M61" s="198">
        <f>+L61*8%</f>
        <v>1160</v>
      </c>
      <c r="N61" s="198">
        <f t="shared" si="27"/>
        <v>15660</v>
      </c>
      <c r="O61" s="25">
        <f t="shared" si="31"/>
        <v>15930</v>
      </c>
      <c r="P61" s="26" t="s">
        <v>16</v>
      </c>
      <c r="Q61" s="92">
        <v>240</v>
      </c>
      <c r="R61" s="25">
        <f t="shared" si="28"/>
        <v>3823200</v>
      </c>
    </row>
    <row r="62" spans="1:19">
      <c r="A62" s="175" t="s">
        <v>82</v>
      </c>
      <c r="B62" s="68" t="s">
        <v>83</v>
      </c>
      <c r="C62" s="207">
        <v>4046</v>
      </c>
      <c r="D62" s="33">
        <f t="shared" si="29"/>
        <v>769</v>
      </c>
      <c r="E62" s="33">
        <f t="shared" si="30"/>
        <v>4815</v>
      </c>
      <c r="F62" s="19"/>
      <c r="G62" s="20"/>
      <c r="H62" s="21"/>
      <c r="I62" s="196"/>
      <c r="J62" s="197"/>
      <c r="K62" s="197"/>
      <c r="L62" s="206"/>
      <c r="M62" s="198"/>
      <c r="N62" s="198"/>
      <c r="O62" s="25">
        <f>E62</f>
        <v>4815</v>
      </c>
      <c r="P62" s="26"/>
      <c r="Q62" s="92">
        <v>248</v>
      </c>
      <c r="R62" s="25">
        <f t="shared" si="28"/>
        <v>1194120</v>
      </c>
    </row>
    <row r="63" spans="1:19" ht="409.5">
      <c r="A63" s="108" t="s">
        <v>84</v>
      </c>
      <c r="B63" s="205" t="s">
        <v>85</v>
      </c>
      <c r="C63" s="33"/>
      <c r="D63" s="33">
        <f t="shared" si="29"/>
        <v>0</v>
      </c>
      <c r="E63" s="33">
        <f t="shared" si="30"/>
        <v>0</v>
      </c>
      <c r="F63" s="19">
        <v>38500</v>
      </c>
      <c r="G63" s="20">
        <f>F63*0.19</f>
        <v>7315</v>
      </c>
      <c r="H63" s="21">
        <f>F63+G63</f>
        <v>45815</v>
      </c>
      <c r="I63" s="196">
        <v>38000</v>
      </c>
      <c r="J63" s="197">
        <f>I63*0.19</f>
        <v>7220</v>
      </c>
      <c r="K63" s="197">
        <f>I63+J63</f>
        <v>45220</v>
      </c>
      <c r="L63" s="206">
        <v>28000</v>
      </c>
      <c r="M63" s="198">
        <f>+L63*8%</f>
        <v>2240</v>
      </c>
      <c r="N63" s="198">
        <f>+L63+M63</f>
        <v>30240</v>
      </c>
      <c r="O63" s="25">
        <f t="shared" si="31"/>
        <v>40425</v>
      </c>
      <c r="P63" s="26" t="s">
        <v>16</v>
      </c>
      <c r="Q63" s="92">
        <v>250</v>
      </c>
      <c r="R63" s="25">
        <f t="shared" si="28"/>
        <v>10106250</v>
      </c>
    </row>
    <row r="64" spans="1:19" ht="210">
      <c r="A64" s="115" t="s">
        <v>86</v>
      </c>
      <c r="B64" s="205" t="s">
        <v>87</v>
      </c>
      <c r="C64" s="33"/>
      <c r="D64" s="33">
        <f t="shared" si="29"/>
        <v>0</v>
      </c>
      <c r="E64" s="33">
        <f t="shared" si="30"/>
        <v>0</v>
      </c>
      <c r="F64" s="19">
        <v>4200000</v>
      </c>
      <c r="G64" s="20">
        <f>F64*0.19</f>
        <v>798000</v>
      </c>
      <c r="H64" s="21">
        <f>F64+G64</f>
        <v>4998000</v>
      </c>
      <c r="I64" s="208">
        <v>4200000</v>
      </c>
      <c r="J64" s="197">
        <f>I64*0.19</f>
        <v>798000</v>
      </c>
      <c r="K64" s="197">
        <f>I64+J64</f>
        <v>4998000</v>
      </c>
      <c r="L64" s="206">
        <v>2800000</v>
      </c>
      <c r="M64" s="206">
        <v>0</v>
      </c>
      <c r="N64" s="206">
        <f>+L64</f>
        <v>2800000</v>
      </c>
      <c r="O64" s="25">
        <f t="shared" si="31"/>
        <v>4265333.333333333</v>
      </c>
      <c r="P64" s="26" t="s">
        <v>16</v>
      </c>
      <c r="Q64" s="26">
        <v>1</v>
      </c>
      <c r="R64" s="25">
        <f t="shared" si="28"/>
        <v>4265333.333333333</v>
      </c>
    </row>
    <row r="65" spans="1:19" ht="105">
      <c r="A65" s="108" t="s">
        <v>88</v>
      </c>
      <c r="B65" s="205" t="s">
        <v>89</v>
      </c>
      <c r="C65" s="33"/>
      <c r="D65" s="33">
        <f t="shared" si="29"/>
        <v>0</v>
      </c>
      <c r="E65" s="33">
        <f t="shared" si="30"/>
        <v>0</v>
      </c>
      <c r="F65" s="19">
        <v>4200000</v>
      </c>
      <c r="G65" s="20">
        <f>F65*0.19</f>
        <v>798000</v>
      </c>
      <c r="H65" s="21">
        <f>F65+G65</f>
        <v>4998000</v>
      </c>
      <c r="I65" s="208">
        <v>4200000</v>
      </c>
      <c r="J65" s="197">
        <f>I65*0.19</f>
        <v>798000</v>
      </c>
      <c r="K65" s="197">
        <f>I65+J65</f>
        <v>4998000</v>
      </c>
      <c r="L65" s="198">
        <v>3500000</v>
      </c>
      <c r="M65" s="198"/>
      <c r="N65" s="198">
        <f>+L65</f>
        <v>3500000</v>
      </c>
      <c r="O65" s="25">
        <f t="shared" si="31"/>
        <v>4498666.666666667</v>
      </c>
      <c r="P65" s="26" t="s">
        <v>16</v>
      </c>
      <c r="Q65" s="26">
        <v>1</v>
      </c>
      <c r="R65" s="25">
        <f t="shared" si="28"/>
        <v>4498666.666666667</v>
      </c>
    </row>
    <row r="66" spans="1:19" ht="105">
      <c r="A66" s="310" t="s">
        <v>90</v>
      </c>
      <c r="B66" s="205" t="s">
        <v>91</v>
      </c>
      <c r="C66" s="33">
        <v>11662</v>
      </c>
      <c r="D66" s="33">
        <f>ROUND((C66*0.19),0)</f>
        <v>2216</v>
      </c>
      <c r="E66" s="33">
        <f t="shared" si="30"/>
        <v>13878</v>
      </c>
      <c r="F66" s="51"/>
      <c r="G66" s="52"/>
      <c r="H66" s="52"/>
      <c r="I66" s="209"/>
      <c r="J66" s="210"/>
      <c r="K66" s="210"/>
      <c r="L66" s="211"/>
      <c r="M66" s="211"/>
      <c r="N66" s="211"/>
      <c r="O66" s="25">
        <f>E66</f>
        <v>13878</v>
      </c>
      <c r="P66" s="26" t="s">
        <v>16</v>
      </c>
      <c r="Q66" s="26">
        <v>240</v>
      </c>
      <c r="R66" s="25">
        <f t="shared" si="28"/>
        <v>3330720</v>
      </c>
    </row>
    <row r="67" spans="1:19" ht="105">
      <c r="A67" s="311"/>
      <c r="B67" s="205" t="s">
        <v>92</v>
      </c>
      <c r="C67" s="33">
        <v>25000</v>
      </c>
      <c r="D67" s="33">
        <f t="shared" si="29"/>
        <v>4750</v>
      </c>
      <c r="E67" s="33">
        <f t="shared" si="30"/>
        <v>29750</v>
      </c>
      <c r="F67" s="51"/>
      <c r="G67" s="52"/>
      <c r="H67" s="52"/>
      <c r="I67" s="209"/>
      <c r="J67" s="210"/>
      <c r="K67" s="210"/>
      <c r="L67" s="211"/>
      <c r="M67" s="211"/>
      <c r="N67" s="211"/>
      <c r="O67" s="25">
        <f t="shared" ref="O67:O72" si="32">E67</f>
        <v>29750</v>
      </c>
      <c r="P67" s="26" t="s">
        <v>16</v>
      </c>
      <c r="Q67" s="26">
        <v>240</v>
      </c>
      <c r="R67" s="25">
        <f t="shared" si="28"/>
        <v>7140000</v>
      </c>
    </row>
    <row r="68" spans="1:19" ht="120">
      <c r="A68" s="311"/>
      <c r="B68" s="205" t="s">
        <v>93</v>
      </c>
      <c r="C68" s="33">
        <v>19100</v>
      </c>
      <c r="D68" s="33">
        <f t="shared" si="29"/>
        <v>3629</v>
      </c>
      <c r="E68" s="33">
        <f t="shared" si="30"/>
        <v>22729</v>
      </c>
      <c r="F68" s="212"/>
      <c r="G68" s="213"/>
      <c r="H68" s="213"/>
      <c r="I68" s="214"/>
      <c r="J68" s="215"/>
      <c r="K68" s="215"/>
      <c r="L68" s="216"/>
      <c r="M68" s="216"/>
      <c r="N68" s="216"/>
      <c r="O68" s="25">
        <f t="shared" si="32"/>
        <v>22729</v>
      </c>
      <c r="P68" s="26" t="s">
        <v>16</v>
      </c>
      <c r="Q68" s="26">
        <v>240</v>
      </c>
      <c r="R68" s="25">
        <f t="shared" si="28"/>
        <v>5454960</v>
      </c>
    </row>
    <row r="69" spans="1:19" ht="165">
      <c r="A69" s="311"/>
      <c r="B69" s="217" t="s">
        <v>94</v>
      </c>
      <c r="C69" s="33">
        <v>27000</v>
      </c>
      <c r="D69" s="33">
        <f t="shared" si="29"/>
        <v>5130</v>
      </c>
      <c r="E69" s="33">
        <f t="shared" si="30"/>
        <v>32130</v>
      </c>
      <c r="F69" s="212"/>
      <c r="G69" s="213"/>
      <c r="H69" s="213"/>
      <c r="I69" s="214"/>
      <c r="J69" s="215"/>
      <c r="K69" s="215"/>
      <c r="L69" s="216"/>
      <c r="M69" s="216"/>
      <c r="N69" s="216"/>
      <c r="O69" s="25">
        <f t="shared" si="32"/>
        <v>32130</v>
      </c>
      <c r="P69" s="26" t="s">
        <v>16</v>
      </c>
      <c r="Q69" s="26">
        <v>240</v>
      </c>
      <c r="R69" s="25">
        <f t="shared" si="28"/>
        <v>7711200</v>
      </c>
    </row>
    <row r="70" spans="1:19" ht="92.25" customHeight="1">
      <c r="A70" s="312"/>
      <c r="B70" s="217" t="s">
        <v>95</v>
      </c>
      <c r="C70" s="243">
        <v>15000</v>
      </c>
      <c r="D70" s="244">
        <f t="shared" si="29"/>
        <v>2850</v>
      </c>
      <c r="E70" s="244">
        <f t="shared" si="30"/>
        <v>17850</v>
      </c>
      <c r="F70" s="212"/>
      <c r="G70" s="213"/>
      <c r="H70" s="213"/>
      <c r="I70" s="214"/>
      <c r="J70" s="215"/>
      <c r="K70" s="215"/>
      <c r="L70" s="216"/>
      <c r="M70" s="216"/>
      <c r="N70" s="216"/>
      <c r="O70" s="93">
        <f t="shared" si="32"/>
        <v>17850</v>
      </c>
      <c r="P70" s="92" t="s">
        <v>16</v>
      </c>
      <c r="Q70" s="92">
        <v>240</v>
      </c>
      <c r="R70" s="93">
        <f t="shared" si="28"/>
        <v>4284000</v>
      </c>
    </row>
    <row r="71" spans="1:19" ht="242.25" customHeight="1">
      <c r="A71" s="242" t="s">
        <v>282</v>
      </c>
      <c r="B71" s="217" t="s">
        <v>281</v>
      </c>
      <c r="C71" s="254">
        <v>20000000</v>
      </c>
      <c r="D71" s="255"/>
      <c r="E71" s="255">
        <f t="shared" si="30"/>
        <v>20000000</v>
      </c>
      <c r="F71" s="256"/>
      <c r="G71" s="256"/>
      <c r="H71" s="256"/>
      <c r="I71" s="257"/>
      <c r="J71" s="258"/>
      <c r="K71" s="258"/>
      <c r="L71" s="259"/>
      <c r="M71" s="259"/>
      <c r="N71" s="259"/>
      <c r="O71" s="260">
        <f t="shared" si="32"/>
        <v>20000000</v>
      </c>
      <c r="P71" s="261"/>
      <c r="Q71" s="261"/>
      <c r="R71" s="93">
        <f>O71</f>
        <v>20000000</v>
      </c>
    </row>
    <row r="72" spans="1:19" ht="242.25" customHeight="1">
      <c r="A72" s="245" t="s">
        <v>282</v>
      </c>
      <c r="B72" s="119" t="s">
        <v>283</v>
      </c>
      <c r="C72" s="246">
        <v>30000000</v>
      </c>
      <c r="D72" s="247"/>
      <c r="E72" s="247">
        <f t="shared" si="30"/>
        <v>30000000</v>
      </c>
      <c r="F72" s="248"/>
      <c r="G72" s="248"/>
      <c r="H72" s="248"/>
      <c r="I72" s="249"/>
      <c r="J72" s="250"/>
      <c r="K72" s="250"/>
      <c r="L72" s="251"/>
      <c r="M72" s="251"/>
      <c r="N72" s="251"/>
      <c r="O72" s="252">
        <f t="shared" si="32"/>
        <v>30000000</v>
      </c>
      <c r="P72" s="253"/>
      <c r="Q72" s="253"/>
      <c r="R72" s="252">
        <f>O72</f>
        <v>30000000</v>
      </c>
    </row>
    <row r="73" spans="1:19">
      <c r="F73" s="53"/>
      <c r="G73" s="53"/>
      <c r="H73" s="53"/>
      <c r="L73" s="53"/>
      <c r="M73" s="53"/>
      <c r="N73" s="53"/>
    </row>
    <row r="74" spans="1:19">
      <c r="F74" s="53"/>
      <c r="G74" s="53"/>
      <c r="H74" s="53"/>
      <c r="L74" s="53"/>
      <c r="M74" s="53"/>
      <c r="N74" s="53"/>
      <c r="P74" s="278" t="s">
        <v>39</v>
      </c>
      <c r="Q74" s="278"/>
      <c r="R74" s="220">
        <f>SUM(R48:R72)</f>
        <v>237015590</v>
      </c>
    </row>
    <row r="75" spans="1:19">
      <c r="F75" s="53"/>
      <c r="G75" s="53"/>
      <c r="H75" s="53"/>
      <c r="L75" s="53"/>
      <c r="M75" s="53"/>
      <c r="N75" s="53"/>
    </row>
    <row r="77" spans="1:19">
      <c r="A77" s="303" t="s">
        <v>96</v>
      </c>
      <c r="B77" s="304"/>
      <c r="C77" s="291" t="s">
        <v>0</v>
      </c>
      <c r="D77" s="291"/>
      <c r="E77" s="291"/>
      <c r="F77" s="292" t="s">
        <v>1</v>
      </c>
      <c r="G77" s="292"/>
      <c r="H77" s="292"/>
      <c r="I77" s="293" t="s">
        <v>97</v>
      </c>
      <c r="J77" s="293"/>
      <c r="K77" s="293"/>
      <c r="L77" s="294" t="s">
        <v>98</v>
      </c>
      <c r="M77" s="294"/>
      <c r="N77" s="294"/>
      <c r="O77" s="1"/>
      <c r="P77" s="26"/>
      <c r="Q77" s="26"/>
      <c r="R77" s="26"/>
    </row>
    <row r="78" spans="1:19" ht="25.5">
      <c r="A78" s="71" t="s">
        <v>4</v>
      </c>
      <c r="B78" s="71" t="s">
        <v>5</v>
      </c>
      <c r="C78" s="3" t="s">
        <v>6</v>
      </c>
      <c r="D78" s="3" t="s">
        <v>7</v>
      </c>
      <c r="E78" s="3" t="s">
        <v>8</v>
      </c>
      <c r="F78" s="72" t="s">
        <v>6</v>
      </c>
      <c r="G78" s="72" t="s">
        <v>7</v>
      </c>
      <c r="H78" s="72" t="s">
        <v>8</v>
      </c>
      <c r="I78" s="57" t="s">
        <v>6</v>
      </c>
      <c r="J78" s="57" t="s">
        <v>7</v>
      </c>
      <c r="K78" s="57" t="s">
        <v>8</v>
      </c>
      <c r="L78" s="58" t="s">
        <v>6</v>
      </c>
      <c r="M78" s="58" t="s">
        <v>7</v>
      </c>
      <c r="N78" s="58" t="s">
        <v>8</v>
      </c>
      <c r="O78" s="8" t="s">
        <v>9</v>
      </c>
      <c r="P78" s="8" t="s">
        <v>10</v>
      </c>
      <c r="Q78" s="59" t="s">
        <v>11</v>
      </c>
      <c r="R78" s="8" t="s">
        <v>12</v>
      </c>
    </row>
    <row r="79" spans="1:19">
      <c r="A79" s="295" t="s">
        <v>13</v>
      </c>
      <c r="B79" s="296"/>
      <c r="C79" s="296"/>
      <c r="D79" s="296"/>
      <c r="E79" s="296"/>
      <c r="F79" s="296"/>
      <c r="G79" s="296"/>
      <c r="H79" s="296"/>
      <c r="I79" s="296"/>
      <c r="J79" s="296"/>
      <c r="K79" s="296"/>
      <c r="L79" s="296"/>
      <c r="M79" s="296"/>
      <c r="N79" s="296"/>
      <c r="O79" s="296"/>
      <c r="P79" s="296"/>
      <c r="Q79" s="297"/>
      <c r="R79" s="92"/>
    </row>
    <row r="80" spans="1:19" ht="331.5" customHeight="1">
      <c r="A80" s="73" t="s">
        <v>99</v>
      </c>
      <c r="B80" s="68" t="s">
        <v>100</v>
      </c>
      <c r="C80" s="17">
        <v>8817000</v>
      </c>
      <c r="D80" s="74" t="s">
        <v>16</v>
      </c>
      <c r="E80" s="75">
        <f>C80</f>
        <v>8817000</v>
      </c>
      <c r="F80" s="76">
        <v>5600000</v>
      </c>
      <c r="G80" s="77">
        <f>F80*0.19</f>
        <v>1064000</v>
      </c>
      <c r="H80" s="78">
        <f>F80+G80</f>
        <v>6664000</v>
      </c>
      <c r="I80" s="79">
        <v>5800000</v>
      </c>
      <c r="J80" s="79">
        <v>1102000</v>
      </c>
      <c r="K80" s="79">
        <v>6902000</v>
      </c>
      <c r="L80" s="80">
        <v>6629222</v>
      </c>
      <c r="M80" s="80">
        <v>1259552.18</v>
      </c>
      <c r="N80" s="80">
        <v>7888774.1799999997</v>
      </c>
      <c r="O80" s="81">
        <f>C80</f>
        <v>8817000</v>
      </c>
      <c r="P80" s="26">
        <v>4</v>
      </c>
      <c r="Q80" s="26">
        <v>1</v>
      </c>
      <c r="R80" s="25">
        <f>O80*P80*Q80</f>
        <v>35268000</v>
      </c>
      <c r="S80" s="238"/>
    </row>
    <row r="81" spans="1:19" ht="284.10000000000002" customHeight="1">
      <c r="A81" s="73" t="s">
        <v>101</v>
      </c>
      <c r="B81" s="68" t="s">
        <v>102</v>
      </c>
      <c r="C81" s="17">
        <v>8817000</v>
      </c>
      <c r="D81" s="74" t="s">
        <v>16</v>
      </c>
      <c r="E81" s="75">
        <f t="shared" ref="E81:E83" si="33">C81</f>
        <v>8817000</v>
      </c>
      <c r="F81" s="76">
        <v>4200000</v>
      </c>
      <c r="G81" s="77">
        <f>F81*0.19</f>
        <v>798000</v>
      </c>
      <c r="H81" s="78">
        <f>F81+G81</f>
        <v>4998000</v>
      </c>
      <c r="I81" s="79">
        <v>4200000</v>
      </c>
      <c r="J81" s="79">
        <v>798000</v>
      </c>
      <c r="K81" s="79">
        <v>4998000</v>
      </c>
      <c r="L81" s="80">
        <v>6629222</v>
      </c>
      <c r="M81" s="80">
        <v>1259552.18</v>
      </c>
      <c r="N81" s="80">
        <v>7888774.1799999997</v>
      </c>
      <c r="O81" s="81">
        <f t="shared" ref="O81:O83" si="34">C81</f>
        <v>8817000</v>
      </c>
      <c r="P81" s="26">
        <v>4</v>
      </c>
      <c r="Q81" s="26">
        <v>1</v>
      </c>
      <c r="R81" s="25">
        <f>O81*P81*Q81</f>
        <v>35268000</v>
      </c>
      <c r="S81" s="238"/>
    </row>
    <row r="82" spans="1:19" ht="216.75" customHeight="1">
      <c r="A82" s="73" t="s">
        <v>103</v>
      </c>
      <c r="B82" s="68" t="s">
        <v>104</v>
      </c>
      <c r="C82" s="17">
        <v>5635000</v>
      </c>
      <c r="D82" s="74" t="s">
        <v>16</v>
      </c>
      <c r="E82" s="75">
        <f t="shared" si="33"/>
        <v>5635000</v>
      </c>
      <c r="F82" s="76">
        <v>4200000</v>
      </c>
      <c r="G82" s="77">
        <f>F82*0.19</f>
        <v>798000</v>
      </c>
      <c r="H82" s="78">
        <f>F82+G82</f>
        <v>4998000</v>
      </c>
      <c r="I82" s="79">
        <v>4200000</v>
      </c>
      <c r="J82" s="79">
        <v>798000</v>
      </c>
      <c r="K82" s="79">
        <v>4998000</v>
      </c>
      <c r="L82" s="80">
        <v>6629222</v>
      </c>
      <c r="M82" s="80">
        <v>1259552.18</v>
      </c>
      <c r="N82" s="80">
        <v>7888774.1799999997</v>
      </c>
      <c r="O82" s="81">
        <f>C82</f>
        <v>5635000</v>
      </c>
      <c r="P82" s="26">
        <v>4</v>
      </c>
      <c r="Q82" s="26">
        <v>1</v>
      </c>
      <c r="R82" s="25">
        <f>O82*P82*Q82</f>
        <v>22540000</v>
      </c>
    </row>
    <row r="83" spans="1:19" ht="135">
      <c r="A83" s="82" t="s">
        <v>105</v>
      </c>
      <c r="B83" s="69" t="s">
        <v>106</v>
      </c>
      <c r="C83" s="83">
        <v>4507000</v>
      </c>
      <c r="D83" s="84" t="s">
        <v>16</v>
      </c>
      <c r="E83" s="85">
        <f t="shared" si="33"/>
        <v>4507000</v>
      </c>
      <c r="F83" s="86">
        <v>2180000</v>
      </c>
      <c r="G83" s="87">
        <f>F83*0.19</f>
        <v>414200</v>
      </c>
      <c r="H83" s="88">
        <f>F83+G83</f>
        <v>2594200</v>
      </c>
      <c r="I83" s="89">
        <v>2200000</v>
      </c>
      <c r="J83" s="89">
        <v>418000</v>
      </c>
      <c r="K83" s="89">
        <v>2618000</v>
      </c>
      <c r="L83" s="90">
        <v>2799008</v>
      </c>
      <c r="M83" s="90">
        <v>531811.52</v>
      </c>
      <c r="N83" s="90">
        <v>3330819.52</v>
      </c>
      <c r="O83" s="91">
        <f t="shared" si="34"/>
        <v>4507000</v>
      </c>
      <c r="P83" s="92">
        <v>4</v>
      </c>
      <c r="Q83" s="92">
        <v>2</v>
      </c>
      <c r="R83" s="93">
        <f>O83*P83*Q83</f>
        <v>36056000</v>
      </c>
    </row>
    <row r="84" spans="1:19">
      <c r="A84" s="298" t="s">
        <v>107</v>
      </c>
      <c r="B84" s="298"/>
      <c r="C84" s="298"/>
      <c r="D84" s="298"/>
      <c r="E84" s="298"/>
      <c r="F84" s="298"/>
      <c r="G84" s="298"/>
      <c r="H84" s="298"/>
      <c r="I84" s="298"/>
      <c r="J84" s="298"/>
      <c r="K84" s="298"/>
      <c r="L84" s="298"/>
      <c r="M84" s="298"/>
      <c r="N84" s="298"/>
      <c r="O84" s="298"/>
      <c r="P84" s="298"/>
      <c r="Q84" s="298"/>
      <c r="R84" s="298"/>
    </row>
    <row r="85" spans="1:19" ht="303.95" customHeight="1">
      <c r="A85" s="94" t="s">
        <v>108</v>
      </c>
      <c r="B85" s="95" t="s">
        <v>109</v>
      </c>
      <c r="C85" s="96">
        <v>4917000</v>
      </c>
      <c r="D85" s="97" t="s">
        <v>16</v>
      </c>
      <c r="E85" s="96">
        <f>C85</f>
        <v>4917000</v>
      </c>
      <c r="F85" s="98">
        <v>2900000</v>
      </c>
      <c r="G85" s="99">
        <f>F85*0.19</f>
        <v>551000</v>
      </c>
      <c r="H85" s="100">
        <f>F85+G85</f>
        <v>3451000</v>
      </c>
      <c r="I85" s="101">
        <v>2800000</v>
      </c>
      <c r="J85" s="101">
        <v>532000</v>
      </c>
      <c r="K85" s="101">
        <v>3332000</v>
      </c>
      <c r="L85" s="102">
        <v>1145193</v>
      </c>
      <c r="M85" s="102">
        <v>217586.67</v>
      </c>
      <c r="N85" s="102">
        <v>1362779.67</v>
      </c>
      <c r="O85" s="103">
        <f>E85</f>
        <v>4917000</v>
      </c>
      <c r="P85" s="104"/>
      <c r="Q85" s="104">
        <v>1</v>
      </c>
      <c r="R85" s="151">
        <f>O85*Q85</f>
        <v>4917000</v>
      </c>
    </row>
    <row r="86" spans="1:19" ht="288.95" customHeight="1">
      <c r="A86" s="105" t="s">
        <v>110</v>
      </c>
      <c r="B86" s="73" t="s">
        <v>111</v>
      </c>
      <c r="C86" s="106">
        <v>2976000</v>
      </c>
      <c r="D86" s="107" t="s">
        <v>16</v>
      </c>
      <c r="E86" s="106">
        <f>C86</f>
        <v>2976000</v>
      </c>
      <c r="F86" s="76">
        <v>1200000</v>
      </c>
      <c r="G86" s="77">
        <f>F86*0.19</f>
        <v>228000</v>
      </c>
      <c r="H86" s="78">
        <f>F86+G86</f>
        <v>1428000</v>
      </c>
      <c r="I86" s="79">
        <v>1200000</v>
      </c>
      <c r="J86" s="79">
        <v>228000</v>
      </c>
      <c r="K86" s="79">
        <v>1428000</v>
      </c>
      <c r="L86" s="80">
        <v>1145193</v>
      </c>
      <c r="M86" s="80">
        <v>217586.67</v>
      </c>
      <c r="N86" s="80">
        <v>1362779.67</v>
      </c>
      <c r="O86" s="81">
        <f>E86</f>
        <v>2976000</v>
      </c>
      <c r="P86" s="26"/>
      <c r="Q86" s="26">
        <v>1</v>
      </c>
      <c r="R86" s="25">
        <f>O86*Q86</f>
        <v>2976000</v>
      </c>
    </row>
    <row r="87" spans="1:19" ht="237" customHeight="1">
      <c r="A87" s="108" t="s">
        <v>112</v>
      </c>
      <c r="B87" s="73" t="s">
        <v>113</v>
      </c>
      <c r="C87" s="106">
        <v>265000</v>
      </c>
      <c r="D87" s="107" t="s">
        <v>16</v>
      </c>
      <c r="E87" s="106">
        <f>C87</f>
        <v>265000</v>
      </c>
      <c r="F87" s="76">
        <v>800000</v>
      </c>
      <c r="G87" s="77">
        <f>F87*0.19</f>
        <v>152000</v>
      </c>
      <c r="H87" s="78">
        <f>F87+G87</f>
        <v>952000</v>
      </c>
      <c r="I87" s="79">
        <v>780000</v>
      </c>
      <c r="J87" s="79">
        <v>148200</v>
      </c>
      <c r="K87" s="79">
        <v>928200</v>
      </c>
      <c r="L87" s="80">
        <v>650000</v>
      </c>
      <c r="M87" s="80">
        <v>123500</v>
      </c>
      <c r="N87" s="80">
        <v>773500</v>
      </c>
      <c r="O87" s="81">
        <f>(H87+K87+N87)/3</f>
        <v>884566.66666666663</v>
      </c>
      <c r="P87" s="26"/>
      <c r="Q87" s="26">
        <v>1</v>
      </c>
      <c r="R87" s="25">
        <f>O87*Q87</f>
        <v>884566.66666666663</v>
      </c>
    </row>
    <row r="88" spans="1:19" ht="257.10000000000002" customHeight="1">
      <c r="A88" s="31" t="s">
        <v>114</v>
      </c>
      <c r="B88" s="32" t="s">
        <v>115</v>
      </c>
      <c r="C88" s="109">
        <v>3100000</v>
      </c>
      <c r="D88" s="110" t="s">
        <v>16</v>
      </c>
      <c r="E88" s="109">
        <f>C88</f>
        <v>3100000</v>
      </c>
      <c r="F88" s="86">
        <v>2180000</v>
      </c>
      <c r="G88" s="87">
        <f>F88*0.19</f>
        <v>414200</v>
      </c>
      <c r="H88" s="88">
        <f>F88+G88</f>
        <v>2594200</v>
      </c>
      <c r="I88" s="89">
        <v>2200000</v>
      </c>
      <c r="J88" s="89">
        <v>418000</v>
      </c>
      <c r="K88" s="89">
        <v>2618000</v>
      </c>
      <c r="L88" s="90">
        <v>2209744</v>
      </c>
      <c r="M88" s="90">
        <v>419851.36</v>
      </c>
      <c r="N88" s="90">
        <v>2629595.36</v>
      </c>
      <c r="O88" s="91">
        <f>E88</f>
        <v>3100000</v>
      </c>
      <c r="P88" s="92"/>
      <c r="Q88" s="92">
        <v>1</v>
      </c>
      <c r="R88" s="93">
        <f>O88*Q88</f>
        <v>3100000</v>
      </c>
    </row>
    <row r="89" spans="1:19">
      <c r="A89" s="290" t="s">
        <v>116</v>
      </c>
      <c r="B89" s="290"/>
      <c r="C89" s="290"/>
      <c r="D89" s="290"/>
      <c r="E89" s="290"/>
      <c r="F89" s="290"/>
      <c r="G89" s="290"/>
      <c r="H89" s="290"/>
      <c r="I89" s="290"/>
      <c r="J89" s="290"/>
      <c r="K89" s="290"/>
      <c r="L89" s="290"/>
      <c r="M89" s="290"/>
      <c r="N89" s="290"/>
      <c r="O89" s="290"/>
      <c r="P89" s="290"/>
      <c r="Q89" s="290"/>
      <c r="R89" s="290"/>
    </row>
    <row r="90" spans="1:19" ht="141.75" customHeight="1">
      <c r="A90" s="111" t="s">
        <v>117</v>
      </c>
      <c r="B90" s="112" t="s">
        <v>118</v>
      </c>
      <c r="C90" s="96">
        <v>7688000</v>
      </c>
      <c r="D90" s="97" t="s">
        <v>16</v>
      </c>
      <c r="E90" s="96">
        <f>C90</f>
        <v>7688000</v>
      </c>
      <c r="F90" s="98">
        <v>4200000</v>
      </c>
      <c r="G90" s="99">
        <f>F90*0.19</f>
        <v>798000</v>
      </c>
      <c r="H90" s="100">
        <f>F90+G90</f>
        <v>4998000</v>
      </c>
      <c r="I90" s="101">
        <v>4200000</v>
      </c>
      <c r="J90" s="101">
        <v>798000</v>
      </c>
      <c r="K90" s="101">
        <v>4998000</v>
      </c>
      <c r="L90" s="102">
        <v>1145193</v>
      </c>
      <c r="M90" s="102">
        <v>217586.67</v>
      </c>
      <c r="N90" s="102">
        <v>1362779.67</v>
      </c>
      <c r="O90" s="103">
        <f>E90</f>
        <v>7688000</v>
      </c>
      <c r="P90" s="104"/>
      <c r="Q90" s="104">
        <v>1</v>
      </c>
      <c r="R90" s="151">
        <f>O90*Q90</f>
        <v>7688000</v>
      </c>
    </row>
    <row r="91" spans="1:19" ht="104.25" customHeight="1">
      <c r="A91" s="108" t="s">
        <v>119</v>
      </c>
      <c r="B91" s="113" t="s">
        <v>120</v>
      </c>
      <c r="C91" s="114">
        <v>4507000</v>
      </c>
      <c r="D91" s="107" t="s">
        <v>16</v>
      </c>
      <c r="E91" s="106">
        <f>C91</f>
        <v>4507000</v>
      </c>
      <c r="F91" s="76">
        <v>2900000</v>
      </c>
      <c r="G91" s="77">
        <f>F91*0.19</f>
        <v>551000</v>
      </c>
      <c r="H91" s="78">
        <f>F91+G91</f>
        <v>3451000</v>
      </c>
      <c r="I91" s="79">
        <v>2800000</v>
      </c>
      <c r="J91" s="79">
        <v>532000</v>
      </c>
      <c r="K91" s="79">
        <v>3332000</v>
      </c>
      <c r="L91" s="80">
        <v>650000</v>
      </c>
      <c r="M91" s="80">
        <v>123500</v>
      </c>
      <c r="N91" s="80">
        <v>773500</v>
      </c>
      <c r="O91" s="81">
        <f>E91</f>
        <v>4507000</v>
      </c>
      <c r="P91" s="26"/>
      <c r="Q91" s="26">
        <v>1</v>
      </c>
      <c r="R91" s="25">
        <f>O91*Q91</f>
        <v>4507000</v>
      </c>
    </row>
    <row r="92" spans="1:19" ht="126.75" customHeight="1">
      <c r="A92" s="115" t="s">
        <v>121</v>
      </c>
      <c r="B92" s="73" t="s">
        <v>122</v>
      </c>
      <c r="C92" s="106">
        <v>3100000</v>
      </c>
      <c r="D92" s="107" t="s">
        <v>16</v>
      </c>
      <c r="E92" s="106">
        <f>C92</f>
        <v>3100000</v>
      </c>
      <c r="F92" s="76">
        <v>2180000</v>
      </c>
      <c r="G92" s="77">
        <f>F92*0.19</f>
        <v>414200</v>
      </c>
      <c r="H92" s="78">
        <f>F92+G92</f>
        <v>2594200</v>
      </c>
      <c r="I92" s="79">
        <v>2200000</v>
      </c>
      <c r="J92" s="79">
        <v>418000</v>
      </c>
      <c r="K92" s="79">
        <v>2618000</v>
      </c>
      <c r="L92" s="80">
        <v>450000</v>
      </c>
      <c r="M92" s="80">
        <v>85500</v>
      </c>
      <c r="N92" s="80">
        <v>535500</v>
      </c>
      <c r="O92" s="81">
        <f>E92</f>
        <v>3100000</v>
      </c>
      <c r="P92" s="26"/>
      <c r="Q92" s="26">
        <v>1</v>
      </c>
      <c r="R92" s="25">
        <f>O92*Q92</f>
        <v>3100000</v>
      </c>
    </row>
    <row r="93" spans="1:19" ht="105">
      <c r="A93" s="116" t="s">
        <v>123</v>
      </c>
      <c r="B93" s="32" t="s">
        <v>124</v>
      </c>
      <c r="C93" s="114">
        <v>4507000</v>
      </c>
      <c r="D93" s="110" t="s">
        <v>16</v>
      </c>
      <c r="E93" s="109">
        <f>C93</f>
        <v>4507000</v>
      </c>
      <c r="F93" s="86">
        <v>2900000</v>
      </c>
      <c r="G93" s="87">
        <f>F93*0.19</f>
        <v>551000</v>
      </c>
      <c r="H93" s="88">
        <f>F93+G93</f>
        <v>3451000</v>
      </c>
      <c r="I93" s="89">
        <v>2800000</v>
      </c>
      <c r="J93" s="89">
        <v>532000</v>
      </c>
      <c r="K93" s="89">
        <v>3332000</v>
      </c>
      <c r="L93" s="90">
        <v>650000</v>
      </c>
      <c r="M93" s="90">
        <v>123500</v>
      </c>
      <c r="N93" s="90">
        <v>773500</v>
      </c>
      <c r="O93" s="91">
        <f>E93</f>
        <v>4507000</v>
      </c>
      <c r="P93" s="92"/>
      <c r="Q93" s="92">
        <v>1</v>
      </c>
      <c r="R93" s="93">
        <f>O93*Q93</f>
        <v>4507000</v>
      </c>
    </row>
    <row r="94" spans="1:19">
      <c r="A94" s="286" t="s">
        <v>125</v>
      </c>
      <c r="B94" s="286"/>
      <c r="C94" s="286"/>
      <c r="D94" s="286"/>
      <c r="E94" s="286"/>
      <c r="F94" s="286"/>
      <c r="G94" s="286"/>
      <c r="H94" s="286"/>
      <c r="I94" s="286"/>
      <c r="J94" s="286"/>
      <c r="K94" s="286"/>
      <c r="L94" s="286"/>
      <c r="M94" s="286"/>
      <c r="N94" s="286"/>
      <c r="O94" s="286"/>
      <c r="P94" s="286"/>
      <c r="Q94" s="286"/>
      <c r="R94" s="286"/>
    </row>
    <row r="95" spans="1:19" ht="132" customHeight="1">
      <c r="A95" s="117" t="s">
        <v>126</v>
      </c>
      <c r="B95" s="118" t="s">
        <v>127</v>
      </c>
      <c r="C95" s="114">
        <v>4507000</v>
      </c>
      <c r="D95" s="97" t="s">
        <v>16</v>
      </c>
      <c r="E95" s="96">
        <f>C95</f>
        <v>4507000</v>
      </c>
      <c r="F95" s="98">
        <v>2900000</v>
      </c>
      <c r="G95" s="99">
        <f>F95*0.19</f>
        <v>551000</v>
      </c>
      <c r="H95" s="100">
        <f>F95+G95</f>
        <v>3451000</v>
      </c>
      <c r="I95" s="101">
        <v>2800000</v>
      </c>
      <c r="J95" s="101">
        <v>532000</v>
      </c>
      <c r="K95" s="101">
        <v>3332000</v>
      </c>
      <c r="L95" s="102">
        <v>650000</v>
      </c>
      <c r="M95" s="102">
        <v>123500</v>
      </c>
      <c r="N95" s="102">
        <v>773500</v>
      </c>
      <c r="O95" s="103">
        <f>E95</f>
        <v>4507000</v>
      </c>
      <c r="P95" s="104">
        <v>3</v>
      </c>
      <c r="Q95" s="104">
        <v>1</v>
      </c>
      <c r="R95" s="151">
        <f>O95*Q95*P95</f>
        <v>13521000</v>
      </c>
    </row>
    <row r="96" spans="1:19" ht="113.25" customHeight="1">
      <c r="A96" s="119" t="s">
        <v>128</v>
      </c>
      <c r="B96" s="120" t="s">
        <v>129</v>
      </c>
      <c r="C96" s="106">
        <v>7688000</v>
      </c>
      <c r="D96" s="107" t="s">
        <v>16</v>
      </c>
      <c r="E96" s="106">
        <f>C96</f>
        <v>7688000</v>
      </c>
      <c r="F96" s="76">
        <v>4200000</v>
      </c>
      <c r="G96" s="77">
        <f>F96*0.19</f>
        <v>798000</v>
      </c>
      <c r="H96" s="78">
        <f>F96+G96</f>
        <v>4998000</v>
      </c>
      <c r="I96" s="79">
        <v>4200000</v>
      </c>
      <c r="J96" s="79">
        <v>798000</v>
      </c>
      <c r="K96" s="79">
        <v>4998000</v>
      </c>
      <c r="L96" s="80">
        <v>1145193</v>
      </c>
      <c r="M96" s="80">
        <v>217586.67</v>
      </c>
      <c r="N96" s="80">
        <v>1362779.67</v>
      </c>
      <c r="O96" s="81">
        <f>E96</f>
        <v>7688000</v>
      </c>
      <c r="P96" s="26">
        <v>3</v>
      </c>
      <c r="Q96" s="26">
        <v>1</v>
      </c>
      <c r="R96" s="151">
        <f>O96*Q96*P96</f>
        <v>23064000</v>
      </c>
    </row>
    <row r="97" spans="1:19" ht="82.5" customHeight="1">
      <c r="A97" s="115" t="s">
        <v>130</v>
      </c>
      <c r="B97" s="73" t="s">
        <v>131</v>
      </c>
      <c r="C97" s="106">
        <v>3100000</v>
      </c>
      <c r="D97" s="107" t="s">
        <v>16</v>
      </c>
      <c r="E97" s="106">
        <f>C97</f>
        <v>3100000</v>
      </c>
      <c r="F97" s="76">
        <v>2180000</v>
      </c>
      <c r="G97" s="77">
        <f>F97*0.19</f>
        <v>414200</v>
      </c>
      <c r="H97" s="78">
        <f>F97+G97</f>
        <v>2594200</v>
      </c>
      <c r="I97" s="79">
        <v>2200000</v>
      </c>
      <c r="J97" s="79">
        <v>418000</v>
      </c>
      <c r="K97" s="79">
        <v>2618000</v>
      </c>
      <c r="L97" s="80">
        <v>450000</v>
      </c>
      <c r="M97" s="80">
        <v>85500</v>
      </c>
      <c r="N97" s="80">
        <v>535500</v>
      </c>
      <c r="O97" s="81">
        <f>E97</f>
        <v>3100000</v>
      </c>
      <c r="P97" s="26">
        <v>3</v>
      </c>
      <c r="Q97" s="26">
        <v>1</v>
      </c>
      <c r="R97" s="151">
        <f t="shared" ref="R97" si="35">O97*Q97*P97</f>
        <v>9300000</v>
      </c>
    </row>
    <row r="98" spans="1:19">
      <c r="A98" s="287" t="s">
        <v>132</v>
      </c>
      <c r="B98" s="288"/>
      <c r="C98" s="288"/>
      <c r="D98" s="288"/>
      <c r="E98" s="288"/>
      <c r="F98" s="288"/>
      <c r="G98" s="288"/>
      <c r="H98" s="288"/>
      <c r="I98" s="288"/>
      <c r="J98" s="288"/>
      <c r="K98" s="288"/>
      <c r="L98" s="288"/>
      <c r="M98" s="288"/>
      <c r="N98" s="288"/>
      <c r="O98" s="288"/>
      <c r="P98" s="288"/>
      <c r="Q98" s="288"/>
      <c r="R98" s="289"/>
    </row>
    <row r="99" spans="1:19" ht="105">
      <c r="A99" s="108" t="s">
        <v>133</v>
      </c>
      <c r="B99" s="73" t="s">
        <v>134</v>
      </c>
      <c r="C99" s="106">
        <v>7688000</v>
      </c>
      <c r="D99" s="107" t="s">
        <v>16</v>
      </c>
      <c r="E99" s="106">
        <f>C99</f>
        <v>7688000</v>
      </c>
      <c r="F99" s="76">
        <v>4200000</v>
      </c>
      <c r="G99" s="77">
        <f>F99*0.19</f>
        <v>798000</v>
      </c>
      <c r="H99" s="78">
        <f>F99+G99</f>
        <v>4998000</v>
      </c>
      <c r="I99" s="79">
        <v>4200000</v>
      </c>
      <c r="J99" s="79">
        <v>798000</v>
      </c>
      <c r="K99" s="79">
        <v>4998000</v>
      </c>
      <c r="L99" s="80">
        <v>1145193</v>
      </c>
      <c r="M99" s="80">
        <v>217586.67</v>
      </c>
      <c r="N99" s="80">
        <v>1362779.67</v>
      </c>
      <c r="O99" s="81">
        <f>E99</f>
        <v>7688000</v>
      </c>
      <c r="P99" s="26">
        <v>4</v>
      </c>
      <c r="Q99" s="26">
        <v>2</v>
      </c>
      <c r="R99" s="25">
        <f>O99*Q99*P99</f>
        <v>61504000</v>
      </c>
    </row>
    <row r="100" spans="1:19" ht="60">
      <c r="A100" s="108" t="s">
        <v>135</v>
      </c>
      <c r="B100" s="73" t="s">
        <v>136</v>
      </c>
      <c r="C100" s="106">
        <v>3500000</v>
      </c>
      <c r="D100" s="107" t="s">
        <v>16</v>
      </c>
      <c r="E100" s="106">
        <f>C100</f>
        <v>3500000</v>
      </c>
      <c r="F100" s="76">
        <v>2900000</v>
      </c>
      <c r="G100" s="77">
        <f>F100*0.19</f>
        <v>551000</v>
      </c>
      <c r="H100" s="78">
        <f>F100+G100</f>
        <v>3451000</v>
      </c>
      <c r="I100" s="79">
        <v>2800000</v>
      </c>
      <c r="J100" s="79">
        <v>532000</v>
      </c>
      <c r="K100" s="79">
        <v>3332000</v>
      </c>
      <c r="L100" s="80">
        <v>650000</v>
      </c>
      <c r="M100" s="80">
        <v>123500</v>
      </c>
      <c r="N100" s="80">
        <v>773500</v>
      </c>
      <c r="O100" s="81">
        <f>E100</f>
        <v>3500000</v>
      </c>
      <c r="P100" s="26">
        <v>4</v>
      </c>
      <c r="Q100" s="26">
        <v>1</v>
      </c>
      <c r="R100" s="25">
        <f t="shared" ref="R100:R102" si="36">O100*Q100*P100</f>
        <v>14000000</v>
      </c>
    </row>
    <row r="101" spans="1:19" ht="315">
      <c r="A101" s="108" t="s">
        <v>137</v>
      </c>
      <c r="B101" s="73" t="s">
        <v>138</v>
      </c>
      <c r="C101" s="106">
        <v>11900000</v>
      </c>
      <c r="D101" s="107" t="s">
        <v>16</v>
      </c>
      <c r="E101" s="106">
        <f>C101</f>
        <v>11900000</v>
      </c>
      <c r="F101" s="76">
        <v>4200000</v>
      </c>
      <c r="G101" s="77">
        <f>F101*0.19</f>
        <v>798000</v>
      </c>
      <c r="H101" s="78">
        <f>F101+G101</f>
        <v>4998000</v>
      </c>
      <c r="I101" s="79">
        <v>4200000</v>
      </c>
      <c r="J101" s="79">
        <v>798000</v>
      </c>
      <c r="K101" s="79">
        <v>4998000</v>
      </c>
      <c r="L101" s="80">
        <v>15000000</v>
      </c>
      <c r="M101" s="80">
        <v>0</v>
      </c>
      <c r="N101" s="80">
        <v>15000000</v>
      </c>
      <c r="O101" s="81">
        <f>E101</f>
        <v>11900000</v>
      </c>
      <c r="P101" s="26">
        <v>4</v>
      </c>
      <c r="Q101" s="26">
        <v>1</v>
      </c>
      <c r="R101" s="25">
        <f t="shared" si="36"/>
        <v>47600000</v>
      </c>
      <c r="S101" s="238"/>
    </row>
    <row r="102" spans="1:19" ht="75">
      <c r="A102" s="31" t="s">
        <v>139</v>
      </c>
      <c r="B102" s="32" t="s">
        <v>140</v>
      </c>
      <c r="C102" s="109">
        <v>3100000</v>
      </c>
      <c r="D102" s="110" t="s">
        <v>16</v>
      </c>
      <c r="E102" s="109">
        <f>C102</f>
        <v>3100000</v>
      </c>
      <c r="F102" s="86">
        <v>2180000</v>
      </c>
      <c r="G102" s="87">
        <f>F102*0.19</f>
        <v>414200</v>
      </c>
      <c r="H102" s="88">
        <f>F102+G102</f>
        <v>2594200</v>
      </c>
      <c r="I102" s="89">
        <v>2200000</v>
      </c>
      <c r="J102" s="89">
        <v>418000</v>
      </c>
      <c r="K102" s="89">
        <v>2618000</v>
      </c>
      <c r="L102" s="90">
        <v>450000</v>
      </c>
      <c r="M102" s="90">
        <v>85500</v>
      </c>
      <c r="N102" s="90">
        <v>535500</v>
      </c>
      <c r="O102" s="91">
        <f>E102</f>
        <v>3100000</v>
      </c>
      <c r="P102" s="92">
        <v>3</v>
      </c>
      <c r="Q102" s="92">
        <v>2</v>
      </c>
      <c r="R102" s="25">
        <f t="shared" si="36"/>
        <v>18600000</v>
      </c>
    </row>
    <row r="103" spans="1:19">
      <c r="A103" s="290" t="s">
        <v>141</v>
      </c>
      <c r="B103" s="290"/>
      <c r="C103" s="290"/>
      <c r="D103" s="290"/>
      <c r="E103" s="290"/>
      <c r="F103" s="290"/>
      <c r="G103" s="290"/>
      <c r="H103" s="290"/>
      <c r="I103" s="290"/>
      <c r="J103" s="290"/>
      <c r="K103" s="290"/>
      <c r="L103" s="290"/>
      <c r="M103" s="290"/>
      <c r="N103" s="290"/>
      <c r="O103" s="290"/>
      <c r="P103" s="290"/>
      <c r="Q103" s="290"/>
      <c r="R103" s="290"/>
    </row>
    <row r="104" spans="1:19" ht="150">
      <c r="A104" s="111" t="s">
        <v>142</v>
      </c>
      <c r="B104" s="112" t="s">
        <v>143</v>
      </c>
      <c r="C104" s="96">
        <v>7688000</v>
      </c>
      <c r="D104" s="121" t="s">
        <v>16</v>
      </c>
      <c r="E104" s="96">
        <f>C104</f>
        <v>7688000</v>
      </c>
      <c r="F104" s="98">
        <v>4200000</v>
      </c>
      <c r="G104" s="99">
        <f>F104*0.19</f>
        <v>798000</v>
      </c>
      <c r="H104" s="100">
        <f>F104+G104</f>
        <v>4998000</v>
      </c>
      <c r="I104" s="101">
        <v>4200000</v>
      </c>
      <c r="J104" s="101">
        <v>798000</v>
      </c>
      <c r="K104" s="101">
        <v>4998000</v>
      </c>
      <c r="L104" s="102">
        <v>1145193</v>
      </c>
      <c r="M104" s="102">
        <v>217586.67</v>
      </c>
      <c r="N104" s="102">
        <v>1362779.67</v>
      </c>
      <c r="O104" s="103">
        <f>E104</f>
        <v>7688000</v>
      </c>
      <c r="P104" s="104">
        <v>1</v>
      </c>
      <c r="Q104" s="104">
        <v>1</v>
      </c>
      <c r="R104" s="151">
        <f>O104*Q104</f>
        <v>7688000</v>
      </c>
    </row>
    <row r="105" spans="1:19" ht="91.5" customHeight="1">
      <c r="A105" s="115" t="s">
        <v>144</v>
      </c>
      <c r="B105" s="64" t="s">
        <v>145</v>
      </c>
      <c r="C105" s="122">
        <v>3500000</v>
      </c>
      <c r="D105" s="107" t="s">
        <v>16</v>
      </c>
      <c r="E105" s="106">
        <f>C105</f>
        <v>3500000</v>
      </c>
      <c r="F105" s="76">
        <v>2180000</v>
      </c>
      <c r="G105" s="77">
        <f>F105*0.19</f>
        <v>414200</v>
      </c>
      <c r="H105" s="78">
        <f>F105+G105</f>
        <v>2594200</v>
      </c>
      <c r="I105" s="79">
        <v>2200000</v>
      </c>
      <c r="J105" s="79">
        <v>418000</v>
      </c>
      <c r="K105" s="79">
        <v>2618000</v>
      </c>
      <c r="L105" s="80">
        <v>450000</v>
      </c>
      <c r="M105" s="80">
        <v>85500</v>
      </c>
      <c r="N105" s="80">
        <v>535500</v>
      </c>
      <c r="O105" s="81">
        <f>E105</f>
        <v>3500000</v>
      </c>
      <c r="P105" s="26">
        <v>1</v>
      </c>
      <c r="Q105" s="26">
        <v>2</v>
      </c>
      <c r="R105" s="25">
        <f>O105*Q105</f>
        <v>7000000</v>
      </c>
    </row>
    <row r="106" spans="1:19" ht="119.25" customHeight="1">
      <c r="A106" s="116" t="s">
        <v>146</v>
      </c>
      <c r="B106" s="32" t="s">
        <v>147</v>
      </c>
      <c r="C106" s="109">
        <v>3100000</v>
      </c>
      <c r="D106" s="110" t="s">
        <v>16</v>
      </c>
      <c r="E106" s="109">
        <f>C106</f>
        <v>3100000</v>
      </c>
      <c r="F106" s="86">
        <v>2180000</v>
      </c>
      <c r="G106" s="87">
        <f>F106*0.19</f>
        <v>414200</v>
      </c>
      <c r="H106" s="88">
        <f>F106+G106</f>
        <v>2594200</v>
      </c>
      <c r="I106" s="89">
        <v>2200000</v>
      </c>
      <c r="J106" s="89">
        <v>418000</v>
      </c>
      <c r="K106" s="89">
        <v>2618000</v>
      </c>
      <c r="L106" s="90">
        <v>650000</v>
      </c>
      <c r="M106" s="90">
        <v>123500</v>
      </c>
      <c r="N106" s="90">
        <v>773500</v>
      </c>
      <c r="O106" s="91">
        <f>E106</f>
        <v>3100000</v>
      </c>
      <c r="P106" s="92">
        <v>1</v>
      </c>
      <c r="Q106" s="92">
        <v>1</v>
      </c>
      <c r="R106" s="93">
        <f>O106*Q106</f>
        <v>3100000</v>
      </c>
    </row>
    <row r="107" spans="1:19">
      <c r="A107" s="286" t="s">
        <v>148</v>
      </c>
      <c r="B107" s="286"/>
      <c r="C107" s="286"/>
      <c r="D107" s="286"/>
      <c r="E107" s="286"/>
      <c r="F107" s="286"/>
      <c r="G107" s="286"/>
      <c r="H107" s="286"/>
      <c r="I107" s="286"/>
      <c r="J107" s="286"/>
      <c r="K107" s="286"/>
      <c r="L107" s="286"/>
      <c r="M107" s="286"/>
      <c r="N107" s="286"/>
      <c r="O107" s="286"/>
      <c r="P107" s="286"/>
      <c r="Q107" s="286"/>
      <c r="R107" s="286"/>
    </row>
    <row r="108" spans="1:19" ht="96.75" customHeight="1">
      <c r="A108" s="123" t="s">
        <v>149</v>
      </c>
      <c r="B108" s="95" t="s">
        <v>150</v>
      </c>
      <c r="C108" s="96">
        <v>5635000</v>
      </c>
      <c r="D108" s="97" t="s">
        <v>16</v>
      </c>
      <c r="E108" s="96">
        <f>C108</f>
        <v>5635000</v>
      </c>
      <c r="F108" s="98">
        <v>5600000</v>
      </c>
      <c r="G108" s="99">
        <f>F108*0.19</f>
        <v>1064000</v>
      </c>
      <c r="H108" s="100">
        <f>F108+G108</f>
        <v>6664000</v>
      </c>
      <c r="I108" s="101">
        <v>5800000</v>
      </c>
      <c r="J108" s="101">
        <v>1102000</v>
      </c>
      <c r="K108" s="101">
        <v>6902000</v>
      </c>
      <c r="L108" s="102">
        <v>1145193</v>
      </c>
      <c r="M108" s="102">
        <v>217586.67</v>
      </c>
      <c r="N108" s="102">
        <v>1362779.67</v>
      </c>
      <c r="O108" s="103">
        <f>E108</f>
        <v>5635000</v>
      </c>
      <c r="P108" s="104">
        <v>3</v>
      </c>
      <c r="Q108" s="104">
        <v>1</v>
      </c>
      <c r="R108" s="151">
        <f>O108*Q108*P108</f>
        <v>16905000</v>
      </c>
    </row>
    <row r="109" spans="1:19" ht="87.75" customHeight="1">
      <c r="A109" s="108" t="s">
        <v>151</v>
      </c>
      <c r="B109" s="73" t="s">
        <v>152</v>
      </c>
      <c r="C109" s="106">
        <v>4507000</v>
      </c>
      <c r="D109" s="107" t="s">
        <v>16</v>
      </c>
      <c r="E109" s="106">
        <f>C109</f>
        <v>4507000</v>
      </c>
      <c r="F109" s="76">
        <v>2900000</v>
      </c>
      <c r="G109" s="77">
        <f>F109*0.19</f>
        <v>551000</v>
      </c>
      <c r="H109" s="78">
        <f>F109+G109</f>
        <v>3451000</v>
      </c>
      <c r="I109" s="79">
        <v>2800000</v>
      </c>
      <c r="J109" s="79">
        <v>532000</v>
      </c>
      <c r="K109" s="79">
        <v>3332000</v>
      </c>
      <c r="L109" s="80">
        <v>650000</v>
      </c>
      <c r="M109" s="80">
        <v>123500</v>
      </c>
      <c r="N109" s="80">
        <v>773500</v>
      </c>
      <c r="O109" s="81">
        <f>E109</f>
        <v>4507000</v>
      </c>
      <c r="P109" s="26">
        <v>3</v>
      </c>
      <c r="Q109" s="26">
        <v>1</v>
      </c>
      <c r="R109" s="151">
        <f t="shared" ref="R109:R112" si="37">O109*Q109*P109</f>
        <v>13521000</v>
      </c>
    </row>
    <row r="110" spans="1:19" ht="95.25" customHeight="1">
      <c r="A110" s="108" t="s">
        <v>153</v>
      </c>
      <c r="B110" s="73" t="s">
        <v>154</v>
      </c>
      <c r="C110" s="106">
        <v>7688000</v>
      </c>
      <c r="D110" s="107" t="s">
        <v>16</v>
      </c>
      <c r="E110" s="106">
        <f>C110</f>
        <v>7688000</v>
      </c>
      <c r="F110" s="76">
        <v>4200000</v>
      </c>
      <c r="G110" s="77">
        <f>F110*0.19</f>
        <v>798000</v>
      </c>
      <c r="H110" s="78">
        <f>F110+G110</f>
        <v>4998000</v>
      </c>
      <c r="I110" s="79">
        <v>4200000</v>
      </c>
      <c r="J110" s="79">
        <v>798000</v>
      </c>
      <c r="K110" s="79">
        <v>4998000</v>
      </c>
      <c r="L110" s="80">
        <v>1145193</v>
      </c>
      <c r="M110" s="80">
        <v>217586.67</v>
      </c>
      <c r="N110" s="80">
        <v>1362779.67</v>
      </c>
      <c r="O110" s="81">
        <f>E110</f>
        <v>7688000</v>
      </c>
      <c r="P110" s="26">
        <v>3</v>
      </c>
      <c r="Q110" s="26">
        <v>1</v>
      </c>
      <c r="R110" s="151">
        <f t="shared" si="37"/>
        <v>23064000</v>
      </c>
    </row>
    <row r="111" spans="1:19" ht="96" customHeight="1">
      <c r="A111" s="115" t="s">
        <v>155</v>
      </c>
      <c r="B111" s="73" t="s">
        <v>156</v>
      </c>
      <c r="C111" s="106">
        <v>4507000</v>
      </c>
      <c r="D111" s="107" t="s">
        <v>16</v>
      </c>
      <c r="E111" s="106">
        <f>C111</f>
        <v>4507000</v>
      </c>
      <c r="F111" s="76">
        <v>2900000</v>
      </c>
      <c r="G111" s="77">
        <f>F111*0.19</f>
        <v>551000</v>
      </c>
      <c r="H111" s="78">
        <f>F111+G111</f>
        <v>3451000</v>
      </c>
      <c r="I111" s="79">
        <v>2800000</v>
      </c>
      <c r="J111" s="79">
        <v>532000</v>
      </c>
      <c r="K111" s="79">
        <v>3332000</v>
      </c>
      <c r="L111" s="80">
        <v>650000</v>
      </c>
      <c r="M111" s="80">
        <v>123500</v>
      </c>
      <c r="N111" s="80">
        <v>773500</v>
      </c>
      <c r="O111" s="81">
        <f>E111</f>
        <v>4507000</v>
      </c>
      <c r="P111" s="26">
        <v>3</v>
      </c>
      <c r="Q111" s="26">
        <v>1</v>
      </c>
      <c r="R111" s="151">
        <f t="shared" si="37"/>
        <v>13521000</v>
      </c>
    </row>
    <row r="112" spans="1:19" ht="60">
      <c r="A112" s="116" t="s">
        <v>157</v>
      </c>
      <c r="B112" s="32" t="s">
        <v>158</v>
      </c>
      <c r="C112" s="109">
        <v>3500000</v>
      </c>
      <c r="D112" s="110" t="s">
        <v>16</v>
      </c>
      <c r="E112" s="109">
        <f>C112</f>
        <v>3500000</v>
      </c>
      <c r="F112" s="86">
        <v>2180000</v>
      </c>
      <c r="G112" s="87">
        <f>F112*0.19</f>
        <v>414200</v>
      </c>
      <c r="H112" s="88">
        <f>F112+G112</f>
        <v>2594200</v>
      </c>
      <c r="I112" s="89">
        <v>2200000</v>
      </c>
      <c r="J112" s="89">
        <v>418000</v>
      </c>
      <c r="K112" s="89">
        <v>2618000</v>
      </c>
      <c r="L112" s="90">
        <v>450000</v>
      </c>
      <c r="M112" s="90">
        <v>85500</v>
      </c>
      <c r="N112" s="90">
        <v>535500</v>
      </c>
      <c r="O112" s="91">
        <f>E112</f>
        <v>3500000</v>
      </c>
      <c r="P112" s="92">
        <v>3</v>
      </c>
      <c r="Q112" s="92">
        <v>3</v>
      </c>
      <c r="R112" s="151">
        <f t="shared" si="37"/>
        <v>31500000</v>
      </c>
    </row>
    <row r="113" spans="1:18">
      <c r="A113" s="290" t="s">
        <v>159</v>
      </c>
      <c r="B113" s="290"/>
      <c r="C113" s="290"/>
      <c r="D113" s="290"/>
      <c r="E113" s="290"/>
      <c r="F113" s="290"/>
      <c r="G113" s="290"/>
      <c r="H113" s="290"/>
      <c r="I113" s="290"/>
      <c r="J113" s="290"/>
      <c r="K113" s="290"/>
      <c r="L113" s="290"/>
      <c r="M113" s="290"/>
      <c r="N113" s="290"/>
      <c r="O113" s="290"/>
      <c r="P113" s="290"/>
      <c r="Q113" s="290"/>
      <c r="R113" s="290"/>
    </row>
    <row r="114" spans="1:18" ht="42.75">
      <c r="A114" s="123" t="s">
        <v>160</v>
      </c>
      <c r="B114" s="124" t="s">
        <v>161</v>
      </c>
      <c r="C114" s="125">
        <v>450000</v>
      </c>
      <c r="D114" s="126">
        <f t="shared" ref="D114:D118" si="38">ROUND((C114*0.19),0)</f>
        <v>85500</v>
      </c>
      <c r="E114" s="96">
        <f t="shared" ref="E114:E122" si="39">C114+D114</f>
        <v>535500</v>
      </c>
      <c r="F114" s="127"/>
      <c r="G114" s="127"/>
      <c r="H114" s="127"/>
      <c r="I114" s="101"/>
      <c r="J114" s="101"/>
      <c r="K114" s="101"/>
      <c r="L114" s="102"/>
      <c r="M114" s="102"/>
      <c r="N114" s="102"/>
      <c r="O114" s="103">
        <f>E114</f>
        <v>535500</v>
      </c>
      <c r="P114" s="104">
        <v>2</v>
      </c>
      <c r="Q114" s="104">
        <v>6</v>
      </c>
      <c r="R114" s="151">
        <f>O114*Q114*P114</f>
        <v>6426000</v>
      </c>
    </row>
    <row r="115" spans="1:18">
      <c r="A115" s="115" t="s">
        <v>162</v>
      </c>
      <c r="B115" s="128" t="s">
        <v>163</v>
      </c>
      <c r="C115" s="129">
        <v>200000</v>
      </c>
      <c r="D115" s="130">
        <f t="shared" si="38"/>
        <v>38000</v>
      </c>
      <c r="E115" s="106">
        <f t="shared" si="39"/>
        <v>238000</v>
      </c>
      <c r="F115" s="131"/>
      <c r="G115" s="131"/>
      <c r="H115" s="131"/>
      <c r="I115" s="79"/>
      <c r="J115" s="79"/>
      <c r="K115" s="79"/>
      <c r="L115" s="80"/>
      <c r="M115" s="80"/>
      <c r="N115" s="80"/>
      <c r="O115" s="103">
        <f t="shared" ref="O115:O118" si="40">E115</f>
        <v>238000</v>
      </c>
      <c r="P115" s="26">
        <v>2</v>
      </c>
      <c r="Q115" s="26">
        <v>6</v>
      </c>
      <c r="R115" s="151">
        <f t="shared" ref="R115:R122" si="41">O115*Q115*P115</f>
        <v>2856000</v>
      </c>
    </row>
    <row r="116" spans="1:18" ht="30">
      <c r="A116" s="115" t="s">
        <v>164</v>
      </c>
      <c r="B116" s="132" t="s">
        <v>165</v>
      </c>
      <c r="C116" s="133">
        <v>50000</v>
      </c>
      <c r="D116" s="130">
        <f t="shared" si="38"/>
        <v>9500</v>
      </c>
      <c r="E116" s="106">
        <f t="shared" si="39"/>
        <v>59500</v>
      </c>
      <c r="F116" s="131"/>
      <c r="G116" s="131"/>
      <c r="H116" s="131"/>
      <c r="I116" s="79"/>
      <c r="J116" s="79"/>
      <c r="K116" s="79"/>
      <c r="L116" s="80"/>
      <c r="M116" s="80"/>
      <c r="N116" s="80"/>
      <c r="O116" s="103">
        <f t="shared" si="40"/>
        <v>59500</v>
      </c>
      <c r="P116" s="26">
        <v>2</v>
      </c>
      <c r="Q116" s="26">
        <v>6</v>
      </c>
      <c r="R116" s="151">
        <f t="shared" si="41"/>
        <v>714000</v>
      </c>
    </row>
    <row r="117" spans="1:18" ht="30">
      <c r="A117" s="115" t="s">
        <v>166</v>
      </c>
      <c r="B117" s="132" t="s">
        <v>167</v>
      </c>
      <c r="C117" s="133">
        <v>200000</v>
      </c>
      <c r="D117" s="130">
        <f t="shared" si="38"/>
        <v>38000</v>
      </c>
      <c r="E117" s="106">
        <f t="shared" si="39"/>
        <v>238000</v>
      </c>
      <c r="F117" s="131"/>
      <c r="G117" s="131"/>
      <c r="H117" s="131"/>
      <c r="I117" s="79"/>
      <c r="J117" s="79"/>
      <c r="K117" s="79"/>
      <c r="L117" s="80"/>
      <c r="M117" s="80"/>
      <c r="N117" s="80"/>
      <c r="O117" s="103">
        <f t="shared" si="40"/>
        <v>238000</v>
      </c>
      <c r="P117" s="26">
        <v>2</v>
      </c>
      <c r="Q117" s="26">
        <v>6</v>
      </c>
      <c r="R117" s="151">
        <f t="shared" si="41"/>
        <v>2856000</v>
      </c>
    </row>
    <row r="118" spans="1:18">
      <c r="A118" s="115" t="s">
        <v>168</v>
      </c>
      <c r="B118" s="132" t="s">
        <v>169</v>
      </c>
      <c r="C118" s="133">
        <v>13500</v>
      </c>
      <c r="D118" s="130">
        <f t="shared" si="38"/>
        <v>2565</v>
      </c>
      <c r="E118" s="106">
        <f t="shared" si="39"/>
        <v>16065</v>
      </c>
      <c r="F118" s="131"/>
      <c r="G118" s="131"/>
      <c r="H118" s="131"/>
      <c r="I118" s="79"/>
      <c r="J118" s="79"/>
      <c r="K118" s="79"/>
      <c r="L118" s="80"/>
      <c r="M118" s="80"/>
      <c r="N118" s="80"/>
      <c r="O118" s="103">
        <f t="shared" si="40"/>
        <v>16065</v>
      </c>
      <c r="P118" s="26">
        <v>1</v>
      </c>
      <c r="Q118" s="26">
        <v>300</v>
      </c>
      <c r="R118" s="151">
        <f t="shared" si="41"/>
        <v>4819500</v>
      </c>
    </row>
    <row r="119" spans="1:18" ht="30">
      <c r="A119" s="115" t="s">
        <v>170</v>
      </c>
      <c r="B119" s="132" t="s">
        <v>171</v>
      </c>
      <c r="C119" s="133">
        <v>7688000</v>
      </c>
      <c r="D119" s="130"/>
      <c r="E119" s="106">
        <f t="shared" si="39"/>
        <v>7688000</v>
      </c>
      <c r="F119" s="131"/>
      <c r="G119" s="131"/>
      <c r="H119" s="131"/>
      <c r="I119" s="79"/>
      <c r="J119" s="79"/>
      <c r="K119" s="79"/>
      <c r="L119" s="80"/>
      <c r="M119" s="80"/>
      <c r="N119" s="80"/>
      <c r="O119" s="81">
        <f>E119</f>
        <v>7688000</v>
      </c>
      <c r="P119" s="26">
        <v>2</v>
      </c>
      <c r="Q119" s="26">
        <v>1</v>
      </c>
      <c r="R119" s="151">
        <f t="shared" si="41"/>
        <v>15376000</v>
      </c>
    </row>
    <row r="120" spans="1:18" ht="45">
      <c r="A120" s="115" t="s">
        <v>172</v>
      </c>
      <c r="B120" s="132" t="s">
        <v>173</v>
      </c>
      <c r="C120" s="133">
        <v>3500000</v>
      </c>
      <c r="D120" s="130"/>
      <c r="E120" s="106">
        <f t="shared" si="39"/>
        <v>3500000</v>
      </c>
      <c r="F120" s="131"/>
      <c r="G120" s="131"/>
      <c r="H120" s="131"/>
      <c r="I120" s="79"/>
      <c r="J120" s="79"/>
      <c r="K120" s="79"/>
      <c r="L120" s="80"/>
      <c r="M120" s="80"/>
      <c r="N120" s="80"/>
      <c r="O120" s="81">
        <f>E120</f>
        <v>3500000</v>
      </c>
      <c r="P120" s="26">
        <v>2</v>
      </c>
      <c r="Q120" s="26">
        <v>5</v>
      </c>
      <c r="R120" s="151">
        <f t="shared" si="41"/>
        <v>35000000</v>
      </c>
    </row>
    <row r="121" spans="1:18" ht="30">
      <c r="A121" s="116" t="s">
        <v>174</v>
      </c>
      <c r="B121" s="134" t="s">
        <v>175</v>
      </c>
      <c r="C121" s="133">
        <v>6922280</v>
      </c>
      <c r="D121" s="136"/>
      <c r="E121" s="106">
        <f t="shared" si="39"/>
        <v>6922280</v>
      </c>
      <c r="F121" s="137"/>
      <c r="G121" s="137"/>
      <c r="H121" s="137"/>
      <c r="I121" s="89"/>
      <c r="J121" s="89"/>
      <c r="K121" s="89"/>
      <c r="L121" s="90"/>
      <c r="M121" s="90"/>
      <c r="N121" s="90"/>
      <c r="O121" s="81">
        <f>E121</f>
        <v>6922280</v>
      </c>
      <c r="P121" s="92">
        <v>2</v>
      </c>
      <c r="Q121" s="92">
        <v>1</v>
      </c>
      <c r="R121" s="151">
        <f t="shared" si="41"/>
        <v>13844560</v>
      </c>
    </row>
    <row r="122" spans="1:18" ht="90">
      <c r="A122" s="116" t="s">
        <v>176</v>
      </c>
      <c r="B122" s="134" t="s">
        <v>145</v>
      </c>
      <c r="C122" s="135">
        <v>3100000</v>
      </c>
      <c r="D122" s="136"/>
      <c r="E122" s="109">
        <f t="shared" si="39"/>
        <v>3100000</v>
      </c>
      <c r="F122" s="137"/>
      <c r="G122" s="137"/>
      <c r="H122" s="137"/>
      <c r="I122" s="89"/>
      <c r="J122" s="89"/>
      <c r="K122" s="89"/>
      <c r="L122" s="90"/>
      <c r="M122" s="90"/>
      <c r="N122" s="90"/>
      <c r="O122" s="91">
        <f>E122</f>
        <v>3100000</v>
      </c>
      <c r="P122" s="92">
        <v>2</v>
      </c>
      <c r="Q122" s="92">
        <v>1</v>
      </c>
      <c r="R122" s="151">
        <f t="shared" si="41"/>
        <v>6200000</v>
      </c>
    </row>
    <row r="123" spans="1:18">
      <c r="A123" s="282"/>
      <c r="B123" s="282"/>
      <c r="C123" s="282"/>
      <c r="D123" s="282"/>
      <c r="E123" s="282"/>
      <c r="F123" s="282"/>
      <c r="G123" s="282"/>
      <c r="H123" s="282"/>
      <c r="I123" s="282"/>
      <c r="J123" s="282"/>
      <c r="K123" s="282"/>
      <c r="L123" s="282"/>
      <c r="M123" s="282"/>
      <c r="N123" s="282"/>
      <c r="O123" s="282"/>
      <c r="P123" s="282"/>
      <c r="Q123" s="282"/>
      <c r="R123" s="282"/>
    </row>
    <row r="124" spans="1:18" ht="266.25" customHeight="1">
      <c r="A124" s="15" t="s">
        <v>177</v>
      </c>
      <c r="B124" s="184" t="s">
        <v>178</v>
      </c>
      <c r="C124" s="230"/>
      <c r="D124" s="231">
        <f>ROUND((C124*0.19),0)</f>
        <v>0</v>
      </c>
      <c r="E124" s="231">
        <f>C124+D124</f>
        <v>0</v>
      </c>
      <c r="F124" s="232">
        <v>3700000</v>
      </c>
      <c r="G124" s="233">
        <f>F124*0.19</f>
        <v>703000</v>
      </c>
      <c r="H124" s="234">
        <f>F124+G124</f>
        <v>4403000</v>
      </c>
      <c r="I124" s="103">
        <v>3200000</v>
      </c>
      <c r="J124" s="103">
        <v>608000</v>
      </c>
      <c r="K124" s="103">
        <v>3808000</v>
      </c>
      <c r="L124" s="103">
        <v>11000000</v>
      </c>
      <c r="M124" s="103">
        <v>2090000</v>
      </c>
      <c r="N124" s="103">
        <v>13090000</v>
      </c>
      <c r="O124" s="103">
        <f>AVERAGE(H124,K124,N124)</f>
        <v>7100333.333333333</v>
      </c>
      <c r="P124" s="104" t="s">
        <v>16</v>
      </c>
      <c r="Q124" s="104">
        <v>1</v>
      </c>
      <c r="R124" s="151">
        <f>O124*Q124</f>
        <v>7100333.333333333</v>
      </c>
    </row>
    <row r="125" spans="1:18" ht="409.5">
      <c r="A125" s="139" t="s">
        <v>179</v>
      </c>
      <c r="B125" s="140" t="s">
        <v>180</v>
      </c>
      <c r="C125" s="133"/>
      <c r="D125" s="133">
        <f>ROUND((C125*0.19),0)</f>
        <v>0</v>
      </c>
      <c r="E125" s="133">
        <f>C125+D125</f>
        <v>0</v>
      </c>
      <c r="F125" s="141">
        <v>16300</v>
      </c>
      <c r="G125" s="77">
        <f>F125*0.19</f>
        <v>3097</v>
      </c>
      <c r="H125" s="78">
        <f>F125+G125</f>
        <v>19397</v>
      </c>
      <c r="I125" s="79">
        <v>16000</v>
      </c>
      <c r="J125" s="79">
        <v>3040</v>
      </c>
      <c r="K125" s="79">
        <v>19040</v>
      </c>
      <c r="L125" s="80">
        <v>0</v>
      </c>
      <c r="M125" s="80">
        <v>0</v>
      </c>
      <c r="N125" s="80">
        <v>0</v>
      </c>
      <c r="O125" s="103">
        <f t="shared" ref="O125:O189" si="42">AVERAGE(H125,K125,N125)</f>
        <v>12812.333333333334</v>
      </c>
      <c r="P125" s="26" t="s">
        <v>16</v>
      </c>
      <c r="Q125" s="26">
        <v>100</v>
      </c>
      <c r="R125" s="25">
        <f>O125*Q125</f>
        <v>1281233.3333333335</v>
      </c>
    </row>
    <row r="126" spans="1:18" ht="270">
      <c r="A126" s="142" t="s">
        <v>181</v>
      </c>
      <c r="B126" s="73" t="s">
        <v>182</v>
      </c>
      <c r="C126" s="133"/>
      <c r="D126" s="133">
        <f>ROUND((C126*0.19),0)</f>
        <v>0</v>
      </c>
      <c r="E126" s="133">
        <f>C126+D126</f>
        <v>0</v>
      </c>
      <c r="F126" s="141">
        <v>88000</v>
      </c>
      <c r="G126" s="77">
        <f>F126*0.19</f>
        <v>16720</v>
      </c>
      <c r="H126" s="78">
        <f>F126+G126</f>
        <v>104720</v>
      </c>
      <c r="I126" s="79">
        <v>28000</v>
      </c>
      <c r="J126" s="79">
        <v>5320</v>
      </c>
      <c r="K126" s="79">
        <v>33320</v>
      </c>
      <c r="L126" s="80">
        <v>55000</v>
      </c>
      <c r="M126" s="80">
        <v>10450</v>
      </c>
      <c r="N126" s="80">
        <v>65450</v>
      </c>
      <c r="O126" s="138">
        <f t="shared" si="42"/>
        <v>67830</v>
      </c>
      <c r="P126" s="26" t="s">
        <v>16</v>
      </c>
      <c r="Q126" s="26">
        <v>100</v>
      </c>
      <c r="R126" s="25">
        <f>O126*Q126</f>
        <v>6783000</v>
      </c>
    </row>
    <row r="127" spans="1:18" ht="120">
      <c r="A127" s="48" t="s">
        <v>183</v>
      </c>
      <c r="B127" s="69" t="s">
        <v>29</v>
      </c>
      <c r="C127" s="143"/>
      <c r="D127" s="135">
        <f>ROUND((C127*0.19),0)</f>
        <v>0</v>
      </c>
      <c r="E127" s="135">
        <f>C127+D127</f>
        <v>0</v>
      </c>
      <c r="F127" s="144">
        <v>13000</v>
      </c>
      <c r="G127" s="87">
        <f>F127*0.19</f>
        <v>2470</v>
      </c>
      <c r="H127" s="88">
        <f>F127+G127</f>
        <v>15470</v>
      </c>
      <c r="I127" s="89">
        <v>14000</v>
      </c>
      <c r="J127" s="89">
        <v>2660</v>
      </c>
      <c r="K127" s="89">
        <v>16660</v>
      </c>
      <c r="L127" s="90">
        <v>14500</v>
      </c>
      <c r="M127" s="90">
        <v>1160</v>
      </c>
      <c r="N127" s="90">
        <v>15660</v>
      </c>
      <c r="O127" s="138">
        <f t="shared" si="42"/>
        <v>15930</v>
      </c>
      <c r="P127" s="92" t="s">
        <v>16</v>
      </c>
      <c r="Q127" s="92">
        <v>100</v>
      </c>
      <c r="R127" s="93">
        <f>O127*Q127</f>
        <v>1593000</v>
      </c>
    </row>
    <row r="128" spans="1:18">
      <c r="A128" s="145" t="s">
        <v>184</v>
      </c>
      <c r="B128" s="145"/>
      <c r="C128" s="145"/>
      <c r="D128" s="145"/>
      <c r="E128" s="145"/>
      <c r="F128" s="145"/>
      <c r="G128" s="145"/>
      <c r="H128" s="145"/>
      <c r="I128" s="145"/>
      <c r="J128" s="145"/>
      <c r="K128" s="145"/>
      <c r="L128" s="145"/>
      <c r="M128" s="145"/>
      <c r="N128" s="145"/>
      <c r="O128" s="138" t="e">
        <f t="shared" si="42"/>
        <v>#DIV/0!</v>
      </c>
      <c r="P128" s="145"/>
      <c r="Q128" s="145"/>
      <c r="R128" s="145"/>
    </row>
    <row r="129" spans="1:18" ht="409.5">
      <c r="A129" s="146" t="s">
        <v>185</v>
      </c>
      <c r="B129" s="147" t="s">
        <v>186</v>
      </c>
      <c r="C129" s="148"/>
      <c r="D129" s="148">
        <f t="shared" ref="D129:D141" si="43">ROUND((C129*0.19),0)</f>
        <v>0</v>
      </c>
      <c r="E129" s="148">
        <f t="shared" ref="E129:E141" si="44">C129+D129</f>
        <v>0</v>
      </c>
      <c r="F129" s="149">
        <v>1200000</v>
      </c>
      <c r="G129" s="99">
        <f t="shared" ref="G129:G141" si="45">F129*0.19</f>
        <v>228000</v>
      </c>
      <c r="H129" s="100">
        <f t="shared" ref="H129:H141" si="46">F129+G129</f>
        <v>1428000</v>
      </c>
      <c r="I129" s="101">
        <v>1600000</v>
      </c>
      <c r="J129" s="101">
        <v>304000</v>
      </c>
      <c r="K129" s="101">
        <v>1904000</v>
      </c>
      <c r="L129" s="102">
        <v>7000000</v>
      </c>
      <c r="M129" s="150">
        <v>1330000</v>
      </c>
      <c r="N129" s="102">
        <v>8330000</v>
      </c>
      <c r="O129" s="138">
        <f>AVERAGE(H129,K129,N129)</f>
        <v>3887333.3333333335</v>
      </c>
      <c r="P129" s="104" t="s">
        <v>16</v>
      </c>
      <c r="Q129" s="104">
        <v>1</v>
      </c>
      <c r="R129" s="151">
        <f t="shared" ref="R129:R141" si="47">O129*Q129</f>
        <v>3887333.3333333335</v>
      </c>
    </row>
    <row r="130" spans="1:18" ht="150">
      <c r="A130" s="152" t="s">
        <v>187</v>
      </c>
      <c r="B130" s="44" t="s">
        <v>188</v>
      </c>
      <c r="C130" s="153"/>
      <c r="D130" s="133">
        <f t="shared" si="43"/>
        <v>0</v>
      </c>
      <c r="E130" s="133">
        <f t="shared" si="44"/>
        <v>0</v>
      </c>
      <c r="F130" s="141">
        <v>4100</v>
      </c>
      <c r="G130" s="77">
        <f t="shared" si="45"/>
        <v>779</v>
      </c>
      <c r="H130" s="78">
        <f t="shared" si="46"/>
        <v>4879</v>
      </c>
      <c r="I130" s="79">
        <v>4000</v>
      </c>
      <c r="J130" s="79">
        <v>760</v>
      </c>
      <c r="K130" s="79">
        <v>4760</v>
      </c>
      <c r="L130" s="80">
        <v>3800</v>
      </c>
      <c r="M130" s="154">
        <v>722</v>
      </c>
      <c r="N130" s="80">
        <v>4522</v>
      </c>
      <c r="O130" s="138">
        <f t="shared" si="42"/>
        <v>4720.333333333333</v>
      </c>
      <c r="P130" s="26">
        <v>4</v>
      </c>
      <c r="Q130" s="228">
        <v>60</v>
      </c>
      <c r="R130" s="25">
        <f>P130*Q130*O130</f>
        <v>1132880</v>
      </c>
    </row>
    <row r="131" spans="1:18" ht="45">
      <c r="A131" s="42" t="s">
        <v>189</v>
      </c>
      <c r="B131" s="155" t="s">
        <v>190</v>
      </c>
      <c r="C131" s="153"/>
      <c r="D131" s="133">
        <f t="shared" si="43"/>
        <v>0</v>
      </c>
      <c r="E131" s="133">
        <f t="shared" si="44"/>
        <v>0</v>
      </c>
      <c r="F131" s="141">
        <v>4200</v>
      </c>
      <c r="G131" s="77">
        <f t="shared" si="45"/>
        <v>798</v>
      </c>
      <c r="H131" s="78">
        <f t="shared" si="46"/>
        <v>4998</v>
      </c>
      <c r="I131" s="79">
        <v>4500</v>
      </c>
      <c r="J131" s="79">
        <v>855</v>
      </c>
      <c r="K131" s="79">
        <v>5355</v>
      </c>
      <c r="L131" s="80">
        <v>3200</v>
      </c>
      <c r="M131" s="154">
        <v>608</v>
      </c>
      <c r="N131" s="80">
        <v>3808</v>
      </c>
      <c r="O131" s="138">
        <f t="shared" si="42"/>
        <v>4720.333333333333</v>
      </c>
      <c r="P131" s="26">
        <v>4</v>
      </c>
      <c r="Q131" s="26">
        <v>60</v>
      </c>
      <c r="R131" s="25">
        <f>O131*P131*Q131</f>
        <v>1132880</v>
      </c>
    </row>
    <row r="132" spans="1:18" ht="378" customHeight="1">
      <c r="A132" s="42" t="s">
        <v>191</v>
      </c>
      <c r="B132" s="155" t="s">
        <v>192</v>
      </c>
      <c r="C132" s="153"/>
      <c r="D132" s="133">
        <f t="shared" si="43"/>
        <v>0</v>
      </c>
      <c r="E132" s="133">
        <f t="shared" si="44"/>
        <v>0</v>
      </c>
      <c r="F132" s="141">
        <v>1280</v>
      </c>
      <c r="G132" s="77">
        <f t="shared" si="45"/>
        <v>243.2</v>
      </c>
      <c r="H132" s="78">
        <f t="shared" si="46"/>
        <v>1523.2</v>
      </c>
      <c r="I132" s="79">
        <v>1200</v>
      </c>
      <c r="J132" s="79">
        <v>228</v>
      </c>
      <c r="K132" s="79">
        <v>1428</v>
      </c>
      <c r="L132" s="80">
        <v>2500</v>
      </c>
      <c r="M132" s="154">
        <v>475</v>
      </c>
      <c r="N132" s="80">
        <v>2975</v>
      </c>
      <c r="O132" s="138">
        <f t="shared" si="42"/>
        <v>1975.3999999999999</v>
      </c>
      <c r="P132" s="26">
        <v>4</v>
      </c>
      <c r="Q132" s="26">
        <v>120</v>
      </c>
      <c r="R132" s="25">
        <f>O132*Q132*P132</f>
        <v>948191.99999999988</v>
      </c>
    </row>
    <row r="133" spans="1:18" ht="321.75" customHeight="1">
      <c r="A133" s="42" t="s">
        <v>193</v>
      </c>
      <c r="B133" s="155" t="s">
        <v>194</v>
      </c>
      <c r="C133" s="153"/>
      <c r="D133" s="133">
        <f t="shared" si="43"/>
        <v>0</v>
      </c>
      <c r="E133" s="133">
        <f t="shared" si="44"/>
        <v>0</v>
      </c>
      <c r="F133" s="141">
        <v>7000000</v>
      </c>
      <c r="G133" s="77">
        <f t="shared" si="45"/>
        <v>1330000</v>
      </c>
      <c r="H133" s="78">
        <f t="shared" si="46"/>
        <v>8330000</v>
      </c>
      <c r="I133" s="79">
        <v>6000000</v>
      </c>
      <c r="J133" s="79">
        <v>1140000</v>
      </c>
      <c r="K133" s="79">
        <v>7140000</v>
      </c>
      <c r="L133" s="80">
        <v>4000000</v>
      </c>
      <c r="M133" s="154">
        <v>760000</v>
      </c>
      <c r="N133" s="80">
        <v>4760000</v>
      </c>
      <c r="O133" s="138">
        <f t="shared" si="42"/>
        <v>6743333.333333333</v>
      </c>
      <c r="P133" s="26" t="s">
        <v>16</v>
      </c>
      <c r="Q133" s="26">
        <v>1</v>
      </c>
      <c r="R133" s="25">
        <f t="shared" si="47"/>
        <v>6743333.333333333</v>
      </c>
    </row>
    <row r="134" spans="1:18" ht="120">
      <c r="A134" s="156" t="s">
        <v>183</v>
      </c>
      <c r="B134" s="69" t="s">
        <v>29</v>
      </c>
      <c r="C134" s="153"/>
      <c r="D134" s="133">
        <f t="shared" si="43"/>
        <v>0</v>
      </c>
      <c r="E134" s="133">
        <f t="shared" si="44"/>
        <v>0</v>
      </c>
      <c r="F134" s="141">
        <v>13000</v>
      </c>
      <c r="G134" s="77">
        <f t="shared" si="45"/>
        <v>2470</v>
      </c>
      <c r="H134" s="78">
        <f t="shared" si="46"/>
        <v>15470</v>
      </c>
      <c r="I134" s="79">
        <v>14000</v>
      </c>
      <c r="J134" s="79">
        <v>2660</v>
      </c>
      <c r="K134" s="79">
        <v>16660</v>
      </c>
      <c r="L134" s="80">
        <v>14500</v>
      </c>
      <c r="M134" s="154">
        <v>1160</v>
      </c>
      <c r="N134" s="80">
        <v>15660</v>
      </c>
      <c r="O134" s="138">
        <f t="shared" si="42"/>
        <v>15930</v>
      </c>
      <c r="P134" s="26">
        <v>4</v>
      </c>
      <c r="Q134" s="26">
        <v>50</v>
      </c>
      <c r="R134" s="25">
        <f>O134*P134*Q134</f>
        <v>3186000</v>
      </c>
    </row>
    <row r="135" spans="1:18" ht="315">
      <c r="A135" s="156" t="s">
        <v>195</v>
      </c>
      <c r="B135" s="68" t="s">
        <v>196</v>
      </c>
      <c r="C135" s="153"/>
      <c r="D135" s="133">
        <f t="shared" si="43"/>
        <v>0</v>
      </c>
      <c r="E135" s="133">
        <f t="shared" si="44"/>
        <v>0</v>
      </c>
      <c r="F135" s="141">
        <v>162000</v>
      </c>
      <c r="G135" s="77">
        <f t="shared" si="45"/>
        <v>30780</v>
      </c>
      <c r="H135" s="78">
        <f t="shared" si="46"/>
        <v>192780</v>
      </c>
      <c r="I135" s="79">
        <v>112000</v>
      </c>
      <c r="J135" s="79">
        <v>21280</v>
      </c>
      <c r="K135" s="79">
        <v>133280</v>
      </c>
      <c r="L135" s="80">
        <v>27000</v>
      </c>
      <c r="M135" s="154">
        <v>5130</v>
      </c>
      <c r="N135" s="80">
        <v>32130</v>
      </c>
      <c r="O135" s="138">
        <f t="shared" si="42"/>
        <v>119396.66666666667</v>
      </c>
      <c r="P135" s="26" t="s">
        <v>16</v>
      </c>
      <c r="Q135" s="26">
        <v>50</v>
      </c>
      <c r="R135" s="25">
        <f t="shared" si="47"/>
        <v>5969833.333333334</v>
      </c>
    </row>
    <row r="136" spans="1:18" ht="270">
      <c r="A136" s="157"/>
      <c r="B136" s="68" t="s">
        <v>197</v>
      </c>
      <c r="C136" s="153"/>
      <c r="D136" s="133">
        <f t="shared" si="43"/>
        <v>0</v>
      </c>
      <c r="E136" s="133">
        <f t="shared" si="44"/>
        <v>0</v>
      </c>
      <c r="F136" s="141">
        <v>88000</v>
      </c>
      <c r="G136" s="77">
        <f t="shared" si="45"/>
        <v>16720</v>
      </c>
      <c r="H136" s="78">
        <f t="shared" si="46"/>
        <v>104720</v>
      </c>
      <c r="I136" s="79">
        <v>78000</v>
      </c>
      <c r="J136" s="79">
        <v>14820</v>
      </c>
      <c r="K136" s="79">
        <v>92820</v>
      </c>
      <c r="L136" s="80">
        <v>29000</v>
      </c>
      <c r="M136" s="154">
        <v>5510</v>
      </c>
      <c r="N136" s="80">
        <v>34510</v>
      </c>
      <c r="O136" s="138">
        <f t="shared" si="42"/>
        <v>77350</v>
      </c>
      <c r="P136" s="26" t="s">
        <v>16</v>
      </c>
      <c r="Q136" s="26">
        <v>50</v>
      </c>
      <c r="R136" s="25">
        <f t="shared" si="47"/>
        <v>3867500</v>
      </c>
    </row>
    <row r="137" spans="1:18" ht="300">
      <c r="A137" s="157"/>
      <c r="B137" s="68" t="s">
        <v>198</v>
      </c>
      <c r="C137" s="153"/>
      <c r="D137" s="133">
        <f t="shared" si="43"/>
        <v>0</v>
      </c>
      <c r="E137" s="133">
        <f t="shared" si="44"/>
        <v>0</v>
      </c>
      <c r="F137" s="141">
        <v>58000</v>
      </c>
      <c r="G137" s="77">
        <f t="shared" si="45"/>
        <v>11020</v>
      </c>
      <c r="H137" s="78">
        <f t="shared" si="46"/>
        <v>69020</v>
      </c>
      <c r="I137" s="79">
        <v>58000</v>
      </c>
      <c r="J137" s="79">
        <v>11020</v>
      </c>
      <c r="K137" s="79">
        <v>69020</v>
      </c>
      <c r="L137" s="80">
        <v>28900</v>
      </c>
      <c r="M137" s="154">
        <v>5491</v>
      </c>
      <c r="N137" s="80">
        <v>34391</v>
      </c>
      <c r="O137" s="138">
        <f t="shared" si="42"/>
        <v>57477</v>
      </c>
      <c r="P137" s="26" t="s">
        <v>16</v>
      </c>
      <c r="Q137" s="26">
        <v>50</v>
      </c>
      <c r="R137" s="25">
        <f t="shared" si="47"/>
        <v>2873850</v>
      </c>
    </row>
    <row r="138" spans="1:18" ht="285">
      <c r="A138" s="157"/>
      <c r="B138" s="68" t="s">
        <v>199</v>
      </c>
      <c r="C138" s="153"/>
      <c r="D138" s="133">
        <f t="shared" si="43"/>
        <v>0</v>
      </c>
      <c r="E138" s="133">
        <f t="shared" si="44"/>
        <v>0</v>
      </c>
      <c r="F138" s="141">
        <v>58000</v>
      </c>
      <c r="G138" s="77">
        <f t="shared" si="45"/>
        <v>11020</v>
      </c>
      <c r="H138" s="78">
        <f t="shared" si="46"/>
        <v>69020</v>
      </c>
      <c r="I138" s="79">
        <v>58000</v>
      </c>
      <c r="J138" s="79">
        <v>11020</v>
      </c>
      <c r="K138" s="79">
        <v>69020</v>
      </c>
      <c r="L138" s="80">
        <v>35600</v>
      </c>
      <c r="M138" s="154">
        <v>6764</v>
      </c>
      <c r="N138" s="80">
        <v>42364</v>
      </c>
      <c r="O138" s="138">
        <f t="shared" si="42"/>
        <v>60134.666666666664</v>
      </c>
      <c r="P138" s="26" t="s">
        <v>16</v>
      </c>
      <c r="Q138" s="26">
        <v>50</v>
      </c>
      <c r="R138" s="25">
        <f t="shared" si="47"/>
        <v>3006733.333333333</v>
      </c>
    </row>
    <row r="139" spans="1:18" ht="300">
      <c r="A139" s="157"/>
      <c r="B139" s="68" t="s">
        <v>200</v>
      </c>
      <c r="C139" s="153"/>
      <c r="D139" s="133">
        <f t="shared" si="43"/>
        <v>0</v>
      </c>
      <c r="E139" s="133">
        <f t="shared" si="44"/>
        <v>0</v>
      </c>
      <c r="F139" s="141">
        <v>16300</v>
      </c>
      <c r="G139" s="77">
        <f t="shared" si="45"/>
        <v>3097</v>
      </c>
      <c r="H139" s="78">
        <f t="shared" si="46"/>
        <v>19397</v>
      </c>
      <c r="I139" s="79">
        <v>16000</v>
      </c>
      <c r="J139" s="79">
        <v>3040</v>
      </c>
      <c r="K139" s="79">
        <v>19040</v>
      </c>
      <c r="L139" s="80">
        <v>6500</v>
      </c>
      <c r="M139" s="154">
        <v>1235</v>
      </c>
      <c r="N139" s="80">
        <v>7735</v>
      </c>
      <c r="O139" s="138">
        <f t="shared" si="42"/>
        <v>15390.666666666666</v>
      </c>
      <c r="P139" s="26" t="s">
        <v>16</v>
      </c>
      <c r="Q139" s="26">
        <v>200</v>
      </c>
      <c r="R139" s="25">
        <f t="shared" si="47"/>
        <v>3078133.333333333</v>
      </c>
    </row>
    <row r="140" spans="1:18" ht="240">
      <c r="A140" s="157"/>
      <c r="B140" s="68" t="s">
        <v>201</v>
      </c>
      <c r="C140" s="153"/>
      <c r="D140" s="133">
        <f t="shared" si="43"/>
        <v>0</v>
      </c>
      <c r="E140" s="133">
        <f t="shared" si="44"/>
        <v>0</v>
      </c>
      <c r="F140" s="141">
        <v>68000</v>
      </c>
      <c r="G140" s="77">
        <f t="shared" si="45"/>
        <v>12920</v>
      </c>
      <c r="H140" s="78">
        <f t="shared" si="46"/>
        <v>80920</v>
      </c>
      <c r="I140" s="79">
        <v>48000</v>
      </c>
      <c r="J140" s="79">
        <v>9120</v>
      </c>
      <c r="K140" s="79">
        <v>57120</v>
      </c>
      <c r="L140" s="80">
        <v>9000</v>
      </c>
      <c r="M140" s="154">
        <v>1710</v>
      </c>
      <c r="N140" s="80">
        <v>10710</v>
      </c>
      <c r="O140" s="138">
        <f t="shared" si="42"/>
        <v>49583.333333333336</v>
      </c>
      <c r="P140" s="26" t="s">
        <v>16</v>
      </c>
      <c r="Q140" s="26">
        <v>200</v>
      </c>
      <c r="R140" s="25">
        <f t="shared" si="47"/>
        <v>9916666.6666666679</v>
      </c>
    </row>
    <row r="141" spans="1:18" ht="345">
      <c r="A141" s="157"/>
      <c r="B141" s="69" t="s">
        <v>202</v>
      </c>
      <c r="C141" s="143"/>
      <c r="D141" s="135">
        <f t="shared" si="43"/>
        <v>0</v>
      </c>
      <c r="E141" s="135">
        <f t="shared" si="44"/>
        <v>0</v>
      </c>
      <c r="F141" s="144">
        <v>250000</v>
      </c>
      <c r="G141" s="87">
        <f t="shared" si="45"/>
        <v>47500</v>
      </c>
      <c r="H141" s="88">
        <f t="shared" si="46"/>
        <v>297500</v>
      </c>
      <c r="I141" s="89">
        <v>200000</v>
      </c>
      <c r="J141" s="89">
        <v>38000</v>
      </c>
      <c r="K141" s="89">
        <v>238000</v>
      </c>
      <c r="L141" s="90">
        <v>105000</v>
      </c>
      <c r="M141" s="158">
        <v>19950</v>
      </c>
      <c r="N141" s="90">
        <v>124950</v>
      </c>
      <c r="O141" s="138">
        <f t="shared" si="42"/>
        <v>220150</v>
      </c>
      <c r="P141" s="92" t="s">
        <v>16</v>
      </c>
      <c r="Q141" s="92">
        <v>20</v>
      </c>
      <c r="R141" s="93">
        <f t="shared" si="47"/>
        <v>4403000</v>
      </c>
    </row>
    <row r="142" spans="1:18" ht="63">
      <c r="A142" s="159" t="s">
        <v>203</v>
      </c>
      <c r="B142" s="159"/>
      <c r="C142" s="159"/>
      <c r="D142" s="159"/>
      <c r="E142" s="159"/>
      <c r="F142" s="159"/>
      <c r="G142" s="159"/>
      <c r="H142" s="159"/>
      <c r="I142" s="159"/>
      <c r="J142" s="159"/>
      <c r="K142" s="159"/>
      <c r="L142" s="159"/>
      <c r="M142" s="159"/>
      <c r="N142" s="159"/>
      <c r="O142" s="138" t="e">
        <f t="shared" si="42"/>
        <v>#DIV/0!</v>
      </c>
      <c r="P142" s="159"/>
      <c r="Q142" s="159"/>
      <c r="R142" s="159"/>
    </row>
    <row r="143" spans="1:18" ht="409.5">
      <c r="A143" s="160" t="s">
        <v>204</v>
      </c>
      <c r="B143" s="161" t="s">
        <v>205</v>
      </c>
      <c r="C143" s="162"/>
      <c r="D143" s="148">
        <f t="shared" ref="D143:D148" si="48">ROUND((C143*0.19),0)</f>
        <v>0</v>
      </c>
      <c r="E143" s="148">
        <f t="shared" ref="E143:E148" si="49">C143+D143</f>
        <v>0</v>
      </c>
      <c r="F143" s="149">
        <v>540000</v>
      </c>
      <c r="G143" s="99">
        <f t="shared" ref="G143:G148" si="50">F143*0.19</f>
        <v>102600</v>
      </c>
      <c r="H143" s="100">
        <f t="shared" ref="H143:H148" si="51">F143+G143</f>
        <v>642600</v>
      </c>
      <c r="I143" s="101">
        <v>700000</v>
      </c>
      <c r="J143" s="101">
        <v>133000</v>
      </c>
      <c r="K143" s="101">
        <v>833000</v>
      </c>
      <c r="L143" s="102">
        <v>84000</v>
      </c>
      <c r="M143" s="150">
        <v>15960</v>
      </c>
      <c r="N143" s="102">
        <v>99960</v>
      </c>
      <c r="O143" s="138">
        <f t="shared" si="42"/>
        <v>525186.66666666663</v>
      </c>
      <c r="P143" s="104" t="s">
        <v>16</v>
      </c>
      <c r="Q143" s="104">
        <v>5</v>
      </c>
      <c r="R143" s="151">
        <f t="shared" ref="R143:R148" si="52">O143*Q143</f>
        <v>2625933.333333333</v>
      </c>
    </row>
    <row r="144" spans="1:18" ht="277.5" customHeight="1">
      <c r="A144" s="108" t="s">
        <v>206</v>
      </c>
      <c r="B144" s="68" t="s">
        <v>207</v>
      </c>
      <c r="C144" s="153"/>
      <c r="D144" s="133">
        <f t="shared" si="48"/>
        <v>0</v>
      </c>
      <c r="E144" s="133">
        <f t="shared" si="49"/>
        <v>0</v>
      </c>
      <c r="F144" s="141">
        <v>12500</v>
      </c>
      <c r="G144" s="77">
        <f t="shared" si="50"/>
        <v>2375</v>
      </c>
      <c r="H144" s="78">
        <f t="shared" si="51"/>
        <v>14875</v>
      </c>
      <c r="I144" s="79">
        <v>12000</v>
      </c>
      <c r="J144" s="79">
        <v>2280</v>
      </c>
      <c r="K144" s="79">
        <v>14280</v>
      </c>
      <c r="L144" s="80">
        <v>1500</v>
      </c>
      <c r="M144" s="154">
        <v>285</v>
      </c>
      <c r="N144" s="80">
        <v>1785</v>
      </c>
      <c r="O144" s="138">
        <f t="shared" si="42"/>
        <v>10313.333333333334</v>
      </c>
      <c r="P144" s="26" t="s">
        <v>16</v>
      </c>
      <c r="Q144" s="226">
        <v>500</v>
      </c>
      <c r="R144" s="25">
        <f t="shared" si="52"/>
        <v>5156666.666666667</v>
      </c>
    </row>
    <row r="145" spans="1:18" ht="228" customHeight="1">
      <c r="A145" s="163" t="s">
        <v>208</v>
      </c>
      <c r="B145" s="68" t="s">
        <v>209</v>
      </c>
      <c r="C145" s="153"/>
      <c r="D145" s="133">
        <f t="shared" si="48"/>
        <v>0</v>
      </c>
      <c r="E145" s="133">
        <f t="shared" si="49"/>
        <v>0</v>
      </c>
      <c r="F145" s="141">
        <v>3300000</v>
      </c>
      <c r="G145" s="77">
        <f t="shared" si="50"/>
        <v>627000</v>
      </c>
      <c r="H145" s="78">
        <f t="shared" si="51"/>
        <v>3927000</v>
      </c>
      <c r="I145" s="79">
        <v>3000000</v>
      </c>
      <c r="J145" s="79">
        <v>570000</v>
      </c>
      <c r="K145" s="79">
        <v>3570000</v>
      </c>
      <c r="L145" s="80">
        <v>3600000</v>
      </c>
      <c r="M145" s="154">
        <v>684000</v>
      </c>
      <c r="N145" s="80">
        <v>4284000</v>
      </c>
      <c r="O145" s="138">
        <f t="shared" si="42"/>
        <v>3927000</v>
      </c>
      <c r="P145" s="26" t="s">
        <v>16</v>
      </c>
      <c r="Q145" s="164">
        <v>5</v>
      </c>
      <c r="R145" s="25">
        <f t="shared" si="52"/>
        <v>19635000</v>
      </c>
    </row>
    <row r="146" spans="1:18" ht="45">
      <c r="A146" s="163" t="s">
        <v>210</v>
      </c>
      <c r="B146" s="68" t="s">
        <v>211</v>
      </c>
      <c r="C146" s="153"/>
      <c r="D146" s="133">
        <f t="shared" si="48"/>
        <v>0</v>
      </c>
      <c r="E146" s="133">
        <f t="shared" si="49"/>
        <v>0</v>
      </c>
      <c r="F146" s="141">
        <v>1200000</v>
      </c>
      <c r="G146" s="77">
        <f t="shared" si="50"/>
        <v>228000</v>
      </c>
      <c r="H146" s="78">
        <f t="shared" si="51"/>
        <v>1428000</v>
      </c>
      <c r="I146" s="79">
        <v>1200000</v>
      </c>
      <c r="J146" s="79">
        <v>228000</v>
      </c>
      <c r="K146" s="79">
        <v>1428000</v>
      </c>
      <c r="L146" s="80">
        <v>4600000</v>
      </c>
      <c r="M146" s="154">
        <v>874000</v>
      </c>
      <c r="N146" s="80">
        <v>5474000</v>
      </c>
      <c r="O146" s="138">
        <f t="shared" si="42"/>
        <v>2776666.6666666665</v>
      </c>
      <c r="P146" s="26" t="s">
        <v>16</v>
      </c>
      <c r="Q146" s="26">
        <v>5</v>
      </c>
      <c r="R146" s="25">
        <f t="shared" si="52"/>
        <v>13883333.333333332</v>
      </c>
    </row>
    <row r="147" spans="1:18" ht="120">
      <c r="A147" s="163" t="s">
        <v>212</v>
      </c>
      <c r="B147" s="69" t="s">
        <v>29</v>
      </c>
      <c r="C147" s="153"/>
      <c r="D147" s="133">
        <f t="shared" si="48"/>
        <v>0</v>
      </c>
      <c r="E147" s="133">
        <f t="shared" si="49"/>
        <v>0</v>
      </c>
      <c r="F147" s="141">
        <v>13000</v>
      </c>
      <c r="G147" s="77">
        <f t="shared" si="50"/>
        <v>2470</v>
      </c>
      <c r="H147" s="78">
        <f t="shared" si="51"/>
        <v>15470</v>
      </c>
      <c r="I147" s="79">
        <v>14000</v>
      </c>
      <c r="J147" s="79">
        <v>2660</v>
      </c>
      <c r="K147" s="79">
        <v>16660</v>
      </c>
      <c r="L147" s="80">
        <v>14500</v>
      </c>
      <c r="M147" s="154">
        <v>1160</v>
      </c>
      <c r="N147" s="80">
        <v>15660</v>
      </c>
      <c r="O147" s="138">
        <f t="shared" si="42"/>
        <v>15930</v>
      </c>
      <c r="P147" s="26" t="s">
        <v>16</v>
      </c>
      <c r="Q147" s="26">
        <v>500</v>
      </c>
      <c r="R147" s="25">
        <f t="shared" si="52"/>
        <v>7965000</v>
      </c>
    </row>
    <row r="148" spans="1:18" ht="210">
      <c r="A148" s="156" t="s">
        <v>213</v>
      </c>
      <c r="B148" s="69" t="s">
        <v>214</v>
      </c>
      <c r="C148" s="143"/>
      <c r="D148" s="135">
        <f t="shared" si="48"/>
        <v>0</v>
      </c>
      <c r="E148" s="135">
        <f t="shared" si="49"/>
        <v>0</v>
      </c>
      <c r="F148" s="144">
        <v>1800000</v>
      </c>
      <c r="G148" s="87">
        <f t="shared" si="50"/>
        <v>342000</v>
      </c>
      <c r="H148" s="88">
        <f t="shared" si="51"/>
        <v>2142000</v>
      </c>
      <c r="I148" s="89">
        <v>1800000</v>
      </c>
      <c r="J148" s="89">
        <v>342000</v>
      </c>
      <c r="K148" s="89">
        <v>2142000</v>
      </c>
      <c r="L148" s="90">
        <v>897500</v>
      </c>
      <c r="M148" s="158">
        <v>71800</v>
      </c>
      <c r="N148" s="90">
        <v>969300</v>
      </c>
      <c r="O148" s="138">
        <f>AVERAGE(H148,K148,N148)</f>
        <v>1751100</v>
      </c>
      <c r="P148" s="26" t="s">
        <v>16</v>
      </c>
      <c r="Q148" s="92">
        <v>10</v>
      </c>
      <c r="R148" s="93">
        <f t="shared" si="52"/>
        <v>17511000</v>
      </c>
    </row>
    <row r="149" spans="1:18">
      <c r="A149" s="145" t="s">
        <v>215</v>
      </c>
      <c r="B149" s="145"/>
      <c r="C149" s="145"/>
      <c r="D149" s="145"/>
      <c r="E149" s="145"/>
      <c r="F149" s="145"/>
      <c r="G149" s="145"/>
      <c r="H149" s="145"/>
      <c r="I149" s="145"/>
      <c r="J149" s="145"/>
      <c r="K149" s="145"/>
      <c r="L149" s="145"/>
      <c r="M149" s="145"/>
      <c r="N149" s="145"/>
      <c r="O149" s="138" t="e">
        <f t="shared" si="42"/>
        <v>#DIV/0!</v>
      </c>
      <c r="P149" s="145"/>
      <c r="Q149" s="145"/>
      <c r="R149" s="145"/>
    </row>
    <row r="150" spans="1:18" ht="110.25">
      <c r="A150" s="160" t="s">
        <v>216</v>
      </c>
      <c r="B150" s="165" t="s">
        <v>287</v>
      </c>
      <c r="C150" s="166"/>
      <c r="D150" s="148">
        <f t="shared" ref="D150:D161" si="53">ROUND((C150*0.19),0)</f>
        <v>0</v>
      </c>
      <c r="E150" s="148">
        <f t="shared" ref="E150:E161" si="54">C150+D150</f>
        <v>0</v>
      </c>
      <c r="F150" s="149">
        <v>310000</v>
      </c>
      <c r="G150" s="99">
        <f t="shared" ref="G150:G161" si="55">F150*0.19</f>
        <v>58900</v>
      </c>
      <c r="H150" s="100">
        <f t="shared" ref="H150:H161" si="56">F150+G150</f>
        <v>368900</v>
      </c>
      <c r="I150" s="101">
        <v>300000</v>
      </c>
      <c r="J150" s="101">
        <v>57000</v>
      </c>
      <c r="K150" s="101">
        <v>357000</v>
      </c>
      <c r="L150" s="102">
        <v>19000</v>
      </c>
      <c r="M150" s="150">
        <v>3610</v>
      </c>
      <c r="N150" s="102">
        <v>22610</v>
      </c>
      <c r="O150" s="138">
        <f t="shared" si="42"/>
        <v>249503.33333333334</v>
      </c>
      <c r="P150" s="104" t="s">
        <v>16</v>
      </c>
      <c r="Q150" s="104">
        <v>40</v>
      </c>
      <c r="R150" s="151">
        <f t="shared" ref="R150:R155" si="57">O150*Q150</f>
        <v>9980133.333333334</v>
      </c>
    </row>
    <row r="151" spans="1:18" ht="78.75">
      <c r="A151" s="163" t="s">
        <v>217</v>
      </c>
      <c r="B151" s="167" t="s">
        <v>288</v>
      </c>
      <c r="C151" s="168"/>
      <c r="D151" s="133">
        <f t="shared" si="53"/>
        <v>0</v>
      </c>
      <c r="E151" s="133">
        <f t="shared" si="54"/>
        <v>0</v>
      </c>
      <c r="F151" s="141">
        <v>310000</v>
      </c>
      <c r="G151" s="77">
        <f t="shared" si="55"/>
        <v>58900</v>
      </c>
      <c r="H151" s="78">
        <f t="shared" si="56"/>
        <v>368900</v>
      </c>
      <c r="I151" s="79">
        <v>300000</v>
      </c>
      <c r="J151" s="79">
        <v>57000</v>
      </c>
      <c r="K151" s="79">
        <v>357000</v>
      </c>
      <c r="L151" s="80">
        <v>21000</v>
      </c>
      <c r="M151" s="154">
        <v>3990</v>
      </c>
      <c r="N151" s="80">
        <v>24990</v>
      </c>
      <c r="O151" s="138">
        <f t="shared" si="42"/>
        <v>250296.66666666666</v>
      </c>
      <c r="P151" s="26" t="s">
        <v>16</v>
      </c>
      <c r="Q151" s="26">
        <v>40</v>
      </c>
      <c r="R151" s="25">
        <f t="shared" si="57"/>
        <v>10011866.666666666</v>
      </c>
    </row>
    <row r="152" spans="1:18" ht="110.25">
      <c r="A152" s="163" t="s">
        <v>218</v>
      </c>
      <c r="B152" s="167" t="s">
        <v>289</v>
      </c>
      <c r="C152" s="168"/>
      <c r="D152" s="133">
        <f t="shared" si="53"/>
        <v>0</v>
      </c>
      <c r="E152" s="133">
        <f t="shared" si="54"/>
        <v>0</v>
      </c>
      <c r="F152" s="141">
        <v>310000</v>
      </c>
      <c r="G152" s="77">
        <f t="shared" si="55"/>
        <v>58900</v>
      </c>
      <c r="H152" s="78">
        <f t="shared" si="56"/>
        <v>368900</v>
      </c>
      <c r="I152" s="79">
        <v>300000</v>
      </c>
      <c r="J152" s="79">
        <v>57000</v>
      </c>
      <c r="K152" s="79">
        <v>357000</v>
      </c>
      <c r="L152" s="80">
        <v>23800</v>
      </c>
      <c r="M152" s="154">
        <v>4522</v>
      </c>
      <c r="N152" s="80">
        <v>28322</v>
      </c>
      <c r="O152" s="138">
        <f t="shared" si="42"/>
        <v>251407.33333333334</v>
      </c>
      <c r="P152" s="26" t="s">
        <v>16</v>
      </c>
      <c r="Q152" s="26">
        <v>40</v>
      </c>
      <c r="R152" s="25">
        <f t="shared" si="57"/>
        <v>10056293.333333334</v>
      </c>
    </row>
    <row r="153" spans="1:18" ht="63">
      <c r="A153" s="163" t="s">
        <v>219</v>
      </c>
      <c r="B153" s="167" t="s">
        <v>290</v>
      </c>
      <c r="C153" s="168"/>
      <c r="D153" s="133">
        <f t="shared" si="53"/>
        <v>0</v>
      </c>
      <c r="E153" s="133">
        <f t="shared" si="54"/>
        <v>0</v>
      </c>
      <c r="F153" s="141">
        <v>310000</v>
      </c>
      <c r="G153" s="77">
        <f t="shared" si="55"/>
        <v>58900</v>
      </c>
      <c r="H153" s="78">
        <f t="shared" si="56"/>
        <v>368900</v>
      </c>
      <c r="I153" s="79">
        <v>300000</v>
      </c>
      <c r="J153" s="79">
        <v>57000</v>
      </c>
      <c r="K153" s="79">
        <v>357000</v>
      </c>
      <c r="L153" s="80">
        <v>24000</v>
      </c>
      <c r="M153" s="154">
        <v>4560</v>
      </c>
      <c r="N153" s="80">
        <v>28560</v>
      </c>
      <c r="O153" s="138">
        <f t="shared" si="42"/>
        <v>251486.66666666666</v>
      </c>
      <c r="P153" s="26" t="s">
        <v>16</v>
      </c>
      <c r="Q153" s="26">
        <v>40</v>
      </c>
      <c r="R153" s="25">
        <f t="shared" si="57"/>
        <v>10059466.666666666</v>
      </c>
    </row>
    <row r="154" spans="1:18" ht="268.5" customHeight="1">
      <c r="A154" s="163" t="s">
        <v>220</v>
      </c>
      <c r="B154" s="169" t="s">
        <v>221</v>
      </c>
      <c r="C154" s="170"/>
      <c r="D154" s="133">
        <f t="shared" si="53"/>
        <v>0</v>
      </c>
      <c r="E154" s="133">
        <f t="shared" si="54"/>
        <v>0</v>
      </c>
      <c r="F154" s="141">
        <v>34000</v>
      </c>
      <c r="G154" s="77">
        <f t="shared" si="55"/>
        <v>6460</v>
      </c>
      <c r="H154" s="78">
        <f t="shared" si="56"/>
        <v>40460</v>
      </c>
      <c r="I154" s="79">
        <v>32000</v>
      </c>
      <c r="J154" s="79">
        <v>6080</v>
      </c>
      <c r="K154" s="79">
        <v>38080</v>
      </c>
      <c r="L154" s="80"/>
      <c r="M154" s="154"/>
      <c r="N154" s="80"/>
      <c r="O154" s="138">
        <f>(H154+K154)/2</f>
        <v>39270</v>
      </c>
      <c r="P154" s="26" t="s">
        <v>16</v>
      </c>
      <c r="Q154" s="26">
        <v>160</v>
      </c>
      <c r="R154" s="25">
        <f t="shared" si="57"/>
        <v>6283200</v>
      </c>
    </row>
    <row r="155" spans="1:18" ht="63" customHeight="1">
      <c r="A155" s="163" t="s">
        <v>222</v>
      </c>
      <c r="B155" s="171" t="s">
        <v>223</v>
      </c>
      <c r="C155" s="133"/>
      <c r="D155" s="133">
        <f t="shared" si="53"/>
        <v>0</v>
      </c>
      <c r="E155" s="133">
        <f t="shared" si="54"/>
        <v>0</v>
      </c>
      <c r="F155" s="141">
        <v>16300</v>
      </c>
      <c r="G155" s="77">
        <f t="shared" si="55"/>
        <v>3097</v>
      </c>
      <c r="H155" s="78">
        <f t="shared" si="56"/>
        <v>19397</v>
      </c>
      <c r="I155" s="79">
        <v>16000</v>
      </c>
      <c r="J155" s="79">
        <v>3040</v>
      </c>
      <c r="K155" s="79">
        <v>19040</v>
      </c>
      <c r="L155" s="80">
        <v>11345</v>
      </c>
      <c r="M155" s="154">
        <v>2155.5500000000002</v>
      </c>
      <c r="N155" s="80">
        <v>13500.55</v>
      </c>
      <c r="O155" s="138">
        <f t="shared" si="42"/>
        <v>17312.516666666666</v>
      </c>
      <c r="P155" s="26" t="s">
        <v>16</v>
      </c>
      <c r="Q155" s="26">
        <v>160</v>
      </c>
      <c r="R155" s="25">
        <f t="shared" si="57"/>
        <v>2770002.6666666665</v>
      </c>
    </row>
    <row r="156" spans="1:18" ht="60">
      <c r="A156" s="163" t="s">
        <v>224</v>
      </c>
      <c r="B156" s="64" t="s">
        <v>225</v>
      </c>
      <c r="C156" s="170"/>
      <c r="D156" s="133">
        <f t="shared" si="53"/>
        <v>0</v>
      </c>
      <c r="E156" s="133">
        <f t="shared" si="54"/>
        <v>0</v>
      </c>
      <c r="F156" s="141">
        <v>1200000</v>
      </c>
      <c r="G156" s="77">
        <f t="shared" si="55"/>
        <v>228000</v>
      </c>
      <c r="H156" s="78">
        <f t="shared" si="56"/>
        <v>1428000</v>
      </c>
      <c r="I156" s="79">
        <v>1000000</v>
      </c>
      <c r="J156" s="79">
        <v>190000</v>
      </c>
      <c r="K156" s="79">
        <v>1190000</v>
      </c>
      <c r="L156" s="80">
        <v>574000</v>
      </c>
      <c r="M156" s="154">
        <v>109060</v>
      </c>
      <c r="N156" s="80">
        <v>683060</v>
      </c>
      <c r="O156" s="138">
        <f t="shared" si="42"/>
        <v>1100353.3333333333</v>
      </c>
      <c r="P156" s="26">
        <v>4</v>
      </c>
      <c r="Q156" s="164">
        <v>2</v>
      </c>
      <c r="R156" s="25">
        <f>O156*Q156*P156</f>
        <v>8802826.666666666</v>
      </c>
    </row>
    <row r="157" spans="1:18" ht="120">
      <c r="A157" s="163" t="s">
        <v>212</v>
      </c>
      <c r="B157" s="68" t="s">
        <v>226</v>
      </c>
      <c r="C157" s="153"/>
      <c r="D157" s="133">
        <f t="shared" si="53"/>
        <v>0</v>
      </c>
      <c r="E157" s="133">
        <f t="shared" si="54"/>
        <v>0</v>
      </c>
      <c r="F157" s="141">
        <v>13000</v>
      </c>
      <c r="G157" s="77">
        <f t="shared" si="55"/>
        <v>2470</v>
      </c>
      <c r="H157" s="78">
        <f t="shared" si="56"/>
        <v>15470</v>
      </c>
      <c r="I157" s="79">
        <v>14000</v>
      </c>
      <c r="J157" s="79">
        <v>2660</v>
      </c>
      <c r="K157" s="79">
        <v>16660</v>
      </c>
      <c r="L157" s="80">
        <v>14500</v>
      </c>
      <c r="M157" s="154">
        <v>1160</v>
      </c>
      <c r="N157" s="80">
        <v>15660</v>
      </c>
      <c r="O157" s="138">
        <f t="shared" si="42"/>
        <v>15930</v>
      </c>
      <c r="P157" s="26" t="s">
        <v>16</v>
      </c>
      <c r="Q157" s="26">
        <v>320</v>
      </c>
      <c r="R157" s="25">
        <f>O157*Q157</f>
        <v>5097600</v>
      </c>
    </row>
    <row r="158" spans="1:18">
      <c r="A158" s="175" t="s">
        <v>82</v>
      </c>
      <c r="B158" s="68" t="s">
        <v>83</v>
      </c>
      <c r="C158" s="207">
        <v>4046</v>
      </c>
      <c r="D158" s="33">
        <f t="shared" si="53"/>
        <v>769</v>
      </c>
      <c r="E158" s="33">
        <f t="shared" ref="E158" si="58">D158+C158</f>
        <v>4815</v>
      </c>
      <c r="F158" s="19"/>
      <c r="G158" s="20"/>
      <c r="H158" s="21"/>
      <c r="I158" s="196"/>
      <c r="J158" s="197"/>
      <c r="K158" s="197"/>
      <c r="L158" s="206"/>
      <c r="M158" s="198"/>
      <c r="N158" s="198"/>
      <c r="O158" s="25">
        <f>E158</f>
        <v>4815</v>
      </c>
      <c r="P158" s="26"/>
      <c r="Q158" s="92">
        <v>160</v>
      </c>
      <c r="R158" s="25">
        <f t="shared" ref="R158" si="59">O158*Q158</f>
        <v>770400</v>
      </c>
    </row>
    <row r="159" spans="1:18" ht="409.5">
      <c r="A159" s="163" t="s">
        <v>227</v>
      </c>
      <c r="B159" s="73" t="s">
        <v>228</v>
      </c>
      <c r="C159" s="133"/>
      <c r="D159" s="133">
        <f t="shared" si="53"/>
        <v>0</v>
      </c>
      <c r="E159" s="133">
        <f t="shared" si="54"/>
        <v>0</v>
      </c>
      <c r="F159" s="141">
        <v>1200000</v>
      </c>
      <c r="G159" s="77">
        <f t="shared" si="55"/>
        <v>228000</v>
      </c>
      <c r="H159" s="78">
        <f t="shared" si="56"/>
        <v>1428000</v>
      </c>
      <c r="I159" s="79">
        <v>1200000</v>
      </c>
      <c r="J159" s="79">
        <v>228000</v>
      </c>
      <c r="K159" s="79">
        <v>1428000</v>
      </c>
      <c r="L159" s="80">
        <v>305000</v>
      </c>
      <c r="M159" s="154">
        <v>24400</v>
      </c>
      <c r="N159" s="80">
        <v>329400</v>
      </c>
      <c r="O159" s="138">
        <f t="shared" si="42"/>
        <v>1061800</v>
      </c>
      <c r="P159" s="26" t="s">
        <v>16</v>
      </c>
      <c r="Q159" s="164">
        <v>2</v>
      </c>
      <c r="R159" s="25">
        <f>O159*Q159</f>
        <v>2123600</v>
      </c>
    </row>
    <row r="160" spans="1:18" ht="42.75" customHeight="1">
      <c r="A160" s="163" t="s">
        <v>210</v>
      </c>
      <c r="B160" s="68" t="s">
        <v>229</v>
      </c>
      <c r="C160" s="153"/>
      <c r="D160" s="133">
        <f t="shared" si="53"/>
        <v>0</v>
      </c>
      <c r="E160" s="133">
        <f t="shared" si="54"/>
        <v>0</v>
      </c>
      <c r="F160" s="141">
        <v>600000</v>
      </c>
      <c r="G160" s="77">
        <f t="shared" si="55"/>
        <v>114000</v>
      </c>
      <c r="H160" s="78">
        <f t="shared" si="56"/>
        <v>714000</v>
      </c>
      <c r="I160" s="79">
        <v>600000</v>
      </c>
      <c r="J160" s="79">
        <v>114000</v>
      </c>
      <c r="K160" s="79">
        <v>714000</v>
      </c>
      <c r="L160" s="80">
        <v>450000</v>
      </c>
      <c r="M160" s="154">
        <v>85500</v>
      </c>
      <c r="N160" s="80">
        <v>535500</v>
      </c>
      <c r="O160" s="138">
        <f t="shared" si="42"/>
        <v>654500</v>
      </c>
      <c r="P160" s="26" t="s">
        <v>16</v>
      </c>
      <c r="Q160" s="26">
        <v>8</v>
      </c>
      <c r="R160" s="25">
        <f>O160*Q160</f>
        <v>5236000</v>
      </c>
    </row>
    <row r="161" spans="1:18" ht="409.5">
      <c r="A161" s="156" t="s">
        <v>230</v>
      </c>
      <c r="B161" s="172" t="s">
        <v>231</v>
      </c>
      <c r="C161" s="173"/>
      <c r="D161" s="135">
        <f t="shared" si="53"/>
        <v>0</v>
      </c>
      <c r="E161" s="135">
        <f t="shared" si="54"/>
        <v>0</v>
      </c>
      <c r="F161" s="144">
        <v>510000</v>
      </c>
      <c r="G161" s="87">
        <f t="shared" si="55"/>
        <v>96900</v>
      </c>
      <c r="H161" s="88">
        <f t="shared" si="56"/>
        <v>606900</v>
      </c>
      <c r="I161" s="89">
        <v>500000</v>
      </c>
      <c r="J161" s="89">
        <v>95000</v>
      </c>
      <c r="K161" s="89">
        <v>595000</v>
      </c>
      <c r="L161" s="90">
        <v>280000</v>
      </c>
      <c r="M161" s="158">
        <v>53200</v>
      </c>
      <c r="N161" s="90">
        <v>333200</v>
      </c>
      <c r="O161" s="138">
        <f t="shared" si="42"/>
        <v>511700</v>
      </c>
      <c r="P161" s="92" t="s">
        <v>16</v>
      </c>
      <c r="Q161" s="92">
        <v>8</v>
      </c>
      <c r="R161" s="93">
        <f>O161*Q161</f>
        <v>4093600</v>
      </c>
    </row>
    <row r="162" spans="1:18">
      <c r="A162" s="145" t="s">
        <v>232</v>
      </c>
      <c r="B162" s="145"/>
      <c r="C162" s="145"/>
      <c r="D162" s="145"/>
      <c r="E162" s="145"/>
      <c r="F162" s="145"/>
      <c r="G162" s="145"/>
      <c r="H162" s="145"/>
      <c r="I162" s="145"/>
      <c r="J162" s="145"/>
      <c r="K162" s="145"/>
      <c r="L162" s="145"/>
      <c r="M162" s="145"/>
      <c r="N162" s="145"/>
      <c r="O162" s="138"/>
      <c r="P162" s="145"/>
      <c r="Q162" s="145"/>
      <c r="R162" s="145"/>
    </row>
    <row r="163" spans="1:18" ht="113.25" customHeight="1">
      <c r="A163" s="160" t="s">
        <v>233</v>
      </c>
      <c r="B163" s="161" t="s">
        <v>234</v>
      </c>
      <c r="C163" s="162"/>
      <c r="D163" s="148">
        <f>ROUND((C163*0.19),0)</f>
        <v>0</v>
      </c>
      <c r="E163" s="148">
        <f>C163+D163</f>
        <v>0</v>
      </c>
      <c r="F163" s="149">
        <v>1200000</v>
      </c>
      <c r="G163" s="99">
        <f>F163*0.19</f>
        <v>228000</v>
      </c>
      <c r="H163" s="100">
        <f>F163+G163</f>
        <v>1428000</v>
      </c>
      <c r="I163" s="101">
        <v>1000000</v>
      </c>
      <c r="J163" s="101">
        <v>190000</v>
      </c>
      <c r="K163" s="101">
        <v>1190000</v>
      </c>
      <c r="L163" s="102">
        <v>740000</v>
      </c>
      <c r="M163" s="150">
        <v>140600</v>
      </c>
      <c r="N163" s="102">
        <v>880600</v>
      </c>
      <c r="O163" s="138">
        <f t="shared" si="42"/>
        <v>1166200</v>
      </c>
      <c r="P163" s="104" t="s">
        <v>16</v>
      </c>
      <c r="Q163" s="174">
        <v>6</v>
      </c>
      <c r="R163" s="151">
        <f>O163*Q163</f>
        <v>6997200</v>
      </c>
    </row>
    <row r="164" spans="1:18" ht="75">
      <c r="A164" s="163" t="s">
        <v>235</v>
      </c>
      <c r="B164" s="68" t="s">
        <v>236</v>
      </c>
      <c r="C164" s="153"/>
      <c r="D164" s="133">
        <f>ROUND((C164*0.19),0)</f>
        <v>0</v>
      </c>
      <c r="E164" s="133">
        <f>C164+D164</f>
        <v>0</v>
      </c>
      <c r="F164" s="141">
        <v>380000</v>
      </c>
      <c r="G164" s="77">
        <f>F164*0.19</f>
        <v>72200</v>
      </c>
      <c r="H164" s="78">
        <f>F164+G164</f>
        <v>452200</v>
      </c>
      <c r="I164" s="79">
        <v>360000</v>
      </c>
      <c r="J164" s="79">
        <v>68400</v>
      </c>
      <c r="K164" s="79">
        <v>428400</v>
      </c>
      <c r="L164" s="80">
        <v>230000</v>
      </c>
      <c r="M164" s="154">
        <v>43700</v>
      </c>
      <c r="N164" s="80">
        <v>273700</v>
      </c>
      <c r="O164" s="138">
        <f t="shared" si="42"/>
        <v>384766.66666666669</v>
      </c>
      <c r="P164" s="26" t="s">
        <v>16</v>
      </c>
      <c r="Q164" s="26">
        <v>1</v>
      </c>
      <c r="R164" s="25">
        <f>O164*Q164</f>
        <v>384766.66666666669</v>
      </c>
    </row>
    <row r="165" spans="1:18" ht="210">
      <c r="A165" s="163" t="s">
        <v>237</v>
      </c>
      <c r="B165" s="68" t="s">
        <v>238</v>
      </c>
      <c r="C165" s="153"/>
      <c r="D165" s="133">
        <f>ROUND((C165*0.19),0)</f>
        <v>0</v>
      </c>
      <c r="E165" s="133">
        <f>C165+D165</f>
        <v>0</v>
      </c>
      <c r="F165" s="141">
        <v>98000</v>
      </c>
      <c r="G165" s="77">
        <f>F165*0.19</f>
        <v>18620</v>
      </c>
      <c r="H165" s="78">
        <f>F165+G165</f>
        <v>116620</v>
      </c>
      <c r="I165" s="79">
        <v>700000</v>
      </c>
      <c r="J165" s="79">
        <v>133000</v>
      </c>
      <c r="K165" s="79">
        <v>833000</v>
      </c>
      <c r="L165" s="80">
        <v>367910</v>
      </c>
      <c r="M165" s="154">
        <v>69902.899999999994</v>
      </c>
      <c r="N165" s="80">
        <v>437812.9</v>
      </c>
      <c r="O165" s="138">
        <f t="shared" si="42"/>
        <v>462477.6333333333</v>
      </c>
      <c r="P165" s="26" t="s">
        <v>16</v>
      </c>
      <c r="Q165" s="164">
        <v>6</v>
      </c>
      <c r="R165" s="25">
        <f>O165*Q165</f>
        <v>2774865.8</v>
      </c>
    </row>
    <row r="166" spans="1:18" ht="120">
      <c r="A166" s="175" t="s">
        <v>212</v>
      </c>
      <c r="B166" s="68" t="s">
        <v>29</v>
      </c>
      <c r="C166" s="153"/>
      <c r="D166" s="133">
        <f>ROUND((C166*0.19),0)</f>
        <v>0</v>
      </c>
      <c r="E166" s="133">
        <f>C166+D166</f>
        <v>0</v>
      </c>
      <c r="F166" s="141">
        <v>13100</v>
      </c>
      <c r="G166" s="77">
        <f>F166*0.19</f>
        <v>2489</v>
      </c>
      <c r="H166" s="78">
        <f>F166+G166</f>
        <v>15589</v>
      </c>
      <c r="I166" s="79">
        <v>14000</v>
      </c>
      <c r="J166" s="79">
        <v>2660</v>
      </c>
      <c r="K166" s="79">
        <v>16660</v>
      </c>
      <c r="L166" s="80">
        <v>14500</v>
      </c>
      <c r="M166" s="154">
        <v>1160</v>
      </c>
      <c r="N166" s="80">
        <v>15660</v>
      </c>
      <c r="O166" s="138">
        <f t="shared" si="42"/>
        <v>15969.666666666666</v>
      </c>
      <c r="P166" s="26" t="s">
        <v>16</v>
      </c>
      <c r="Q166" s="26">
        <v>360</v>
      </c>
      <c r="R166" s="25">
        <f>O166*Q166</f>
        <v>5749080</v>
      </c>
    </row>
    <row r="167" spans="1:18">
      <c r="A167" s="175" t="s">
        <v>82</v>
      </c>
      <c r="B167" s="68" t="s">
        <v>83</v>
      </c>
      <c r="C167" s="207">
        <v>4046</v>
      </c>
      <c r="D167" s="33">
        <f t="shared" ref="D167" si="60">ROUND((C167*0.19),0)</f>
        <v>769</v>
      </c>
      <c r="E167" s="33">
        <f t="shared" ref="E167" si="61">D167+C167</f>
        <v>4815</v>
      </c>
      <c r="F167" s="19"/>
      <c r="G167" s="20"/>
      <c r="H167" s="21"/>
      <c r="I167" s="196"/>
      <c r="J167" s="197"/>
      <c r="K167" s="197"/>
      <c r="L167" s="206"/>
      <c r="M167" s="198"/>
      <c r="N167" s="198"/>
      <c r="O167" s="25">
        <f>E167</f>
        <v>4815</v>
      </c>
      <c r="P167" s="26"/>
      <c r="Q167" s="92">
        <v>360</v>
      </c>
      <c r="R167" s="25">
        <f t="shared" ref="R167" si="62">O167*Q167</f>
        <v>1733400</v>
      </c>
    </row>
    <row r="168" spans="1:18" ht="120">
      <c r="A168" s="156" t="s">
        <v>195</v>
      </c>
      <c r="B168" s="32" t="s">
        <v>239</v>
      </c>
      <c r="C168" s="135"/>
      <c r="D168" s="135">
        <f>ROUND((C168*0.19),0)</f>
        <v>0</v>
      </c>
      <c r="E168" s="135">
        <f>C168+D168</f>
        <v>0</v>
      </c>
      <c r="F168" s="144">
        <v>148000</v>
      </c>
      <c r="G168" s="87">
        <f>F168*0.19</f>
        <v>28120</v>
      </c>
      <c r="H168" s="88">
        <f>F168+G168</f>
        <v>176120</v>
      </c>
      <c r="I168" s="89">
        <v>50000</v>
      </c>
      <c r="J168" s="89">
        <v>9500</v>
      </c>
      <c r="K168" s="89">
        <v>59500</v>
      </c>
      <c r="L168" s="90">
        <v>24000</v>
      </c>
      <c r="M168" s="158">
        <v>4560</v>
      </c>
      <c r="N168" s="90">
        <v>28560</v>
      </c>
      <c r="O168" s="138">
        <f t="shared" si="42"/>
        <v>88060</v>
      </c>
      <c r="P168" s="92" t="s">
        <v>16</v>
      </c>
      <c r="Q168" s="92">
        <v>18</v>
      </c>
      <c r="R168" s="93">
        <f>O168*Q168</f>
        <v>1585080</v>
      </c>
    </row>
    <row r="169" spans="1:18">
      <c r="A169" s="176" t="s">
        <v>240</v>
      </c>
      <c r="B169" s="176"/>
      <c r="C169" s="176"/>
      <c r="D169" s="176"/>
      <c r="E169" s="176"/>
      <c r="F169" s="176"/>
      <c r="G169" s="176"/>
      <c r="H169" s="176"/>
      <c r="I169" s="176"/>
      <c r="J169" s="176"/>
      <c r="K169" s="176"/>
      <c r="L169" s="176"/>
      <c r="M169" s="176"/>
      <c r="N169" s="176"/>
      <c r="O169" s="138"/>
      <c r="P169" s="176"/>
      <c r="Q169" s="176"/>
      <c r="R169" s="176"/>
    </row>
    <row r="170" spans="1:18" ht="166.5" customHeight="1">
      <c r="A170" s="160" t="s">
        <v>241</v>
      </c>
      <c r="B170" s="95" t="s">
        <v>242</v>
      </c>
      <c r="C170" s="148"/>
      <c r="D170" s="148">
        <f t="shared" ref="D170:D180" si="63">ROUND((C170*0.19),0)</f>
        <v>0</v>
      </c>
      <c r="E170" s="148">
        <f t="shared" ref="E170:E180" si="64">C170+D170</f>
        <v>0</v>
      </c>
      <c r="F170" s="149">
        <v>250000</v>
      </c>
      <c r="G170" s="99">
        <f t="shared" ref="G170:G180" si="65">F170*0.19</f>
        <v>47500</v>
      </c>
      <c r="H170" s="100">
        <f t="shared" ref="H170:H180" si="66">F170+G170</f>
        <v>297500</v>
      </c>
      <c r="I170" s="101">
        <v>220000</v>
      </c>
      <c r="J170" s="101">
        <v>41800</v>
      </c>
      <c r="K170" s="101">
        <v>261800</v>
      </c>
      <c r="L170" s="102">
        <v>115000</v>
      </c>
      <c r="M170" s="150">
        <v>21850</v>
      </c>
      <c r="N170" s="102">
        <v>136850</v>
      </c>
      <c r="O170" s="138">
        <f t="shared" si="42"/>
        <v>232050</v>
      </c>
      <c r="P170" s="104" t="s">
        <v>16</v>
      </c>
      <c r="Q170" s="104">
        <v>12</v>
      </c>
      <c r="R170" s="151">
        <f t="shared" ref="R170:R176" si="67">O170*Q170</f>
        <v>2784600</v>
      </c>
    </row>
    <row r="171" spans="1:18" ht="110.25" customHeight="1">
      <c r="A171" s="163" t="s">
        <v>243</v>
      </c>
      <c r="B171" s="73" t="s">
        <v>244</v>
      </c>
      <c r="C171" s="133"/>
      <c r="D171" s="133">
        <f t="shared" si="63"/>
        <v>0</v>
      </c>
      <c r="E171" s="133">
        <f t="shared" si="64"/>
        <v>0</v>
      </c>
      <c r="F171" s="141">
        <v>120000</v>
      </c>
      <c r="G171" s="77">
        <f t="shared" si="65"/>
        <v>22800</v>
      </c>
      <c r="H171" s="78">
        <f t="shared" si="66"/>
        <v>142800</v>
      </c>
      <c r="I171" s="79">
        <v>35000</v>
      </c>
      <c r="J171" s="79">
        <v>6650</v>
      </c>
      <c r="K171" s="79">
        <v>41650</v>
      </c>
      <c r="L171" s="80">
        <v>50000</v>
      </c>
      <c r="M171" s="154">
        <v>9500</v>
      </c>
      <c r="N171" s="80">
        <v>59500</v>
      </c>
      <c r="O171" s="138">
        <f t="shared" si="42"/>
        <v>81316.666666666672</v>
      </c>
      <c r="P171" s="26" t="s">
        <v>16</v>
      </c>
      <c r="Q171" s="26">
        <v>12</v>
      </c>
      <c r="R171" s="25">
        <f t="shared" si="67"/>
        <v>975800</v>
      </c>
    </row>
    <row r="172" spans="1:18" ht="90">
      <c r="A172" s="163" t="s">
        <v>245</v>
      </c>
      <c r="B172" s="73" t="s">
        <v>246</v>
      </c>
      <c r="C172" s="133"/>
      <c r="D172" s="133">
        <f t="shared" si="63"/>
        <v>0</v>
      </c>
      <c r="E172" s="133">
        <f t="shared" si="64"/>
        <v>0</v>
      </c>
      <c r="F172" s="141">
        <v>480000</v>
      </c>
      <c r="G172" s="77">
        <f t="shared" si="65"/>
        <v>91200</v>
      </c>
      <c r="H172" s="78">
        <f t="shared" si="66"/>
        <v>571200</v>
      </c>
      <c r="I172" s="79">
        <v>480000</v>
      </c>
      <c r="J172" s="79">
        <v>91200</v>
      </c>
      <c r="K172" s="79">
        <v>571200</v>
      </c>
      <c r="L172" s="80">
        <v>45000</v>
      </c>
      <c r="M172" s="154">
        <v>8550</v>
      </c>
      <c r="N172" s="80">
        <v>53550</v>
      </c>
      <c r="O172" s="138">
        <f t="shared" si="42"/>
        <v>398650</v>
      </c>
      <c r="P172" s="26" t="s">
        <v>16</v>
      </c>
      <c r="Q172" s="26">
        <v>12</v>
      </c>
      <c r="R172" s="25">
        <f t="shared" si="67"/>
        <v>4783800</v>
      </c>
    </row>
    <row r="173" spans="1:18" ht="60">
      <c r="A173" s="163" t="s">
        <v>247</v>
      </c>
      <c r="B173" s="68" t="s">
        <v>248</v>
      </c>
      <c r="C173" s="153"/>
      <c r="D173" s="133">
        <f t="shared" si="63"/>
        <v>0</v>
      </c>
      <c r="E173" s="133">
        <f t="shared" si="64"/>
        <v>0</v>
      </c>
      <c r="F173" s="141">
        <v>78000</v>
      </c>
      <c r="G173" s="77">
        <f t="shared" si="65"/>
        <v>14820</v>
      </c>
      <c r="H173" s="78">
        <f t="shared" si="66"/>
        <v>92820</v>
      </c>
      <c r="I173" s="79">
        <v>78000</v>
      </c>
      <c r="J173" s="79">
        <v>14820</v>
      </c>
      <c r="K173" s="79">
        <v>92820</v>
      </c>
      <c r="L173" s="80">
        <v>3000</v>
      </c>
      <c r="M173" s="154">
        <v>570</v>
      </c>
      <c r="N173" s="80">
        <v>3570</v>
      </c>
      <c r="O173" s="138">
        <f t="shared" si="42"/>
        <v>63070</v>
      </c>
      <c r="P173" s="26" t="s">
        <v>16</v>
      </c>
      <c r="Q173" s="26">
        <v>96</v>
      </c>
      <c r="R173" s="25">
        <f t="shared" si="67"/>
        <v>6054720</v>
      </c>
    </row>
    <row r="174" spans="1:18" ht="135">
      <c r="A174" s="177" t="s">
        <v>249</v>
      </c>
      <c r="B174" s="178" t="s">
        <v>250</v>
      </c>
      <c r="C174" s="153"/>
      <c r="D174" s="133">
        <f t="shared" si="63"/>
        <v>0</v>
      </c>
      <c r="E174" s="133">
        <f t="shared" si="64"/>
        <v>0</v>
      </c>
      <c r="F174" s="141">
        <v>12500</v>
      </c>
      <c r="G174" s="77">
        <f t="shared" si="65"/>
        <v>2375</v>
      </c>
      <c r="H174" s="78">
        <f t="shared" si="66"/>
        <v>14875</v>
      </c>
      <c r="I174" s="79">
        <v>12000</v>
      </c>
      <c r="J174" s="79">
        <f>ROUND((I174*0.19),0)</f>
        <v>2280</v>
      </c>
      <c r="K174" s="79">
        <f>I174+J174</f>
        <v>14280</v>
      </c>
      <c r="L174" s="80">
        <v>1500</v>
      </c>
      <c r="M174" s="154">
        <f>ROUND((L174*0.19),0)</f>
        <v>285</v>
      </c>
      <c r="N174" s="80">
        <f>L174+M174</f>
        <v>1785</v>
      </c>
      <c r="O174" s="138">
        <f t="shared" si="42"/>
        <v>10313.333333333334</v>
      </c>
      <c r="P174" s="26" t="s">
        <v>16</v>
      </c>
      <c r="Q174" s="26">
        <v>96</v>
      </c>
      <c r="R174" s="25">
        <f t="shared" si="67"/>
        <v>990080</v>
      </c>
    </row>
    <row r="175" spans="1:18" ht="120">
      <c r="A175" s="177" t="s">
        <v>251</v>
      </c>
      <c r="B175" s="73" t="s">
        <v>252</v>
      </c>
      <c r="C175" s="133"/>
      <c r="D175" s="133">
        <f t="shared" si="63"/>
        <v>0</v>
      </c>
      <c r="E175" s="133">
        <f t="shared" si="64"/>
        <v>0</v>
      </c>
      <c r="F175" s="141">
        <v>22000</v>
      </c>
      <c r="G175" s="77">
        <f t="shared" si="65"/>
        <v>4180</v>
      </c>
      <c r="H175" s="78">
        <f t="shared" si="66"/>
        <v>26180</v>
      </c>
      <c r="I175" s="79">
        <v>22000</v>
      </c>
      <c r="J175" s="79">
        <v>4180</v>
      </c>
      <c r="K175" s="79">
        <v>26180</v>
      </c>
      <c r="L175" s="80">
        <v>16000</v>
      </c>
      <c r="M175" s="154">
        <v>3040</v>
      </c>
      <c r="N175" s="80">
        <v>577.6</v>
      </c>
      <c r="O175" s="138">
        <f t="shared" si="42"/>
        <v>17645.866666666665</v>
      </c>
      <c r="P175" s="26" t="s">
        <v>16</v>
      </c>
      <c r="Q175" s="26">
        <v>96</v>
      </c>
      <c r="R175" s="25">
        <f t="shared" si="67"/>
        <v>1694003.1999999997</v>
      </c>
    </row>
    <row r="176" spans="1:18" ht="147.75" customHeight="1">
      <c r="A176" s="177" t="s">
        <v>253</v>
      </c>
      <c r="B176" s="68" t="s">
        <v>254</v>
      </c>
      <c r="C176" s="153"/>
      <c r="D176" s="133">
        <f t="shared" si="63"/>
        <v>0</v>
      </c>
      <c r="E176" s="133">
        <f t="shared" si="64"/>
        <v>0</v>
      </c>
      <c r="F176" s="141">
        <v>290000</v>
      </c>
      <c r="G176" s="77">
        <f t="shared" si="65"/>
        <v>55100</v>
      </c>
      <c r="H176" s="78">
        <f t="shared" si="66"/>
        <v>345100</v>
      </c>
      <c r="I176" s="79">
        <v>220000</v>
      </c>
      <c r="J176" s="79">
        <v>41800</v>
      </c>
      <c r="K176" s="79">
        <v>261800</v>
      </c>
      <c r="L176" s="80">
        <v>105000</v>
      </c>
      <c r="M176" s="154">
        <v>19950</v>
      </c>
      <c r="N176" s="80">
        <v>144900</v>
      </c>
      <c r="O176" s="138">
        <f t="shared" si="42"/>
        <v>250600</v>
      </c>
      <c r="P176" s="26" t="s">
        <v>16</v>
      </c>
      <c r="Q176" s="26">
        <v>2</v>
      </c>
      <c r="R176" s="25">
        <f t="shared" si="67"/>
        <v>501200</v>
      </c>
    </row>
    <row r="177" spans="1:18" ht="120">
      <c r="A177" s="177" t="s">
        <v>255</v>
      </c>
      <c r="B177" s="178" t="s">
        <v>256</v>
      </c>
      <c r="C177" s="153"/>
      <c r="D177" s="133">
        <f t="shared" si="63"/>
        <v>0</v>
      </c>
      <c r="E177" s="133">
        <f t="shared" si="64"/>
        <v>0</v>
      </c>
      <c r="F177" s="141">
        <v>600000</v>
      </c>
      <c r="G177" s="77">
        <f t="shared" si="65"/>
        <v>114000</v>
      </c>
      <c r="H177" s="78">
        <f t="shared" si="66"/>
        <v>714000</v>
      </c>
      <c r="I177" s="79">
        <v>600000</v>
      </c>
      <c r="J177" s="79">
        <v>114000</v>
      </c>
      <c r="K177" s="79">
        <v>714000</v>
      </c>
      <c r="L177" s="80">
        <v>432000</v>
      </c>
      <c r="M177" s="154">
        <v>82080</v>
      </c>
      <c r="N177" s="80">
        <v>514080</v>
      </c>
      <c r="O177" s="138">
        <f t="shared" si="42"/>
        <v>647360</v>
      </c>
      <c r="P177" s="26">
        <v>6</v>
      </c>
      <c r="Q177" s="26">
        <v>1</v>
      </c>
      <c r="R177" s="25">
        <f>O177*Q177*P177</f>
        <v>3884160</v>
      </c>
    </row>
    <row r="178" spans="1:18" ht="127.5" customHeight="1">
      <c r="A178" s="177" t="s">
        <v>212</v>
      </c>
      <c r="B178" s="68" t="s">
        <v>29</v>
      </c>
      <c r="C178" s="153">
        <v>13500</v>
      </c>
      <c r="D178" s="133">
        <f t="shared" si="63"/>
        <v>2565</v>
      </c>
      <c r="E178" s="133">
        <f t="shared" si="64"/>
        <v>16065</v>
      </c>
      <c r="F178" s="141">
        <v>13000</v>
      </c>
      <c r="G178" s="77">
        <f t="shared" si="65"/>
        <v>2470</v>
      </c>
      <c r="H178" s="78">
        <f t="shared" si="66"/>
        <v>15470</v>
      </c>
      <c r="I178" s="79">
        <v>14000</v>
      </c>
      <c r="J178" s="79">
        <v>2660</v>
      </c>
      <c r="K178" s="79">
        <v>16660</v>
      </c>
      <c r="L178" s="80">
        <v>14500</v>
      </c>
      <c r="M178" s="154">
        <v>1160</v>
      </c>
      <c r="N178" s="80">
        <v>15660</v>
      </c>
      <c r="O178" s="138">
        <f>E178</f>
        <v>16065</v>
      </c>
      <c r="P178" s="26" t="s">
        <v>16</v>
      </c>
      <c r="Q178" s="26">
        <v>120</v>
      </c>
      <c r="R178" s="25">
        <f>O178*Q178</f>
        <v>1927800</v>
      </c>
    </row>
    <row r="179" spans="1:18" ht="144" customHeight="1">
      <c r="A179" s="177" t="s">
        <v>257</v>
      </c>
      <c r="B179" s="68" t="s">
        <v>258</v>
      </c>
      <c r="C179" s="153"/>
      <c r="D179" s="133">
        <f t="shared" si="63"/>
        <v>0</v>
      </c>
      <c r="E179" s="133">
        <f t="shared" si="64"/>
        <v>0</v>
      </c>
      <c r="F179" s="141">
        <v>520000</v>
      </c>
      <c r="G179" s="77">
        <f t="shared" si="65"/>
        <v>98800</v>
      </c>
      <c r="H179" s="78">
        <f t="shared" si="66"/>
        <v>618800</v>
      </c>
      <c r="I179" s="79">
        <v>600000</v>
      </c>
      <c r="J179" s="79">
        <v>114000</v>
      </c>
      <c r="K179" s="79">
        <v>714000</v>
      </c>
      <c r="L179" s="80">
        <v>450000</v>
      </c>
      <c r="M179" s="154">
        <v>85500</v>
      </c>
      <c r="N179" s="80">
        <v>535500</v>
      </c>
      <c r="O179" s="138">
        <f t="shared" si="42"/>
        <v>622766.66666666663</v>
      </c>
      <c r="P179" s="26" t="s">
        <v>16</v>
      </c>
      <c r="Q179" s="26">
        <v>1</v>
      </c>
      <c r="R179" s="25">
        <f>O179*Q179</f>
        <v>622766.66666666663</v>
      </c>
    </row>
    <row r="180" spans="1:18" ht="123" customHeight="1">
      <c r="A180" s="179" t="s">
        <v>259</v>
      </c>
      <c r="B180" s="69" t="s">
        <v>260</v>
      </c>
      <c r="C180" s="143"/>
      <c r="D180" s="135">
        <f t="shared" si="63"/>
        <v>0</v>
      </c>
      <c r="E180" s="135">
        <f t="shared" si="64"/>
        <v>0</v>
      </c>
      <c r="F180" s="144">
        <v>1200000</v>
      </c>
      <c r="G180" s="87">
        <f t="shared" si="65"/>
        <v>228000</v>
      </c>
      <c r="H180" s="88">
        <f t="shared" si="66"/>
        <v>1428000</v>
      </c>
      <c r="I180" s="89">
        <v>1200000</v>
      </c>
      <c r="J180" s="89">
        <v>228000</v>
      </c>
      <c r="K180" s="89">
        <v>1428000</v>
      </c>
      <c r="L180" s="90">
        <v>4600000</v>
      </c>
      <c r="M180" s="158">
        <v>874000</v>
      </c>
      <c r="N180" s="90">
        <v>5474000</v>
      </c>
      <c r="O180" s="138">
        <f t="shared" si="42"/>
        <v>2776666.6666666665</v>
      </c>
      <c r="P180" s="92" t="s">
        <v>16</v>
      </c>
      <c r="Q180" s="92">
        <v>1</v>
      </c>
      <c r="R180" s="93">
        <f>O180*Q180</f>
        <v>2776666.6666666665</v>
      </c>
    </row>
    <row r="181" spans="1:18">
      <c r="A181" s="283" t="s">
        <v>261</v>
      </c>
      <c r="B181" s="284"/>
      <c r="C181" s="284"/>
      <c r="D181" s="284"/>
      <c r="E181" s="284"/>
      <c r="F181" s="284"/>
      <c r="G181" s="284"/>
      <c r="H181" s="284"/>
      <c r="I181" s="284"/>
      <c r="J181" s="284"/>
      <c r="K181" s="284"/>
      <c r="L181" s="284"/>
      <c r="M181" s="284"/>
      <c r="N181" s="284"/>
      <c r="O181" s="284"/>
      <c r="P181" s="284"/>
      <c r="Q181" s="284"/>
      <c r="R181" s="285"/>
    </row>
    <row r="182" spans="1:18" ht="126.75" customHeight="1">
      <c r="A182" s="180" t="s">
        <v>262</v>
      </c>
      <c r="B182" s="239" t="s">
        <v>263</v>
      </c>
      <c r="C182" s="148"/>
      <c r="D182" s="148">
        <f t="shared" ref="D182:D189" si="68">ROUND((C182*0.19),0)</f>
        <v>0</v>
      </c>
      <c r="E182" s="148">
        <f t="shared" ref="E182:E189" si="69">C182+D182</f>
        <v>0</v>
      </c>
      <c r="F182" s="149">
        <v>1200000</v>
      </c>
      <c r="G182" s="99">
        <f t="shared" ref="G182:G189" si="70">F182*0.19</f>
        <v>228000</v>
      </c>
      <c r="H182" s="100">
        <f t="shared" ref="H182:H189" si="71">F182+G182</f>
        <v>1428000</v>
      </c>
      <c r="I182" s="101">
        <v>1000000</v>
      </c>
      <c r="J182" s="101">
        <v>190000</v>
      </c>
      <c r="K182" s="101">
        <v>1190000</v>
      </c>
      <c r="L182" s="102">
        <v>1500000</v>
      </c>
      <c r="M182" s="150">
        <v>285000</v>
      </c>
      <c r="N182" s="102">
        <v>1785000</v>
      </c>
      <c r="O182" s="138">
        <f t="shared" si="42"/>
        <v>1467666.6666666667</v>
      </c>
      <c r="P182" s="104" t="s">
        <v>16</v>
      </c>
      <c r="Q182" s="104">
        <v>5</v>
      </c>
      <c r="R182" s="151">
        <f t="shared" ref="R182:R189" si="72">O182*Q182</f>
        <v>7338333.333333334</v>
      </c>
    </row>
    <row r="183" spans="1:18" ht="200.25" customHeight="1">
      <c r="A183" s="177" t="s">
        <v>264</v>
      </c>
      <c r="B183" s="73" t="s">
        <v>265</v>
      </c>
      <c r="C183" s="133"/>
      <c r="D183" s="133">
        <f t="shared" si="68"/>
        <v>0</v>
      </c>
      <c r="E183" s="133">
        <f t="shared" si="69"/>
        <v>0</v>
      </c>
      <c r="F183" s="141">
        <v>2180000</v>
      </c>
      <c r="G183" s="77">
        <f t="shared" si="70"/>
        <v>414200</v>
      </c>
      <c r="H183" s="78">
        <f t="shared" si="71"/>
        <v>2594200</v>
      </c>
      <c r="I183" s="79">
        <v>2200000</v>
      </c>
      <c r="J183" s="79">
        <v>418000</v>
      </c>
      <c r="K183" s="79">
        <v>2618000</v>
      </c>
      <c r="L183" s="80">
        <v>2650000</v>
      </c>
      <c r="M183" s="154">
        <v>503500</v>
      </c>
      <c r="N183" s="80">
        <v>3153500</v>
      </c>
      <c r="O183" s="138">
        <f t="shared" si="42"/>
        <v>2788566.6666666665</v>
      </c>
      <c r="P183" s="26" t="s">
        <v>16</v>
      </c>
      <c r="Q183" s="164">
        <v>5</v>
      </c>
      <c r="R183" s="151">
        <f t="shared" si="72"/>
        <v>13942833.333333332</v>
      </c>
    </row>
    <row r="184" spans="1:18" ht="193.5" customHeight="1">
      <c r="A184" s="177" t="s">
        <v>266</v>
      </c>
      <c r="B184" s="73" t="s">
        <v>267</v>
      </c>
      <c r="C184" s="133"/>
      <c r="D184" s="133">
        <f t="shared" si="68"/>
        <v>0</v>
      </c>
      <c r="E184" s="133">
        <f t="shared" si="69"/>
        <v>0</v>
      </c>
      <c r="F184" s="141">
        <v>1400000</v>
      </c>
      <c r="G184" s="77">
        <f t="shared" si="70"/>
        <v>266000</v>
      </c>
      <c r="H184" s="78">
        <f t="shared" si="71"/>
        <v>1666000</v>
      </c>
      <c r="I184" s="79">
        <v>1500000</v>
      </c>
      <c r="J184" s="79">
        <v>285000</v>
      </c>
      <c r="K184" s="79">
        <v>1785000</v>
      </c>
      <c r="L184" s="80">
        <v>585000</v>
      </c>
      <c r="M184" s="154">
        <v>111150</v>
      </c>
      <c r="N184" s="80">
        <v>696150</v>
      </c>
      <c r="O184" s="138">
        <f t="shared" si="42"/>
        <v>1382383.3333333333</v>
      </c>
      <c r="P184" s="26" t="s">
        <v>16</v>
      </c>
      <c r="Q184" s="164">
        <v>5</v>
      </c>
      <c r="R184" s="151">
        <f t="shared" si="72"/>
        <v>6911916.666666666</v>
      </c>
    </row>
    <row r="185" spans="1:18" ht="315">
      <c r="A185" s="177" t="s">
        <v>268</v>
      </c>
      <c r="B185" s="73" t="s">
        <v>269</v>
      </c>
      <c r="C185" s="133"/>
      <c r="D185" s="133">
        <f t="shared" si="68"/>
        <v>0</v>
      </c>
      <c r="E185" s="133">
        <f t="shared" si="69"/>
        <v>0</v>
      </c>
      <c r="F185" s="141">
        <v>38500</v>
      </c>
      <c r="G185" s="77">
        <f t="shared" si="70"/>
        <v>7315</v>
      </c>
      <c r="H185" s="78">
        <f t="shared" si="71"/>
        <v>45815</v>
      </c>
      <c r="I185" s="79">
        <v>38000</v>
      </c>
      <c r="J185" s="79">
        <v>7220</v>
      </c>
      <c r="K185" s="79">
        <v>45220</v>
      </c>
      <c r="L185" s="80">
        <v>21700</v>
      </c>
      <c r="M185" s="154">
        <v>4123</v>
      </c>
      <c r="N185" s="80">
        <v>25823</v>
      </c>
      <c r="O185" s="138">
        <f t="shared" si="42"/>
        <v>38952.666666666664</v>
      </c>
      <c r="P185" s="26" t="s">
        <v>16</v>
      </c>
      <c r="Q185" s="26">
        <v>350</v>
      </c>
      <c r="R185" s="25">
        <f t="shared" si="72"/>
        <v>13633433.333333332</v>
      </c>
    </row>
    <row r="186" spans="1:18" ht="90">
      <c r="A186" s="177" t="s">
        <v>212</v>
      </c>
      <c r="B186" s="178" t="s">
        <v>270</v>
      </c>
      <c r="C186" s="153">
        <v>13500</v>
      </c>
      <c r="D186" s="133">
        <f t="shared" si="68"/>
        <v>2565</v>
      </c>
      <c r="E186" s="133">
        <f t="shared" si="69"/>
        <v>16065</v>
      </c>
      <c r="F186" s="141">
        <v>13000</v>
      </c>
      <c r="G186" s="77">
        <f t="shared" si="70"/>
        <v>2470</v>
      </c>
      <c r="H186" s="78">
        <f t="shared" si="71"/>
        <v>15470</v>
      </c>
      <c r="I186" s="79">
        <v>14000</v>
      </c>
      <c r="J186" s="79">
        <v>2660</v>
      </c>
      <c r="K186" s="79">
        <v>16660</v>
      </c>
      <c r="L186" s="80">
        <v>25000</v>
      </c>
      <c r="M186" s="154">
        <v>4750</v>
      </c>
      <c r="N186" s="80">
        <v>29750</v>
      </c>
      <c r="O186" s="138">
        <f>E186</f>
        <v>16065</v>
      </c>
      <c r="P186" s="26" t="s">
        <v>16</v>
      </c>
      <c r="Q186" s="26">
        <v>400</v>
      </c>
      <c r="R186" s="25">
        <f t="shared" si="72"/>
        <v>6426000</v>
      </c>
    </row>
    <row r="187" spans="1:18" ht="225">
      <c r="A187" s="177" t="s">
        <v>271</v>
      </c>
      <c r="B187" s="73" t="s">
        <v>272</v>
      </c>
      <c r="C187" s="133"/>
      <c r="D187" s="133">
        <f t="shared" si="68"/>
        <v>0</v>
      </c>
      <c r="E187" s="133">
        <f t="shared" si="69"/>
        <v>0</v>
      </c>
      <c r="F187" s="141">
        <v>79300</v>
      </c>
      <c r="G187" s="77">
        <f t="shared" si="70"/>
        <v>15067</v>
      </c>
      <c r="H187" s="78">
        <f t="shared" si="71"/>
        <v>94367</v>
      </c>
      <c r="I187" s="79">
        <v>59000</v>
      </c>
      <c r="J187" s="79">
        <v>11210</v>
      </c>
      <c r="K187" s="79">
        <v>70210</v>
      </c>
      <c r="L187" s="80">
        <v>48000</v>
      </c>
      <c r="M187" s="154">
        <v>9120</v>
      </c>
      <c r="N187" s="80">
        <v>57120</v>
      </c>
      <c r="O187" s="138">
        <f t="shared" si="42"/>
        <v>73899</v>
      </c>
      <c r="P187" s="26" t="s">
        <v>16</v>
      </c>
      <c r="Q187" s="26">
        <v>350</v>
      </c>
      <c r="R187" s="25">
        <f t="shared" si="72"/>
        <v>25864650</v>
      </c>
    </row>
    <row r="188" spans="1:18" ht="180">
      <c r="A188" s="82" t="s">
        <v>273</v>
      </c>
      <c r="B188" s="69" t="s">
        <v>274</v>
      </c>
      <c r="C188" s="143"/>
      <c r="D188" s="135">
        <f t="shared" si="68"/>
        <v>0</v>
      </c>
      <c r="E188" s="135">
        <f t="shared" si="69"/>
        <v>0</v>
      </c>
      <c r="F188" s="144">
        <v>102000</v>
      </c>
      <c r="G188" s="87">
        <f t="shared" si="70"/>
        <v>19380</v>
      </c>
      <c r="H188" s="88">
        <f t="shared" si="71"/>
        <v>121380</v>
      </c>
      <c r="I188" s="89">
        <v>102000</v>
      </c>
      <c r="J188" s="89">
        <v>19380</v>
      </c>
      <c r="K188" s="89">
        <v>121380</v>
      </c>
      <c r="L188" s="90">
        <v>370000</v>
      </c>
      <c r="M188" s="158">
        <v>70300</v>
      </c>
      <c r="N188" s="90">
        <v>440300</v>
      </c>
      <c r="O188" s="270">
        <f t="shared" si="42"/>
        <v>227686.66666666666</v>
      </c>
      <c r="P188" s="92" t="s">
        <v>16</v>
      </c>
      <c r="Q188" s="92">
        <v>30</v>
      </c>
      <c r="R188" s="93">
        <f t="shared" si="72"/>
        <v>6830600</v>
      </c>
    </row>
    <row r="189" spans="1:18" ht="90">
      <c r="A189" s="177" t="s">
        <v>275</v>
      </c>
      <c r="B189" s="108" t="s">
        <v>276</v>
      </c>
      <c r="C189" s="271"/>
      <c r="D189" s="271">
        <f t="shared" si="68"/>
        <v>0</v>
      </c>
      <c r="E189" s="271">
        <f t="shared" si="69"/>
        <v>0</v>
      </c>
      <c r="F189" s="76">
        <v>16300</v>
      </c>
      <c r="G189" s="77">
        <f t="shared" si="70"/>
        <v>3097</v>
      </c>
      <c r="H189" s="78">
        <f t="shared" si="71"/>
        <v>19397</v>
      </c>
      <c r="I189" s="272">
        <v>16000</v>
      </c>
      <c r="J189" s="272">
        <v>3040</v>
      </c>
      <c r="K189" s="272">
        <v>19040</v>
      </c>
      <c r="L189" s="273">
        <v>16800</v>
      </c>
      <c r="M189" s="273">
        <v>3192</v>
      </c>
      <c r="N189" s="273">
        <v>19992</v>
      </c>
      <c r="O189" s="274">
        <f t="shared" si="42"/>
        <v>19476.333333333332</v>
      </c>
      <c r="P189" s="253" t="s">
        <v>16</v>
      </c>
      <c r="Q189" s="253">
        <v>350</v>
      </c>
      <c r="R189" s="252">
        <f t="shared" si="72"/>
        <v>6816716.666666666</v>
      </c>
    </row>
    <row r="190" spans="1:18" ht="210">
      <c r="A190" s="177" t="s">
        <v>284</v>
      </c>
      <c r="B190" s="108" t="s">
        <v>285</v>
      </c>
      <c r="C190" s="271">
        <v>20000000</v>
      </c>
      <c r="D190" s="271"/>
      <c r="E190" s="271">
        <v>20000000</v>
      </c>
      <c r="F190" s="76"/>
      <c r="G190" s="77"/>
      <c r="H190" s="78"/>
      <c r="I190" s="272"/>
      <c r="J190" s="272"/>
      <c r="K190" s="272"/>
      <c r="L190" s="273"/>
      <c r="M190" s="273"/>
      <c r="N190" s="273"/>
      <c r="O190" s="274">
        <v>20000000</v>
      </c>
      <c r="P190" s="253"/>
      <c r="Q190" s="253"/>
      <c r="R190" s="252">
        <v>20000000</v>
      </c>
    </row>
    <row r="191" spans="1:18" ht="409.5">
      <c r="A191" s="177" t="s">
        <v>284</v>
      </c>
      <c r="B191" s="108" t="s">
        <v>286</v>
      </c>
      <c r="C191" s="271">
        <v>20000000</v>
      </c>
      <c r="D191" s="271"/>
      <c r="E191" s="271">
        <v>20000000</v>
      </c>
      <c r="F191" s="76"/>
      <c r="G191" s="77"/>
      <c r="H191" s="78"/>
      <c r="I191" s="272"/>
      <c r="J191" s="272"/>
      <c r="K191" s="272"/>
      <c r="L191" s="273"/>
      <c r="M191" s="273"/>
      <c r="N191" s="273"/>
      <c r="O191" s="274">
        <v>20000000</v>
      </c>
      <c r="P191" s="253"/>
      <c r="Q191" s="253"/>
      <c r="R191" s="252">
        <v>20000000</v>
      </c>
    </row>
    <row r="192" spans="1:18">
      <c r="A192" s="184"/>
      <c r="B192" s="262"/>
      <c r="C192" s="263"/>
      <c r="D192" s="263"/>
      <c r="E192" s="263"/>
      <c r="F192" s="264"/>
      <c r="G192" s="265"/>
      <c r="H192" s="266"/>
      <c r="I192" s="267"/>
      <c r="J192" s="267"/>
      <c r="K192" s="267"/>
      <c r="L192" s="268"/>
      <c r="M192" s="268"/>
      <c r="N192" s="268"/>
      <c r="O192" s="269"/>
      <c r="R192" s="236"/>
    </row>
    <row r="193" spans="6:19">
      <c r="F193" s="181"/>
      <c r="G193" s="181"/>
      <c r="H193" s="181"/>
    </row>
    <row r="194" spans="6:19">
      <c r="F194" s="181"/>
      <c r="G194" s="181"/>
      <c r="H194" s="181"/>
      <c r="P194" s="278" t="s">
        <v>39</v>
      </c>
      <c r="Q194" s="278"/>
      <c r="R194" s="220">
        <f>SUM(R80:R193)</f>
        <v>935741923.66666675</v>
      </c>
    </row>
    <row r="196" spans="6:19">
      <c r="P196" s="278" t="s">
        <v>277</v>
      </c>
      <c r="Q196" s="278"/>
      <c r="R196" s="220">
        <f>R19+R30+R43+R194+R74</f>
        <v>2291302988.4666667</v>
      </c>
    </row>
    <row r="198" spans="6:19">
      <c r="P198" s="302"/>
      <c r="Q198" s="302"/>
      <c r="R198" s="225"/>
    </row>
    <row r="200" spans="6:19">
      <c r="P200" s="302"/>
      <c r="Q200" s="302"/>
      <c r="R200" s="236"/>
      <c r="S200" s="236"/>
    </row>
    <row r="202" spans="6:19">
      <c r="Q202" s="241"/>
      <c r="S202" s="236"/>
    </row>
    <row r="203" spans="6:19">
      <c r="R203" s="275"/>
    </row>
  </sheetData>
  <mergeCells count="54">
    <mergeCell ref="A1:R1"/>
    <mergeCell ref="A2:B2"/>
    <mergeCell ref="C2:E2"/>
    <mergeCell ref="F2:H2"/>
    <mergeCell ref="I2:K2"/>
    <mergeCell ref="L2:N2"/>
    <mergeCell ref="A4:B4"/>
    <mergeCell ref="A20:R20"/>
    <mergeCell ref="A21:B21"/>
    <mergeCell ref="C21:E21"/>
    <mergeCell ref="F21:H21"/>
    <mergeCell ref="I21:K21"/>
    <mergeCell ref="L21:N21"/>
    <mergeCell ref="P19:Q19"/>
    <mergeCell ref="R32:R41"/>
    <mergeCell ref="C32:N41"/>
    <mergeCell ref="A23:B23"/>
    <mergeCell ref="A26:A29"/>
    <mergeCell ref="A31:B31"/>
    <mergeCell ref="A32:A41"/>
    <mergeCell ref="B32:B41"/>
    <mergeCell ref="P30:Q30"/>
    <mergeCell ref="P196:Q196"/>
    <mergeCell ref="P198:Q198"/>
    <mergeCell ref="P200:Q200"/>
    <mergeCell ref="A45:B45"/>
    <mergeCell ref="C45:E45"/>
    <mergeCell ref="F45:H45"/>
    <mergeCell ref="I45:K45"/>
    <mergeCell ref="L45:N45"/>
    <mergeCell ref="A47:B47"/>
    <mergeCell ref="P194:Q194"/>
    <mergeCell ref="A107:R107"/>
    <mergeCell ref="A113:R113"/>
    <mergeCell ref="A77:B77"/>
    <mergeCell ref="A52:B52"/>
    <mergeCell ref="A66:A70"/>
    <mergeCell ref="A89:R89"/>
    <mergeCell ref="A44:R44"/>
    <mergeCell ref="P74:Q74"/>
    <mergeCell ref="O32:O41"/>
    <mergeCell ref="A123:R123"/>
    <mergeCell ref="A181:R181"/>
    <mergeCell ref="A94:R94"/>
    <mergeCell ref="A98:R98"/>
    <mergeCell ref="A103:R103"/>
    <mergeCell ref="C77:E77"/>
    <mergeCell ref="F77:H77"/>
    <mergeCell ref="I77:K77"/>
    <mergeCell ref="L77:N77"/>
    <mergeCell ref="A79:Q79"/>
    <mergeCell ref="A84:R84"/>
    <mergeCell ref="P32:P41"/>
    <mergeCell ref="Q32:Q41"/>
  </mergeCells>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GOMEZ GUERRERO IVAN EDUARDO</dc:creator>
  <cp:keywords/>
  <dc:description/>
  <cp:lastModifiedBy>Ivan Andres Ibarra Estupinan</cp:lastModifiedBy>
  <cp:revision/>
  <dcterms:created xsi:type="dcterms:W3CDTF">2025-07-28T03:27:05Z</dcterms:created>
  <dcterms:modified xsi:type="dcterms:W3CDTF">2025-09-05T12:04:10Z</dcterms:modified>
  <cp:category/>
  <cp:contentStatus/>
</cp:coreProperties>
</file>