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ANALISIS DE SECTOR Y PRECIOS 2025\"/>
    </mc:Choice>
  </mc:AlternateContent>
  <xr:revisionPtr revIDLastSave="0" documentId="13_ncr:1_{A65658BD-D08D-49BA-8383-4159A4D529F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G11" i="1" s="1"/>
  <c r="F10" i="1"/>
  <c r="G10" i="1" s="1"/>
  <c r="F9" i="1"/>
  <c r="G9" i="1" s="1"/>
  <c r="F8" i="1"/>
  <c r="G8" i="1" s="1"/>
  <c r="G13" i="1" s="1"/>
  <c r="F6" i="1"/>
  <c r="G6" i="1" s="1"/>
  <c r="F5" i="1"/>
  <c r="G5" i="1" s="1"/>
  <c r="F4" i="1"/>
  <c r="G4" i="1" s="1"/>
  <c r="F3" i="1"/>
  <c r="G3" i="1" s="1"/>
  <c r="L7" i="1"/>
  <c r="M7" i="1" s="1"/>
  <c r="L8" i="1"/>
  <c r="M8" i="1" s="1"/>
  <c r="L9" i="1"/>
  <c r="M9" i="1" s="1"/>
  <c r="L10" i="1"/>
  <c r="M10" i="1" s="1"/>
  <c r="L11" i="1"/>
  <c r="M11" i="1" s="1"/>
  <c r="I7" i="1"/>
  <c r="J7" i="1" s="1"/>
  <c r="I8" i="1"/>
  <c r="J8" i="1" s="1"/>
  <c r="J13" i="1" s="1"/>
  <c r="I9" i="1"/>
  <c r="J9" i="1" s="1"/>
  <c r="I10" i="1"/>
  <c r="J10" i="1" s="1"/>
  <c r="I11" i="1"/>
  <c r="J11" i="1" s="1"/>
  <c r="F7" i="1"/>
  <c r="G7" i="1" s="1"/>
  <c r="I6" i="1"/>
  <c r="J6" i="1" s="1"/>
  <c r="L5" i="1"/>
  <c r="M5" i="1" s="1"/>
  <c r="L4" i="1"/>
  <c r="M4" i="1" s="1"/>
  <c r="L3" i="1"/>
  <c r="M3" i="1" s="1"/>
  <c r="I5" i="1"/>
  <c r="J5" i="1" s="1"/>
  <c r="I4" i="1"/>
  <c r="J4" i="1" s="1"/>
  <c r="I3" i="1"/>
  <c r="J3" i="1" s="1"/>
  <c r="L6" i="1"/>
  <c r="M6" i="1" s="1"/>
  <c r="M13" i="1" l="1"/>
  <c r="N8" i="1"/>
  <c r="N7" i="1"/>
  <c r="N9" i="1"/>
  <c r="N10" i="1"/>
  <c r="N11" i="1"/>
  <c r="N4" i="1"/>
  <c r="N5" i="1"/>
  <c r="N3" i="1"/>
  <c r="N6" i="1"/>
  <c r="N13" i="1" l="1"/>
</calcChain>
</file>

<file path=xl/sharedStrings.xml><?xml version="1.0" encoding="utf-8"?>
<sst xmlns="http://schemas.openxmlformats.org/spreadsheetml/2006/main" count="29" uniqueCount="25">
  <si>
    <t>Descripción</t>
  </si>
  <si>
    <t>Vr. Total</t>
  </si>
  <si>
    <t>Item</t>
  </si>
  <si>
    <t>Valor Promedio Total</t>
  </si>
  <si>
    <t>Vr. Unitario</t>
  </si>
  <si>
    <t>IVA</t>
  </si>
  <si>
    <t xml:space="preserve">Vr. Unitario </t>
  </si>
  <si>
    <t xml:space="preserve">Vr Total </t>
  </si>
  <si>
    <t xml:space="preserve">Frecuencia </t>
  </si>
  <si>
    <t>Cantidad</t>
  </si>
  <si>
    <t>Suministro e instalación y memoria de cálculo: Plataforma de 7m de longitud y 0.60 m de ancho con malla calibre 18 auto-soportada en cubierta</t>
  </si>
  <si>
    <t>Escalera vertical tipo gato de 1,8m en acero A36 con recubrimiento en pintura electrostática</t>
  </si>
  <si>
    <t>Sistema de línea de vida horizontal de 15m en cable de acero inoxidable 316L, anclajes en acero inoxidable, engastes en extremos de 250KN cada uno (min 3 engastes por extremo) con testigo de calidad, debe incluir absorbedor de impacto que entregue a la estructura máx. 4,5KN (incluye memoria de cálculo y ficha técnica del equipo), intermedios en acero inoxidable y soportes PDM (Poste Disipador) para instalarse en las alzas de la teja termoacústica. Incluye instalación y DOS DISPOSITIVOS DE DESPLAZAMIENTO. Capacidad para 2 personas. Cumple con las regulaciones OSHA y normas ANSI, EN795, CSA.</t>
  </si>
  <si>
    <t>Sistema de línea de vida horizontal de 22,58m en cable de acero inoxidable 316L, anclajes en acero inoxidable, engastes en extremos de 250KN cada uno (min 3 engastes por extremo) con testigo de calidad, debe incluir absorbedor de impacto que entregue a la estructura máx. 4,5KN (incluye memoria de cálculo y ficha técnica del equipo), intermedios en acero inoxidable y soportes PDM (Poste Disipador) para instalarse en las alzas de la teja termoacústica. Incluye instalación y DOS DISPOSITIVOS DE DESPLAZAMIENTO. Capacidad para 2 personas. Cumple con las regulaciones OSHA y normas ANSI, EN795, CSA</t>
  </si>
  <si>
    <t>Sistema de línea de vida horizontal de 14,05m en cable de acero inoxidable 316L, anclajes en acero inoxidable, engastes en extremos de 250KN cada uno (min 3 engastes por extremo) con testigo de calidad, debe incluir absorbedor de impacto que entregue a la estructura máx. 4,5KN (incluye memoria de cálculo y ficha técnica del equipo), intermedios en acero inoxidable y soportes PDM (Poste Disipador) para instalarse en las alzas de la teja termoacústica. Incluye instalación y DOS DISPOSITIVOS DE DESPLAZAMIENTO. Capacidad para 2 personas. Cumple con las regulaciones OSHA y normas ANSI, EN795, CSA.</t>
  </si>
  <si>
    <t>Sistema de línea de vida horizontal de 33,48m en cable de acero inoxidable 316L, anclajes en acero inoxidable, engastes en extremos de 250KN cada uno (min 3 engastes por extremo) con testigo de, debe incluir absorbedor de impacto que entregue a la estructura máx. 4,5KN (incluye memoria de cálculo y ficha técnica del equipo), intermedios en acero inoxidable y soportes PDM (Poste Disipador) para instalarse en las alzas de la teja termoacústica. Incluye instalación y DOS DISPOSITIVOS DE DESPLAZAMIENTO. Capacidad para 2 personas. Cumple con las regulaciones OSHA y normas ANSI, EN795, CSA.</t>
  </si>
  <si>
    <t>Sistema de línea de vida horizontal de 40m en cable de acero inoxidable 316L, anclajes en acero inoxidable, engastes en extremos de 250KN cada uno (min 3 engastes por extremo) con testigo de calidad, debe incluir absorbedor de impacto que entregue a la estructura máx. 4,5KN (incluye memoria de cálculo y ficha técnica del equipo), intermedios en acero inoxidable y soportes PDM (Poste Disipador) para instalarse en las alzas de la teja termoacústica. Incluye instalación y DOS DISPOSITIVOS DE DESPLAZAMIENTO. Capacidad para 2 personas. Cumple con las regulaciones OSHA y normas ANSI, EN795, CSA</t>
  </si>
  <si>
    <t>Sistema de línea de vida horizontal de 21,3m en cable de acero inoxidable 316L, anclajes en acero inoxidable, engastes en extremos de 250KN cada uno (min 3 engastes por extremo) con testigo de calidad, debe incluir absorbedor de impacto que entregue a la estructura máx. 4,5KN (incluye memoria de cálculo y ficha técnica del equipo), intermedios en acero inoxidable y soportes PDM (Poste Disipador) para instalarse en las alzas de la teja termoacústica. Incluye instalación y DOS DISPOSITIVOS DE DESPLAZAMIENTO. Capacidad para 2 personas. Cumple con las regulaciones OSHA y normas ANSI, EN795, CSA</t>
  </si>
  <si>
    <t>Punto de anclaje anti-péndulo compuesto por poste absorbedor de choque para fijarse directamente a la teja tipo sándwich. Incluye instalación. Cumple con las regulaciones OSHA y normas ANSI, EN795, CSA</t>
  </si>
  <si>
    <t>COTIZACION 1 LICA COL</t>
  </si>
  <si>
    <t>GASTOS ADMINISTRATIVOS</t>
  </si>
  <si>
    <t>COTIZACION 2 -NATALIA FERIAS</t>
  </si>
  <si>
    <t>COTIZACION 3 - LINPRO</t>
  </si>
  <si>
    <t xml:space="preserve">*Este es el valor promedio que se debe pagar  </t>
  </si>
  <si>
    <t>VALOR  ADMINISTRACION E IMPREVISTO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</si>
</sst>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rgb="FF000000"/>
      <name val="Arial"/>
      <family val="2"/>
    </font>
    <font>
      <b/>
      <sz val="14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9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E3E3E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2" fillId="3" borderId="2" xfId="0" applyFont="1" applyFill="1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 wrapText="1"/>
    </xf>
    <xf numFmtId="164" fontId="0" fillId="0" borderId="8" xfId="0" applyNumberFormat="1" applyBorder="1" applyAlignment="1">
      <alignment horizontal="center" vertical="center" wrapText="1"/>
    </xf>
    <xf numFmtId="164" fontId="1" fillId="3" borderId="3" xfId="0" applyNumberFormat="1" applyFont="1" applyFill="1" applyBorder="1" applyAlignment="1">
      <alignment horizontal="center" vertical="center"/>
    </xf>
    <xf numFmtId="164" fontId="1" fillId="6" borderId="3" xfId="0" applyNumberFormat="1" applyFont="1" applyFill="1" applyBorder="1" applyAlignment="1">
      <alignment horizontal="center" vertical="center"/>
    </xf>
    <xf numFmtId="164" fontId="4" fillId="5" borderId="2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64" fontId="0" fillId="5" borderId="0" xfId="0" applyNumberFormat="1" applyFill="1" applyAlignment="1">
      <alignment vertical="center" wrapText="1"/>
    </xf>
    <xf numFmtId="164" fontId="0" fillId="0" borderId="2" xfId="0" applyNumberFormat="1" applyBorder="1" applyAlignment="1">
      <alignment horizontal="center" vertical="center" wrapText="1"/>
    </xf>
    <xf numFmtId="164" fontId="0" fillId="0" borderId="14" xfId="0" applyNumberFormat="1" applyBorder="1" applyAlignment="1">
      <alignment horizontal="center" vertical="center"/>
    </xf>
    <xf numFmtId="164" fontId="1" fillId="7" borderId="3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vertical="top" wrapText="1"/>
    </xf>
    <xf numFmtId="164" fontId="0" fillId="0" borderId="0" xfId="0" applyNumberFormat="1" applyAlignment="1">
      <alignment vertical="center"/>
    </xf>
    <xf numFmtId="164" fontId="0" fillId="0" borderId="0" xfId="0" applyNumberForma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wrapText="1"/>
    </xf>
    <xf numFmtId="4" fontId="0" fillId="0" borderId="0" xfId="0" applyNumberFormat="1"/>
    <xf numFmtId="4" fontId="0" fillId="0" borderId="0" xfId="0" applyNumberFormat="1" applyAlignment="1">
      <alignment vertical="center"/>
    </xf>
    <xf numFmtId="4" fontId="0" fillId="0" borderId="0" xfId="0" applyNumberFormat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164" fontId="0" fillId="0" borderId="0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4"/>
  <sheetViews>
    <sheetView tabSelected="1" topLeftCell="C1" zoomScale="86" zoomScaleNormal="86" workbookViewId="0">
      <selection activeCell="F14" sqref="F14"/>
    </sheetView>
  </sheetViews>
  <sheetFormatPr baseColWidth="10" defaultColWidth="11.5703125" defaultRowHeight="15" x14ac:dyDescent="0.25"/>
  <cols>
    <col min="1" max="1" width="11.5703125" style="1"/>
    <col min="2" max="2" width="26" style="1" customWidth="1"/>
    <col min="3" max="4" width="13.7109375" style="1" customWidth="1"/>
    <col min="5" max="6" width="16.7109375" style="1" customWidth="1"/>
    <col min="7" max="9" width="17.28515625" style="1" customWidth="1"/>
    <col min="10" max="13" width="15.42578125" style="1" customWidth="1"/>
    <col min="14" max="14" width="22.7109375" style="1" customWidth="1"/>
    <col min="15" max="16384" width="11.5703125" style="1"/>
  </cols>
  <sheetData>
    <row r="1" spans="1:14" s="3" customFormat="1" ht="31.15" customHeight="1" thickBot="1" x14ac:dyDescent="0.3">
      <c r="A1" s="28" t="s">
        <v>2</v>
      </c>
      <c r="B1" s="28" t="s">
        <v>0</v>
      </c>
      <c r="C1" s="28" t="s">
        <v>8</v>
      </c>
      <c r="D1" s="28" t="s">
        <v>9</v>
      </c>
      <c r="E1" s="31" t="s">
        <v>19</v>
      </c>
      <c r="F1" s="32"/>
      <c r="G1" s="32"/>
      <c r="H1" s="30" t="s">
        <v>21</v>
      </c>
      <c r="I1" s="30"/>
      <c r="J1" s="30"/>
      <c r="K1" s="33" t="s">
        <v>22</v>
      </c>
      <c r="L1" s="34"/>
      <c r="M1" s="35"/>
      <c r="N1" s="26" t="s">
        <v>3</v>
      </c>
    </row>
    <row r="2" spans="1:14" s="4" customFormat="1" ht="21.6" customHeight="1" thickBot="1" x14ac:dyDescent="0.3">
      <c r="A2" s="29"/>
      <c r="B2" s="29"/>
      <c r="C2" s="29"/>
      <c r="D2" s="29"/>
      <c r="E2" s="7" t="s">
        <v>4</v>
      </c>
      <c r="F2" s="7" t="s">
        <v>5</v>
      </c>
      <c r="G2" s="7" t="s">
        <v>1</v>
      </c>
      <c r="H2" s="5" t="s">
        <v>6</v>
      </c>
      <c r="I2" s="5" t="s">
        <v>5</v>
      </c>
      <c r="J2" s="5" t="s">
        <v>1</v>
      </c>
      <c r="K2" s="5" t="s">
        <v>4</v>
      </c>
      <c r="L2" s="5" t="s">
        <v>5</v>
      </c>
      <c r="M2" s="5" t="s">
        <v>7</v>
      </c>
      <c r="N2" s="27"/>
    </row>
    <row r="3" spans="1:14" ht="79.5" customHeight="1" x14ac:dyDescent="0.25">
      <c r="A3" s="2">
        <v>1</v>
      </c>
      <c r="B3" s="20" t="s">
        <v>10</v>
      </c>
      <c r="C3" s="12">
        <v>1</v>
      </c>
      <c r="D3" s="12">
        <v>1</v>
      </c>
      <c r="E3" s="23">
        <v>3898785</v>
      </c>
      <c r="F3" s="6">
        <f>+E3*19%</f>
        <v>740769.15</v>
      </c>
      <c r="G3" s="6">
        <f>+(E3+F3)*C3*D3</f>
        <v>4639554.1500000004</v>
      </c>
      <c r="H3" s="8">
        <v>7326595</v>
      </c>
      <c r="I3" s="6">
        <f t="shared" ref="I3:I11" si="0">+H3*19%</f>
        <v>1392053.05</v>
      </c>
      <c r="J3" s="6">
        <f t="shared" ref="J3:J11" si="1">+(H3+I3)*C3*D3</f>
        <v>8718648.0500000007</v>
      </c>
      <c r="K3" s="14">
        <v>5326410</v>
      </c>
      <c r="L3" s="6">
        <f t="shared" ref="L3:L5" si="2">+K3*19%</f>
        <v>1012017.9</v>
      </c>
      <c r="M3" s="6">
        <f t="shared" ref="M3:M13" si="3">+(K3+L3)*C3*D3</f>
        <v>6338427.9000000004</v>
      </c>
      <c r="N3" s="15">
        <f t="shared" ref="N3:N5" si="4">+(G3+J3+M3)/3</f>
        <v>6565543.3666666672</v>
      </c>
    </row>
    <row r="4" spans="1:14" ht="79.5" customHeight="1" x14ac:dyDescent="0.25">
      <c r="A4" s="2">
        <v>2</v>
      </c>
      <c r="B4" s="21" t="s">
        <v>11</v>
      </c>
      <c r="C4" s="12">
        <v>1</v>
      </c>
      <c r="D4" s="12">
        <v>1</v>
      </c>
      <c r="E4" s="24">
        <v>5237460</v>
      </c>
      <c r="F4" s="6">
        <f>+E4*19%</f>
        <v>995117.4</v>
      </c>
      <c r="G4" s="6">
        <f t="shared" ref="G4:G7" si="5">+(E4+F4)*C4*D4</f>
        <v>6232577.4000000004</v>
      </c>
      <c r="H4" s="8">
        <v>3716813</v>
      </c>
      <c r="I4" s="6">
        <f t="shared" si="0"/>
        <v>706194.47</v>
      </c>
      <c r="J4" s="6">
        <f t="shared" si="1"/>
        <v>4423007.47</v>
      </c>
      <c r="K4" s="8">
        <v>2250621</v>
      </c>
      <c r="L4" s="6">
        <f t="shared" si="2"/>
        <v>427617.99</v>
      </c>
      <c r="M4" s="6">
        <f t="shared" si="3"/>
        <v>2678238.9900000002</v>
      </c>
      <c r="N4" s="15">
        <f t="shared" si="4"/>
        <v>4444607.9533333341</v>
      </c>
    </row>
    <row r="5" spans="1:14" ht="139.5" customHeight="1" x14ac:dyDescent="0.2">
      <c r="A5" s="2">
        <v>3</v>
      </c>
      <c r="B5" s="22" t="s">
        <v>12</v>
      </c>
      <c r="C5" s="12">
        <v>1</v>
      </c>
      <c r="D5" s="12">
        <v>1</v>
      </c>
      <c r="E5" s="24">
        <v>1938384</v>
      </c>
      <c r="F5" s="6">
        <f>+E5*19%</f>
        <v>368292.96</v>
      </c>
      <c r="G5" s="6">
        <f t="shared" si="5"/>
        <v>2306676.96</v>
      </c>
      <c r="H5" s="8">
        <v>7584545</v>
      </c>
      <c r="I5" s="6">
        <f t="shared" si="0"/>
        <v>1441063.55</v>
      </c>
      <c r="J5" s="6">
        <f t="shared" si="1"/>
        <v>9025608.5500000007</v>
      </c>
      <c r="K5" s="8">
        <v>4951918</v>
      </c>
      <c r="L5" s="6">
        <f t="shared" si="2"/>
        <v>940864.42</v>
      </c>
      <c r="M5" s="6">
        <f t="shared" si="3"/>
        <v>5892782.4199999999</v>
      </c>
      <c r="N5" s="15">
        <f t="shared" si="4"/>
        <v>5741689.3099999996</v>
      </c>
    </row>
    <row r="6" spans="1:14" ht="141.75" customHeight="1" x14ac:dyDescent="0.25">
      <c r="A6" s="2">
        <v>4</v>
      </c>
      <c r="B6" s="20" t="s">
        <v>13</v>
      </c>
      <c r="C6" s="12">
        <v>1</v>
      </c>
      <c r="D6" s="12">
        <v>2</v>
      </c>
      <c r="E6" s="25">
        <v>4430639</v>
      </c>
      <c r="F6" s="6">
        <f>+E6*19%</f>
        <v>841821.41</v>
      </c>
      <c r="G6" s="6">
        <f t="shared" si="5"/>
        <v>10544920.82</v>
      </c>
      <c r="H6" s="8">
        <v>7349543</v>
      </c>
      <c r="I6" s="6">
        <f t="shared" si="0"/>
        <v>1396413.17</v>
      </c>
      <c r="J6" s="6">
        <f t="shared" si="1"/>
        <v>17491912.34</v>
      </c>
      <c r="K6" s="8">
        <v>5505210</v>
      </c>
      <c r="L6" s="6">
        <f t="shared" ref="L6:L11" si="6">+K6*19%</f>
        <v>1045989.9</v>
      </c>
      <c r="M6" s="6">
        <f t="shared" si="3"/>
        <v>13102399.800000001</v>
      </c>
      <c r="N6" s="6">
        <f>+(G6+M6)/2</f>
        <v>11823660.310000001</v>
      </c>
    </row>
    <row r="7" spans="1:14" ht="107.25" customHeight="1" x14ac:dyDescent="0.2">
      <c r="A7" s="2">
        <v>5</v>
      </c>
      <c r="B7" s="22" t="s">
        <v>14</v>
      </c>
      <c r="C7" s="12">
        <v>1</v>
      </c>
      <c r="D7" s="12">
        <v>2</v>
      </c>
      <c r="E7" s="25">
        <v>3625107</v>
      </c>
      <c r="F7" s="6">
        <f t="shared" ref="F7" si="7">+E7*19%</f>
        <v>688770.33</v>
      </c>
      <c r="G7" s="6">
        <f t="shared" si="5"/>
        <v>8627754.6600000001</v>
      </c>
      <c r="H7" s="19">
        <v>5622251</v>
      </c>
      <c r="I7" s="6">
        <f t="shared" si="0"/>
        <v>1068227.69</v>
      </c>
      <c r="J7" s="6">
        <f t="shared" si="1"/>
        <v>13380957.379999999</v>
      </c>
      <c r="K7" s="8">
        <v>3363097</v>
      </c>
      <c r="L7" s="6">
        <f t="shared" si="6"/>
        <v>638988.43000000005</v>
      </c>
      <c r="M7" s="6">
        <f t="shared" si="3"/>
        <v>8004170.8600000003</v>
      </c>
      <c r="N7" s="6">
        <f t="shared" ref="N7:N11" si="8">+(G7+M7)/2</f>
        <v>8315962.7599999998</v>
      </c>
    </row>
    <row r="8" spans="1:14" ht="90" customHeight="1" x14ac:dyDescent="0.2">
      <c r="A8" s="2">
        <v>6</v>
      </c>
      <c r="B8" s="22" t="s">
        <v>15</v>
      </c>
      <c r="C8" s="12">
        <v>1</v>
      </c>
      <c r="D8" s="12">
        <v>1</v>
      </c>
      <c r="E8" s="24">
        <v>12139393</v>
      </c>
      <c r="F8" s="6">
        <f>+E8*19%</f>
        <v>2306484.67</v>
      </c>
      <c r="G8" s="6">
        <f>+(E8+F8)*C8*D8</f>
        <v>14445877.67</v>
      </c>
      <c r="H8" s="19">
        <v>13082168</v>
      </c>
      <c r="I8" s="6">
        <f t="shared" si="0"/>
        <v>2485611.92</v>
      </c>
      <c r="J8" s="6">
        <f t="shared" si="1"/>
        <v>15567779.92</v>
      </c>
      <c r="K8" s="8">
        <v>7896393</v>
      </c>
      <c r="L8" s="6">
        <f t="shared" si="6"/>
        <v>1500314.67</v>
      </c>
      <c r="M8" s="6">
        <f t="shared" si="3"/>
        <v>9396707.6699999999</v>
      </c>
      <c r="N8" s="6">
        <f t="shared" si="8"/>
        <v>11921292.67</v>
      </c>
    </row>
    <row r="9" spans="1:14" ht="65.25" customHeight="1" x14ac:dyDescent="0.25">
      <c r="A9" s="2">
        <v>7</v>
      </c>
      <c r="B9" s="22" t="s">
        <v>16</v>
      </c>
      <c r="C9" s="12">
        <v>1</v>
      </c>
      <c r="D9" s="12">
        <v>1</v>
      </c>
      <c r="E9" s="23">
        <v>13894015</v>
      </c>
      <c r="F9" s="6">
        <f>+E9*19%</f>
        <v>2639862.85</v>
      </c>
      <c r="G9" s="6">
        <f>+(E9+F9)*C9*D9</f>
        <v>16533877.85</v>
      </c>
      <c r="H9" s="19">
        <v>14399858</v>
      </c>
      <c r="I9" s="6">
        <f t="shared" si="0"/>
        <v>2735973.02</v>
      </c>
      <c r="J9" s="6">
        <f t="shared" si="1"/>
        <v>17135831.02</v>
      </c>
      <c r="K9" s="8">
        <v>9051871</v>
      </c>
      <c r="L9" s="6">
        <f t="shared" si="6"/>
        <v>1719855.49</v>
      </c>
      <c r="M9" s="6">
        <f t="shared" si="3"/>
        <v>10771726.49</v>
      </c>
      <c r="N9" s="6">
        <f t="shared" si="8"/>
        <v>13652802.17</v>
      </c>
    </row>
    <row r="10" spans="1:14" ht="39.75" customHeight="1" x14ac:dyDescent="0.2">
      <c r="A10" s="2">
        <v>8</v>
      </c>
      <c r="B10" s="22" t="s">
        <v>17</v>
      </c>
      <c r="C10" s="12">
        <v>1</v>
      </c>
      <c r="D10" s="12">
        <v>1</v>
      </c>
      <c r="E10" s="24">
        <v>10196956</v>
      </c>
      <c r="F10" s="6">
        <f>+E10*19%</f>
        <v>1937421.6400000001</v>
      </c>
      <c r="G10" s="6">
        <f>+(E10+F10)*C10*D10</f>
        <v>12134377.640000001</v>
      </c>
      <c r="H10" s="19">
        <v>12242816</v>
      </c>
      <c r="I10" s="6">
        <f t="shared" si="0"/>
        <v>2326135.04</v>
      </c>
      <c r="J10" s="6">
        <f t="shared" si="1"/>
        <v>14568951.039999999</v>
      </c>
      <c r="K10" s="8">
        <v>5134180</v>
      </c>
      <c r="L10" s="6">
        <f t="shared" si="6"/>
        <v>975494.2</v>
      </c>
      <c r="M10" s="6">
        <f t="shared" si="3"/>
        <v>6109674.2000000002</v>
      </c>
      <c r="N10" s="6">
        <f t="shared" si="8"/>
        <v>9122025.9199999999</v>
      </c>
    </row>
    <row r="11" spans="1:14" ht="39.75" customHeight="1" x14ac:dyDescent="0.25">
      <c r="A11" s="2">
        <v>9</v>
      </c>
      <c r="B11" s="22" t="s">
        <v>18</v>
      </c>
      <c r="C11" s="12">
        <v>1</v>
      </c>
      <c r="D11" s="12">
        <v>6</v>
      </c>
      <c r="E11" s="23">
        <v>1071218</v>
      </c>
      <c r="F11" s="6">
        <f>+E11*19%</f>
        <v>203531.42</v>
      </c>
      <c r="G11" s="6">
        <f>+(E11+F11)*C11*D11</f>
        <v>7648496.5199999996</v>
      </c>
      <c r="H11" s="19">
        <v>1913624</v>
      </c>
      <c r="I11" s="6">
        <f t="shared" si="0"/>
        <v>363588.56</v>
      </c>
      <c r="J11" s="6">
        <f>+(H11+I11)*C11*D11</f>
        <v>13663275.359999999</v>
      </c>
      <c r="K11" s="8">
        <v>8303137</v>
      </c>
      <c r="L11" s="6">
        <f t="shared" si="6"/>
        <v>1577596.03</v>
      </c>
      <c r="M11" s="6">
        <f t="shared" si="3"/>
        <v>59284398.179999992</v>
      </c>
      <c r="N11" s="6">
        <f t="shared" si="8"/>
        <v>33466447.349999994</v>
      </c>
    </row>
    <row r="12" spans="1:14" ht="39.75" customHeight="1" x14ac:dyDescent="0.2">
      <c r="A12" s="2"/>
      <c r="B12" s="22" t="s">
        <v>20</v>
      </c>
      <c r="C12" s="40" t="s">
        <v>24</v>
      </c>
      <c r="D12" s="38"/>
      <c r="E12" s="38"/>
      <c r="F12" s="39"/>
      <c r="G12" s="37">
        <v>13163111</v>
      </c>
      <c r="H12" s="19"/>
      <c r="I12" s="36"/>
      <c r="J12" s="37">
        <v>19968592</v>
      </c>
      <c r="K12" s="8"/>
      <c r="L12" s="37"/>
      <c r="M12" s="6">
        <v>21300561</v>
      </c>
      <c r="N12" s="6"/>
    </row>
    <row r="13" spans="1:14" ht="29.45" customHeight="1" x14ac:dyDescent="0.25">
      <c r="A13" s="2"/>
      <c r="B13" s="17"/>
      <c r="C13" s="12"/>
      <c r="D13" s="12"/>
      <c r="G13" s="10">
        <f>SUM(G3:G11:G12)</f>
        <v>96277224.670000002</v>
      </c>
      <c r="J13" s="9">
        <f>SUM(J3:J6:J7:J8:J9:J10:J11:J12)</f>
        <v>133944563.12999998</v>
      </c>
      <c r="K13" s="16"/>
      <c r="L13" s="16"/>
      <c r="M13" s="6">
        <f>SUM(M3:M12)</f>
        <v>142879087.50999999</v>
      </c>
      <c r="N13" s="11">
        <f>+(G13+J13+M13)/3</f>
        <v>124366958.43666665</v>
      </c>
    </row>
    <row r="14" spans="1:14" ht="45" x14ac:dyDescent="0.25">
      <c r="M14" s="18"/>
      <c r="N14" s="13" t="s">
        <v>23</v>
      </c>
    </row>
  </sheetData>
  <mergeCells count="9">
    <mergeCell ref="C12:F12"/>
    <mergeCell ref="N1:N2"/>
    <mergeCell ref="A1:A2"/>
    <mergeCell ref="B1:B2"/>
    <mergeCell ref="C1:C2"/>
    <mergeCell ref="H1:J1"/>
    <mergeCell ref="E1:G1"/>
    <mergeCell ref="D1:D2"/>
    <mergeCell ref="K1:M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de la Hoz</dc:creator>
  <cp:lastModifiedBy>JAMES ANGULO VALENCIA</cp:lastModifiedBy>
  <cp:lastPrinted>2024-02-19T15:40:51Z</cp:lastPrinted>
  <dcterms:created xsi:type="dcterms:W3CDTF">2024-02-14T20:01:02Z</dcterms:created>
  <dcterms:modified xsi:type="dcterms:W3CDTF">2025-09-30T23:09:29Z</dcterms:modified>
</cp:coreProperties>
</file>