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G:\Mi unidad\ENTIDADES\2. TUNJA\2025\6. LICITACION PUBLICA\6. ACUEDUCTOS RURALES\3. FINALES\"/>
    </mc:Choice>
  </mc:AlternateContent>
  <xr:revisionPtr revIDLastSave="0" documentId="13_ncr:1_{7E30EA6F-7652-404B-A2CC-DDF09A75D5D9}" xr6:coauthVersionLast="47" xr6:coauthVersionMax="47" xr10:uidLastSave="{00000000-0000-0000-0000-000000000000}"/>
  <bookViews>
    <workbookView xWindow="-120" yWindow="-120" windowWidth="29040" windowHeight="15840" xr2:uid="{00000000-000D-0000-FFFF-FFFF00000000}"/>
  </bookViews>
  <sheets>
    <sheet name="PRESUPUESTO OFICIAL" sheetId="269" r:id="rId1"/>
    <sheet name="MEMORIAS DE CANTIDADES" sheetId="458" r:id="rId2"/>
    <sheet name="PMA " sheetId="457" r:id="rId3"/>
    <sheet name="Listadio de Materiales" sheetId="415" r:id="rId4"/>
    <sheet name="COTIZACIONES " sheetId="413" r:id="rId5"/>
    <sheet name="APU 1.4" sheetId="418" r:id="rId6"/>
    <sheet name="APU 1.9" sheetId="419" r:id="rId7"/>
    <sheet name="APU 1.10" sheetId="420" r:id="rId8"/>
    <sheet name="APU 2.1.2 " sheetId="421" r:id="rId9"/>
    <sheet name="APU 2.1.3" sheetId="422" r:id="rId10"/>
    <sheet name="APU 3.3 " sheetId="423" r:id="rId11"/>
    <sheet name="APU4.1" sheetId="426" r:id="rId12"/>
    <sheet name="APU 4.2" sheetId="430" r:id="rId13"/>
    <sheet name="APU 4.3" sheetId="432" r:id="rId14"/>
    <sheet name="APU4.5" sheetId="429" r:id="rId15"/>
    <sheet name="APU 8.1" sheetId="425" r:id="rId16"/>
    <sheet name="APU 8.2 " sheetId="433" r:id="rId17"/>
    <sheet name="APU 8.4 " sheetId="434" r:id="rId18"/>
    <sheet name="APU 8.8" sheetId="435" r:id="rId19"/>
    <sheet name="APU 8.16 " sheetId="437" r:id="rId20"/>
    <sheet name="APU 9.1" sheetId="442" r:id="rId21"/>
    <sheet name="APU 12.2" sheetId="427" r:id="rId22"/>
    <sheet name="APU 17.3 " sheetId="438" r:id="rId23"/>
    <sheet name="APU 17.4" sheetId="439" r:id="rId24"/>
    <sheet name="APU 17.6" sheetId="428" r:id="rId25"/>
    <sheet name="APU 24.2 " sheetId="449" r:id="rId26"/>
    <sheet name="APU 24.5 " sheetId="450" r:id="rId27"/>
    <sheet name="APU 24.6" sheetId="451" r:id="rId28"/>
    <sheet name="APU 24.7 " sheetId="452"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[1]LIQUIDACION!#REF!</definedName>
    <definedName name="\AA" localSheetId="2">#REF!</definedName>
    <definedName name="\AA">[1]LIQUIDACION!#REF!</definedName>
    <definedName name="\b" localSheetId="1">[2]STRSUMM0!#REF!</definedName>
    <definedName name="\b" localSheetId="2">#REF!</definedName>
    <definedName name="\b">[2]STRSUMM0!#REF!</definedName>
    <definedName name="\bb" localSheetId="1">[2]STRSUMM0!#REF!</definedName>
    <definedName name="\bb" localSheetId="2">#REF!</definedName>
    <definedName name="\bb">[2]STRSUMM0!#REF!</definedName>
    <definedName name="\E" localSheetId="7">#REF!</definedName>
    <definedName name="\E" localSheetId="5">#REF!</definedName>
    <definedName name="\E" localSheetId="6">#REF!</definedName>
    <definedName name="\E" localSheetId="21">#REF!</definedName>
    <definedName name="\E" localSheetId="22">#REF!</definedName>
    <definedName name="\E" localSheetId="23">#REF!</definedName>
    <definedName name="\E" localSheetId="24">#REF!</definedName>
    <definedName name="\E" localSheetId="8">#REF!</definedName>
    <definedName name="\E" localSheetId="9">#REF!</definedName>
    <definedName name="\E" localSheetId="25">#REF!</definedName>
    <definedName name="\E" localSheetId="26">#REF!</definedName>
    <definedName name="\E" localSheetId="27">#REF!</definedName>
    <definedName name="\E" localSheetId="28">#REF!</definedName>
    <definedName name="\E" localSheetId="10">#REF!</definedName>
    <definedName name="\E" localSheetId="12">#REF!</definedName>
    <definedName name="\E" localSheetId="13">#REF!</definedName>
    <definedName name="\E" localSheetId="15">#REF!</definedName>
    <definedName name="\E" localSheetId="19">#REF!</definedName>
    <definedName name="\E" localSheetId="16">#REF!</definedName>
    <definedName name="\E" localSheetId="17">#REF!</definedName>
    <definedName name="\E" localSheetId="18">#REF!</definedName>
    <definedName name="\E" localSheetId="20">#REF!</definedName>
    <definedName name="\E" localSheetId="11">#REF!</definedName>
    <definedName name="\E" localSheetId="14">#REF!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 localSheetId="2">#REF!</definedName>
    <definedName name="\k">'[3]7422CW00'!#REF!</definedName>
    <definedName name="\l" localSheetId="1">[4]STRSUMM0!#REF!</definedName>
    <definedName name="\l" localSheetId="2">#REF!</definedName>
    <definedName name="\l">[4]STRSUMM0!#REF!</definedName>
    <definedName name="\M" localSheetId="7">#REF!</definedName>
    <definedName name="\M" localSheetId="5">#REF!</definedName>
    <definedName name="\M" localSheetId="6">#REF!</definedName>
    <definedName name="\M" localSheetId="21">#REF!</definedName>
    <definedName name="\M" localSheetId="22">#REF!</definedName>
    <definedName name="\M" localSheetId="23">#REF!</definedName>
    <definedName name="\M" localSheetId="24">#REF!</definedName>
    <definedName name="\M" localSheetId="8">#REF!</definedName>
    <definedName name="\M" localSheetId="9">#REF!</definedName>
    <definedName name="\M" localSheetId="25">#REF!</definedName>
    <definedName name="\M" localSheetId="26">#REF!</definedName>
    <definedName name="\M" localSheetId="27">#REF!</definedName>
    <definedName name="\M" localSheetId="28">#REF!</definedName>
    <definedName name="\M" localSheetId="10">#REF!</definedName>
    <definedName name="\M" localSheetId="12">#REF!</definedName>
    <definedName name="\M" localSheetId="13">#REF!</definedName>
    <definedName name="\M" localSheetId="15">#REF!</definedName>
    <definedName name="\M" localSheetId="19">#REF!</definedName>
    <definedName name="\M" localSheetId="16">#REF!</definedName>
    <definedName name="\M" localSheetId="17">#REF!</definedName>
    <definedName name="\M" localSheetId="18">#REF!</definedName>
    <definedName name="\M" localSheetId="20">#REF!</definedName>
    <definedName name="\M" localSheetId="11">#REF!</definedName>
    <definedName name="\M" localSheetId="14">#REF!</definedName>
    <definedName name="\M" localSheetId="1">#REF!</definedName>
    <definedName name="\M">#REF!</definedName>
    <definedName name="\ñ" localSheetId="7">'[5]7422CW00'!#REF!</definedName>
    <definedName name="\ñ" localSheetId="5">'[5]7422CW00'!#REF!</definedName>
    <definedName name="\ñ" localSheetId="6">'[5]7422CW00'!#REF!</definedName>
    <definedName name="\ñ" localSheetId="21">'[5]7422CW00'!#REF!</definedName>
    <definedName name="\ñ" localSheetId="22">'[5]7422CW00'!#REF!</definedName>
    <definedName name="\ñ" localSheetId="23">'[5]7422CW00'!#REF!</definedName>
    <definedName name="\ñ" localSheetId="24">'[5]7422CW00'!#REF!</definedName>
    <definedName name="\ñ" localSheetId="8">'[5]7422CW00'!#REF!</definedName>
    <definedName name="\ñ" localSheetId="9">'[5]7422CW00'!#REF!</definedName>
    <definedName name="\ñ" localSheetId="25">'[5]7422CW00'!#REF!</definedName>
    <definedName name="\ñ" localSheetId="26">'[5]7422CW00'!#REF!</definedName>
    <definedName name="\ñ" localSheetId="27">'[5]7422CW00'!#REF!</definedName>
    <definedName name="\ñ" localSheetId="28">'[5]7422CW00'!#REF!</definedName>
    <definedName name="\ñ" localSheetId="10">'[5]7422CW00'!#REF!</definedName>
    <definedName name="\ñ" localSheetId="12">'[5]7422CW00'!#REF!</definedName>
    <definedName name="\ñ" localSheetId="13">'[5]7422CW00'!#REF!</definedName>
    <definedName name="\ñ" localSheetId="15">'[5]7422CW00'!#REF!</definedName>
    <definedName name="\ñ" localSheetId="19">'[5]7422CW00'!#REF!</definedName>
    <definedName name="\ñ" localSheetId="16">'[5]7422CW00'!#REF!</definedName>
    <definedName name="\ñ" localSheetId="17">'[5]7422CW00'!#REF!</definedName>
    <definedName name="\ñ" localSheetId="18">'[5]7422CW00'!#REF!</definedName>
    <definedName name="\ñ" localSheetId="20">'[5]7422CW00'!#REF!</definedName>
    <definedName name="\ñ" localSheetId="11">'[5]7422CW00'!#REF!</definedName>
    <definedName name="\ñ" localSheetId="14">'[5]7422CW00'!#REF!</definedName>
    <definedName name="\ñ" localSheetId="1">'[5]7422CW00'!#REF!</definedName>
    <definedName name="\ñ" localSheetId="2">#REF!</definedName>
    <definedName name="\ñ">'[5]7422CW00'!#REF!</definedName>
    <definedName name="\P" localSheetId="7">#REF!</definedName>
    <definedName name="\P" localSheetId="5">#REF!</definedName>
    <definedName name="\P" localSheetId="6">#REF!</definedName>
    <definedName name="\P" localSheetId="21">#REF!</definedName>
    <definedName name="\P" localSheetId="22">#REF!</definedName>
    <definedName name="\P" localSheetId="23">#REF!</definedName>
    <definedName name="\P" localSheetId="24">#REF!</definedName>
    <definedName name="\P" localSheetId="8">#REF!</definedName>
    <definedName name="\P" localSheetId="9">#REF!</definedName>
    <definedName name="\P" localSheetId="25">#REF!</definedName>
    <definedName name="\P" localSheetId="26">#REF!</definedName>
    <definedName name="\P" localSheetId="27">#REF!</definedName>
    <definedName name="\P" localSheetId="28">#REF!</definedName>
    <definedName name="\P" localSheetId="10">#REF!</definedName>
    <definedName name="\P" localSheetId="12">#REF!</definedName>
    <definedName name="\P" localSheetId="13">#REF!</definedName>
    <definedName name="\P" localSheetId="15">#REF!</definedName>
    <definedName name="\P" localSheetId="19">#REF!</definedName>
    <definedName name="\P" localSheetId="16">#REF!</definedName>
    <definedName name="\P" localSheetId="17">#REF!</definedName>
    <definedName name="\P" localSheetId="18">#REF!</definedName>
    <definedName name="\P" localSheetId="20">#REF!</definedName>
    <definedName name="\P" localSheetId="11">#REF!</definedName>
    <definedName name="\P" localSheetId="14">#REF!</definedName>
    <definedName name="\P" localSheetId="1">#REF!</definedName>
    <definedName name="\P">#REF!</definedName>
    <definedName name="\R" localSheetId="1">#REF!</definedName>
    <definedName name="\R">#REF!</definedName>
    <definedName name="\s" localSheetId="1">#REF!</definedName>
    <definedName name="\s">#REF!</definedName>
    <definedName name="\V" localSheetId="1">#REF!</definedName>
    <definedName name="\V">#REF!</definedName>
    <definedName name="\X" localSheetId="7">[6]!ERR</definedName>
    <definedName name="\X" localSheetId="5">[6]!ERR</definedName>
    <definedName name="\X" localSheetId="6">[6]!ERR</definedName>
    <definedName name="\X" localSheetId="21">[6]!ERR</definedName>
    <definedName name="\X" localSheetId="22">[6]!ERR</definedName>
    <definedName name="\X" localSheetId="23">[6]!ERR</definedName>
    <definedName name="\X" localSheetId="24">[6]!ERR</definedName>
    <definedName name="\X" localSheetId="8">[6]!ERR</definedName>
    <definedName name="\X" localSheetId="9">[6]!ERR</definedName>
    <definedName name="\X" localSheetId="25">[6]!ERR</definedName>
    <definedName name="\X" localSheetId="26">[6]!ERR</definedName>
    <definedName name="\X" localSheetId="27">[6]!ERR</definedName>
    <definedName name="\X" localSheetId="28">[6]!ERR</definedName>
    <definedName name="\X" localSheetId="10">[6]!ERR</definedName>
    <definedName name="\X" localSheetId="12">[6]!ERR</definedName>
    <definedName name="\X" localSheetId="13">[6]!ERR</definedName>
    <definedName name="\X" localSheetId="15">[6]!ERR</definedName>
    <definedName name="\X" localSheetId="19">[6]!ERR</definedName>
    <definedName name="\X" localSheetId="16">[6]!ERR</definedName>
    <definedName name="\X" localSheetId="17">[6]!ERR</definedName>
    <definedName name="\X" localSheetId="18">[6]!ERR</definedName>
    <definedName name="\X" localSheetId="20">[6]!ERR</definedName>
    <definedName name="\X" localSheetId="11">[6]!ERR</definedName>
    <definedName name="\X" localSheetId="14">[6]!ERR</definedName>
    <definedName name="\X" localSheetId="1">'MEMORIAS DE CANTIDADES'!ERR</definedName>
    <definedName name="\X" localSheetId="2">'PMA '!ERR</definedName>
    <definedName name="\X">[0]!ERR</definedName>
    <definedName name="\Z" localSheetId="7">[6]!ERR</definedName>
    <definedName name="\Z" localSheetId="5">[6]!ERR</definedName>
    <definedName name="\Z" localSheetId="6">[6]!ERR</definedName>
    <definedName name="\Z" localSheetId="21">[6]!ERR</definedName>
    <definedName name="\Z" localSheetId="22">[6]!ERR</definedName>
    <definedName name="\Z" localSheetId="23">[6]!ERR</definedName>
    <definedName name="\Z" localSheetId="24">[6]!ERR</definedName>
    <definedName name="\Z" localSheetId="8">[6]!ERR</definedName>
    <definedName name="\Z" localSheetId="9">[6]!ERR</definedName>
    <definedName name="\Z" localSheetId="25">[6]!ERR</definedName>
    <definedName name="\Z" localSheetId="26">[6]!ERR</definedName>
    <definedName name="\Z" localSheetId="27">[6]!ERR</definedName>
    <definedName name="\Z" localSheetId="28">[6]!ERR</definedName>
    <definedName name="\Z" localSheetId="10">[6]!ERR</definedName>
    <definedName name="\Z" localSheetId="12">[6]!ERR</definedName>
    <definedName name="\Z" localSheetId="13">[6]!ERR</definedName>
    <definedName name="\Z" localSheetId="15">[6]!ERR</definedName>
    <definedName name="\Z" localSheetId="19">[6]!ERR</definedName>
    <definedName name="\Z" localSheetId="16">[6]!ERR</definedName>
    <definedName name="\Z" localSheetId="17">[6]!ERR</definedName>
    <definedName name="\Z" localSheetId="18">[6]!ERR</definedName>
    <definedName name="\Z" localSheetId="20">[6]!ERR</definedName>
    <definedName name="\Z" localSheetId="11">[6]!ERR</definedName>
    <definedName name="\Z" localSheetId="14">[6]!ERR</definedName>
    <definedName name="\Z" localSheetId="1">'MEMORIAS DE CANTIDADES'!ERR</definedName>
    <definedName name="\Z" localSheetId="2">'PMA '!ERR</definedName>
    <definedName name="\Z">[0]!ERR</definedName>
    <definedName name="_________AFC1" localSheetId="2">#REF!</definedName>
    <definedName name="_________AFC1">[7]INV!$A$25:$D$28</definedName>
    <definedName name="_________AFC3" localSheetId="2">#REF!</definedName>
    <definedName name="_________AFC3">[7]INV!$F$25:$I$28</definedName>
    <definedName name="_________AFC5" localSheetId="2">#REF!</definedName>
    <definedName name="_________AFC5">[7]INV!$K$25:$N$28</definedName>
    <definedName name="_________BGC1" localSheetId="2">#REF!</definedName>
    <definedName name="_________BGC1">[7]INV!$A$5:$D$8</definedName>
    <definedName name="_________BGC3" localSheetId="2">#REF!</definedName>
    <definedName name="_________BGC3">[7]INV!$F$5:$I$8</definedName>
    <definedName name="_________BGC5" localSheetId="2">#REF!</definedName>
    <definedName name="_________BGC5">[7]INV!$K$5:$N$8</definedName>
    <definedName name="_________CAC1" localSheetId="2">#REF!</definedName>
    <definedName name="_________CAC1">[7]INV!$A$19:$D$22</definedName>
    <definedName name="_________CAC3" localSheetId="2">#REF!</definedName>
    <definedName name="_________CAC3">[7]INV!$F$19:$I$22</definedName>
    <definedName name="_________CAC5" localSheetId="2">#REF!</definedName>
    <definedName name="_________CAC5">[7]INV!$K$19:$N$22</definedName>
    <definedName name="_________key2" localSheetId="1" hidden="1">[8]INST!#REF!</definedName>
    <definedName name="_________key2" localSheetId="2" hidden="1">#REF!</definedName>
    <definedName name="_________key2" hidden="1">[8]INST!#REF!</definedName>
    <definedName name="_________PJ50" localSheetId="7">#REF!</definedName>
    <definedName name="_________PJ50" localSheetId="5">#REF!</definedName>
    <definedName name="_________PJ50" localSheetId="6">#REF!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8">#REF!</definedName>
    <definedName name="_________PJ50" localSheetId="9">#REF!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10">#REF!</definedName>
    <definedName name="_________PJ50" localSheetId="12">#REF!</definedName>
    <definedName name="_________PJ50" localSheetId="13">#REF!</definedName>
    <definedName name="_________PJ50" localSheetId="15">#REF!</definedName>
    <definedName name="_________PJ50" localSheetId="19">#REF!</definedName>
    <definedName name="_________PJ50" localSheetId="16">#REF!</definedName>
    <definedName name="_________PJ50" localSheetId="17">#REF!</definedName>
    <definedName name="_________PJ50" localSheetId="18">#REF!</definedName>
    <definedName name="_________PJ50" localSheetId="20">#REF!</definedName>
    <definedName name="_________PJ50" localSheetId="11">#REF!</definedName>
    <definedName name="_________PJ50" localSheetId="14">#REF!</definedName>
    <definedName name="_________PJ50" localSheetId="1">#REF!</definedName>
    <definedName name="_________PJ50">#REF!</definedName>
    <definedName name="_________SBC1" localSheetId="2">#REF!</definedName>
    <definedName name="_________SBC1">[7]INV!$A$12:$D$15</definedName>
    <definedName name="_________SBC3" localSheetId="2">#REF!</definedName>
    <definedName name="_________SBC3">[7]INV!$F$12:$I$15</definedName>
    <definedName name="_________SBC5" localSheetId="2">#REF!</definedName>
    <definedName name="_________SBC5">[7]INV!$K$12:$N$15</definedName>
    <definedName name="________AFC1" localSheetId="2">#REF!</definedName>
    <definedName name="________AFC1">[7]INV!$A$25:$D$28</definedName>
    <definedName name="________AFC3" localSheetId="2">#REF!</definedName>
    <definedName name="________AFC3">[7]INV!$F$25:$I$28</definedName>
    <definedName name="________AFC5" localSheetId="2">#REF!</definedName>
    <definedName name="________AFC5">[7]INV!$K$25:$N$28</definedName>
    <definedName name="________BGC1" localSheetId="2">#REF!</definedName>
    <definedName name="________BGC1">[7]INV!$A$5:$D$8</definedName>
    <definedName name="________BGC3" localSheetId="2">#REF!</definedName>
    <definedName name="________BGC3">[7]INV!$F$5:$I$8</definedName>
    <definedName name="________BGC5" localSheetId="2">#REF!</definedName>
    <definedName name="________BGC5">[7]INV!$K$5:$N$8</definedName>
    <definedName name="________CAC1" localSheetId="2">#REF!</definedName>
    <definedName name="________CAC1">[7]INV!$A$19:$D$22</definedName>
    <definedName name="________CAC3" localSheetId="2">#REF!</definedName>
    <definedName name="________CAC3">[7]INV!$F$19:$I$22</definedName>
    <definedName name="________CAC5" localSheetId="2">#REF!</definedName>
    <definedName name="________CAC5">[7]INV!$K$19:$N$22</definedName>
    <definedName name="________key2" localSheetId="1" hidden="1">[9]INST!#REF!</definedName>
    <definedName name="________key2" localSheetId="2" hidden="1">#REF!</definedName>
    <definedName name="________key2" hidden="1">[9]INST!#REF!</definedName>
    <definedName name="________key3" localSheetId="7" hidden="1">#REF!</definedName>
    <definedName name="________key3" localSheetId="5" hidden="1">#REF!</definedName>
    <definedName name="________key3" localSheetId="6" hidden="1">#REF!</definedName>
    <definedName name="________key3" localSheetId="21" hidden="1">#REF!</definedName>
    <definedName name="________key3" localSheetId="22" hidden="1">#REF!</definedName>
    <definedName name="________key3" localSheetId="23" hidden="1">#REF!</definedName>
    <definedName name="________key3" localSheetId="24" hidden="1">#REF!</definedName>
    <definedName name="________key3" localSheetId="8" hidden="1">#REF!</definedName>
    <definedName name="________key3" localSheetId="9" hidden="1">#REF!</definedName>
    <definedName name="________key3" localSheetId="25" hidden="1">#REF!</definedName>
    <definedName name="________key3" localSheetId="26" hidden="1">#REF!</definedName>
    <definedName name="________key3" localSheetId="27" hidden="1">#REF!</definedName>
    <definedName name="________key3" localSheetId="28" hidden="1">#REF!</definedName>
    <definedName name="________key3" localSheetId="10" hidden="1">#REF!</definedName>
    <definedName name="________key3" localSheetId="12" hidden="1">#REF!</definedName>
    <definedName name="________key3" localSheetId="13" hidden="1">#REF!</definedName>
    <definedName name="________key3" localSheetId="15" hidden="1">#REF!</definedName>
    <definedName name="________key3" localSheetId="19" hidden="1">#REF!</definedName>
    <definedName name="________key3" localSheetId="16" hidden="1">#REF!</definedName>
    <definedName name="________key3" localSheetId="17" hidden="1">#REF!</definedName>
    <definedName name="________key3" localSheetId="18" hidden="1">#REF!</definedName>
    <definedName name="________key3" localSheetId="20" hidden="1">#REF!</definedName>
    <definedName name="________key3" localSheetId="11" hidden="1">#REF!</definedName>
    <definedName name="________key3" localSheetId="14" hidden="1">#REF!</definedName>
    <definedName name="________key3" localSheetId="1"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 localSheetId="2">#REF!</definedName>
    <definedName name="________SBC1">[7]INV!$A$12:$D$15</definedName>
    <definedName name="________SBC3" localSheetId="2">#REF!</definedName>
    <definedName name="________SBC3">[7]INV!$F$12:$I$15</definedName>
    <definedName name="________SBC5" localSheetId="2">#REF!</definedName>
    <definedName name="________SBC5">[7]INV!$K$12:$N$15</definedName>
    <definedName name="_______AFC1" localSheetId="2">#REF!</definedName>
    <definedName name="_______AFC1">[7]INV!$A$25:$D$28</definedName>
    <definedName name="_______AFC3" localSheetId="2">#REF!</definedName>
    <definedName name="_______AFC3">[7]INV!$F$25:$I$28</definedName>
    <definedName name="_______AFC5" localSheetId="2">#REF!</definedName>
    <definedName name="_______AFC5">[7]INV!$K$25:$N$28</definedName>
    <definedName name="_______BGC1" localSheetId="2">#REF!</definedName>
    <definedName name="_______BGC1">[7]INV!$A$5:$D$8</definedName>
    <definedName name="_______BGC3" localSheetId="2">#REF!</definedName>
    <definedName name="_______BGC3">[7]INV!$F$5:$I$8</definedName>
    <definedName name="_______BGC5" localSheetId="2">#REF!</definedName>
    <definedName name="_______BGC5">[7]INV!$K$5:$N$8</definedName>
    <definedName name="_______CAC1" localSheetId="2">#REF!</definedName>
    <definedName name="_______CAC1">[7]INV!$A$19:$D$22</definedName>
    <definedName name="_______CAC3" localSheetId="2">#REF!</definedName>
    <definedName name="_______CAC3">[7]INV!$F$19:$I$22</definedName>
    <definedName name="_______CAC5" localSheetId="2">#REF!</definedName>
    <definedName name="_______CAC5">[7]INV!$K$19:$N$22</definedName>
    <definedName name="_______MA2" localSheetId="7">#REF!</definedName>
    <definedName name="_______MA2" localSheetId="5">#REF!</definedName>
    <definedName name="_______MA2" localSheetId="6">#REF!</definedName>
    <definedName name="_______MA2" localSheetId="21">#REF!</definedName>
    <definedName name="_______MA2" localSheetId="22">#REF!</definedName>
    <definedName name="_______MA2" localSheetId="23">#REF!</definedName>
    <definedName name="_______MA2" localSheetId="24">#REF!</definedName>
    <definedName name="_______MA2" localSheetId="8">#REF!</definedName>
    <definedName name="_______MA2" localSheetId="9">#REF!</definedName>
    <definedName name="_______MA2" localSheetId="25">#REF!</definedName>
    <definedName name="_______MA2" localSheetId="26">#REF!</definedName>
    <definedName name="_______MA2" localSheetId="27">#REF!</definedName>
    <definedName name="_______MA2" localSheetId="28">#REF!</definedName>
    <definedName name="_______MA2" localSheetId="10">#REF!</definedName>
    <definedName name="_______MA2" localSheetId="12">#REF!</definedName>
    <definedName name="_______MA2" localSheetId="13">#REF!</definedName>
    <definedName name="_______MA2" localSheetId="15">#REF!</definedName>
    <definedName name="_______MA2" localSheetId="19">#REF!</definedName>
    <definedName name="_______MA2" localSheetId="16">#REF!</definedName>
    <definedName name="_______MA2" localSheetId="17">#REF!</definedName>
    <definedName name="_______MA2" localSheetId="18">#REF!</definedName>
    <definedName name="_______MA2" localSheetId="20">#REF!</definedName>
    <definedName name="_______MA2" localSheetId="11">#REF!</definedName>
    <definedName name="_______MA2" localSheetId="14">#REF!</definedName>
    <definedName name="_______MA2" localSheetId="1">#REF!</definedName>
    <definedName name="_______MA2">#REF!</definedName>
    <definedName name="_______PJ50" localSheetId="1">#REF!</definedName>
    <definedName name="_______PJ50">#REF!</definedName>
    <definedName name="_______SBC1" localSheetId="2">#REF!</definedName>
    <definedName name="_______SBC1">[7]INV!$A$12:$D$15</definedName>
    <definedName name="_______SBC3" localSheetId="2">#REF!</definedName>
    <definedName name="_______SBC3">[7]INV!$F$12:$I$15</definedName>
    <definedName name="_______SBC5" localSheetId="2">#REF!</definedName>
    <definedName name="_______SBC5">[7]INV!$K$12:$N$15</definedName>
    <definedName name="______AFC1" localSheetId="2">#REF!</definedName>
    <definedName name="______AFC1">[7]INV!$A$25:$D$28</definedName>
    <definedName name="______AFC3" localSheetId="2">#REF!</definedName>
    <definedName name="______AFC3">[7]INV!$F$25:$I$28</definedName>
    <definedName name="______AFC5" localSheetId="2">#REF!</definedName>
    <definedName name="______AFC5">[7]INV!$K$25:$N$28</definedName>
    <definedName name="______BGC1" localSheetId="2">#REF!</definedName>
    <definedName name="______BGC1">[7]INV!$A$5:$D$8</definedName>
    <definedName name="______BGC3" localSheetId="2">#REF!</definedName>
    <definedName name="______BGC3">[7]INV!$F$5:$I$8</definedName>
    <definedName name="______BGC5" localSheetId="2">#REF!</definedName>
    <definedName name="______BGC5">[7]INV!$K$5:$N$8</definedName>
    <definedName name="______CAC1" localSheetId="2">#REF!</definedName>
    <definedName name="______CAC1">[7]INV!$A$19:$D$22</definedName>
    <definedName name="______CAC3" localSheetId="2">#REF!</definedName>
    <definedName name="______CAC3">[7]INV!$F$19:$I$22</definedName>
    <definedName name="______CAC5" localSheetId="2">#REF!</definedName>
    <definedName name="______CAC5">[7]INV!$K$19:$N$22</definedName>
    <definedName name="______MA2" localSheetId="7">#REF!</definedName>
    <definedName name="______MA2" localSheetId="5">#REF!</definedName>
    <definedName name="______MA2" localSheetId="6">#REF!</definedName>
    <definedName name="______MA2" localSheetId="21">#REF!</definedName>
    <definedName name="______MA2" localSheetId="22">#REF!</definedName>
    <definedName name="______MA2" localSheetId="23">#REF!</definedName>
    <definedName name="______MA2" localSheetId="24">#REF!</definedName>
    <definedName name="______MA2" localSheetId="8">#REF!</definedName>
    <definedName name="______MA2" localSheetId="9">#REF!</definedName>
    <definedName name="______MA2" localSheetId="25">#REF!</definedName>
    <definedName name="______MA2" localSheetId="26">#REF!</definedName>
    <definedName name="______MA2" localSheetId="27">#REF!</definedName>
    <definedName name="______MA2" localSheetId="28">#REF!</definedName>
    <definedName name="______MA2" localSheetId="10">#REF!</definedName>
    <definedName name="______MA2" localSheetId="12">#REF!</definedName>
    <definedName name="______MA2" localSheetId="13">#REF!</definedName>
    <definedName name="______MA2" localSheetId="15">#REF!</definedName>
    <definedName name="______MA2" localSheetId="19">#REF!</definedName>
    <definedName name="______MA2" localSheetId="16">#REF!</definedName>
    <definedName name="______MA2" localSheetId="17">#REF!</definedName>
    <definedName name="______MA2" localSheetId="18">#REF!</definedName>
    <definedName name="______MA2" localSheetId="20">#REF!</definedName>
    <definedName name="______MA2" localSheetId="11">#REF!</definedName>
    <definedName name="______MA2" localSheetId="14">#REF!</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 localSheetId="2">#REF!</definedName>
    <definedName name="______SBC1">[7]INV!$A$12:$D$15</definedName>
    <definedName name="______SBC3" localSheetId="2">#REF!</definedName>
    <definedName name="______SBC3">[7]INV!$F$12:$I$15</definedName>
    <definedName name="______SBC5" localSheetId="2">#REF!</definedName>
    <definedName name="______SBC5">[7]INV!$K$12:$N$15</definedName>
    <definedName name="_____AFC1" localSheetId="2">#REF!</definedName>
    <definedName name="_____AFC1">[7]INV!$A$25:$D$28</definedName>
    <definedName name="_____AFC3" localSheetId="2">#REF!</definedName>
    <definedName name="_____AFC3">[7]INV!$F$25:$I$28</definedName>
    <definedName name="_____AFC5" localSheetId="2">#REF!</definedName>
    <definedName name="_____AFC5">[7]INV!$K$25:$N$28</definedName>
    <definedName name="_____ane7" localSheetId="7">[10]!_xlbgnm.ane7</definedName>
    <definedName name="_____ane7" localSheetId="5">[10]!_xlbgnm.ane7</definedName>
    <definedName name="_____ane7" localSheetId="6">[10]!_xlbgnm.ane7</definedName>
    <definedName name="_____ane7" localSheetId="21">[10]!_xlbgnm.ane7</definedName>
    <definedName name="_____ane7" localSheetId="22">[10]!_xlbgnm.ane7</definedName>
    <definedName name="_____ane7" localSheetId="23">[10]!_xlbgnm.ane7</definedName>
    <definedName name="_____ane7" localSheetId="24">[10]!_xlbgnm.ane7</definedName>
    <definedName name="_____ane7" localSheetId="8">[10]!_xlbgnm.ane7</definedName>
    <definedName name="_____ane7" localSheetId="9">[10]!_xlbgnm.ane7</definedName>
    <definedName name="_____ane7" localSheetId="25">[10]!_xlbgnm.ane7</definedName>
    <definedName name="_____ane7" localSheetId="26">[10]!_xlbgnm.ane7</definedName>
    <definedName name="_____ane7" localSheetId="27">[10]!_xlbgnm.ane7</definedName>
    <definedName name="_____ane7" localSheetId="28">[10]!_xlbgnm.ane7</definedName>
    <definedName name="_____ane7" localSheetId="10">[10]!_xlbgnm.ane7</definedName>
    <definedName name="_____ane7" localSheetId="12">[10]!_xlbgnm.ane7</definedName>
    <definedName name="_____ane7" localSheetId="13">[10]!_xlbgnm.ane7</definedName>
    <definedName name="_____ane7" localSheetId="15">[10]!_xlbgnm.ane7</definedName>
    <definedName name="_____ane7" localSheetId="19">[10]!_xlbgnm.ane7</definedName>
    <definedName name="_____ane7" localSheetId="16">[10]!_xlbgnm.ane7</definedName>
    <definedName name="_____ane7" localSheetId="17">[10]!_xlbgnm.ane7</definedName>
    <definedName name="_____ane7" localSheetId="18">[10]!_xlbgnm.ane7</definedName>
    <definedName name="_____ane7" localSheetId="20">[10]!_xlbgnm.ane7</definedName>
    <definedName name="_____ane7" localSheetId="11">[10]!_xlbgnm.ane7</definedName>
    <definedName name="_____ane7" localSheetId="14">[10]!_xlbgnm.ane7</definedName>
    <definedName name="_____ane7" localSheetId="2">#REF!</definedName>
    <definedName name="_____ane7" localSheetId="0">[10]!_xlbgnm.ane7</definedName>
    <definedName name="_____ane7">[10]!_xlbgnm.ane7</definedName>
    <definedName name="_____ane8" localSheetId="7">[10]!_xlbgnm.ane8</definedName>
    <definedName name="_____ane8" localSheetId="5">[10]!_xlbgnm.ane8</definedName>
    <definedName name="_____ane8" localSheetId="6">[10]!_xlbgnm.ane8</definedName>
    <definedName name="_____ane8" localSheetId="21">[10]!_xlbgnm.ane8</definedName>
    <definedName name="_____ane8" localSheetId="22">[10]!_xlbgnm.ane8</definedName>
    <definedName name="_____ane8" localSheetId="23">[10]!_xlbgnm.ane8</definedName>
    <definedName name="_____ane8" localSheetId="24">[10]!_xlbgnm.ane8</definedName>
    <definedName name="_____ane8" localSheetId="8">[10]!_xlbgnm.ane8</definedName>
    <definedName name="_____ane8" localSheetId="9">[10]!_xlbgnm.ane8</definedName>
    <definedName name="_____ane8" localSheetId="25">[10]!_xlbgnm.ane8</definedName>
    <definedName name="_____ane8" localSheetId="26">[10]!_xlbgnm.ane8</definedName>
    <definedName name="_____ane8" localSheetId="27">[10]!_xlbgnm.ane8</definedName>
    <definedName name="_____ane8" localSheetId="28">[10]!_xlbgnm.ane8</definedName>
    <definedName name="_____ane8" localSheetId="10">[10]!_xlbgnm.ane8</definedName>
    <definedName name="_____ane8" localSheetId="12">[10]!_xlbgnm.ane8</definedName>
    <definedName name="_____ane8" localSheetId="13">[10]!_xlbgnm.ane8</definedName>
    <definedName name="_____ane8" localSheetId="15">[10]!_xlbgnm.ane8</definedName>
    <definedName name="_____ane8" localSheetId="19">[10]!_xlbgnm.ane8</definedName>
    <definedName name="_____ane8" localSheetId="16">[10]!_xlbgnm.ane8</definedName>
    <definedName name="_____ane8" localSheetId="17">[10]!_xlbgnm.ane8</definedName>
    <definedName name="_____ane8" localSheetId="18">[10]!_xlbgnm.ane8</definedName>
    <definedName name="_____ane8" localSheetId="20">[10]!_xlbgnm.ane8</definedName>
    <definedName name="_____ane8" localSheetId="11">[10]!_xlbgnm.ane8</definedName>
    <definedName name="_____ane8" localSheetId="14">[10]!_xlbgnm.ane8</definedName>
    <definedName name="_____ane8" localSheetId="2">#REF!</definedName>
    <definedName name="_____ane8" localSheetId="0">[10]!_xlbgnm.ane8</definedName>
    <definedName name="_____ane8">[10]!_xlbgnm.ane8</definedName>
    <definedName name="_____Atp2" localSheetId="2">#REF!</definedName>
    <definedName name="_____Atp2">[11]EMPRESA!$F$22</definedName>
    <definedName name="_____BGC1" localSheetId="2">#REF!</definedName>
    <definedName name="_____BGC1">[7]INV!$A$5:$D$8</definedName>
    <definedName name="_____BGC3" localSheetId="2">#REF!</definedName>
    <definedName name="_____BGC3">[7]INV!$F$5:$I$8</definedName>
    <definedName name="_____BGC5" localSheetId="2">#REF!</definedName>
    <definedName name="_____BGC5">[7]INV!$K$5:$N$8</definedName>
    <definedName name="_____CAC1" localSheetId="2">#REF!</definedName>
    <definedName name="_____CAC1">[7]INV!$A$19:$D$22</definedName>
    <definedName name="_____CAC3" localSheetId="2">#REF!</definedName>
    <definedName name="_____CAC3">[7]INV!$F$19:$I$22</definedName>
    <definedName name="_____CAC5" localSheetId="2">#REF!</definedName>
    <definedName name="_____CAC5">[7]INV!$K$19:$N$22</definedName>
    <definedName name="_____DCI1" localSheetId="1">[12]Tablas!#REF!</definedName>
    <definedName name="_____DCI1" localSheetId="2">#REF!</definedName>
    <definedName name="_____DCI1">[12]Tablas!#REF!</definedName>
    <definedName name="_____DDS1" localSheetId="1">[12]Tablas!#REF!</definedName>
    <definedName name="_____DDS1" localSheetId="2">#REF!</definedName>
    <definedName name="_____DDS1">[12]Tablas!#REF!</definedName>
    <definedName name="_____DGO1" localSheetId="1">[12]Tablas!#REF!</definedName>
    <definedName name="_____DGO1" localSheetId="2">#REF!</definedName>
    <definedName name="_____DGO1">[12]Tablas!#REF!</definedName>
    <definedName name="_____DGP1" localSheetId="1">[12]Tablas!#REF!</definedName>
    <definedName name="_____DGP1" localSheetId="2">#REF!</definedName>
    <definedName name="_____DGP1">[12]Tablas!#REF!</definedName>
    <definedName name="_____DIJ1" localSheetId="2">#REF!</definedName>
    <definedName name="_____DIJ1">[12]Tablas!#REF!</definedName>
    <definedName name="_____DPI1" localSheetId="2">#REF!</definedName>
    <definedName name="_____DPI1">[12]Tablas!#REF!</definedName>
    <definedName name="_____DPY1" localSheetId="2">#REF!</definedName>
    <definedName name="_____DPY1">[12]Tablas!#REF!</definedName>
    <definedName name="_____DRI1" localSheetId="2">#REF!</definedName>
    <definedName name="_____DRI1">[12]Tablas!#REF!</definedName>
    <definedName name="_____DRL1" localSheetId="2">#REF!</definedName>
    <definedName name="_____DRL1">[12]Tablas!#REF!</definedName>
    <definedName name="_____DSP1" localSheetId="2">#REF!</definedName>
    <definedName name="_____DSP1">[12]Tablas!#REF!</definedName>
    <definedName name="_____ECP1" localSheetId="2">#REF!</definedName>
    <definedName name="_____ECP1">[12]Tablas!#REF!</definedName>
    <definedName name="_____ICP1" localSheetId="2">#REF!</definedName>
    <definedName name="_____ICP1">[12]Tablas!#REF!</definedName>
    <definedName name="_____MA2" localSheetId="7">#REF!</definedName>
    <definedName name="_____MA2" localSheetId="5">#REF!</definedName>
    <definedName name="_____MA2" localSheetId="6">#REF!</definedName>
    <definedName name="_____MA2" localSheetId="21">#REF!</definedName>
    <definedName name="_____MA2" localSheetId="22">#REF!</definedName>
    <definedName name="_____MA2" localSheetId="23">#REF!</definedName>
    <definedName name="_____MA2" localSheetId="24">#REF!</definedName>
    <definedName name="_____MA2" localSheetId="8">#REF!</definedName>
    <definedName name="_____MA2" localSheetId="9">#REF!</definedName>
    <definedName name="_____MA2" localSheetId="25">#REF!</definedName>
    <definedName name="_____MA2" localSheetId="26">#REF!</definedName>
    <definedName name="_____MA2" localSheetId="27">#REF!</definedName>
    <definedName name="_____MA2" localSheetId="28">#REF!</definedName>
    <definedName name="_____MA2" localSheetId="10">#REF!</definedName>
    <definedName name="_____MA2" localSheetId="12">#REF!</definedName>
    <definedName name="_____MA2" localSheetId="13">#REF!</definedName>
    <definedName name="_____MA2" localSheetId="15">#REF!</definedName>
    <definedName name="_____MA2" localSheetId="19">#REF!</definedName>
    <definedName name="_____MA2" localSheetId="16">#REF!</definedName>
    <definedName name="_____MA2" localSheetId="17">#REF!</definedName>
    <definedName name="_____MA2" localSheetId="18">#REF!</definedName>
    <definedName name="_____MA2" localSheetId="20">#REF!</definedName>
    <definedName name="_____MA2" localSheetId="11">#REF!</definedName>
    <definedName name="_____MA2" localSheetId="14">#REF!</definedName>
    <definedName name="_____MA2" localSheetId="1">#REF!</definedName>
    <definedName name="_____MA2">#REF!</definedName>
    <definedName name="_____OCD1" localSheetId="7">[12]Tablas!#REF!</definedName>
    <definedName name="_____OCD1" localSheetId="5">[12]Tablas!#REF!</definedName>
    <definedName name="_____OCD1" localSheetId="6">[12]Tablas!#REF!</definedName>
    <definedName name="_____OCD1" localSheetId="21">[12]Tablas!#REF!</definedName>
    <definedName name="_____OCD1" localSheetId="22">[12]Tablas!#REF!</definedName>
    <definedName name="_____OCD1" localSheetId="23">[12]Tablas!#REF!</definedName>
    <definedName name="_____OCD1" localSheetId="24">[12]Tablas!#REF!</definedName>
    <definedName name="_____OCD1" localSheetId="8">[12]Tablas!#REF!</definedName>
    <definedName name="_____OCD1" localSheetId="9">[12]Tablas!#REF!</definedName>
    <definedName name="_____OCD1" localSheetId="25">[12]Tablas!#REF!</definedName>
    <definedName name="_____OCD1" localSheetId="26">[12]Tablas!#REF!</definedName>
    <definedName name="_____OCD1" localSheetId="27">[12]Tablas!#REF!</definedName>
    <definedName name="_____OCD1" localSheetId="28">[12]Tablas!#REF!</definedName>
    <definedName name="_____OCD1" localSheetId="10">[12]Tablas!#REF!</definedName>
    <definedName name="_____OCD1" localSheetId="12">[12]Tablas!#REF!</definedName>
    <definedName name="_____OCD1" localSheetId="13">[12]Tablas!#REF!</definedName>
    <definedName name="_____OCD1" localSheetId="15">[12]Tablas!#REF!</definedName>
    <definedName name="_____OCD1" localSheetId="19">[12]Tablas!#REF!</definedName>
    <definedName name="_____OCD1" localSheetId="16">[12]Tablas!#REF!</definedName>
    <definedName name="_____OCD1" localSheetId="17">[12]Tablas!#REF!</definedName>
    <definedName name="_____OCD1" localSheetId="18">[12]Tablas!#REF!</definedName>
    <definedName name="_____OCD1" localSheetId="20">[12]Tablas!#REF!</definedName>
    <definedName name="_____OCD1" localSheetId="11">[12]Tablas!#REF!</definedName>
    <definedName name="_____OCD1" localSheetId="14">[12]Tablas!#REF!</definedName>
    <definedName name="_____OCD1" localSheetId="1">[12]Tablas!#REF!</definedName>
    <definedName name="_____OCD1" localSheetId="2">#REF!</definedName>
    <definedName name="_____OCD1">[12]Tablas!#REF!</definedName>
    <definedName name="_____OCI1" localSheetId="2">#REF!</definedName>
    <definedName name="_____OCI1">[12]Tablas!#REF!</definedName>
    <definedName name="_____PJ50" localSheetId="7">#REF!</definedName>
    <definedName name="_____PJ50" localSheetId="5">#REF!</definedName>
    <definedName name="_____PJ50" localSheetId="6">#REF!</definedName>
    <definedName name="_____PJ50" localSheetId="21">#REF!</definedName>
    <definedName name="_____PJ50" localSheetId="22">#REF!</definedName>
    <definedName name="_____PJ50" localSheetId="23">#REF!</definedName>
    <definedName name="_____PJ50" localSheetId="24">#REF!</definedName>
    <definedName name="_____PJ50" localSheetId="8">#REF!</definedName>
    <definedName name="_____PJ50" localSheetId="9">#REF!</definedName>
    <definedName name="_____PJ50" localSheetId="25">#REF!</definedName>
    <definedName name="_____PJ50" localSheetId="26">#REF!</definedName>
    <definedName name="_____PJ50" localSheetId="27">#REF!</definedName>
    <definedName name="_____PJ50" localSheetId="28">#REF!</definedName>
    <definedName name="_____PJ50" localSheetId="10">#REF!</definedName>
    <definedName name="_____PJ50" localSheetId="12">#REF!</definedName>
    <definedName name="_____PJ50" localSheetId="13">#REF!</definedName>
    <definedName name="_____PJ50" localSheetId="15">#REF!</definedName>
    <definedName name="_____PJ50" localSheetId="19">#REF!</definedName>
    <definedName name="_____PJ50" localSheetId="16">#REF!</definedName>
    <definedName name="_____PJ50" localSheetId="17">#REF!</definedName>
    <definedName name="_____PJ50" localSheetId="18">#REF!</definedName>
    <definedName name="_____PJ50" localSheetId="20">#REF!</definedName>
    <definedName name="_____PJ50" localSheetId="11">#REF!</definedName>
    <definedName name="_____PJ50" localSheetId="14">#REF!</definedName>
    <definedName name="_____PJ50" localSheetId="4">#REF!</definedName>
    <definedName name="_____PJ50" localSheetId="1">#REF!</definedName>
    <definedName name="_____PJ50">#REF!</definedName>
    <definedName name="_____pj51">#REF!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 localSheetId="2">#REF!</definedName>
    <definedName name="_____SBC1">[7]INV!$A$12:$D$15</definedName>
    <definedName name="_____SBC3" localSheetId="2">#REF!</definedName>
    <definedName name="_____SBC3">[7]INV!$F$12:$I$15</definedName>
    <definedName name="_____SBC5" localSheetId="2">#REF!</definedName>
    <definedName name="_____SBC5">[7]INV!$K$12:$N$15</definedName>
    <definedName name="_____VEX1" localSheetId="1">[12]Tablas!#REF!</definedName>
    <definedName name="_____VEX1" localSheetId="2">#REF!</definedName>
    <definedName name="_____VEX1">[12]Tablas!#REF!</definedName>
    <definedName name="_____VFA1" localSheetId="1">[12]Tablas!#REF!</definedName>
    <definedName name="_____VFA1" localSheetId="2">#REF!</definedName>
    <definedName name="_____VFA1">[12]Tablas!#REF!</definedName>
    <definedName name="_____VIT1" localSheetId="1">[12]Tablas!#REF!</definedName>
    <definedName name="_____VIT1" localSheetId="2">#REF!</definedName>
    <definedName name="_____VIT1">[12]Tablas!#REF!</definedName>
    <definedName name="_____VPR1" localSheetId="1">[12]Tablas!#REF!</definedName>
    <definedName name="_____VPR1" localSheetId="2">#REF!</definedName>
    <definedName name="_____VPR1">[12]Tablas!#REF!</definedName>
    <definedName name="_____VPR2" localSheetId="2">#REF!</definedName>
    <definedName name="_____VPR2">[13]Tablas!#REF!</definedName>
    <definedName name="_____VRP1" localSheetId="2">#REF!</definedName>
    <definedName name="_____VRP1">[12]Tablas!#REF!</definedName>
    <definedName name="_____VSM1" localSheetId="2">#REF!</definedName>
    <definedName name="_____VSM1">[12]Tablas!#REF!</definedName>
    <definedName name="____AFC1" localSheetId="2">#REF!</definedName>
    <definedName name="____AFC1">[7]INV!$A$25:$D$28</definedName>
    <definedName name="____AFC3" localSheetId="2">#REF!</definedName>
    <definedName name="____AFC3">[7]INV!$F$25:$I$28</definedName>
    <definedName name="____AFC5" localSheetId="2">#REF!</definedName>
    <definedName name="____AFC5">[7]INV!$K$25:$N$28</definedName>
    <definedName name="____ane7" localSheetId="7">[14]!_xlbgnm.ane7</definedName>
    <definedName name="____ane7" localSheetId="5">[14]!_xlbgnm.ane7</definedName>
    <definedName name="____ane7" localSheetId="6">[14]!_xlbgnm.ane7</definedName>
    <definedName name="____ane7" localSheetId="21">[14]!_xlbgnm.ane7</definedName>
    <definedName name="____ane7" localSheetId="22">[14]!_xlbgnm.ane7</definedName>
    <definedName name="____ane7" localSheetId="23">[14]!_xlbgnm.ane7</definedName>
    <definedName name="____ane7" localSheetId="24">[14]!_xlbgnm.ane7</definedName>
    <definedName name="____ane7" localSheetId="8">[14]!_xlbgnm.ane7</definedName>
    <definedName name="____ane7" localSheetId="9">[14]!_xlbgnm.ane7</definedName>
    <definedName name="____ane7" localSheetId="25">[14]!_xlbgnm.ane7</definedName>
    <definedName name="____ane7" localSheetId="26">[14]!_xlbgnm.ane7</definedName>
    <definedName name="____ane7" localSheetId="27">[14]!_xlbgnm.ane7</definedName>
    <definedName name="____ane7" localSheetId="28">[14]!_xlbgnm.ane7</definedName>
    <definedName name="____ane7" localSheetId="10">[14]!_xlbgnm.ane7</definedName>
    <definedName name="____ane7" localSheetId="12">[14]!_xlbgnm.ane7</definedName>
    <definedName name="____ane7" localSheetId="13">[14]!_xlbgnm.ane7</definedName>
    <definedName name="____ane7" localSheetId="15">[14]!_xlbgnm.ane7</definedName>
    <definedName name="____ane7" localSheetId="19">[14]!_xlbgnm.ane7</definedName>
    <definedName name="____ane7" localSheetId="16">[14]!_xlbgnm.ane7</definedName>
    <definedName name="____ane7" localSheetId="17">[14]!_xlbgnm.ane7</definedName>
    <definedName name="____ane7" localSheetId="18">[14]!_xlbgnm.ane7</definedName>
    <definedName name="____ane7" localSheetId="20">[14]!_xlbgnm.ane7</definedName>
    <definedName name="____ane7" localSheetId="11">[14]!_xlbgnm.ane7</definedName>
    <definedName name="____ane7" localSheetId="14">[14]!_xlbgnm.ane7</definedName>
    <definedName name="____ane7" localSheetId="2">#REF!</definedName>
    <definedName name="____ane7" localSheetId="0">[14]!_xlbgnm.ane7</definedName>
    <definedName name="____ane7">[14]!_xlbgnm.ane7</definedName>
    <definedName name="____ane8" localSheetId="7">[14]!_xlbgnm.ane8</definedName>
    <definedName name="____ane8" localSheetId="5">[14]!_xlbgnm.ane8</definedName>
    <definedName name="____ane8" localSheetId="6">[14]!_xlbgnm.ane8</definedName>
    <definedName name="____ane8" localSheetId="21">[14]!_xlbgnm.ane8</definedName>
    <definedName name="____ane8" localSheetId="22">[14]!_xlbgnm.ane8</definedName>
    <definedName name="____ane8" localSheetId="23">[14]!_xlbgnm.ane8</definedName>
    <definedName name="____ane8" localSheetId="24">[14]!_xlbgnm.ane8</definedName>
    <definedName name="____ane8" localSheetId="8">[14]!_xlbgnm.ane8</definedName>
    <definedName name="____ane8" localSheetId="9">[14]!_xlbgnm.ane8</definedName>
    <definedName name="____ane8" localSheetId="25">[14]!_xlbgnm.ane8</definedName>
    <definedName name="____ane8" localSheetId="26">[14]!_xlbgnm.ane8</definedName>
    <definedName name="____ane8" localSheetId="27">[14]!_xlbgnm.ane8</definedName>
    <definedName name="____ane8" localSheetId="28">[14]!_xlbgnm.ane8</definedName>
    <definedName name="____ane8" localSheetId="10">[14]!_xlbgnm.ane8</definedName>
    <definedName name="____ane8" localSheetId="12">[14]!_xlbgnm.ane8</definedName>
    <definedName name="____ane8" localSheetId="13">[14]!_xlbgnm.ane8</definedName>
    <definedName name="____ane8" localSheetId="15">[14]!_xlbgnm.ane8</definedName>
    <definedName name="____ane8" localSheetId="19">[14]!_xlbgnm.ane8</definedName>
    <definedName name="____ane8" localSheetId="16">[14]!_xlbgnm.ane8</definedName>
    <definedName name="____ane8" localSheetId="17">[14]!_xlbgnm.ane8</definedName>
    <definedName name="____ane8" localSheetId="18">[14]!_xlbgnm.ane8</definedName>
    <definedName name="____ane8" localSheetId="20">[14]!_xlbgnm.ane8</definedName>
    <definedName name="____ane8" localSheetId="11">[14]!_xlbgnm.ane8</definedName>
    <definedName name="____ane8" localSheetId="14">[14]!_xlbgnm.ane8</definedName>
    <definedName name="____ane8" localSheetId="2">#REF!</definedName>
    <definedName name="____ane8" localSheetId="0">[14]!_xlbgnm.ane8</definedName>
    <definedName name="____ane8">[14]!_xlbgnm.ane8</definedName>
    <definedName name="____Atp2" localSheetId="2">#REF!</definedName>
    <definedName name="____Atp2">[15]EMPRESA!$F$22</definedName>
    <definedName name="____BGC1" localSheetId="2">#REF!</definedName>
    <definedName name="____BGC1">[7]INV!$A$5:$D$8</definedName>
    <definedName name="____BGC3" localSheetId="2">#REF!</definedName>
    <definedName name="____BGC3">[7]INV!$F$5:$I$8</definedName>
    <definedName name="____BGC5" localSheetId="2">#REF!</definedName>
    <definedName name="____BGC5">[7]INV!$K$5:$N$8</definedName>
    <definedName name="____CAC1" localSheetId="2">#REF!</definedName>
    <definedName name="____CAC1">[7]INV!$A$19:$D$22</definedName>
    <definedName name="____CAC3" localSheetId="2">#REF!</definedName>
    <definedName name="____CAC3">[7]INV!$F$19:$I$22</definedName>
    <definedName name="____CAC5" localSheetId="2">#REF!</definedName>
    <definedName name="____CAC5">[7]INV!$K$19:$N$22</definedName>
    <definedName name="____COM1" localSheetId="7">#REF!</definedName>
    <definedName name="____COM1" localSheetId="5">#REF!</definedName>
    <definedName name="____COM1" localSheetId="6">#REF!</definedName>
    <definedName name="____COM1" localSheetId="21">#REF!</definedName>
    <definedName name="____COM1" localSheetId="22">#REF!</definedName>
    <definedName name="____COM1" localSheetId="23">#REF!</definedName>
    <definedName name="____COM1" localSheetId="24">#REF!</definedName>
    <definedName name="____COM1" localSheetId="8">#REF!</definedName>
    <definedName name="____COM1" localSheetId="9">#REF!</definedName>
    <definedName name="____COM1" localSheetId="25">#REF!</definedName>
    <definedName name="____COM1" localSheetId="26">#REF!</definedName>
    <definedName name="____COM1" localSheetId="27">#REF!</definedName>
    <definedName name="____COM1" localSheetId="28">#REF!</definedName>
    <definedName name="____COM1" localSheetId="10">#REF!</definedName>
    <definedName name="____COM1" localSheetId="12">#REF!</definedName>
    <definedName name="____COM1" localSheetId="13">#REF!</definedName>
    <definedName name="____COM1" localSheetId="15">#REF!</definedName>
    <definedName name="____COM1" localSheetId="19">#REF!</definedName>
    <definedName name="____COM1" localSheetId="16">#REF!</definedName>
    <definedName name="____COM1" localSheetId="17">#REF!</definedName>
    <definedName name="____COM1" localSheetId="18">#REF!</definedName>
    <definedName name="____COM1" localSheetId="20">#REF!</definedName>
    <definedName name="____COM1" localSheetId="11">#REF!</definedName>
    <definedName name="____COM1" localSheetId="14">#REF!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2">#REF!</definedName>
    <definedName name="____DCI1">[12]Tablas!#REF!</definedName>
    <definedName name="____DDS1" localSheetId="2">#REF!</definedName>
    <definedName name="____DDS1">[12]Tablas!#REF!</definedName>
    <definedName name="____DGO1" localSheetId="2">#REF!</definedName>
    <definedName name="____DGO1">[12]Tablas!#REF!</definedName>
    <definedName name="____DGP1" localSheetId="2">#REF!</definedName>
    <definedName name="____DGP1">[12]Tablas!#REF!</definedName>
    <definedName name="____DIJ1" localSheetId="2">#REF!</definedName>
    <definedName name="____DIJ1">[12]Tablas!#REF!</definedName>
    <definedName name="____DPI1" localSheetId="2">#REF!</definedName>
    <definedName name="____DPI1">[12]Tablas!#REF!</definedName>
    <definedName name="____DPY1" localSheetId="2">#REF!</definedName>
    <definedName name="____DPY1">[12]Tablas!#REF!</definedName>
    <definedName name="____DRI1" localSheetId="2">#REF!</definedName>
    <definedName name="____DRI1">[12]Tablas!#REF!</definedName>
    <definedName name="____DRL1" localSheetId="2">#REF!</definedName>
    <definedName name="____DRL1">[12]Tablas!#REF!</definedName>
    <definedName name="____DSP1" localSheetId="2">#REF!</definedName>
    <definedName name="____DSP1">[12]Tablas!#REF!</definedName>
    <definedName name="____ECP1" localSheetId="2">#REF!</definedName>
    <definedName name="____ECP1">[12]Tablas!#REF!</definedName>
    <definedName name="____ICP1" localSheetId="2">#REF!</definedName>
    <definedName name="____ICP1">[12]Tablas!#REF!</definedName>
    <definedName name="____LEY80" localSheetId="7">#REF!</definedName>
    <definedName name="____LEY80" localSheetId="5">#REF!</definedName>
    <definedName name="____LEY80" localSheetId="6">#REF!</definedName>
    <definedName name="____LEY80" localSheetId="21">#REF!</definedName>
    <definedName name="____LEY80" localSheetId="22">#REF!</definedName>
    <definedName name="____LEY80" localSheetId="23">#REF!</definedName>
    <definedName name="____LEY80" localSheetId="24">#REF!</definedName>
    <definedName name="____LEY80" localSheetId="8">#REF!</definedName>
    <definedName name="____LEY80" localSheetId="9">#REF!</definedName>
    <definedName name="____LEY80" localSheetId="25">#REF!</definedName>
    <definedName name="____LEY80" localSheetId="26">#REF!</definedName>
    <definedName name="____LEY80" localSheetId="27">#REF!</definedName>
    <definedName name="____LEY80" localSheetId="28">#REF!</definedName>
    <definedName name="____LEY80" localSheetId="10">#REF!</definedName>
    <definedName name="____LEY80" localSheetId="12">#REF!</definedName>
    <definedName name="____LEY80" localSheetId="13">#REF!</definedName>
    <definedName name="____LEY80" localSheetId="15">#REF!</definedName>
    <definedName name="____LEY80" localSheetId="19">#REF!</definedName>
    <definedName name="____LEY80" localSheetId="16">#REF!</definedName>
    <definedName name="____LEY80" localSheetId="17">#REF!</definedName>
    <definedName name="____LEY80" localSheetId="18">#REF!</definedName>
    <definedName name="____LEY80" localSheetId="20">#REF!</definedName>
    <definedName name="____LEY80" localSheetId="11">#REF!</definedName>
    <definedName name="____LEY80" localSheetId="14">#REF!</definedName>
    <definedName name="____LEY80" localSheetId="1">#REF!</definedName>
    <definedName name="____LEY80">#REF!</definedName>
    <definedName name="____MA2" localSheetId="1">#REF!</definedName>
    <definedName name="____MA2">#REF!</definedName>
    <definedName name="____OCD1" localSheetId="1">[12]Tablas!#REF!</definedName>
    <definedName name="____OCD1" localSheetId="2">#REF!</definedName>
    <definedName name="____OCD1">[12]Tablas!#REF!</definedName>
    <definedName name="____OCI1" localSheetId="1">[12]Tablas!#REF!</definedName>
    <definedName name="____OCI1" localSheetId="2">#REF!</definedName>
    <definedName name="____OCI1">[12]Tablas!#REF!</definedName>
    <definedName name="____PJ50" localSheetId="7">#REF!</definedName>
    <definedName name="____PJ50" localSheetId="5">#REF!</definedName>
    <definedName name="____PJ50" localSheetId="6">#REF!</definedName>
    <definedName name="____PJ50" localSheetId="21">#REF!</definedName>
    <definedName name="____PJ50" localSheetId="22">#REF!</definedName>
    <definedName name="____PJ50" localSheetId="23">#REF!</definedName>
    <definedName name="____PJ50" localSheetId="24">#REF!</definedName>
    <definedName name="____PJ50" localSheetId="8">#REF!</definedName>
    <definedName name="____PJ50" localSheetId="9">#REF!</definedName>
    <definedName name="____PJ50" localSheetId="25">#REF!</definedName>
    <definedName name="____PJ50" localSheetId="26">#REF!</definedName>
    <definedName name="____PJ50" localSheetId="27">#REF!</definedName>
    <definedName name="____PJ50" localSheetId="28">#REF!</definedName>
    <definedName name="____PJ50" localSheetId="10">#REF!</definedName>
    <definedName name="____PJ50" localSheetId="12">#REF!</definedName>
    <definedName name="____PJ50" localSheetId="13">#REF!</definedName>
    <definedName name="____PJ50" localSheetId="15">#REF!</definedName>
    <definedName name="____PJ50" localSheetId="19">#REF!</definedName>
    <definedName name="____PJ50" localSheetId="16">#REF!</definedName>
    <definedName name="____PJ50" localSheetId="17">#REF!</definedName>
    <definedName name="____PJ50" localSheetId="18">#REF!</definedName>
    <definedName name="____PJ50" localSheetId="20">#REF!</definedName>
    <definedName name="____PJ50" localSheetId="11">#REF!</definedName>
    <definedName name="____PJ50" localSheetId="14">#REF!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 localSheetId="2">#REF!</definedName>
    <definedName name="____SBC1">[7]INV!$A$12:$D$15</definedName>
    <definedName name="____SBC3" localSheetId="2">#REF!</definedName>
    <definedName name="____SBC3">[7]INV!$F$12:$I$15</definedName>
    <definedName name="____SBC5" localSheetId="2">#REF!</definedName>
    <definedName name="____SBC5">[7]INV!$K$12:$N$15</definedName>
    <definedName name="____TOP1" localSheetId="7">#REF!</definedName>
    <definedName name="____TOP1" localSheetId="5">#REF!</definedName>
    <definedName name="____TOP1" localSheetId="6">#REF!</definedName>
    <definedName name="____TOP1" localSheetId="21">#REF!</definedName>
    <definedName name="____TOP1" localSheetId="22">#REF!</definedName>
    <definedName name="____TOP1" localSheetId="23">#REF!</definedName>
    <definedName name="____TOP1" localSheetId="24">#REF!</definedName>
    <definedName name="____TOP1" localSheetId="8">#REF!</definedName>
    <definedName name="____TOP1" localSheetId="9">#REF!</definedName>
    <definedName name="____TOP1" localSheetId="25">#REF!</definedName>
    <definedName name="____TOP1" localSheetId="26">#REF!</definedName>
    <definedName name="____TOP1" localSheetId="27">#REF!</definedName>
    <definedName name="____TOP1" localSheetId="28">#REF!</definedName>
    <definedName name="____TOP1" localSheetId="10">#REF!</definedName>
    <definedName name="____TOP1" localSheetId="12">#REF!</definedName>
    <definedName name="____TOP1" localSheetId="13">#REF!</definedName>
    <definedName name="____TOP1" localSheetId="15">#REF!</definedName>
    <definedName name="____TOP1" localSheetId="19">#REF!</definedName>
    <definedName name="____TOP1" localSheetId="16">#REF!</definedName>
    <definedName name="____TOP1" localSheetId="17">#REF!</definedName>
    <definedName name="____TOP1" localSheetId="18">#REF!</definedName>
    <definedName name="____TOP1" localSheetId="20">#REF!</definedName>
    <definedName name="____TOP1" localSheetId="11">#REF!</definedName>
    <definedName name="____TOP1" localSheetId="14">#REF!</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2">#REF!</definedName>
    <definedName name="____VEX1">[12]Tablas!#REF!</definedName>
    <definedName name="____VFA1" localSheetId="2">#REF!</definedName>
    <definedName name="____VFA1">[12]Tablas!#REF!</definedName>
    <definedName name="____VIT1" localSheetId="2">#REF!</definedName>
    <definedName name="____VIT1">[12]Tablas!#REF!</definedName>
    <definedName name="____VPR1" localSheetId="2">#REF!</definedName>
    <definedName name="____VPR1">[12]Tablas!#REF!</definedName>
    <definedName name="____VPR2" localSheetId="7">#REF!</definedName>
    <definedName name="____VPR2" localSheetId="5">#REF!</definedName>
    <definedName name="____VPR2" localSheetId="6">#REF!</definedName>
    <definedName name="____VPR2" localSheetId="21">#REF!</definedName>
    <definedName name="____VPR2" localSheetId="22">#REF!</definedName>
    <definedName name="____VPR2" localSheetId="23">#REF!</definedName>
    <definedName name="____VPR2" localSheetId="24">#REF!</definedName>
    <definedName name="____VPR2" localSheetId="8">#REF!</definedName>
    <definedName name="____VPR2" localSheetId="9">#REF!</definedName>
    <definedName name="____VPR2" localSheetId="25">#REF!</definedName>
    <definedName name="____VPR2" localSheetId="26">#REF!</definedName>
    <definedName name="____VPR2" localSheetId="27">#REF!</definedName>
    <definedName name="____VPR2" localSheetId="28">#REF!</definedName>
    <definedName name="____VPR2" localSheetId="10">#REF!</definedName>
    <definedName name="____VPR2" localSheetId="12">#REF!</definedName>
    <definedName name="____VPR2" localSheetId="13">#REF!</definedName>
    <definedName name="____VPR2" localSheetId="15">#REF!</definedName>
    <definedName name="____VPR2" localSheetId="19">#REF!</definedName>
    <definedName name="____VPR2" localSheetId="16">#REF!</definedName>
    <definedName name="____VPR2" localSheetId="17">#REF!</definedName>
    <definedName name="____VPR2" localSheetId="18">#REF!</definedName>
    <definedName name="____VPR2" localSheetId="20">#REF!</definedName>
    <definedName name="____VPR2" localSheetId="11">#REF!</definedName>
    <definedName name="____VPR2" localSheetId="14">#REF!</definedName>
    <definedName name="____VPR2" localSheetId="1">#REF!</definedName>
    <definedName name="____VPR2">#REF!</definedName>
    <definedName name="____VRP1" localSheetId="7">[12]Tablas!#REF!</definedName>
    <definedName name="____VRP1" localSheetId="5">[12]Tablas!#REF!</definedName>
    <definedName name="____VRP1" localSheetId="6">[12]Tablas!#REF!</definedName>
    <definedName name="____VRP1" localSheetId="21">[12]Tablas!#REF!</definedName>
    <definedName name="____VRP1" localSheetId="22">[12]Tablas!#REF!</definedName>
    <definedName name="____VRP1" localSheetId="23">[12]Tablas!#REF!</definedName>
    <definedName name="____VRP1" localSheetId="24">[12]Tablas!#REF!</definedName>
    <definedName name="____VRP1" localSheetId="8">[12]Tablas!#REF!</definedName>
    <definedName name="____VRP1" localSheetId="9">[12]Tablas!#REF!</definedName>
    <definedName name="____VRP1" localSheetId="25">[12]Tablas!#REF!</definedName>
    <definedName name="____VRP1" localSheetId="26">[12]Tablas!#REF!</definedName>
    <definedName name="____VRP1" localSheetId="27">[12]Tablas!#REF!</definedName>
    <definedName name="____VRP1" localSheetId="28">[12]Tablas!#REF!</definedName>
    <definedName name="____VRP1" localSheetId="10">[12]Tablas!#REF!</definedName>
    <definedName name="____VRP1" localSheetId="12">[12]Tablas!#REF!</definedName>
    <definedName name="____VRP1" localSheetId="13">[12]Tablas!#REF!</definedName>
    <definedName name="____VRP1" localSheetId="15">[12]Tablas!#REF!</definedName>
    <definedName name="____VRP1" localSheetId="19">[12]Tablas!#REF!</definedName>
    <definedName name="____VRP1" localSheetId="16">[12]Tablas!#REF!</definedName>
    <definedName name="____VRP1" localSheetId="17">[12]Tablas!#REF!</definedName>
    <definedName name="____VRP1" localSheetId="18">[12]Tablas!#REF!</definedName>
    <definedName name="____VRP1" localSheetId="20">[12]Tablas!#REF!</definedName>
    <definedName name="____VRP1" localSheetId="11">[12]Tablas!#REF!</definedName>
    <definedName name="____VRP1" localSheetId="14">[12]Tablas!#REF!</definedName>
    <definedName name="____VRP1" localSheetId="1">[12]Tablas!#REF!</definedName>
    <definedName name="____VRP1" localSheetId="2">#REF!</definedName>
    <definedName name="____VRP1">[12]Tablas!#REF!</definedName>
    <definedName name="____VSM1" localSheetId="2">#REF!</definedName>
    <definedName name="____VSM1">[12]Tablas!#REF!</definedName>
    <definedName name="___AFC1" localSheetId="2">#REF!</definedName>
    <definedName name="___AFC1">[7]INV!$A$25:$D$28</definedName>
    <definedName name="___AFC3" localSheetId="2">#REF!</definedName>
    <definedName name="___AFC3">[7]INV!$F$25:$I$28</definedName>
    <definedName name="___AFC5" localSheetId="2">#REF!</definedName>
    <definedName name="___AFC5">[7]INV!$K$25:$N$28</definedName>
    <definedName name="___ane7" localSheetId="7">[16]!_xlbgnm.ane7</definedName>
    <definedName name="___ane7" localSheetId="5">[16]!_xlbgnm.ane7</definedName>
    <definedName name="___ane7" localSheetId="6">[16]!_xlbgnm.ane7</definedName>
    <definedName name="___ane7" localSheetId="21">[16]!_xlbgnm.ane7</definedName>
    <definedName name="___ane7" localSheetId="22">[16]!_xlbgnm.ane7</definedName>
    <definedName name="___ane7" localSheetId="23">[16]!_xlbgnm.ane7</definedName>
    <definedName name="___ane7" localSheetId="24">[16]!_xlbgnm.ane7</definedName>
    <definedName name="___ane7" localSheetId="8">[16]!_xlbgnm.ane7</definedName>
    <definedName name="___ane7" localSheetId="9">[16]!_xlbgnm.ane7</definedName>
    <definedName name="___ane7" localSheetId="25">[16]!_xlbgnm.ane7</definedName>
    <definedName name="___ane7" localSheetId="26">[16]!_xlbgnm.ane7</definedName>
    <definedName name="___ane7" localSheetId="27">[16]!_xlbgnm.ane7</definedName>
    <definedName name="___ane7" localSheetId="28">[16]!_xlbgnm.ane7</definedName>
    <definedName name="___ane7" localSheetId="10">[16]!_xlbgnm.ane7</definedName>
    <definedName name="___ane7" localSheetId="12">[16]!_xlbgnm.ane7</definedName>
    <definedName name="___ane7" localSheetId="13">[16]!_xlbgnm.ane7</definedName>
    <definedName name="___ane7" localSheetId="15">[16]!_xlbgnm.ane7</definedName>
    <definedName name="___ane7" localSheetId="19">[16]!_xlbgnm.ane7</definedName>
    <definedName name="___ane7" localSheetId="16">[16]!_xlbgnm.ane7</definedName>
    <definedName name="___ane7" localSheetId="17">[16]!_xlbgnm.ane7</definedName>
    <definedName name="___ane7" localSheetId="18">[16]!_xlbgnm.ane7</definedName>
    <definedName name="___ane7" localSheetId="20">[16]!_xlbgnm.ane7</definedName>
    <definedName name="___ane7" localSheetId="11">[16]!_xlbgnm.ane7</definedName>
    <definedName name="___ane7" localSheetId="14">[16]!_xlbgnm.ane7</definedName>
    <definedName name="___ane7" localSheetId="2">#REF!</definedName>
    <definedName name="___ane7" localSheetId="0">[16]!_xlbgnm.ane7</definedName>
    <definedName name="___ane7">[16]!_xlbgnm.ane7</definedName>
    <definedName name="___ane8" localSheetId="7">[16]!_xlbgnm.ane8</definedName>
    <definedName name="___ane8" localSheetId="5">[16]!_xlbgnm.ane8</definedName>
    <definedName name="___ane8" localSheetId="6">[16]!_xlbgnm.ane8</definedName>
    <definedName name="___ane8" localSheetId="21">[16]!_xlbgnm.ane8</definedName>
    <definedName name="___ane8" localSheetId="22">[16]!_xlbgnm.ane8</definedName>
    <definedName name="___ane8" localSheetId="23">[16]!_xlbgnm.ane8</definedName>
    <definedName name="___ane8" localSheetId="24">[16]!_xlbgnm.ane8</definedName>
    <definedName name="___ane8" localSheetId="8">[16]!_xlbgnm.ane8</definedName>
    <definedName name="___ane8" localSheetId="9">[16]!_xlbgnm.ane8</definedName>
    <definedName name="___ane8" localSheetId="25">[16]!_xlbgnm.ane8</definedName>
    <definedName name="___ane8" localSheetId="26">[16]!_xlbgnm.ane8</definedName>
    <definedName name="___ane8" localSheetId="27">[16]!_xlbgnm.ane8</definedName>
    <definedName name="___ane8" localSheetId="28">[16]!_xlbgnm.ane8</definedName>
    <definedName name="___ane8" localSheetId="10">[16]!_xlbgnm.ane8</definedName>
    <definedName name="___ane8" localSheetId="12">[16]!_xlbgnm.ane8</definedName>
    <definedName name="___ane8" localSheetId="13">[16]!_xlbgnm.ane8</definedName>
    <definedName name="___ane8" localSheetId="15">[16]!_xlbgnm.ane8</definedName>
    <definedName name="___ane8" localSheetId="19">[16]!_xlbgnm.ane8</definedName>
    <definedName name="___ane8" localSheetId="16">[16]!_xlbgnm.ane8</definedName>
    <definedName name="___ane8" localSheetId="17">[16]!_xlbgnm.ane8</definedName>
    <definedName name="___ane8" localSheetId="18">[16]!_xlbgnm.ane8</definedName>
    <definedName name="___ane8" localSheetId="20">[16]!_xlbgnm.ane8</definedName>
    <definedName name="___ane8" localSheetId="11">[16]!_xlbgnm.ane8</definedName>
    <definedName name="___ane8" localSheetId="14">[16]!_xlbgnm.ane8</definedName>
    <definedName name="___ane8" localSheetId="2">#REF!</definedName>
    <definedName name="___ane8" localSheetId="0">[16]!_xlbgnm.ane8</definedName>
    <definedName name="___ane8">[16]!_xlbgnm.ane8</definedName>
    <definedName name="___Atp2" localSheetId="2">#REF!</definedName>
    <definedName name="___Atp2">[17]EMPRESA!$F$22</definedName>
    <definedName name="___BGC1" localSheetId="2">#REF!</definedName>
    <definedName name="___BGC1">[7]INV!$A$5:$D$8</definedName>
    <definedName name="___BGC3" localSheetId="2">#REF!</definedName>
    <definedName name="___BGC3">[7]INV!$F$5:$I$8</definedName>
    <definedName name="___BGC5" localSheetId="2">#REF!</definedName>
    <definedName name="___BGC5">[7]INV!$K$5:$N$8</definedName>
    <definedName name="___CAC1" localSheetId="2">#REF!</definedName>
    <definedName name="___CAC1">[7]INV!$A$19:$D$22</definedName>
    <definedName name="___CAC3" localSheetId="2">#REF!</definedName>
    <definedName name="___CAC3">[7]INV!$F$19:$I$22</definedName>
    <definedName name="___CAC5" localSheetId="2">#REF!</definedName>
    <definedName name="___CAC5">[7]INV!$K$19:$N$22</definedName>
    <definedName name="___COM1" localSheetId="7">#REF!</definedName>
    <definedName name="___COM1" localSheetId="5">#REF!</definedName>
    <definedName name="___COM1" localSheetId="6">#REF!</definedName>
    <definedName name="___COM1" localSheetId="21">#REF!</definedName>
    <definedName name="___COM1" localSheetId="22">#REF!</definedName>
    <definedName name="___COM1" localSheetId="23">#REF!</definedName>
    <definedName name="___COM1" localSheetId="24">#REF!</definedName>
    <definedName name="___COM1" localSheetId="8">#REF!</definedName>
    <definedName name="___COM1" localSheetId="9">#REF!</definedName>
    <definedName name="___COM1" localSheetId="25">#REF!</definedName>
    <definedName name="___COM1" localSheetId="26">#REF!</definedName>
    <definedName name="___COM1" localSheetId="27">#REF!</definedName>
    <definedName name="___COM1" localSheetId="28">#REF!</definedName>
    <definedName name="___COM1" localSheetId="10">#REF!</definedName>
    <definedName name="___COM1" localSheetId="12">#REF!</definedName>
    <definedName name="___COM1" localSheetId="13">#REF!</definedName>
    <definedName name="___COM1" localSheetId="15">#REF!</definedName>
    <definedName name="___COM1" localSheetId="19">#REF!</definedName>
    <definedName name="___COM1" localSheetId="16">#REF!</definedName>
    <definedName name="___COM1" localSheetId="17">#REF!</definedName>
    <definedName name="___COM1" localSheetId="18">#REF!</definedName>
    <definedName name="___COM1" localSheetId="20">#REF!</definedName>
    <definedName name="___COM1" localSheetId="11">#REF!</definedName>
    <definedName name="___COM1" localSheetId="14">#REF!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2">#REF!</definedName>
    <definedName name="___DCI1">[12]Tablas!#REF!</definedName>
    <definedName name="___DDS1" localSheetId="2">#REF!</definedName>
    <definedName name="___DDS1">[12]Tablas!#REF!</definedName>
    <definedName name="___DGO1" localSheetId="2">#REF!</definedName>
    <definedName name="___DGO1">[12]Tablas!#REF!</definedName>
    <definedName name="___DGP1" localSheetId="2">#REF!</definedName>
    <definedName name="___DGP1">[12]Tablas!#REF!</definedName>
    <definedName name="___DIJ1" localSheetId="2">#REF!</definedName>
    <definedName name="___DIJ1">[12]Tablas!#REF!</definedName>
    <definedName name="___DPI1" localSheetId="2">#REF!</definedName>
    <definedName name="___DPI1">[12]Tablas!#REF!</definedName>
    <definedName name="___DPY1" localSheetId="2">#REF!</definedName>
    <definedName name="___DPY1">[12]Tablas!#REF!</definedName>
    <definedName name="___DRI1" localSheetId="2">#REF!</definedName>
    <definedName name="___DRI1">[12]Tablas!#REF!</definedName>
    <definedName name="___DRL1" localSheetId="2">#REF!</definedName>
    <definedName name="___DRL1">[12]Tablas!#REF!</definedName>
    <definedName name="___DSP1" localSheetId="2">#REF!</definedName>
    <definedName name="___DSP1">[12]Tablas!#REF!</definedName>
    <definedName name="___ECP1" localSheetId="2">#REF!</definedName>
    <definedName name="___ECP1">[12]Tablas!#REF!</definedName>
    <definedName name="___ICP1" localSheetId="2">#REF!</definedName>
    <definedName name="___ICP1">[12]Tablas!#REF!</definedName>
    <definedName name="___key2" localSheetId="2" hidden="1">#REF!</definedName>
    <definedName name="___key2" hidden="1">[9]INST!#REF!</definedName>
    <definedName name="___key3" localSheetId="7" hidden="1">#REF!</definedName>
    <definedName name="___key3" localSheetId="5" hidden="1">#REF!</definedName>
    <definedName name="___key3" localSheetId="6" hidden="1">#REF!</definedName>
    <definedName name="___key3" localSheetId="21" hidden="1">#REF!</definedName>
    <definedName name="___key3" localSheetId="22" hidden="1">#REF!</definedName>
    <definedName name="___key3" localSheetId="23" hidden="1">#REF!</definedName>
    <definedName name="___key3" localSheetId="24" hidden="1">#REF!</definedName>
    <definedName name="___key3" localSheetId="8" hidden="1">#REF!</definedName>
    <definedName name="___key3" localSheetId="9" hidden="1">#REF!</definedName>
    <definedName name="___key3" localSheetId="25" hidden="1">#REF!</definedName>
    <definedName name="___key3" localSheetId="26" hidden="1">#REF!</definedName>
    <definedName name="___key3" localSheetId="27" hidden="1">#REF!</definedName>
    <definedName name="___key3" localSheetId="28" hidden="1">#REF!</definedName>
    <definedName name="___key3" localSheetId="10" hidden="1">#REF!</definedName>
    <definedName name="___key3" localSheetId="12" hidden="1">#REF!</definedName>
    <definedName name="___key3" localSheetId="13" hidden="1">#REF!</definedName>
    <definedName name="___key3" localSheetId="15" hidden="1">#REF!</definedName>
    <definedName name="___key3" localSheetId="19" hidden="1">#REF!</definedName>
    <definedName name="___key3" localSheetId="16" hidden="1">#REF!</definedName>
    <definedName name="___key3" localSheetId="17" hidden="1">#REF!</definedName>
    <definedName name="___key3" localSheetId="18" hidden="1">#REF!</definedName>
    <definedName name="___key3" localSheetId="20" hidden="1">#REF!</definedName>
    <definedName name="___key3" localSheetId="11" hidden="1">#REF!</definedName>
    <definedName name="___key3" localSheetId="14" hidden="1">#REF!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#REF!</definedName>
    <definedName name="___MA2">#REF!</definedName>
    <definedName name="___OCD1" localSheetId="2">#REF!</definedName>
    <definedName name="___OCD1">[12]Tablas!#REF!</definedName>
    <definedName name="___OCI1" localSheetId="2">#REF!</definedName>
    <definedName name="___OCI1">[12]Tablas!#REF!</definedName>
    <definedName name="___PJ50" localSheetId="7">#REF!</definedName>
    <definedName name="___PJ50" localSheetId="5">#REF!</definedName>
    <definedName name="___PJ50" localSheetId="6">#REF!</definedName>
    <definedName name="___PJ50" localSheetId="21">#REF!</definedName>
    <definedName name="___PJ50" localSheetId="22">#REF!</definedName>
    <definedName name="___PJ50" localSheetId="23">#REF!</definedName>
    <definedName name="___PJ50" localSheetId="24">#REF!</definedName>
    <definedName name="___PJ50" localSheetId="8">#REF!</definedName>
    <definedName name="___PJ50" localSheetId="9">#REF!</definedName>
    <definedName name="___PJ50" localSheetId="25">#REF!</definedName>
    <definedName name="___PJ50" localSheetId="26">#REF!</definedName>
    <definedName name="___PJ50" localSheetId="27">#REF!</definedName>
    <definedName name="___PJ50" localSheetId="28">#REF!</definedName>
    <definedName name="___PJ50" localSheetId="10">#REF!</definedName>
    <definedName name="___PJ50" localSheetId="12">#REF!</definedName>
    <definedName name="___PJ50" localSheetId="13">#REF!</definedName>
    <definedName name="___PJ50" localSheetId="15">#REF!</definedName>
    <definedName name="___PJ50" localSheetId="19">#REF!</definedName>
    <definedName name="___PJ50" localSheetId="16">#REF!</definedName>
    <definedName name="___PJ50" localSheetId="17">#REF!</definedName>
    <definedName name="___PJ50" localSheetId="18">#REF!</definedName>
    <definedName name="___PJ50" localSheetId="20">#REF!</definedName>
    <definedName name="___PJ50" localSheetId="11">#REF!</definedName>
    <definedName name="___PJ50" localSheetId="14">#REF!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 localSheetId="2">#REF!</definedName>
    <definedName name="___SBC1">[7]INV!$A$12:$D$15</definedName>
    <definedName name="___SBC3" localSheetId="2">#REF!</definedName>
    <definedName name="___SBC3">[7]INV!$F$12:$I$15</definedName>
    <definedName name="___SBC5" localSheetId="2">#REF!</definedName>
    <definedName name="___SBC5">[7]INV!$K$12:$N$15</definedName>
    <definedName name="___TOP1" localSheetId="7">#REF!</definedName>
    <definedName name="___TOP1" localSheetId="5">#REF!</definedName>
    <definedName name="___TOP1" localSheetId="6">#REF!</definedName>
    <definedName name="___TOP1" localSheetId="21">#REF!</definedName>
    <definedName name="___TOP1" localSheetId="22">#REF!</definedName>
    <definedName name="___TOP1" localSheetId="23">#REF!</definedName>
    <definedName name="___TOP1" localSheetId="24">#REF!</definedName>
    <definedName name="___TOP1" localSheetId="8">#REF!</definedName>
    <definedName name="___TOP1" localSheetId="9">#REF!</definedName>
    <definedName name="___TOP1" localSheetId="25">#REF!</definedName>
    <definedName name="___TOP1" localSheetId="26">#REF!</definedName>
    <definedName name="___TOP1" localSheetId="27">#REF!</definedName>
    <definedName name="___TOP1" localSheetId="28">#REF!</definedName>
    <definedName name="___TOP1" localSheetId="10">#REF!</definedName>
    <definedName name="___TOP1" localSheetId="12">#REF!</definedName>
    <definedName name="___TOP1" localSheetId="13">#REF!</definedName>
    <definedName name="___TOP1" localSheetId="15">#REF!</definedName>
    <definedName name="___TOP1" localSheetId="19">#REF!</definedName>
    <definedName name="___TOP1" localSheetId="16">#REF!</definedName>
    <definedName name="___TOP1" localSheetId="17">#REF!</definedName>
    <definedName name="___TOP1" localSheetId="18">#REF!</definedName>
    <definedName name="___TOP1" localSheetId="20">#REF!</definedName>
    <definedName name="___TOP1" localSheetId="11">#REF!</definedName>
    <definedName name="___TOP1" localSheetId="14">#REF!</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2">#REF!</definedName>
    <definedName name="___VEX1">[12]Tablas!#REF!</definedName>
    <definedName name="___VFA1" localSheetId="2">#REF!</definedName>
    <definedName name="___VFA1">[12]Tablas!#REF!</definedName>
    <definedName name="___VIT1" localSheetId="2">#REF!</definedName>
    <definedName name="___VIT1">[12]Tablas!#REF!</definedName>
    <definedName name="___VPR1" localSheetId="2">#REF!</definedName>
    <definedName name="___VPR1">[12]Tablas!#REF!</definedName>
    <definedName name="___VPR2" localSheetId="7">#REF!</definedName>
    <definedName name="___VPR2" localSheetId="5">#REF!</definedName>
    <definedName name="___VPR2" localSheetId="6">#REF!</definedName>
    <definedName name="___VPR2" localSheetId="21">#REF!</definedName>
    <definedName name="___VPR2" localSheetId="22">#REF!</definedName>
    <definedName name="___VPR2" localSheetId="23">#REF!</definedName>
    <definedName name="___VPR2" localSheetId="24">#REF!</definedName>
    <definedName name="___VPR2" localSheetId="8">#REF!</definedName>
    <definedName name="___VPR2" localSheetId="9">#REF!</definedName>
    <definedName name="___VPR2" localSheetId="25">#REF!</definedName>
    <definedName name="___VPR2" localSheetId="26">#REF!</definedName>
    <definedName name="___VPR2" localSheetId="27">#REF!</definedName>
    <definedName name="___VPR2" localSheetId="28">#REF!</definedName>
    <definedName name="___VPR2" localSheetId="10">#REF!</definedName>
    <definedName name="___VPR2" localSheetId="12">#REF!</definedName>
    <definedName name="___VPR2" localSheetId="13">#REF!</definedName>
    <definedName name="___VPR2" localSheetId="15">#REF!</definedName>
    <definedName name="___VPR2" localSheetId="19">#REF!</definedName>
    <definedName name="___VPR2" localSheetId="16">#REF!</definedName>
    <definedName name="___VPR2" localSheetId="17">#REF!</definedName>
    <definedName name="___VPR2" localSheetId="18">#REF!</definedName>
    <definedName name="___VPR2" localSheetId="20">#REF!</definedName>
    <definedName name="___VPR2" localSheetId="11">#REF!</definedName>
    <definedName name="___VPR2" localSheetId="14">#REF!</definedName>
    <definedName name="___VPR2" localSheetId="1">#REF!</definedName>
    <definedName name="___VPR2">#REF!</definedName>
    <definedName name="___VRP1" localSheetId="7">[12]Tablas!#REF!</definedName>
    <definedName name="___VRP1" localSheetId="5">[12]Tablas!#REF!</definedName>
    <definedName name="___VRP1" localSheetId="6">[12]Tablas!#REF!</definedName>
    <definedName name="___VRP1" localSheetId="21">[12]Tablas!#REF!</definedName>
    <definedName name="___VRP1" localSheetId="22">[12]Tablas!#REF!</definedName>
    <definedName name="___VRP1" localSheetId="23">[12]Tablas!#REF!</definedName>
    <definedName name="___VRP1" localSheetId="24">[12]Tablas!#REF!</definedName>
    <definedName name="___VRP1" localSheetId="8">[12]Tablas!#REF!</definedName>
    <definedName name="___VRP1" localSheetId="9">[12]Tablas!#REF!</definedName>
    <definedName name="___VRP1" localSheetId="25">[12]Tablas!#REF!</definedName>
    <definedName name="___VRP1" localSheetId="26">[12]Tablas!#REF!</definedName>
    <definedName name="___VRP1" localSheetId="27">[12]Tablas!#REF!</definedName>
    <definedName name="___VRP1" localSheetId="28">[12]Tablas!#REF!</definedName>
    <definedName name="___VRP1" localSheetId="10">[12]Tablas!#REF!</definedName>
    <definedName name="___VRP1" localSheetId="12">[12]Tablas!#REF!</definedName>
    <definedName name="___VRP1" localSheetId="13">[12]Tablas!#REF!</definedName>
    <definedName name="___VRP1" localSheetId="15">[12]Tablas!#REF!</definedName>
    <definedName name="___VRP1" localSheetId="19">[12]Tablas!#REF!</definedName>
    <definedName name="___VRP1" localSheetId="16">[12]Tablas!#REF!</definedName>
    <definedName name="___VRP1" localSheetId="17">[12]Tablas!#REF!</definedName>
    <definedName name="___VRP1" localSheetId="18">[12]Tablas!#REF!</definedName>
    <definedName name="___VRP1" localSheetId="20">[12]Tablas!#REF!</definedName>
    <definedName name="___VRP1" localSheetId="11">[12]Tablas!#REF!</definedName>
    <definedName name="___VRP1" localSheetId="14">[12]Tablas!#REF!</definedName>
    <definedName name="___VRP1" localSheetId="1">[12]Tablas!#REF!</definedName>
    <definedName name="___VRP1" localSheetId="2">#REF!</definedName>
    <definedName name="___VRP1">[12]Tablas!#REF!</definedName>
    <definedName name="___VSM1" localSheetId="2">#REF!</definedName>
    <definedName name="___VSM1">[12]Tablas!#REF!</definedName>
    <definedName name="__123Graph_A" localSheetId="7" hidden="1">#REF!</definedName>
    <definedName name="__123Graph_A" localSheetId="5" hidden="1">#REF!</definedName>
    <definedName name="__123Graph_A" localSheetId="6" hidden="1">#REF!</definedName>
    <definedName name="__123Graph_A" localSheetId="21" hidden="1">#REF!</definedName>
    <definedName name="__123Graph_A" localSheetId="22" hidden="1">#REF!</definedName>
    <definedName name="__123Graph_A" localSheetId="23" hidden="1">#REF!</definedName>
    <definedName name="__123Graph_A" localSheetId="24" hidden="1">#REF!</definedName>
    <definedName name="__123Graph_A" localSheetId="8" hidden="1">#REF!</definedName>
    <definedName name="__123Graph_A" localSheetId="9" hidden="1">#REF!</definedName>
    <definedName name="__123Graph_A" localSheetId="25" hidden="1">#REF!</definedName>
    <definedName name="__123Graph_A" localSheetId="26" hidden="1">#REF!</definedName>
    <definedName name="__123Graph_A" localSheetId="27" hidden="1">#REF!</definedName>
    <definedName name="__123Graph_A" localSheetId="28" hidden="1">#REF!</definedName>
    <definedName name="__123Graph_A" localSheetId="10" hidden="1">#REF!</definedName>
    <definedName name="__123Graph_A" localSheetId="12" hidden="1">#REF!</definedName>
    <definedName name="__123Graph_A" localSheetId="13" hidden="1">#REF!</definedName>
    <definedName name="__123Graph_A" localSheetId="15" hidden="1">#REF!</definedName>
    <definedName name="__123Graph_A" localSheetId="19" hidden="1">#REF!</definedName>
    <definedName name="__123Graph_A" localSheetId="16" hidden="1">#REF!</definedName>
    <definedName name="__123Graph_A" localSheetId="17" hidden="1">#REF!</definedName>
    <definedName name="__123Graph_A" localSheetId="18" hidden="1">#REF!</definedName>
    <definedName name="__123Graph_A" localSheetId="20" hidden="1">#REF!</definedName>
    <definedName name="__123Graph_A" localSheetId="11" hidden="1">#REF!</definedName>
    <definedName name="__123Graph_A" localSheetId="14" hidden="1">#REF!</definedName>
    <definedName name="__123Graph_A" localSheetId="1" hidden="1">#REF!</definedName>
    <definedName name="__123Graph_A" hidden="1">#REF!</definedName>
    <definedName name="__123Graph_B" localSheetId="1" hidden="1">#REF!</definedName>
    <definedName name="__123Graph_B" hidden="1">#REF!</definedName>
    <definedName name="__AFC1" localSheetId="2">#REF!</definedName>
    <definedName name="__AFC1">[7]INV!$A$25:$D$28</definedName>
    <definedName name="__AFC3" localSheetId="2">#REF!</definedName>
    <definedName name="__AFC3">[7]INV!$F$25:$I$28</definedName>
    <definedName name="__AFC5" localSheetId="2">#REF!</definedName>
    <definedName name="__AFC5">[7]INV!$K$25:$N$28</definedName>
    <definedName name="__ane7" localSheetId="7">[14]!_xlbgnm.ane7</definedName>
    <definedName name="__ane7" localSheetId="5">[14]!_xlbgnm.ane7</definedName>
    <definedName name="__ane7" localSheetId="6">[14]!_xlbgnm.ane7</definedName>
    <definedName name="__ane7" localSheetId="21">[14]!_xlbgnm.ane7</definedName>
    <definedName name="__ane7" localSheetId="22">[14]!_xlbgnm.ane7</definedName>
    <definedName name="__ane7" localSheetId="23">[14]!_xlbgnm.ane7</definedName>
    <definedName name="__ane7" localSheetId="24">[14]!_xlbgnm.ane7</definedName>
    <definedName name="__ane7" localSheetId="8">[14]!_xlbgnm.ane7</definedName>
    <definedName name="__ane7" localSheetId="9">[14]!_xlbgnm.ane7</definedName>
    <definedName name="__ane7" localSheetId="25">[14]!_xlbgnm.ane7</definedName>
    <definedName name="__ane7" localSheetId="26">[14]!_xlbgnm.ane7</definedName>
    <definedName name="__ane7" localSheetId="27">[14]!_xlbgnm.ane7</definedName>
    <definedName name="__ane7" localSheetId="28">[14]!_xlbgnm.ane7</definedName>
    <definedName name="__ane7" localSheetId="10">[14]!_xlbgnm.ane7</definedName>
    <definedName name="__ane7" localSheetId="12">[14]!_xlbgnm.ane7</definedName>
    <definedName name="__ane7" localSheetId="13">[14]!_xlbgnm.ane7</definedName>
    <definedName name="__ane7" localSheetId="15">[14]!_xlbgnm.ane7</definedName>
    <definedName name="__ane7" localSheetId="19">[14]!_xlbgnm.ane7</definedName>
    <definedName name="__ane7" localSheetId="16">[14]!_xlbgnm.ane7</definedName>
    <definedName name="__ane7" localSheetId="17">[14]!_xlbgnm.ane7</definedName>
    <definedName name="__ane7" localSheetId="18">[14]!_xlbgnm.ane7</definedName>
    <definedName name="__ane7" localSheetId="20">[14]!_xlbgnm.ane7</definedName>
    <definedName name="__ane7" localSheetId="11">[14]!_xlbgnm.ane7</definedName>
    <definedName name="__ane7" localSheetId="14">[14]!_xlbgnm.ane7</definedName>
    <definedName name="__ane7" localSheetId="2">#REF!</definedName>
    <definedName name="__ane7" localSheetId="0">[14]!_xlbgnm.ane7</definedName>
    <definedName name="__ane7">[14]!_xlbgnm.ane7</definedName>
    <definedName name="__ane8" localSheetId="7">[14]!_xlbgnm.ane8</definedName>
    <definedName name="__ane8" localSheetId="5">[14]!_xlbgnm.ane8</definedName>
    <definedName name="__ane8" localSheetId="6">[14]!_xlbgnm.ane8</definedName>
    <definedName name="__ane8" localSheetId="21">[14]!_xlbgnm.ane8</definedName>
    <definedName name="__ane8" localSheetId="22">[14]!_xlbgnm.ane8</definedName>
    <definedName name="__ane8" localSheetId="23">[14]!_xlbgnm.ane8</definedName>
    <definedName name="__ane8" localSheetId="24">[14]!_xlbgnm.ane8</definedName>
    <definedName name="__ane8" localSheetId="8">[14]!_xlbgnm.ane8</definedName>
    <definedName name="__ane8" localSheetId="9">[14]!_xlbgnm.ane8</definedName>
    <definedName name="__ane8" localSheetId="25">[14]!_xlbgnm.ane8</definedName>
    <definedName name="__ane8" localSheetId="26">[14]!_xlbgnm.ane8</definedName>
    <definedName name="__ane8" localSheetId="27">[14]!_xlbgnm.ane8</definedName>
    <definedName name="__ane8" localSheetId="28">[14]!_xlbgnm.ane8</definedName>
    <definedName name="__ane8" localSheetId="10">[14]!_xlbgnm.ane8</definedName>
    <definedName name="__ane8" localSheetId="12">[14]!_xlbgnm.ane8</definedName>
    <definedName name="__ane8" localSheetId="13">[14]!_xlbgnm.ane8</definedName>
    <definedName name="__ane8" localSheetId="15">[14]!_xlbgnm.ane8</definedName>
    <definedName name="__ane8" localSheetId="19">[14]!_xlbgnm.ane8</definedName>
    <definedName name="__ane8" localSheetId="16">[14]!_xlbgnm.ane8</definedName>
    <definedName name="__ane8" localSheetId="17">[14]!_xlbgnm.ane8</definedName>
    <definedName name="__ane8" localSheetId="18">[14]!_xlbgnm.ane8</definedName>
    <definedName name="__ane8" localSheetId="20">[14]!_xlbgnm.ane8</definedName>
    <definedName name="__ane8" localSheetId="11">[14]!_xlbgnm.ane8</definedName>
    <definedName name="__ane8" localSheetId="14">[14]!_xlbgnm.ane8</definedName>
    <definedName name="__ane8" localSheetId="2">#REF!</definedName>
    <definedName name="__ane8" localSheetId="0">[14]!_xlbgnm.ane8</definedName>
    <definedName name="__ane8">[14]!_xlbgnm.ane8</definedName>
    <definedName name="__Atp2" localSheetId="2">#REF!</definedName>
    <definedName name="__Atp2">[18]EMPRESA!$F$22</definedName>
    <definedName name="__BGC1" localSheetId="2">#REF!</definedName>
    <definedName name="__BGC1">[7]INV!$A$5:$D$8</definedName>
    <definedName name="__BGC3" localSheetId="2">#REF!</definedName>
    <definedName name="__BGC3">[7]INV!$F$5:$I$8</definedName>
    <definedName name="__BGC5" localSheetId="2">#REF!</definedName>
    <definedName name="__BGC5">[7]INV!$K$5:$N$8</definedName>
    <definedName name="__CAC1" localSheetId="2">#REF!</definedName>
    <definedName name="__CAC1">[7]INV!$A$19:$D$22</definedName>
    <definedName name="__CAC3" localSheetId="2">#REF!</definedName>
    <definedName name="__CAC3">[7]INV!$F$19:$I$22</definedName>
    <definedName name="__CAC5" localSheetId="2">#REF!</definedName>
    <definedName name="__CAC5">[7]INV!$K$19:$N$22</definedName>
    <definedName name="__Cod1" localSheetId="7">#REF!</definedName>
    <definedName name="__Cod1" localSheetId="5">#REF!</definedName>
    <definedName name="__Cod1" localSheetId="6">#REF!</definedName>
    <definedName name="__Cod1" localSheetId="21">#REF!</definedName>
    <definedName name="__Cod1" localSheetId="22">#REF!</definedName>
    <definedName name="__Cod1" localSheetId="23">#REF!</definedName>
    <definedName name="__Cod1" localSheetId="24">#REF!</definedName>
    <definedName name="__Cod1" localSheetId="8">#REF!</definedName>
    <definedName name="__Cod1" localSheetId="9">#REF!</definedName>
    <definedName name="__Cod1" localSheetId="25">#REF!</definedName>
    <definedName name="__Cod1" localSheetId="26">#REF!</definedName>
    <definedName name="__Cod1" localSheetId="27">#REF!</definedName>
    <definedName name="__Cod1" localSheetId="28">#REF!</definedName>
    <definedName name="__Cod1" localSheetId="10">#REF!</definedName>
    <definedName name="__Cod1" localSheetId="12">#REF!</definedName>
    <definedName name="__Cod1" localSheetId="13">#REF!</definedName>
    <definedName name="__Cod1" localSheetId="15">#REF!</definedName>
    <definedName name="__Cod1" localSheetId="19">#REF!</definedName>
    <definedName name="__Cod1" localSheetId="16">#REF!</definedName>
    <definedName name="__Cod1" localSheetId="17">#REF!</definedName>
    <definedName name="__Cod1" localSheetId="18">#REF!</definedName>
    <definedName name="__Cod1" localSheetId="20">#REF!</definedName>
    <definedName name="__Cod1" localSheetId="11">#REF!</definedName>
    <definedName name="__Cod1" localSheetId="14">#REF!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2">#REF!</definedName>
    <definedName name="__DCI1">[12]Tablas!#REF!</definedName>
    <definedName name="__DDS1" localSheetId="2">#REF!</definedName>
    <definedName name="__DDS1">[12]Tablas!#REF!</definedName>
    <definedName name="__DGO1" localSheetId="2">#REF!</definedName>
    <definedName name="__DGO1">[12]Tablas!#REF!</definedName>
    <definedName name="__DGP1" localSheetId="2">#REF!</definedName>
    <definedName name="__DGP1">[12]Tablas!#REF!</definedName>
    <definedName name="__DIJ1" localSheetId="2">#REF!</definedName>
    <definedName name="__DIJ1">[12]Tablas!#REF!</definedName>
    <definedName name="__DPI1" localSheetId="2">#REF!</definedName>
    <definedName name="__DPI1">[12]Tablas!#REF!</definedName>
    <definedName name="__DPY1" localSheetId="2">#REF!</definedName>
    <definedName name="__DPY1">[12]Tablas!#REF!</definedName>
    <definedName name="__DRI1" localSheetId="2">#REF!</definedName>
    <definedName name="__DRI1">[12]Tablas!#REF!</definedName>
    <definedName name="__DRL1" localSheetId="2">#REF!</definedName>
    <definedName name="__DRL1">[12]Tablas!#REF!</definedName>
    <definedName name="__DSP1" localSheetId="2">#REF!</definedName>
    <definedName name="__DSP1">[12]Tablas!#REF!</definedName>
    <definedName name="__ECP1" localSheetId="2">#REF!</definedName>
    <definedName name="__ECP1">[12]Tablas!#REF!</definedName>
    <definedName name="__F" localSheetId="7">[6]!ERR</definedName>
    <definedName name="__F" localSheetId="5">[6]!ERR</definedName>
    <definedName name="__F" localSheetId="6">[6]!ERR</definedName>
    <definedName name="__F" localSheetId="21">[6]!ERR</definedName>
    <definedName name="__F" localSheetId="22">[6]!ERR</definedName>
    <definedName name="__F" localSheetId="23">[6]!ERR</definedName>
    <definedName name="__F" localSheetId="24">[6]!ERR</definedName>
    <definedName name="__F" localSheetId="8">[6]!ERR</definedName>
    <definedName name="__F" localSheetId="9">[6]!ERR</definedName>
    <definedName name="__F" localSheetId="25">[6]!ERR</definedName>
    <definedName name="__F" localSheetId="26">[6]!ERR</definedName>
    <definedName name="__F" localSheetId="27">[6]!ERR</definedName>
    <definedName name="__F" localSheetId="28">[6]!ERR</definedName>
    <definedName name="__F" localSheetId="10">[6]!ERR</definedName>
    <definedName name="__F" localSheetId="12">[6]!ERR</definedName>
    <definedName name="__F" localSheetId="13">[6]!ERR</definedName>
    <definedName name="__F" localSheetId="15">[6]!ERR</definedName>
    <definedName name="__F" localSheetId="19">[6]!ERR</definedName>
    <definedName name="__F" localSheetId="16">[6]!ERR</definedName>
    <definedName name="__F" localSheetId="17">[6]!ERR</definedName>
    <definedName name="__F" localSheetId="18">[6]!ERR</definedName>
    <definedName name="__F" localSheetId="20">[6]!ERR</definedName>
    <definedName name="__F" localSheetId="11">[6]!ERR</definedName>
    <definedName name="__F" localSheetId="14">[6]!ERR</definedName>
    <definedName name="__F" localSheetId="1">'MEMORIAS DE CANTIDADES'!ERR</definedName>
    <definedName name="__F" localSheetId="2">'PMA '!ERR</definedName>
    <definedName name="__F">[0]!ERR</definedName>
    <definedName name="__FS01" localSheetId="7">[6]!ERR</definedName>
    <definedName name="__FS01" localSheetId="5">[6]!ERR</definedName>
    <definedName name="__FS01" localSheetId="6">[6]!ERR</definedName>
    <definedName name="__FS01" localSheetId="21">[6]!ERR</definedName>
    <definedName name="__FS01" localSheetId="22">[6]!ERR</definedName>
    <definedName name="__FS01" localSheetId="23">[6]!ERR</definedName>
    <definedName name="__FS01" localSheetId="24">[6]!ERR</definedName>
    <definedName name="__FS01" localSheetId="8">[6]!ERR</definedName>
    <definedName name="__FS01" localSheetId="9">[6]!ERR</definedName>
    <definedName name="__FS01" localSheetId="25">[6]!ERR</definedName>
    <definedName name="__FS01" localSheetId="26">[6]!ERR</definedName>
    <definedName name="__FS01" localSheetId="27">[6]!ERR</definedName>
    <definedName name="__FS01" localSheetId="28">[6]!ERR</definedName>
    <definedName name="__FS01" localSheetId="10">[6]!ERR</definedName>
    <definedName name="__FS01" localSheetId="12">[6]!ERR</definedName>
    <definedName name="__FS01" localSheetId="13">[6]!ERR</definedName>
    <definedName name="__FS01" localSheetId="15">[6]!ERR</definedName>
    <definedName name="__FS01" localSheetId="19">[6]!ERR</definedName>
    <definedName name="__FS01" localSheetId="16">[6]!ERR</definedName>
    <definedName name="__FS01" localSheetId="17">[6]!ERR</definedName>
    <definedName name="__FS01" localSheetId="18">[6]!ERR</definedName>
    <definedName name="__FS01" localSheetId="20">[6]!ERR</definedName>
    <definedName name="__FS01" localSheetId="11">[6]!ERR</definedName>
    <definedName name="__FS01" localSheetId="14">[6]!ERR</definedName>
    <definedName name="__FS01" localSheetId="1">'MEMORIAS DE CANTIDADES'!ERR</definedName>
    <definedName name="__FS01" localSheetId="2">'PMA '!ERR</definedName>
    <definedName name="__FS01">[0]!ERR</definedName>
    <definedName name="__ICP1" localSheetId="7">[12]Tablas!#REF!</definedName>
    <definedName name="__ICP1" localSheetId="5">[12]Tablas!#REF!</definedName>
    <definedName name="__ICP1" localSheetId="6">[12]Tablas!#REF!</definedName>
    <definedName name="__ICP1" localSheetId="21">[12]Tablas!#REF!</definedName>
    <definedName name="__ICP1" localSheetId="22">[12]Tablas!#REF!</definedName>
    <definedName name="__ICP1" localSheetId="23">[12]Tablas!#REF!</definedName>
    <definedName name="__ICP1" localSheetId="24">[12]Tablas!#REF!</definedName>
    <definedName name="__ICP1" localSheetId="8">[12]Tablas!#REF!</definedName>
    <definedName name="__ICP1" localSheetId="9">[12]Tablas!#REF!</definedName>
    <definedName name="__ICP1" localSheetId="25">[12]Tablas!#REF!</definedName>
    <definedName name="__ICP1" localSheetId="26">[12]Tablas!#REF!</definedName>
    <definedName name="__ICP1" localSheetId="27">[12]Tablas!#REF!</definedName>
    <definedName name="__ICP1" localSheetId="28">[12]Tablas!#REF!</definedName>
    <definedName name="__ICP1" localSheetId="10">[12]Tablas!#REF!</definedName>
    <definedName name="__ICP1" localSheetId="12">[12]Tablas!#REF!</definedName>
    <definedName name="__ICP1" localSheetId="13">[12]Tablas!#REF!</definedName>
    <definedName name="__ICP1" localSheetId="15">[12]Tablas!#REF!</definedName>
    <definedName name="__ICP1" localSheetId="19">[12]Tablas!#REF!</definedName>
    <definedName name="__ICP1" localSheetId="16">[12]Tablas!#REF!</definedName>
    <definedName name="__ICP1" localSheetId="17">[12]Tablas!#REF!</definedName>
    <definedName name="__ICP1" localSheetId="18">[12]Tablas!#REF!</definedName>
    <definedName name="__ICP1" localSheetId="20">[12]Tablas!#REF!</definedName>
    <definedName name="__ICP1" localSheetId="11">[12]Tablas!#REF!</definedName>
    <definedName name="__ICP1" localSheetId="14">[12]Tablas!#REF!</definedName>
    <definedName name="__ICP1" localSheetId="1">[12]Tablas!#REF!</definedName>
    <definedName name="__ICP1" localSheetId="2">#REF!</definedName>
    <definedName name="__ICP1">[12]Tablas!#REF!</definedName>
    <definedName name="__key2" localSheetId="1" hidden="1">[19]INST!#REF!</definedName>
    <definedName name="__key2" localSheetId="2" hidden="1">#REF!</definedName>
    <definedName name="__key2" hidden="1">[19]INST!#REF!</definedName>
    <definedName name="__key21" localSheetId="1" hidden="1">[9]INST!#REF!</definedName>
    <definedName name="__key21" localSheetId="2" hidden="1">#REF!</definedName>
    <definedName name="__key21" hidden="1">[9]INST!#REF!</definedName>
    <definedName name="__key3" localSheetId="7" hidden="1">#REF!</definedName>
    <definedName name="__key3" localSheetId="5" hidden="1">#REF!</definedName>
    <definedName name="__key3" localSheetId="6" hidden="1">#REF!</definedName>
    <definedName name="__key3" localSheetId="21" hidden="1">#REF!</definedName>
    <definedName name="__key3" localSheetId="22" hidden="1">#REF!</definedName>
    <definedName name="__key3" localSheetId="23" hidden="1">#REF!</definedName>
    <definedName name="__key3" localSheetId="24" hidden="1">#REF!</definedName>
    <definedName name="__key3" localSheetId="8" hidden="1">#REF!</definedName>
    <definedName name="__key3" localSheetId="9" hidden="1">#REF!</definedName>
    <definedName name="__key3" localSheetId="25" hidden="1">#REF!</definedName>
    <definedName name="__key3" localSheetId="26" hidden="1">#REF!</definedName>
    <definedName name="__key3" localSheetId="27" hidden="1">#REF!</definedName>
    <definedName name="__key3" localSheetId="28" hidden="1">#REF!</definedName>
    <definedName name="__key3" localSheetId="10" hidden="1">#REF!</definedName>
    <definedName name="__key3" localSheetId="12" hidden="1">#REF!</definedName>
    <definedName name="__key3" localSheetId="13" hidden="1">#REF!</definedName>
    <definedName name="__key3" localSheetId="15" hidden="1">#REF!</definedName>
    <definedName name="__key3" localSheetId="19" hidden="1">#REF!</definedName>
    <definedName name="__key3" localSheetId="16" hidden="1">#REF!</definedName>
    <definedName name="__key3" localSheetId="17" hidden="1">#REF!</definedName>
    <definedName name="__key3" localSheetId="18" hidden="1">#REF!</definedName>
    <definedName name="__key3" localSheetId="20" hidden="1">#REF!</definedName>
    <definedName name="__key3" localSheetId="11" hidden="1">#REF!</definedName>
    <definedName name="__key3" localSheetId="14" hidden="1">#REF!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 localSheetId="1">#REF!</definedName>
    <definedName name="__MA">#REF!</definedName>
    <definedName name="__MA2" localSheetId="1">#REF!</definedName>
    <definedName name="__MA2">#REF!</definedName>
    <definedName name="__mun2" localSheetId="2">#REF!</definedName>
    <definedName name="__mun2">[20]PESOS!#REF!</definedName>
    <definedName name="__num10" localSheetId="7">#REF!</definedName>
    <definedName name="__num10" localSheetId="5">#REF!</definedName>
    <definedName name="__num10" localSheetId="6">#REF!</definedName>
    <definedName name="__num10" localSheetId="21">#REF!</definedName>
    <definedName name="__num10" localSheetId="22">#REF!</definedName>
    <definedName name="__num10" localSheetId="23">#REF!</definedName>
    <definedName name="__num10" localSheetId="24">#REF!</definedName>
    <definedName name="__num10" localSheetId="8">#REF!</definedName>
    <definedName name="__num10" localSheetId="9">#REF!</definedName>
    <definedName name="__num10" localSheetId="25">#REF!</definedName>
    <definedName name="__num10" localSheetId="26">#REF!</definedName>
    <definedName name="__num10" localSheetId="27">#REF!</definedName>
    <definedName name="__num10" localSheetId="28">#REF!</definedName>
    <definedName name="__num10" localSheetId="10">#REF!</definedName>
    <definedName name="__num10" localSheetId="12">#REF!</definedName>
    <definedName name="__num10" localSheetId="13">#REF!</definedName>
    <definedName name="__num10" localSheetId="15">#REF!</definedName>
    <definedName name="__num10" localSheetId="19">#REF!</definedName>
    <definedName name="__num10" localSheetId="16">#REF!</definedName>
    <definedName name="__num10" localSheetId="17">#REF!</definedName>
    <definedName name="__num10" localSheetId="18">#REF!</definedName>
    <definedName name="__num10" localSheetId="20">#REF!</definedName>
    <definedName name="__num10" localSheetId="11">#REF!</definedName>
    <definedName name="__num10" localSheetId="14">#REF!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2">#REF!</definedName>
    <definedName name="__OCD1">[12]Tablas!#REF!</definedName>
    <definedName name="__OCI1" localSheetId="2">#REF!</definedName>
    <definedName name="__OCI1">[12]Tablas!#REF!</definedName>
    <definedName name="__Pa1" localSheetId="2">#REF!</definedName>
    <definedName name="__Pa1">'[21]Paral. 1'!$E$1:$E$65536</definedName>
    <definedName name="__Pa2" localSheetId="2">#REF!</definedName>
    <definedName name="__Pa2">'[21]Paral. 2'!$E$1:$E$65536</definedName>
    <definedName name="__Pa3" localSheetId="2">#REF!</definedName>
    <definedName name="__Pa3">'[21]Paral. 3'!$E$1:$E$65536</definedName>
    <definedName name="__Pa4" localSheetId="2">#REF!</definedName>
    <definedName name="__Pa4">[21]Paral.4!$E$1:$E$65536</definedName>
    <definedName name="__PJ50" localSheetId="7">#REF!</definedName>
    <definedName name="__PJ50" localSheetId="5">#REF!</definedName>
    <definedName name="__PJ50" localSheetId="6">#REF!</definedName>
    <definedName name="__PJ50" localSheetId="21">#REF!</definedName>
    <definedName name="__PJ50" localSheetId="22">#REF!</definedName>
    <definedName name="__PJ50" localSheetId="23">#REF!</definedName>
    <definedName name="__PJ50" localSheetId="24">#REF!</definedName>
    <definedName name="__PJ50" localSheetId="8">#REF!</definedName>
    <definedName name="__PJ50" localSheetId="9">#REF!</definedName>
    <definedName name="__PJ50" localSheetId="25">#REF!</definedName>
    <definedName name="__PJ50" localSheetId="26">#REF!</definedName>
    <definedName name="__PJ50" localSheetId="27">#REF!</definedName>
    <definedName name="__PJ50" localSheetId="28">#REF!</definedName>
    <definedName name="__PJ50" localSheetId="10">#REF!</definedName>
    <definedName name="__PJ50" localSheetId="12">#REF!</definedName>
    <definedName name="__PJ50" localSheetId="13">#REF!</definedName>
    <definedName name="__PJ50" localSheetId="15">#REF!</definedName>
    <definedName name="__PJ50" localSheetId="19">#REF!</definedName>
    <definedName name="__PJ50" localSheetId="16">#REF!</definedName>
    <definedName name="__PJ50" localSheetId="17">#REF!</definedName>
    <definedName name="__PJ50" localSheetId="18">#REF!</definedName>
    <definedName name="__PJ50" localSheetId="20">#REF!</definedName>
    <definedName name="__PJ50" localSheetId="11">#REF!</definedName>
    <definedName name="__PJ50" localSheetId="14">#REF!</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SBC1" localSheetId="2">#REF!</definedName>
    <definedName name="__SBC1">[7]INV!$A$12:$D$15</definedName>
    <definedName name="__SBC3" localSheetId="2">#REF!</definedName>
    <definedName name="__SBC3">[7]INV!$F$12:$I$15</definedName>
    <definedName name="__SBC5" localSheetId="2">#REF!</definedName>
    <definedName name="__SBC5">[7]INV!$K$12:$N$15</definedName>
    <definedName name="__TOP1" localSheetId="7">#REF!</definedName>
    <definedName name="__TOP1" localSheetId="5">#REF!</definedName>
    <definedName name="__TOP1" localSheetId="6">#REF!</definedName>
    <definedName name="__TOP1" localSheetId="21">#REF!</definedName>
    <definedName name="__TOP1" localSheetId="22">#REF!</definedName>
    <definedName name="__TOP1" localSheetId="23">#REF!</definedName>
    <definedName name="__TOP1" localSheetId="24">#REF!</definedName>
    <definedName name="__TOP1" localSheetId="8">#REF!</definedName>
    <definedName name="__TOP1" localSheetId="9">#REF!</definedName>
    <definedName name="__TOP1" localSheetId="25">#REF!</definedName>
    <definedName name="__TOP1" localSheetId="26">#REF!</definedName>
    <definedName name="__TOP1" localSheetId="27">#REF!</definedName>
    <definedName name="__TOP1" localSheetId="28">#REF!</definedName>
    <definedName name="__TOP1" localSheetId="10">#REF!</definedName>
    <definedName name="__TOP1" localSheetId="12">#REF!</definedName>
    <definedName name="__TOP1" localSheetId="13">#REF!</definedName>
    <definedName name="__TOP1" localSheetId="15">#REF!</definedName>
    <definedName name="__TOP1" localSheetId="19">#REF!</definedName>
    <definedName name="__TOP1" localSheetId="16">#REF!</definedName>
    <definedName name="__TOP1" localSheetId="17">#REF!</definedName>
    <definedName name="__TOP1" localSheetId="18">#REF!</definedName>
    <definedName name="__TOP1" localSheetId="20">#REF!</definedName>
    <definedName name="__TOP1" localSheetId="11">#REF!</definedName>
    <definedName name="__TOP1" localSheetId="1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2">#REF!</definedName>
    <definedName name="__VEX1">[12]Tablas!#REF!</definedName>
    <definedName name="__VFA1" localSheetId="2">#REF!</definedName>
    <definedName name="__VFA1">[12]Tablas!#REF!</definedName>
    <definedName name="__VIT1" localSheetId="2">#REF!</definedName>
    <definedName name="__VIT1">[12]Tablas!#REF!</definedName>
    <definedName name="__VPR1" localSheetId="2">#REF!</definedName>
    <definedName name="__VPR1">[12]Tablas!#REF!</definedName>
    <definedName name="__VPR2" localSheetId="2">#REF!</definedName>
    <definedName name="__VPR2">[13]Tablas!#REF!</definedName>
    <definedName name="__VRP1" localSheetId="2">#REF!</definedName>
    <definedName name="__VRP1">[12]Tablas!#REF!</definedName>
    <definedName name="__VSM1" localSheetId="2">#REF!</definedName>
    <definedName name="__VSM1">[12]Tablas!#REF!</definedName>
    <definedName name="_1" localSheetId="7">#REF!</definedName>
    <definedName name="_1" localSheetId="5">#REF!</definedName>
    <definedName name="_1" localSheetId="6">#REF!</definedName>
    <definedName name="_1" localSheetId="21">#REF!</definedName>
    <definedName name="_1" localSheetId="22">#REF!</definedName>
    <definedName name="_1" localSheetId="23">#REF!</definedName>
    <definedName name="_1" localSheetId="24">#REF!</definedName>
    <definedName name="_1" localSheetId="8">#REF!</definedName>
    <definedName name="_1" localSheetId="9">#REF!</definedName>
    <definedName name="_1" localSheetId="25">#REF!</definedName>
    <definedName name="_1" localSheetId="26">#REF!</definedName>
    <definedName name="_1" localSheetId="27">#REF!</definedName>
    <definedName name="_1" localSheetId="28">#REF!</definedName>
    <definedName name="_1" localSheetId="10">#REF!</definedName>
    <definedName name="_1" localSheetId="12">#REF!</definedName>
    <definedName name="_1" localSheetId="13">#REF!</definedName>
    <definedName name="_1" localSheetId="15">#REF!</definedName>
    <definedName name="_1" localSheetId="19">#REF!</definedName>
    <definedName name="_1" localSheetId="16">#REF!</definedName>
    <definedName name="_1" localSheetId="17">#REF!</definedName>
    <definedName name="_1" localSheetId="18">#REF!</definedName>
    <definedName name="_1" localSheetId="20">#REF!</definedName>
    <definedName name="_1" localSheetId="11">#REF!</definedName>
    <definedName name="_1" localSheetId="14">#REF!</definedName>
    <definedName name="_1" localSheetId="1">#REF!</definedName>
    <definedName name="_1">#REF!</definedName>
    <definedName name="_1_25" localSheetId="7">[13]Tablas!#REF!</definedName>
    <definedName name="_1_25" localSheetId="5">[13]Tablas!#REF!</definedName>
    <definedName name="_1_25" localSheetId="6">[13]Tablas!#REF!</definedName>
    <definedName name="_1_25" localSheetId="21">[13]Tablas!#REF!</definedName>
    <definedName name="_1_25" localSheetId="22">[13]Tablas!#REF!</definedName>
    <definedName name="_1_25" localSheetId="23">[13]Tablas!#REF!</definedName>
    <definedName name="_1_25" localSheetId="24">[13]Tablas!#REF!</definedName>
    <definedName name="_1_25" localSheetId="8">[13]Tablas!#REF!</definedName>
    <definedName name="_1_25" localSheetId="9">[13]Tablas!#REF!</definedName>
    <definedName name="_1_25" localSheetId="25">[13]Tablas!#REF!</definedName>
    <definedName name="_1_25" localSheetId="26">[13]Tablas!#REF!</definedName>
    <definedName name="_1_25" localSheetId="27">[13]Tablas!#REF!</definedName>
    <definedName name="_1_25" localSheetId="28">[13]Tablas!#REF!</definedName>
    <definedName name="_1_25" localSheetId="10">[13]Tablas!#REF!</definedName>
    <definedName name="_1_25" localSheetId="12">[13]Tablas!#REF!</definedName>
    <definedName name="_1_25" localSheetId="13">[13]Tablas!#REF!</definedName>
    <definedName name="_1_25" localSheetId="15">[13]Tablas!#REF!</definedName>
    <definedName name="_1_25" localSheetId="19">[13]Tablas!#REF!</definedName>
    <definedName name="_1_25" localSheetId="16">[13]Tablas!#REF!</definedName>
    <definedName name="_1_25" localSheetId="17">[13]Tablas!#REF!</definedName>
    <definedName name="_1_25" localSheetId="18">[13]Tablas!#REF!</definedName>
    <definedName name="_1_25" localSheetId="20">[13]Tablas!#REF!</definedName>
    <definedName name="_1_25" localSheetId="11">[13]Tablas!#REF!</definedName>
    <definedName name="_1_25" localSheetId="14">[13]Tablas!#REF!</definedName>
    <definedName name="_1_25" localSheetId="1">[13]Tablas!#REF!</definedName>
    <definedName name="_1_25" localSheetId="2">#REF!</definedName>
    <definedName name="_1_25">[13]Tablas!#REF!</definedName>
    <definedName name="_116B" localSheetId="7">#REF!</definedName>
    <definedName name="_116B" localSheetId="5">#REF!</definedName>
    <definedName name="_116B" localSheetId="6">#REF!</definedName>
    <definedName name="_116B" localSheetId="21">#REF!</definedName>
    <definedName name="_116B" localSheetId="22">#REF!</definedName>
    <definedName name="_116B" localSheetId="23">#REF!</definedName>
    <definedName name="_116B" localSheetId="24">#REF!</definedName>
    <definedName name="_116B" localSheetId="8">#REF!</definedName>
    <definedName name="_116B" localSheetId="9">#REF!</definedName>
    <definedName name="_116B" localSheetId="25">#REF!</definedName>
    <definedName name="_116B" localSheetId="26">#REF!</definedName>
    <definedName name="_116B" localSheetId="27">#REF!</definedName>
    <definedName name="_116B" localSheetId="28">#REF!</definedName>
    <definedName name="_116B" localSheetId="10">#REF!</definedName>
    <definedName name="_116B" localSheetId="12">#REF!</definedName>
    <definedName name="_116B" localSheetId="13">#REF!</definedName>
    <definedName name="_116B" localSheetId="15">#REF!</definedName>
    <definedName name="_116B" localSheetId="19">#REF!</definedName>
    <definedName name="_116B" localSheetId="16">#REF!</definedName>
    <definedName name="_116B" localSheetId="17">#REF!</definedName>
    <definedName name="_116B" localSheetId="18">#REF!</definedName>
    <definedName name="_116B" localSheetId="20">#REF!</definedName>
    <definedName name="_116B" localSheetId="11">#REF!</definedName>
    <definedName name="_116B" localSheetId="14">#REF!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 localSheetId="1">#REF!</definedName>
    <definedName name="_3">#REF!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7"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10"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5" hidden="1">{"TAB1",#N/A,TRUE,"GENERAL";"TAB2",#N/A,TRUE,"GENERAL";"TAB3",#N/A,TRUE,"GENERAL";"TAB4",#N/A,TRUE,"GENERAL";"TAB5",#N/A,TRUE,"GENERAL"}</definedName>
    <definedName name="_a1" localSheetId="19"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20" hidden="1">{"TAB1",#N/A,TRUE,"GENERAL";"TAB2",#N/A,TRUE,"GENERAL";"TAB3",#N/A,TRUE,"GENERAL";"TAB4",#N/A,TRUE,"GENERAL";"TAB5",#N/A,TRUE,"GENERAL"}</definedName>
    <definedName name="_a1" localSheetId="11" hidden="1">{"TAB1",#N/A,TRUE,"GENERAL";"TAB2",#N/A,TRUE,"GENERAL";"TAB3",#N/A,TRUE,"GENERAL";"TAB4",#N/A,TRUE,"GENERAL";"TAB5",#N/A,TRUE,"GENERAL"}</definedName>
    <definedName name="_a1" localSheetId="14"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10"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5" hidden="1">{"TAB1",#N/A,TRUE,"GENERAL";"TAB2",#N/A,TRUE,"GENERAL";"TAB3",#N/A,TRUE,"GENERAL";"TAB4",#N/A,TRUE,"GENERAL";"TAB5",#N/A,TRUE,"GENERAL"}</definedName>
    <definedName name="_a3" localSheetId="19"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20" hidden="1">{"TAB1",#N/A,TRUE,"GENERAL";"TAB2",#N/A,TRUE,"GENERAL";"TAB3",#N/A,TRUE,"GENERAL";"TAB4",#N/A,TRUE,"GENERAL";"TAB5",#N/A,TRUE,"GENERAL"}</definedName>
    <definedName name="_a3" localSheetId="11" hidden="1">{"TAB1",#N/A,TRUE,"GENERAL";"TAB2",#N/A,TRUE,"GENERAL";"TAB3",#N/A,TRUE,"GENERAL";"TAB4",#N/A,TRUE,"GENERAL";"TAB5",#N/A,TRUE,"GENERAL"}</definedName>
    <definedName name="_a3" localSheetId="14"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10"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5" hidden="1">{"via1",#N/A,TRUE,"general";"via2",#N/A,TRUE,"general";"via3",#N/A,TRUE,"general"}</definedName>
    <definedName name="_a4" localSheetId="19"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20" hidden="1">{"via1",#N/A,TRUE,"general";"via2",#N/A,TRUE,"general";"via3",#N/A,TRUE,"general"}</definedName>
    <definedName name="_a4" localSheetId="11" hidden="1">{"via1",#N/A,TRUE,"general";"via2",#N/A,TRUE,"general";"via3",#N/A,TRUE,"general"}</definedName>
    <definedName name="_a4" localSheetId="14"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10"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5" hidden="1">{"TAB1",#N/A,TRUE,"GENERAL";"TAB2",#N/A,TRUE,"GENERAL";"TAB3",#N/A,TRUE,"GENERAL";"TAB4",#N/A,TRUE,"GENERAL";"TAB5",#N/A,TRUE,"GENERAL"}</definedName>
    <definedName name="_a5" localSheetId="19"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20" hidden="1">{"TAB1",#N/A,TRUE,"GENERAL";"TAB2",#N/A,TRUE,"GENERAL";"TAB3",#N/A,TRUE,"GENERAL";"TAB4",#N/A,TRUE,"GENERAL";"TAB5",#N/A,TRUE,"GENERAL"}</definedName>
    <definedName name="_a5" localSheetId="11" hidden="1">{"TAB1",#N/A,TRUE,"GENERAL";"TAB2",#N/A,TRUE,"GENERAL";"TAB3",#N/A,TRUE,"GENERAL";"TAB4",#N/A,TRUE,"GENERAL";"TAB5",#N/A,TRUE,"GENERAL"}</definedName>
    <definedName name="_a5" localSheetId="14"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10"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5" hidden="1">{"TAB1",#N/A,TRUE,"GENERAL";"TAB2",#N/A,TRUE,"GENERAL";"TAB3",#N/A,TRUE,"GENERAL";"TAB4",#N/A,TRUE,"GENERAL";"TAB5",#N/A,TRUE,"GENERAL"}</definedName>
    <definedName name="_a6" localSheetId="19"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20" hidden="1">{"TAB1",#N/A,TRUE,"GENERAL";"TAB2",#N/A,TRUE,"GENERAL";"TAB3",#N/A,TRUE,"GENERAL";"TAB4",#N/A,TRUE,"GENERAL";"TAB5",#N/A,TRUE,"GENERAL"}</definedName>
    <definedName name="_a6" localSheetId="11" hidden="1">{"TAB1",#N/A,TRUE,"GENERAL";"TAB2",#N/A,TRUE,"GENERAL";"TAB3",#N/A,TRUE,"GENERAL";"TAB4",#N/A,TRUE,"GENERAL";"TAB5",#N/A,TRUE,"GENERAL"}</definedName>
    <definedName name="_a6" localSheetId="14"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21" hidden="1">{#N/A,#N/A,TRUE,"INGENIERIA";#N/A,#N/A,TRUE,"COMPRAS";#N/A,#N/A,TRUE,"DIRECCION";#N/A,#N/A,TRUE,"RESUMEN"}</definedName>
    <definedName name="_AAS1" localSheetId="22" hidden="1">{#N/A,#N/A,TRUE,"INGENIERIA";#N/A,#N/A,TRUE,"COMPRAS";#N/A,#N/A,TRUE,"DIRECCION";#N/A,#N/A,TRUE,"RESUMEN"}</definedName>
    <definedName name="_AAS1" localSheetId="23" hidden="1">{#N/A,#N/A,TRUE,"INGENIERIA";#N/A,#N/A,TRUE,"COMPRAS";#N/A,#N/A,TRUE,"DIRECCION";#N/A,#N/A,TRUE,"RESUMEN"}</definedName>
    <definedName name="_AAS1" localSheetId="24"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25" hidden="1">{#N/A,#N/A,TRUE,"INGENIERIA";#N/A,#N/A,TRUE,"COMPRAS";#N/A,#N/A,TRUE,"DIRECCION";#N/A,#N/A,TRUE,"RESUMEN"}</definedName>
    <definedName name="_AAS1" localSheetId="26" hidden="1">{#N/A,#N/A,TRUE,"INGENIERIA";#N/A,#N/A,TRUE,"COMPRAS";#N/A,#N/A,TRUE,"DIRECCION";#N/A,#N/A,TRUE,"RESUMEN"}</definedName>
    <definedName name="_AAS1" localSheetId="27" hidden="1">{#N/A,#N/A,TRUE,"INGENIERIA";#N/A,#N/A,TRUE,"COMPRAS";#N/A,#N/A,TRUE,"DIRECCION";#N/A,#N/A,TRUE,"RESUMEN"}</definedName>
    <definedName name="_AAS1" localSheetId="28" hidden="1">{#N/A,#N/A,TRUE,"INGENIERIA";#N/A,#N/A,TRUE,"COMPRAS";#N/A,#N/A,TRUE,"DIRECCION";#N/A,#N/A,TRUE,"RESUMEN"}</definedName>
    <definedName name="_AAS1" localSheetId="10" hidden="1">{#N/A,#N/A,TRUE,"INGENIERIA";#N/A,#N/A,TRUE,"COMPRAS";#N/A,#N/A,TRUE,"DIRECCION";#N/A,#N/A,TRUE,"RESUMEN"}</definedName>
    <definedName name="_AAS1" localSheetId="12" hidden="1">{#N/A,#N/A,TRUE,"INGENIERIA";#N/A,#N/A,TRUE,"COMPRAS";#N/A,#N/A,TRUE,"DIRECCION";#N/A,#N/A,TRUE,"RESUMEN"}</definedName>
    <definedName name="_AAS1" localSheetId="13" hidden="1">{#N/A,#N/A,TRUE,"INGENIERIA";#N/A,#N/A,TRUE,"COMPRAS";#N/A,#N/A,TRUE,"DIRECCION";#N/A,#N/A,TRUE,"RESUMEN"}</definedName>
    <definedName name="_AAS1" localSheetId="15" hidden="1">{#N/A,#N/A,TRUE,"INGENIERIA";#N/A,#N/A,TRUE,"COMPRAS";#N/A,#N/A,TRUE,"DIRECCION";#N/A,#N/A,TRUE,"RESUMEN"}</definedName>
    <definedName name="_AAS1" localSheetId="19"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8" hidden="1">{#N/A,#N/A,TRUE,"INGENIERIA";#N/A,#N/A,TRUE,"COMPRAS";#N/A,#N/A,TRUE,"DIRECCION";#N/A,#N/A,TRUE,"RESUMEN"}</definedName>
    <definedName name="_AAS1" localSheetId="20" hidden="1">{#N/A,#N/A,TRUE,"INGENIERIA";#N/A,#N/A,TRUE,"COMPRAS";#N/A,#N/A,TRUE,"DIRECCION";#N/A,#N/A,TRUE,"RESUMEN"}</definedName>
    <definedName name="_AAS1" localSheetId="11" hidden="1">{#N/A,#N/A,TRUE,"INGENIERIA";#N/A,#N/A,TRUE,"COMPRAS";#N/A,#N/A,TRUE,"DIRECCION";#N/A,#N/A,TRUE,"RESUMEN"}</definedName>
    <definedName name="_AAS1" localSheetId="14" hidden="1">{#N/A,#N/A,TRUE,"INGENIERIA";#N/A,#N/A,TRUE,"COMPRAS";#N/A,#N/A,TRUE,"DIRECCION";#N/A,#N/A,TRUE,"RESUMEN"}</definedName>
    <definedName name="_AAS1" localSheetId="1"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5" hidden="1">{#N/A,#N/A,TRUE,"1842CWN0"}</definedName>
    <definedName name="_ABC1" localSheetId="6" hidden="1">{#N/A,#N/A,TRUE,"1842CWN0"}</definedName>
    <definedName name="_ABC1" localSheetId="21" hidden="1">{#N/A,#N/A,TRUE,"1842CWN0"}</definedName>
    <definedName name="_ABC1" localSheetId="22" hidden="1">{#N/A,#N/A,TRUE,"1842CWN0"}</definedName>
    <definedName name="_ABC1" localSheetId="23" hidden="1">{#N/A,#N/A,TRUE,"1842CWN0"}</definedName>
    <definedName name="_ABC1" localSheetId="24" hidden="1">{#N/A,#N/A,TRUE,"1842CWN0"}</definedName>
    <definedName name="_ABC1" localSheetId="8" hidden="1">{#N/A,#N/A,TRUE,"1842CWN0"}</definedName>
    <definedName name="_ABC1" localSheetId="9" hidden="1">{#N/A,#N/A,TRUE,"1842CWN0"}</definedName>
    <definedName name="_ABC1" localSheetId="25" hidden="1">{#N/A,#N/A,TRUE,"1842CWN0"}</definedName>
    <definedName name="_ABC1" localSheetId="26" hidden="1">{#N/A,#N/A,TRUE,"1842CWN0"}</definedName>
    <definedName name="_ABC1" localSheetId="27" hidden="1">{#N/A,#N/A,TRUE,"1842CWN0"}</definedName>
    <definedName name="_ABC1" localSheetId="28" hidden="1">{#N/A,#N/A,TRUE,"1842CWN0"}</definedName>
    <definedName name="_ABC1" localSheetId="10" hidden="1">{#N/A,#N/A,TRUE,"1842CWN0"}</definedName>
    <definedName name="_ABC1" localSheetId="12" hidden="1">{#N/A,#N/A,TRUE,"1842CWN0"}</definedName>
    <definedName name="_ABC1" localSheetId="13" hidden="1">{#N/A,#N/A,TRUE,"1842CWN0"}</definedName>
    <definedName name="_ABC1" localSheetId="15" hidden="1">{#N/A,#N/A,TRUE,"1842CWN0"}</definedName>
    <definedName name="_ABC1" localSheetId="19" hidden="1">{#N/A,#N/A,TRUE,"1842CWN0"}</definedName>
    <definedName name="_ABC1" localSheetId="16" hidden="1">{#N/A,#N/A,TRUE,"1842CWN0"}</definedName>
    <definedName name="_ABC1" localSheetId="17" hidden="1">{#N/A,#N/A,TRUE,"1842CWN0"}</definedName>
    <definedName name="_ABC1" localSheetId="18" hidden="1">{#N/A,#N/A,TRUE,"1842CWN0"}</definedName>
    <definedName name="_ABC1" localSheetId="20" hidden="1">{#N/A,#N/A,TRUE,"1842CWN0"}</definedName>
    <definedName name="_ABC1" localSheetId="11" hidden="1">{#N/A,#N/A,TRUE,"1842CWN0"}</definedName>
    <definedName name="_ABC1" localSheetId="14" hidden="1">{#N/A,#N/A,TRUE,"1842CWN0"}</definedName>
    <definedName name="_ABC1" localSheetId="1" hidden="1">{#N/A,#N/A,TRUE,"1842CWN0"}</definedName>
    <definedName name="_ABC1" localSheetId="2" hidden="1">{#N/A,#N/A,TRUE,"1842CWN0"}</definedName>
    <definedName name="_ABC1" hidden="1">{#N/A,#N/A,TRUE,"1842CWN0"}</definedName>
    <definedName name="_abc2" localSheetId="7" hidden="1">{#N/A,#N/A,TRUE,"1842CWN0"}</definedName>
    <definedName name="_abc2" localSheetId="5" hidden="1">{#N/A,#N/A,TRUE,"1842CWN0"}</definedName>
    <definedName name="_abc2" localSheetId="6" hidden="1">{#N/A,#N/A,TRUE,"1842CWN0"}</definedName>
    <definedName name="_abc2" localSheetId="21" hidden="1">{#N/A,#N/A,TRUE,"1842CWN0"}</definedName>
    <definedName name="_abc2" localSheetId="22" hidden="1">{#N/A,#N/A,TRUE,"1842CWN0"}</definedName>
    <definedName name="_abc2" localSheetId="23" hidden="1">{#N/A,#N/A,TRUE,"1842CWN0"}</definedName>
    <definedName name="_abc2" localSheetId="24" hidden="1">{#N/A,#N/A,TRUE,"1842CWN0"}</definedName>
    <definedName name="_abc2" localSheetId="8" hidden="1">{#N/A,#N/A,TRUE,"1842CWN0"}</definedName>
    <definedName name="_abc2" localSheetId="9" hidden="1">{#N/A,#N/A,TRUE,"1842CWN0"}</definedName>
    <definedName name="_abc2" localSheetId="25" hidden="1">{#N/A,#N/A,TRUE,"1842CWN0"}</definedName>
    <definedName name="_abc2" localSheetId="26" hidden="1">{#N/A,#N/A,TRUE,"1842CWN0"}</definedName>
    <definedName name="_abc2" localSheetId="27" hidden="1">{#N/A,#N/A,TRUE,"1842CWN0"}</definedName>
    <definedName name="_abc2" localSheetId="28" hidden="1">{#N/A,#N/A,TRUE,"1842CWN0"}</definedName>
    <definedName name="_abc2" localSheetId="10" hidden="1">{#N/A,#N/A,TRUE,"1842CWN0"}</definedName>
    <definedName name="_abc2" localSheetId="12" hidden="1">{#N/A,#N/A,TRUE,"1842CWN0"}</definedName>
    <definedName name="_abc2" localSheetId="13" hidden="1">{#N/A,#N/A,TRUE,"1842CWN0"}</definedName>
    <definedName name="_abc2" localSheetId="15" hidden="1">{#N/A,#N/A,TRUE,"1842CWN0"}</definedName>
    <definedName name="_abc2" localSheetId="19" hidden="1">{#N/A,#N/A,TRUE,"1842CWN0"}</definedName>
    <definedName name="_abc2" localSheetId="16" hidden="1">{#N/A,#N/A,TRUE,"1842CWN0"}</definedName>
    <definedName name="_abc2" localSheetId="17" hidden="1">{#N/A,#N/A,TRUE,"1842CWN0"}</definedName>
    <definedName name="_abc2" localSheetId="18" hidden="1">{#N/A,#N/A,TRUE,"1842CWN0"}</definedName>
    <definedName name="_abc2" localSheetId="20" hidden="1">{#N/A,#N/A,TRUE,"1842CWN0"}</definedName>
    <definedName name="_abc2" localSheetId="11" hidden="1">{#N/A,#N/A,TRUE,"1842CWN0"}</definedName>
    <definedName name="_abc2" localSheetId="14" hidden="1">{#N/A,#N/A,TRUE,"1842CWN0"}</definedName>
    <definedName name="_abc2" localSheetId="1" hidden="1">{#N/A,#N/A,TRUE,"1842CWN0"}</definedName>
    <definedName name="_abc2" localSheetId="2" hidden="1">{#N/A,#N/A,TRUE,"1842CWN0"}</definedName>
    <definedName name="_abc2" hidden="1">{#N/A,#N/A,TRUE,"1842CWN0"}</definedName>
    <definedName name="_AFC1" localSheetId="2">#REF!</definedName>
    <definedName name="_AFC1">[7]INV!$A$25:$D$28</definedName>
    <definedName name="_AFC3" localSheetId="2">#REF!</definedName>
    <definedName name="_AFC3">[7]INV!$F$25:$I$28</definedName>
    <definedName name="_AFC5" localSheetId="2">#REF!</definedName>
    <definedName name="_AFC5">[7]INV!$K$25:$N$28</definedName>
    <definedName name="_ALM1" localSheetId="7">#REF!</definedName>
    <definedName name="_ALM1" localSheetId="5">#REF!</definedName>
    <definedName name="_ALM1" localSheetId="6">#REF!</definedName>
    <definedName name="_ALM1" localSheetId="21">#REF!</definedName>
    <definedName name="_ALM1" localSheetId="22">#REF!</definedName>
    <definedName name="_ALM1" localSheetId="23">#REF!</definedName>
    <definedName name="_ALM1" localSheetId="24">#REF!</definedName>
    <definedName name="_ALM1" localSheetId="8">#REF!</definedName>
    <definedName name="_ALM1" localSheetId="9">#REF!</definedName>
    <definedName name="_ALM1" localSheetId="25">#REF!</definedName>
    <definedName name="_ALM1" localSheetId="26">#REF!</definedName>
    <definedName name="_ALM1" localSheetId="27">#REF!</definedName>
    <definedName name="_ALM1" localSheetId="28">#REF!</definedName>
    <definedName name="_ALM1" localSheetId="10">#REF!</definedName>
    <definedName name="_ALM1" localSheetId="12">#REF!</definedName>
    <definedName name="_ALM1" localSheetId="13">#REF!</definedName>
    <definedName name="_ALM1" localSheetId="15">#REF!</definedName>
    <definedName name="_ALM1" localSheetId="19">#REF!</definedName>
    <definedName name="_ALM1" localSheetId="16">#REF!</definedName>
    <definedName name="_ALM1" localSheetId="17">#REF!</definedName>
    <definedName name="_ALM1" localSheetId="18">#REF!</definedName>
    <definedName name="_ALM1" localSheetId="20">#REF!</definedName>
    <definedName name="_ALM1" localSheetId="11">#REF!</definedName>
    <definedName name="_ALM1" localSheetId="14">#REF!</definedName>
    <definedName name="_ALM1" localSheetId="1">#REF!</definedName>
    <definedName name="_ALM1">#REF!</definedName>
    <definedName name="_AND1" localSheetId="1">#REF!</definedName>
    <definedName name="_AND1">#REF!</definedName>
    <definedName name="_ane7" localSheetId="7">[14]!_xlbgnm.ane7</definedName>
    <definedName name="_ane7" localSheetId="5">[14]!_xlbgnm.ane7</definedName>
    <definedName name="_ane7" localSheetId="6">[14]!_xlbgnm.ane7</definedName>
    <definedName name="_ane7" localSheetId="21">[14]!_xlbgnm.ane7</definedName>
    <definedName name="_ane7" localSheetId="22">[14]!_xlbgnm.ane7</definedName>
    <definedName name="_ane7" localSheetId="23">[14]!_xlbgnm.ane7</definedName>
    <definedName name="_ane7" localSheetId="24">[14]!_xlbgnm.ane7</definedName>
    <definedName name="_ane7" localSheetId="8">[14]!_xlbgnm.ane7</definedName>
    <definedName name="_ane7" localSheetId="9">[14]!_xlbgnm.ane7</definedName>
    <definedName name="_ane7" localSheetId="25">[14]!_xlbgnm.ane7</definedName>
    <definedName name="_ane7" localSheetId="26">[14]!_xlbgnm.ane7</definedName>
    <definedName name="_ane7" localSheetId="27">[14]!_xlbgnm.ane7</definedName>
    <definedName name="_ane7" localSheetId="28">[14]!_xlbgnm.ane7</definedName>
    <definedName name="_ane7" localSheetId="10">[14]!_xlbgnm.ane7</definedName>
    <definedName name="_ane7" localSheetId="12">[14]!_xlbgnm.ane7</definedName>
    <definedName name="_ane7" localSheetId="13">[14]!_xlbgnm.ane7</definedName>
    <definedName name="_ane7" localSheetId="15">[14]!_xlbgnm.ane7</definedName>
    <definedName name="_ane7" localSheetId="19">[14]!_xlbgnm.ane7</definedName>
    <definedName name="_ane7" localSheetId="16">[14]!_xlbgnm.ane7</definedName>
    <definedName name="_ane7" localSheetId="17">[14]!_xlbgnm.ane7</definedName>
    <definedName name="_ane7" localSheetId="18">[14]!_xlbgnm.ane7</definedName>
    <definedName name="_ane7" localSheetId="20">[14]!_xlbgnm.ane7</definedName>
    <definedName name="_ane7" localSheetId="11">[14]!_xlbgnm.ane7</definedName>
    <definedName name="_ane7" localSheetId="14">[14]!_xlbgnm.ane7</definedName>
    <definedName name="_ane7" localSheetId="2">#REF!</definedName>
    <definedName name="_ane7" localSheetId="0">[14]!_xlbgnm.ane7</definedName>
    <definedName name="_ane7">[14]!_xlbgnm.ane7</definedName>
    <definedName name="_ane8" localSheetId="7">[14]!_xlbgnm.ane8</definedName>
    <definedName name="_ane8" localSheetId="5">[14]!_xlbgnm.ane8</definedName>
    <definedName name="_ane8" localSheetId="6">[14]!_xlbgnm.ane8</definedName>
    <definedName name="_ane8" localSheetId="21">[14]!_xlbgnm.ane8</definedName>
    <definedName name="_ane8" localSheetId="22">[14]!_xlbgnm.ane8</definedName>
    <definedName name="_ane8" localSheetId="23">[14]!_xlbgnm.ane8</definedName>
    <definedName name="_ane8" localSheetId="24">[14]!_xlbgnm.ane8</definedName>
    <definedName name="_ane8" localSheetId="8">[14]!_xlbgnm.ane8</definedName>
    <definedName name="_ane8" localSheetId="9">[14]!_xlbgnm.ane8</definedName>
    <definedName name="_ane8" localSheetId="25">[14]!_xlbgnm.ane8</definedName>
    <definedName name="_ane8" localSheetId="26">[14]!_xlbgnm.ane8</definedName>
    <definedName name="_ane8" localSheetId="27">[14]!_xlbgnm.ane8</definedName>
    <definedName name="_ane8" localSheetId="28">[14]!_xlbgnm.ane8</definedName>
    <definedName name="_ane8" localSheetId="10">[14]!_xlbgnm.ane8</definedName>
    <definedName name="_ane8" localSheetId="12">[14]!_xlbgnm.ane8</definedName>
    <definedName name="_ane8" localSheetId="13">[14]!_xlbgnm.ane8</definedName>
    <definedName name="_ane8" localSheetId="15">[14]!_xlbgnm.ane8</definedName>
    <definedName name="_ane8" localSheetId="19">[14]!_xlbgnm.ane8</definedName>
    <definedName name="_ane8" localSheetId="16">[14]!_xlbgnm.ane8</definedName>
    <definedName name="_ane8" localSheetId="17">[14]!_xlbgnm.ane8</definedName>
    <definedName name="_ane8" localSheetId="18">[14]!_xlbgnm.ane8</definedName>
    <definedName name="_ane8" localSheetId="20">[14]!_xlbgnm.ane8</definedName>
    <definedName name="_ane8" localSheetId="11">[14]!_xlbgnm.ane8</definedName>
    <definedName name="_ane8" localSheetId="14">[14]!_xlbgnm.ane8</definedName>
    <definedName name="_ane8" localSheetId="2">#REF!</definedName>
    <definedName name="_ane8" localSheetId="0">[14]!_xlbgnm.ane8</definedName>
    <definedName name="_ane8">[14]!_xlbgnm.ane8</definedName>
    <definedName name="_APU221" localSheetId="7">#REF!</definedName>
    <definedName name="_APU221" localSheetId="5">#REF!</definedName>
    <definedName name="_APU221" localSheetId="6">#REF!</definedName>
    <definedName name="_APU221" localSheetId="21">#REF!</definedName>
    <definedName name="_APU221" localSheetId="22">#REF!</definedName>
    <definedName name="_APU221" localSheetId="23">#REF!</definedName>
    <definedName name="_APU221" localSheetId="24">#REF!</definedName>
    <definedName name="_APU221" localSheetId="8">#REF!</definedName>
    <definedName name="_APU221" localSheetId="9">#REF!</definedName>
    <definedName name="_APU221" localSheetId="25">#REF!</definedName>
    <definedName name="_APU221" localSheetId="26">#REF!</definedName>
    <definedName name="_APU221" localSheetId="27">#REF!</definedName>
    <definedName name="_APU221" localSheetId="28">#REF!</definedName>
    <definedName name="_APU221" localSheetId="10">#REF!</definedName>
    <definedName name="_APU221" localSheetId="12">#REF!</definedName>
    <definedName name="_APU221" localSheetId="13">#REF!</definedName>
    <definedName name="_APU221" localSheetId="15">#REF!</definedName>
    <definedName name="_APU221" localSheetId="19">#REF!</definedName>
    <definedName name="_APU221" localSheetId="16">#REF!</definedName>
    <definedName name="_APU221" localSheetId="17">#REF!</definedName>
    <definedName name="_APU221" localSheetId="18">#REF!</definedName>
    <definedName name="_APU221" localSheetId="20">#REF!</definedName>
    <definedName name="_APU221" localSheetId="11">#REF!</definedName>
    <definedName name="_APU221" localSheetId="14">#REF!</definedName>
    <definedName name="_APU221" localSheetId="1">#REF!</definedName>
    <definedName name="_APU221">#REF!</definedName>
    <definedName name="_APU465" localSheetId="7">[22]!absc</definedName>
    <definedName name="_APU465" localSheetId="5">[22]!absc</definedName>
    <definedName name="_APU465" localSheetId="6">[22]!absc</definedName>
    <definedName name="_APU465" localSheetId="21">[22]!absc</definedName>
    <definedName name="_APU465" localSheetId="22">[22]!absc</definedName>
    <definedName name="_APU465" localSheetId="23">[22]!absc</definedName>
    <definedName name="_APU465" localSheetId="24">[22]!absc</definedName>
    <definedName name="_APU465" localSheetId="8">[22]!absc</definedName>
    <definedName name="_APU465" localSheetId="9">[22]!absc</definedName>
    <definedName name="_APU465" localSheetId="25">[22]!absc</definedName>
    <definedName name="_APU465" localSheetId="26">[22]!absc</definedName>
    <definedName name="_APU465" localSheetId="27">[22]!absc</definedName>
    <definedName name="_APU465" localSheetId="28">[22]!absc</definedName>
    <definedName name="_APU465" localSheetId="10">[22]!absc</definedName>
    <definedName name="_APU465" localSheetId="12">[22]!absc</definedName>
    <definedName name="_APU465" localSheetId="13">[22]!absc</definedName>
    <definedName name="_APU465" localSheetId="15">[22]!absc</definedName>
    <definedName name="_APU465" localSheetId="19">[22]!absc</definedName>
    <definedName name="_APU465" localSheetId="16">[22]!absc</definedName>
    <definedName name="_APU465" localSheetId="17">[22]!absc</definedName>
    <definedName name="_APU465" localSheetId="18">[22]!absc</definedName>
    <definedName name="_APU465" localSheetId="20">[22]!absc</definedName>
    <definedName name="_APU465" localSheetId="11">[22]!absc</definedName>
    <definedName name="_APU465" localSheetId="14">[22]!absc</definedName>
    <definedName name="_APU465" localSheetId="2">#REF!</definedName>
    <definedName name="_APU465" localSheetId="0">[22]!absc</definedName>
    <definedName name="_APU465">[22]!absc</definedName>
    <definedName name="_Atp2" localSheetId="2">#REF!</definedName>
    <definedName name="_Atp2">[18]EMPRESA!$F$22</definedName>
    <definedName name="_b2" localSheetId="7"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10"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5" hidden="1">{"TAB1",#N/A,TRUE,"GENERAL";"TAB2",#N/A,TRUE,"GENERAL";"TAB3",#N/A,TRUE,"GENERAL";"TAB4",#N/A,TRUE,"GENERAL";"TAB5",#N/A,TRUE,"GENERAL"}</definedName>
    <definedName name="_b2" localSheetId="19"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20" hidden="1">{"TAB1",#N/A,TRUE,"GENERAL";"TAB2",#N/A,TRUE,"GENERAL";"TAB3",#N/A,TRUE,"GENERAL";"TAB4",#N/A,TRUE,"GENERAL";"TAB5",#N/A,TRUE,"GENERAL"}</definedName>
    <definedName name="_b2" localSheetId="11" hidden="1">{"TAB1",#N/A,TRUE,"GENERAL";"TAB2",#N/A,TRUE,"GENERAL";"TAB3",#N/A,TRUE,"GENERAL";"TAB4",#N/A,TRUE,"GENERAL";"TAB5",#N/A,TRUE,"GENERAL"}</definedName>
    <definedName name="_b2" localSheetId="14"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10"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5" hidden="1">{"TAB1",#N/A,TRUE,"GENERAL";"TAB2",#N/A,TRUE,"GENERAL";"TAB3",#N/A,TRUE,"GENERAL";"TAB4",#N/A,TRUE,"GENERAL";"TAB5",#N/A,TRUE,"GENERAL"}</definedName>
    <definedName name="_b3" localSheetId="19"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20" hidden="1">{"TAB1",#N/A,TRUE,"GENERAL";"TAB2",#N/A,TRUE,"GENERAL";"TAB3",#N/A,TRUE,"GENERAL";"TAB4",#N/A,TRUE,"GENERAL";"TAB5",#N/A,TRUE,"GENERAL"}</definedName>
    <definedName name="_b3" localSheetId="11" hidden="1">{"TAB1",#N/A,TRUE,"GENERAL";"TAB2",#N/A,TRUE,"GENERAL";"TAB3",#N/A,TRUE,"GENERAL";"TAB4",#N/A,TRUE,"GENERAL";"TAB5",#N/A,TRUE,"GENERAL"}</definedName>
    <definedName name="_b3" localSheetId="14"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10"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5" hidden="1">{"TAB1",#N/A,TRUE,"GENERAL";"TAB2",#N/A,TRUE,"GENERAL";"TAB3",#N/A,TRUE,"GENERAL";"TAB4",#N/A,TRUE,"GENERAL";"TAB5",#N/A,TRUE,"GENERAL"}</definedName>
    <definedName name="_b4" localSheetId="19"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20" hidden="1">{"TAB1",#N/A,TRUE,"GENERAL";"TAB2",#N/A,TRUE,"GENERAL";"TAB3",#N/A,TRUE,"GENERAL";"TAB4",#N/A,TRUE,"GENERAL";"TAB5",#N/A,TRUE,"GENERAL"}</definedName>
    <definedName name="_b4" localSheetId="11" hidden="1">{"TAB1",#N/A,TRUE,"GENERAL";"TAB2",#N/A,TRUE,"GENERAL";"TAB3",#N/A,TRUE,"GENERAL";"TAB4",#N/A,TRUE,"GENERAL";"TAB5",#N/A,TRUE,"GENERAL"}</definedName>
    <definedName name="_b4" localSheetId="14"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10"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5" hidden="1">{"TAB1",#N/A,TRUE,"GENERAL";"TAB2",#N/A,TRUE,"GENERAL";"TAB3",#N/A,TRUE,"GENERAL";"TAB4",#N/A,TRUE,"GENERAL";"TAB5",#N/A,TRUE,"GENERAL"}</definedName>
    <definedName name="_b5" localSheetId="19"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20" hidden="1">{"TAB1",#N/A,TRUE,"GENERAL";"TAB2",#N/A,TRUE,"GENERAL";"TAB3",#N/A,TRUE,"GENERAL";"TAB4",#N/A,TRUE,"GENERAL";"TAB5",#N/A,TRUE,"GENERAL"}</definedName>
    <definedName name="_b5" localSheetId="11" hidden="1">{"TAB1",#N/A,TRUE,"GENERAL";"TAB2",#N/A,TRUE,"GENERAL";"TAB3",#N/A,TRUE,"GENERAL";"TAB4",#N/A,TRUE,"GENERAL";"TAB5",#N/A,TRUE,"GENERAL"}</definedName>
    <definedName name="_b5" localSheetId="1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10"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5" hidden="1">{"TAB1",#N/A,TRUE,"GENERAL";"TAB2",#N/A,TRUE,"GENERAL";"TAB3",#N/A,TRUE,"GENERAL";"TAB4",#N/A,TRUE,"GENERAL";"TAB5",#N/A,TRUE,"GENERAL"}</definedName>
    <definedName name="_b6" localSheetId="19"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20" hidden="1">{"TAB1",#N/A,TRUE,"GENERAL";"TAB2",#N/A,TRUE,"GENERAL";"TAB3",#N/A,TRUE,"GENERAL";"TAB4",#N/A,TRUE,"GENERAL";"TAB5",#N/A,TRUE,"GENERAL"}</definedName>
    <definedName name="_b6" localSheetId="11" hidden="1">{"TAB1",#N/A,TRUE,"GENERAL";"TAB2",#N/A,TRUE,"GENERAL";"TAB3",#N/A,TRUE,"GENERAL";"TAB4",#N/A,TRUE,"GENERAL";"TAB5",#N/A,TRUE,"GENERAL"}</definedName>
    <definedName name="_b6" localSheetId="14"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10"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5" hidden="1">{"via1",#N/A,TRUE,"general";"via2",#N/A,TRUE,"general";"via3",#N/A,TRUE,"general"}</definedName>
    <definedName name="_b7" localSheetId="19"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20" hidden="1">{"via1",#N/A,TRUE,"general";"via2",#N/A,TRUE,"general";"via3",#N/A,TRUE,"general"}</definedName>
    <definedName name="_b7" localSheetId="11" hidden="1">{"via1",#N/A,TRUE,"general";"via2",#N/A,TRUE,"general";"via3",#N/A,TRUE,"general"}</definedName>
    <definedName name="_b7" localSheetId="14"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10"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5" hidden="1">{"via1",#N/A,TRUE,"general";"via2",#N/A,TRUE,"general";"via3",#N/A,TRUE,"general"}</definedName>
    <definedName name="_b8" localSheetId="19"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20" hidden="1">{"via1",#N/A,TRUE,"general";"via2",#N/A,TRUE,"general";"via3",#N/A,TRUE,"general"}</definedName>
    <definedName name="_b8" localSheetId="11" hidden="1">{"via1",#N/A,TRUE,"general";"via2",#N/A,TRUE,"general";"via3",#N/A,TRUE,"general"}</definedName>
    <definedName name="_b8" localSheetId="14"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10"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5" hidden="1">{"TAB1",#N/A,TRUE,"GENERAL";"TAB2",#N/A,TRUE,"GENERAL";"TAB3",#N/A,TRUE,"GENERAL";"TAB4",#N/A,TRUE,"GENERAL";"TAB5",#N/A,TRUE,"GENERAL"}</definedName>
    <definedName name="_bb9" localSheetId="19"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2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4"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[7]INV!$A$5:$D$8</definedName>
    <definedName name="_BGC3" localSheetId="2">#REF!</definedName>
    <definedName name="_BGC3">[7]INV!$F$5:$I$8</definedName>
    <definedName name="_BGC5" localSheetId="2">#REF!</definedName>
    <definedName name="_BGC5">[7]INV!$K$5:$N$8</definedName>
    <definedName name="_CAC1" localSheetId="2">#REF!</definedName>
    <definedName name="_CAC1">[7]INV!$A$19:$D$22</definedName>
    <definedName name="_CAC3" localSheetId="2">#REF!</definedName>
    <definedName name="_CAC3">[7]INV!$F$19:$I$22</definedName>
    <definedName name="_CAC5" localSheetId="2">#REF!</definedName>
    <definedName name="_CAC5">[7]INV!$K$19:$N$22</definedName>
    <definedName name="_Cod1" localSheetId="7">#REF!</definedName>
    <definedName name="_Cod1" localSheetId="5">#REF!</definedName>
    <definedName name="_Cod1" localSheetId="6">#REF!</definedName>
    <definedName name="_Cod1" localSheetId="21">#REF!</definedName>
    <definedName name="_Cod1" localSheetId="22">#REF!</definedName>
    <definedName name="_Cod1" localSheetId="23">#REF!</definedName>
    <definedName name="_Cod1" localSheetId="24">#REF!</definedName>
    <definedName name="_Cod1" localSheetId="8">#REF!</definedName>
    <definedName name="_Cod1" localSheetId="9">#REF!</definedName>
    <definedName name="_Cod1" localSheetId="25">#REF!</definedName>
    <definedName name="_Cod1" localSheetId="26">#REF!</definedName>
    <definedName name="_Cod1" localSheetId="27">#REF!</definedName>
    <definedName name="_Cod1" localSheetId="28">#REF!</definedName>
    <definedName name="_Cod1" localSheetId="10">#REF!</definedName>
    <definedName name="_Cod1" localSheetId="12">#REF!</definedName>
    <definedName name="_Cod1" localSheetId="13">#REF!</definedName>
    <definedName name="_Cod1" localSheetId="15">#REF!</definedName>
    <definedName name="_Cod1" localSheetId="19">#REF!</definedName>
    <definedName name="_Cod1" localSheetId="16">#REF!</definedName>
    <definedName name="_Cod1" localSheetId="17">#REF!</definedName>
    <definedName name="_Cod1" localSheetId="18">#REF!</definedName>
    <definedName name="_Cod1" localSheetId="20">#REF!</definedName>
    <definedName name="_Cod1" localSheetId="11">#REF!</definedName>
    <definedName name="_Cod1" localSheetId="14">#REF!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2">#REF!</definedName>
    <definedName name="_DCI1">[12]Tablas!#REF!</definedName>
    <definedName name="_DDS1" localSheetId="2">#REF!</definedName>
    <definedName name="_DDS1">[12]Tablas!#REF!</definedName>
    <definedName name="_DGO1" localSheetId="2">#REF!</definedName>
    <definedName name="_DGO1">[12]Tablas!#REF!</definedName>
    <definedName name="_DGP1" localSheetId="2">#REF!</definedName>
    <definedName name="_DGP1">[12]Tablas!#REF!</definedName>
    <definedName name="_DIJ1" localSheetId="2">#REF!</definedName>
    <definedName name="_DIJ1">[12]Tablas!#REF!</definedName>
    <definedName name="_DPI1" localSheetId="2">#REF!</definedName>
    <definedName name="_DPI1">[12]Tablas!#REF!</definedName>
    <definedName name="_DPY1" localSheetId="2">#REF!</definedName>
    <definedName name="_DPY1">[12]Tablas!#REF!</definedName>
    <definedName name="_DRI1" localSheetId="2">#REF!</definedName>
    <definedName name="_DRI1">[12]Tablas!#REF!</definedName>
    <definedName name="_DRL1" localSheetId="2">#REF!</definedName>
    <definedName name="_DRL1">[12]Tablas!#REF!</definedName>
    <definedName name="_DSP1" localSheetId="2">#REF!</definedName>
    <definedName name="_DSP1">[12]Tablas!#REF!</definedName>
    <definedName name="_ECP1" localSheetId="2">#REF!</definedName>
    <definedName name="_ECP1">[12]Tablas!#REF!</definedName>
    <definedName name="_er5t45y5y54" localSheetId="2">#REF!</definedName>
    <definedName name="_er5t45y5y54">[13]Tablas!#REF!</definedName>
    <definedName name="_EST1" localSheetId="7">#REF!</definedName>
    <definedName name="_EST1" localSheetId="5">#REF!</definedName>
    <definedName name="_EST1" localSheetId="6">#REF!</definedName>
    <definedName name="_EST1" localSheetId="21">#REF!</definedName>
    <definedName name="_EST1" localSheetId="22">#REF!</definedName>
    <definedName name="_EST1" localSheetId="23">#REF!</definedName>
    <definedName name="_EST1" localSheetId="24">#REF!</definedName>
    <definedName name="_EST1" localSheetId="8">#REF!</definedName>
    <definedName name="_EST1" localSheetId="9">#REF!</definedName>
    <definedName name="_EST1" localSheetId="25">#REF!</definedName>
    <definedName name="_EST1" localSheetId="26">#REF!</definedName>
    <definedName name="_EST1" localSheetId="27">#REF!</definedName>
    <definedName name="_EST1" localSheetId="28">#REF!</definedName>
    <definedName name="_EST1" localSheetId="10">#REF!</definedName>
    <definedName name="_EST1" localSheetId="12">#REF!</definedName>
    <definedName name="_EST1" localSheetId="13">#REF!</definedName>
    <definedName name="_EST1" localSheetId="15">#REF!</definedName>
    <definedName name="_EST1" localSheetId="19">#REF!</definedName>
    <definedName name="_EST1" localSheetId="16">#REF!</definedName>
    <definedName name="_EST1" localSheetId="17">#REF!</definedName>
    <definedName name="_EST1" localSheetId="18">#REF!</definedName>
    <definedName name="_EST1" localSheetId="20">#REF!</definedName>
    <definedName name="_EST1" localSheetId="11">#REF!</definedName>
    <definedName name="_EST1" localSheetId="14">#REF!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7">[6]!ERR</definedName>
    <definedName name="_F" localSheetId="5">[6]!ERR</definedName>
    <definedName name="_F" localSheetId="6">[6]!ERR</definedName>
    <definedName name="_F" localSheetId="21">[6]!ERR</definedName>
    <definedName name="_F" localSheetId="22">[6]!ERR</definedName>
    <definedName name="_F" localSheetId="23">[6]!ERR</definedName>
    <definedName name="_F" localSheetId="24">[6]!ERR</definedName>
    <definedName name="_F" localSheetId="8">[6]!ERR</definedName>
    <definedName name="_F" localSheetId="9">[6]!ERR</definedName>
    <definedName name="_F" localSheetId="25">[6]!ERR</definedName>
    <definedName name="_F" localSheetId="26">[6]!ERR</definedName>
    <definedName name="_F" localSheetId="27">[6]!ERR</definedName>
    <definedName name="_F" localSheetId="28">[6]!ERR</definedName>
    <definedName name="_F" localSheetId="10">[6]!ERR</definedName>
    <definedName name="_F" localSheetId="12">[6]!ERR</definedName>
    <definedName name="_F" localSheetId="13">[6]!ERR</definedName>
    <definedName name="_F" localSheetId="15">[6]!ERR</definedName>
    <definedName name="_F" localSheetId="19">[6]!ERR</definedName>
    <definedName name="_F" localSheetId="16">[6]!ERR</definedName>
    <definedName name="_F" localSheetId="17">[6]!ERR</definedName>
    <definedName name="_F" localSheetId="18">[6]!ERR</definedName>
    <definedName name="_F" localSheetId="20">[6]!ERR</definedName>
    <definedName name="_F" localSheetId="11">[6]!ERR</definedName>
    <definedName name="_F" localSheetId="14">[6]!ERR</definedName>
    <definedName name="_F" localSheetId="1">'MEMORIAS DE CANTIDADES'!ERR</definedName>
    <definedName name="_F" localSheetId="2">'PMA '!ERR</definedName>
    <definedName name="_F">[0]!ERR</definedName>
    <definedName name="_F10" localSheetId="7">#REF!</definedName>
    <definedName name="_F10" localSheetId="5">#REF!</definedName>
    <definedName name="_F10" localSheetId="6">#REF!</definedName>
    <definedName name="_F10" localSheetId="21">#REF!</definedName>
    <definedName name="_F10" localSheetId="22">#REF!</definedName>
    <definedName name="_F10" localSheetId="23">#REF!</definedName>
    <definedName name="_F10" localSheetId="24">#REF!</definedName>
    <definedName name="_F10" localSheetId="8">#REF!</definedName>
    <definedName name="_F10" localSheetId="9">#REF!</definedName>
    <definedName name="_F10" localSheetId="25">#REF!</definedName>
    <definedName name="_F10" localSheetId="26">#REF!</definedName>
    <definedName name="_F10" localSheetId="27">#REF!</definedName>
    <definedName name="_F10" localSheetId="28">#REF!</definedName>
    <definedName name="_F10" localSheetId="10">#REF!</definedName>
    <definedName name="_F10" localSheetId="12">#REF!</definedName>
    <definedName name="_F10" localSheetId="13">#REF!</definedName>
    <definedName name="_F10" localSheetId="15">#REF!</definedName>
    <definedName name="_F10" localSheetId="19">#REF!</definedName>
    <definedName name="_F10" localSheetId="16">#REF!</definedName>
    <definedName name="_F10" localSheetId="17">#REF!</definedName>
    <definedName name="_F10" localSheetId="18">#REF!</definedName>
    <definedName name="_F10" localSheetId="20">#REF!</definedName>
    <definedName name="_F10" localSheetId="11">#REF!</definedName>
    <definedName name="_F10" localSheetId="14">#REF!</definedName>
    <definedName name="_F10" localSheetId="1">#REF!</definedName>
    <definedName name="_F10">#REF!</definedName>
    <definedName name="_FC" localSheetId="1">#REF!</definedName>
    <definedName name="_FC">#REF!</definedName>
    <definedName name="_Fill" localSheetId="1" hidden="1">#REF!</definedName>
    <definedName name="_Fill" hidden="1">#REF!</definedName>
    <definedName name="_xlnm._FilterDatabase" localSheetId="0" hidden="1">'PRESUPUESTO OFICIAL'!$B$1:$B$272</definedName>
    <definedName name="_FS01" localSheetId="7">[6]!ERR</definedName>
    <definedName name="_FS01" localSheetId="5">[6]!ERR</definedName>
    <definedName name="_FS01" localSheetId="6">[6]!ERR</definedName>
    <definedName name="_FS01" localSheetId="21">[6]!ERR</definedName>
    <definedName name="_FS01" localSheetId="22">[6]!ERR</definedName>
    <definedName name="_FS01" localSheetId="23">[6]!ERR</definedName>
    <definedName name="_FS01" localSheetId="24">[6]!ERR</definedName>
    <definedName name="_FS01" localSheetId="8">[6]!ERR</definedName>
    <definedName name="_FS01" localSheetId="9">[6]!ERR</definedName>
    <definedName name="_FS01" localSheetId="25">[6]!ERR</definedName>
    <definedName name="_FS01" localSheetId="26">[6]!ERR</definedName>
    <definedName name="_FS01" localSheetId="27">[6]!ERR</definedName>
    <definedName name="_FS01" localSheetId="28">[6]!ERR</definedName>
    <definedName name="_FS01" localSheetId="10">[6]!ERR</definedName>
    <definedName name="_FS01" localSheetId="12">[6]!ERR</definedName>
    <definedName name="_FS01" localSheetId="13">[6]!ERR</definedName>
    <definedName name="_FS01" localSheetId="15">[6]!ERR</definedName>
    <definedName name="_FS01" localSheetId="19">[6]!ERR</definedName>
    <definedName name="_FS01" localSheetId="16">[6]!ERR</definedName>
    <definedName name="_FS01" localSheetId="17">[6]!ERR</definedName>
    <definedName name="_FS01" localSheetId="18">[6]!ERR</definedName>
    <definedName name="_FS01" localSheetId="20">[6]!ERR</definedName>
    <definedName name="_FS01" localSheetId="11">[6]!ERR</definedName>
    <definedName name="_FS01" localSheetId="14">[6]!ERR</definedName>
    <definedName name="_FS01" localSheetId="1">'MEMORIAS DE CANTIDADES'!ERR</definedName>
    <definedName name="_FS01" localSheetId="2">'PMA '!ERR</definedName>
    <definedName name="_FS01">[0]!ERR</definedName>
    <definedName name="_g2" localSheetId="7"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10"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5" hidden="1">{"TAB1",#N/A,TRUE,"GENERAL";"TAB2",#N/A,TRUE,"GENERAL";"TAB3",#N/A,TRUE,"GENERAL";"TAB4",#N/A,TRUE,"GENERAL";"TAB5",#N/A,TRUE,"GENERAL"}</definedName>
    <definedName name="_g2" localSheetId="19"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20" hidden="1">{"TAB1",#N/A,TRUE,"GENERAL";"TAB2",#N/A,TRUE,"GENERAL";"TAB3",#N/A,TRUE,"GENERAL";"TAB4",#N/A,TRUE,"GENERAL";"TAB5",#N/A,TRUE,"GENERAL"}</definedName>
    <definedName name="_g2" localSheetId="11" hidden="1">{"TAB1",#N/A,TRUE,"GENERAL";"TAB2",#N/A,TRUE,"GENERAL";"TAB3",#N/A,TRUE,"GENERAL";"TAB4",#N/A,TRUE,"GENERAL";"TAB5",#N/A,TRUE,"GENERAL"}</definedName>
    <definedName name="_g2" localSheetId="14"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10"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5" hidden="1">{"via1",#N/A,TRUE,"general";"via2",#N/A,TRUE,"general";"via3",#N/A,TRUE,"general"}</definedName>
    <definedName name="_g3" localSheetId="19"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20" hidden="1">{"via1",#N/A,TRUE,"general";"via2",#N/A,TRUE,"general";"via3",#N/A,TRUE,"general"}</definedName>
    <definedName name="_g3" localSheetId="11" hidden="1">{"via1",#N/A,TRUE,"general";"via2",#N/A,TRUE,"general";"via3",#N/A,TRUE,"general"}</definedName>
    <definedName name="_g3" localSheetId="14"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10"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5" hidden="1">{"via1",#N/A,TRUE,"general";"via2",#N/A,TRUE,"general";"via3",#N/A,TRUE,"general"}</definedName>
    <definedName name="_g4" localSheetId="19"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20" hidden="1">{"via1",#N/A,TRUE,"general";"via2",#N/A,TRUE,"general";"via3",#N/A,TRUE,"general"}</definedName>
    <definedName name="_g4" localSheetId="11" hidden="1">{"via1",#N/A,TRUE,"general";"via2",#N/A,TRUE,"general";"via3",#N/A,TRUE,"general"}</definedName>
    <definedName name="_g4" localSheetId="14"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10"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5" hidden="1">{"via1",#N/A,TRUE,"general";"via2",#N/A,TRUE,"general";"via3",#N/A,TRUE,"general"}</definedName>
    <definedName name="_g5" localSheetId="19"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20" hidden="1">{"via1",#N/A,TRUE,"general";"via2",#N/A,TRUE,"general";"via3",#N/A,TRUE,"general"}</definedName>
    <definedName name="_g5" localSheetId="11" hidden="1">{"via1",#N/A,TRUE,"general";"via2",#N/A,TRUE,"general";"via3",#N/A,TRUE,"general"}</definedName>
    <definedName name="_g5" localSheetId="1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10"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5" hidden="1">{"via1",#N/A,TRUE,"general";"via2",#N/A,TRUE,"general";"via3",#N/A,TRUE,"general"}</definedName>
    <definedName name="_g6" localSheetId="19"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20" hidden="1">{"via1",#N/A,TRUE,"general";"via2",#N/A,TRUE,"general";"via3",#N/A,TRUE,"general"}</definedName>
    <definedName name="_g6" localSheetId="11" hidden="1">{"via1",#N/A,TRUE,"general";"via2",#N/A,TRUE,"general";"via3",#N/A,TRUE,"general"}</definedName>
    <definedName name="_g6" localSheetId="14"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10"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5" hidden="1">{"TAB1",#N/A,TRUE,"GENERAL";"TAB2",#N/A,TRUE,"GENERAL";"TAB3",#N/A,TRUE,"GENERAL";"TAB4",#N/A,TRUE,"GENERAL";"TAB5",#N/A,TRUE,"GENERAL"}</definedName>
    <definedName name="_g7" localSheetId="19"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20" hidden="1">{"TAB1",#N/A,TRUE,"GENERAL";"TAB2",#N/A,TRUE,"GENERAL";"TAB3",#N/A,TRUE,"GENERAL";"TAB4",#N/A,TRUE,"GENERAL";"TAB5",#N/A,TRUE,"GENERAL"}</definedName>
    <definedName name="_g7" localSheetId="11" hidden="1">{"TAB1",#N/A,TRUE,"GENERAL";"TAB2",#N/A,TRUE,"GENERAL";"TAB3",#N/A,TRUE,"GENERAL";"TAB4",#N/A,TRUE,"GENERAL";"TAB5",#N/A,TRUE,"GENERAL"}</definedName>
    <definedName name="_g7" localSheetId="14"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7">#REF!</definedName>
    <definedName name="_GoBack" localSheetId="5">#REF!</definedName>
    <definedName name="_GoBack" localSheetId="6">#REF!</definedName>
    <definedName name="_GoBack" localSheetId="21">#REF!</definedName>
    <definedName name="_GoBack" localSheetId="22">#REF!</definedName>
    <definedName name="_GoBack" localSheetId="23">#REF!</definedName>
    <definedName name="_GoBack" localSheetId="24">#REF!</definedName>
    <definedName name="_GoBack" localSheetId="8">#REF!</definedName>
    <definedName name="_GoBack" localSheetId="9">#REF!</definedName>
    <definedName name="_GoBack" localSheetId="25">#REF!</definedName>
    <definedName name="_GoBack" localSheetId="26">#REF!</definedName>
    <definedName name="_GoBack" localSheetId="27">#REF!</definedName>
    <definedName name="_GoBack" localSheetId="28">#REF!</definedName>
    <definedName name="_GoBack" localSheetId="10">#REF!</definedName>
    <definedName name="_GoBack" localSheetId="12">#REF!</definedName>
    <definedName name="_GoBack" localSheetId="13">#REF!</definedName>
    <definedName name="_GoBack" localSheetId="15">#REF!</definedName>
    <definedName name="_GoBack" localSheetId="19">#REF!</definedName>
    <definedName name="_GoBack" localSheetId="16">#REF!</definedName>
    <definedName name="_GoBack" localSheetId="17">#REF!</definedName>
    <definedName name="_GoBack" localSheetId="18">#REF!</definedName>
    <definedName name="_GoBack" localSheetId="20">#REF!</definedName>
    <definedName name="_GoBack" localSheetId="11">#REF!</definedName>
    <definedName name="_GoBack" localSheetId="14">#REF!</definedName>
    <definedName name="_GoBack" localSheetId="1">#REF!</definedName>
    <definedName name="_GoBack">#REF!</definedName>
    <definedName name="_GR1" localSheetId="7"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10"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5" hidden="1">{"TAB1",#N/A,TRUE,"GENERAL";"TAB2",#N/A,TRUE,"GENERAL";"TAB3",#N/A,TRUE,"GENERAL";"TAB4",#N/A,TRUE,"GENERAL";"TAB5",#N/A,TRUE,"GENERAL"}</definedName>
    <definedName name="_GR1" localSheetId="19"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2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4"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10"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5" hidden="1">{"via1",#N/A,TRUE,"general";"via2",#N/A,TRUE,"general";"via3",#N/A,TRUE,"general"}</definedName>
    <definedName name="_gtr4" localSheetId="19"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20" hidden="1">{"via1",#N/A,TRUE,"general";"via2",#N/A,TRUE,"general";"via3",#N/A,TRUE,"general"}</definedName>
    <definedName name="_gtr4" localSheetId="11" hidden="1">{"via1",#N/A,TRUE,"general";"via2",#N/A,TRUE,"general";"via3",#N/A,TRUE,"general"}</definedName>
    <definedName name="_gtr4" localSheetId="14"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10"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5" hidden="1">{"via1",#N/A,TRUE,"general";"via2",#N/A,TRUE,"general";"via3",#N/A,TRUE,"general"}</definedName>
    <definedName name="_h2" localSheetId="19"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20" hidden="1">{"via1",#N/A,TRUE,"general";"via2",#N/A,TRUE,"general";"via3",#N/A,TRUE,"general"}</definedName>
    <definedName name="_h2" localSheetId="11" hidden="1">{"via1",#N/A,TRUE,"general";"via2",#N/A,TRUE,"general";"via3",#N/A,TRUE,"general"}</definedName>
    <definedName name="_h2" localSheetId="1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10"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5" hidden="1">{"via1",#N/A,TRUE,"general";"via2",#N/A,TRUE,"general";"via3",#N/A,TRUE,"general"}</definedName>
    <definedName name="_h3" localSheetId="19"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20" hidden="1">{"via1",#N/A,TRUE,"general";"via2",#N/A,TRUE,"general";"via3",#N/A,TRUE,"general"}</definedName>
    <definedName name="_h3" localSheetId="11" hidden="1">{"via1",#N/A,TRUE,"general";"via2",#N/A,TRUE,"general";"via3",#N/A,TRUE,"general"}</definedName>
    <definedName name="_h3" localSheetId="14"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10"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5" hidden="1">{"TAB1",#N/A,TRUE,"GENERAL";"TAB2",#N/A,TRUE,"GENERAL";"TAB3",#N/A,TRUE,"GENERAL";"TAB4",#N/A,TRUE,"GENERAL";"TAB5",#N/A,TRUE,"GENERAL"}</definedName>
    <definedName name="_h4" localSheetId="19"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20" hidden="1">{"TAB1",#N/A,TRUE,"GENERAL";"TAB2",#N/A,TRUE,"GENERAL";"TAB3",#N/A,TRUE,"GENERAL";"TAB4",#N/A,TRUE,"GENERAL";"TAB5",#N/A,TRUE,"GENERAL"}</definedName>
    <definedName name="_h4" localSheetId="11" hidden="1">{"TAB1",#N/A,TRUE,"GENERAL";"TAB2",#N/A,TRUE,"GENERAL";"TAB3",#N/A,TRUE,"GENERAL";"TAB4",#N/A,TRUE,"GENERAL";"TAB5",#N/A,TRUE,"GENERAL"}</definedName>
    <definedName name="_h4" localSheetId="14"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10"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5" hidden="1">{"TAB1",#N/A,TRUE,"GENERAL";"TAB2",#N/A,TRUE,"GENERAL";"TAB3",#N/A,TRUE,"GENERAL";"TAB4",#N/A,TRUE,"GENERAL";"TAB5",#N/A,TRUE,"GENERAL"}</definedName>
    <definedName name="_h5" localSheetId="19"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20" hidden="1">{"TAB1",#N/A,TRUE,"GENERAL";"TAB2",#N/A,TRUE,"GENERAL";"TAB3",#N/A,TRUE,"GENERAL";"TAB4",#N/A,TRUE,"GENERAL";"TAB5",#N/A,TRUE,"GENERAL"}</definedName>
    <definedName name="_h5" localSheetId="11" hidden="1">{"TAB1",#N/A,TRUE,"GENERAL";"TAB2",#N/A,TRUE,"GENERAL";"TAB3",#N/A,TRUE,"GENERAL";"TAB4",#N/A,TRUE,"GENERAL";"TAB5",#N/A,TRUE,"GENERAL"}</definedName>
    <definedName name="_h5" localSheetId="1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10"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5" hidden="1">{"via1",#N/A,TRUE,"general";"via2",#N/A,TRUE,"general";"via3",#N/A,TRUE,"general"}</definedName>
    <definedName name="_h6" localSheetId="19"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20" hidden="1">{"via1",#N/A,TRUE,"general";"via2",#N/A,TRUE,"general";"via3",#N/A,TRUE,"general"}</definedName>
    <definedName name="_h6" localSheetId="11" hidden="1">{"via1",#N/A,TRUE,"general";"via2",#N/A,TRUE,"general";"via3",#N/A,TRUE,"general"}</definedName>
    <definedName name="_h6" localSheetId="14"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10"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5" hidden="1">{"TAB1",#N/A,TRUE,"GENERAL";"TAB2",#N/A,TRUE,"GENERAL";"TAB3",#N/A,TRUE,"GENERAL";"TAB4",#N/A,TRUE,"GENERAL";"TAB5",#N/A,TRUE,"GENERAL"}</definedName>
    <definedName name="_h7" localSheetId="19"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20" hidden="1">{"TAB1",#N/A,TRUE,"GENERAL";"TAB2",#N/A,TRUE,"GENERAL";"TAB3",#N/A,TRUE,"GENERAL";"TAB4",#N/A,TRUE,"GENERAL";"TAB5",#N/A,TRUE,"GENERAL"}</definedName>
    <definedName name="_h7" localSheetId="11" hidden="1">{"TAB1",#N/A,TRUE,"GENERAL";"TAB2",#N/A,TRUE,"GENERAL";"TAB3",#N/A,TRUE,"GENERAL";"TAB4",#N/A,TRUE,"GENERAL";"TAB5",#N/A,TRUE,"GENERAL"}</definedName>
    <definedName name="_h7" localSheetId="14"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10"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5" hidden="1">{"via1",#N/A,TRUE,"general";"via2",#N/A,TRUE,"general";"via3",#N/A,TRUE,"general"}</definedName>
    <definedName name="_h8" localSheetId="19"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20" hidden="1">{"via1",#N/A,TRUE,"general";"via2",#N/A,TRUE,"general";"via3",#N/A,TRUE,"general"}</definedName>
    <definedName name="_h8" localSheetId="11" hidden="1">{"via1",#N/A,TRUE,"general";"via2",#N/A,TRUE,"general";"via3",#N/A,TRUE,"general"}</definedName>
    <definedName name="_h8" localSheetId="14"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10"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5" hidden="1">{"via1",#N/A,TRUE,"general";"via2",#N/A,TRUE,"general";"via3",#N/A,TRUE,"general"}</definedName>
    <definedName name="_hfh7" localSheetId="19"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20" hidden="1">{"via1",#N/A,TRUE,"general";"via2",#N/A,TRUE,"general";"via3",#N/A,TRUE,"general"}</definedName>
    <definedName name="_hfh7" localSheetId="11" hidden="1">{"via1",#N/A,TRUE,"general";"via2",#N/A,TRUE,"general";"via3",#N/A,TRUE,"general"}</definedName>
    <definedName name="_hfh7" localSheetId="14"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7" hidden="1">{#N/A,#N/A,TRUE,"1842CWN0"}</definedName>
    <definedName name="_hhg1" localSheetId="5" hidden="1">{#N/A,#N/A,TRUE,"1842CWN0"}</definedName>
    <definedName name="_hhg1" localSheetId="6" hidden="1">{#N/A,#N/A,TRUE,"1842CWN0"}</definedName>
    <definedName name="_hhg1" localSheetId="21" hidden="1">{#N/A,#N/A,TRUE,"1842CWN0"}</definedName>
    <definedName name="_hhg1" localSheetId="22" hidden="1">{#N/A,#N/A,TRUE,"1842CWN0"}</definedName>
    <definedName name="_hhg1" localSheetId="23" hidden="1">{#N/A,#N/A,TRUE,"1842CWN0"}</definedName>
    <definedName name="_hhg1" localSheetId="24" hidden="1">{#N/A,#N/A,TRUE,"1842CWN0"}</definedName>
    <definedName name="_hhg1" localSheetId="8" hidden="1">{#N/A,#N/A,TRUE,"1842CWN0"}</definedName>
    <definedName name="_hhg1" localSheetId="9" hidden="1">{#N/A,#N/A,TRUE,"1842CWN0"}</definedName>
    <definedName name="_hhg1" localSheetId="25" hidden="1">{#N/A,#N/A,TRUE,"1842CWN0"}</definedName>
    <definedName name="_hhg1" localSheetId="26" hidden="1">{#N/A,#N/A,TRUE,"1842CWN0"}</definedName>
    <definedName name="_hhg1" localSheetId="27" hidden="1">{#N/A,#N/A,TRUE,"1842CWN0"}</definedName>
    <definedName name="_hhg1" localSheetId="28" hidden="1">{#N/A,#N/A,TRUE,"1842CWN0"}</definedName>
    <definedName name="_hhg1" localSheetId="10" hidden="1">{#N/A,#N/A,TRUE,"1842CWN0"}</definedName>
    <definedName name="_hhg1" localSheetId="12" hidden="1">{#N/A,#N/A,TRUE,"1842CWN0"}</definedName>
    <definedName name="_hhg1" localSheetId="13" hidden="1">{#N/A,#N/A,TRUE,"1842CWN0"}</definedName>
    <definedName name="_hhg1" localSheetId="15" hidden="1">{#N/A,#N/A,TRUE,"1842CWN0"}</definedName>
    <definedName name="_hhg1" localSheetId="19" hidden="1">{#N/A,#N/A,TRUE,"1842CWN0"}</definedName>
    <definedName name="_hhg1" localSheetId="16" hidden="1">{#N/A,#N/A,TRUE,"1842CWN0"}</definedName>
    <definedName name="_hhg1" localSheetId="17" hidden="1">{#N/A,#N/A,TRUE,"1842CWN0"}</definedName>
    <definedName name="_hhg1" localSheetId="18" hidden="1">{#N/A,#N/A,TRUE,"1842CWN0"}</definedName>
    <definedName name="_hhg1" localSheetId="20" hidden="1">{#N/A,#N/A,TRUE,"1842CWN0"}</definedName>
    <definedName name="_hhg1" localSheetId="11" hidden="1">{#N/A,#N/A,TRUE,"1842CWN0"}</definedName>
    <definedName name="_hhg1" localSheetId="14" hidden="1">{#N/A,#N/A,TRUE,"1842CWN0"}</definedName>
    <definedName name="_hhg1" localSheetId="1" hidden="1">{#N/A,#N/A,TRUE,"1842CWN0"}</definedName>
    <definedName name="_hhg1" localSheetId="2" hidden="1">{#N/A,#N/A,TRUE,"1842CWN0"}</definedName>
    <definedName name="_hhg1" hidden="1">{#N/A,#N/A,TRUE,"1842CWN0"}</definedName>
    <definedName name="_i4" localSheetId="7"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10"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5" hidden="1">{"via1",#N/A,TRUE,"general";"via2",#N/A,TRUE,"general";"via3",#N/A,TRUE,"general"}</definedName>
    <definedName name="_i4" localSheetId="19"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20" hidden="1">{"via1",#N/A,TRUE,"general";"via2",#N/A,TRUE,"general";"via3",#N/A,TRUE,"general"}</definedName>
    <definedName name="_i4" localSheetId="11" hidden="1">{"via1",#N/A,TRUE,"general";"via2",#N/A,TRUE,"general";"via3",#N/A,TRUE,"general"}</definedName>
    <definedName name="_i4" localSheetId="14"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10"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5" hidden="1">{"TAB1",#N/A,TRUE,"GENERAL";"TAB2",#N/A,TRUE,"GENERAL";"TAB3",#N/A,TRUE,"GENERAL";"TAB4",#N/A,TRUE,"GENERAL";"TAB5",#N/A,TRUE,"GENERAL"}</definedName>
    <definedName name="_i5" localSheetId="19"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20" hidden="1">{"TAB1",#N/A,TRUE,"GENERAL";"TAB2",#N/A,TRUE,"GENERAL";"TAB3",#N/A,TRUE,"GENERAL";"TAB4",#N/A,TRUE,"GENERAL";"TAB5",#N/A,TRUE,"GENERAL"}</definedName>
    <definedName name="_i5" localSheetId="11" hidden="1">{"TAB1",#N/A,TRUE,"GENERAL";"TAB2",#N/A,TRUE,"GENERAL";"TAB3",#N/A,TRUE,"GENERAL";"TAB4",#N/A,TRUE,"GENERAL";"TAB5",#N/A,TRUE,"GENERAL"}</definedName>
    <definedName name="_i5" localSheetId="14"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10"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5" hidden="1">{"TAB1",#N/A,TRUE,"GENERAL";"TAB2",#N/A,TRUE,"GENERAL";"TAB3",#N/A,TRUE,"GENERAL";"TAB4",#N/A,TRUE,"GENERAL";"TAB5",#N/A,TRUE,"GENERAL"}</definedName>
    <definedName name="_i6" localSheetId="19"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20" hidden="1">{"TAB1",#N/A,TRUE,"GENERAL";"TAB2",#N/A,TRUE,"GENERAL";"TAB3",#N/A,TRUE,"GENERAL";"TAB4",#N/A,TRUE,"GENERAL";"TAB5",#N/A,TRUE,"GENERAL"}</definedName>
    <definedName name="_i6" localSheetId="11" hidden="1">{"TAB1",#N/A,TRUE,"GENERAL";"TAB2",#N/A,TRUE,"GENERAL";"TAB3",#N/A,TRUE,"GENERAL";"TAB4",#N/A,TRUE,"GENERAL";"TAB5",#N/A,TRUE,"GENERAL"}</definedName>
    <definedName name="_i6" localSheetId="14"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10"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5" hidden="1">{"via1",#N/A,TRUE,"general";"via2",#N/A,TRUE,"general";"via3",#N/A,TRUE,"general"}</definedName>
    <definedName name="_i7" localSheetId="19"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20" hidden="1">{"via1",#N/A,TRUE,"general";"via2",#N/A,TRUE,"general";"via3",#N/A,TRUE,"general"}</definedName>
    <definedName name="_i7" localSheetId="11" hidden="1">{"via1",#N/A,TRUE,"general";"via2",#N/A,TRUE,"general";"via3",#N/A,TRUE,"general"}</definedName>
    <definedName name="_i7" localSheetId="14"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10"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5" hidden="1">{"TAB1",#N/A,TRUE,"GENERAL";"TAB2",#N/A,TRUE,"GENERAL";"TAB3",#N/A,TRUE,"GENERAL";"TAB4",#N/A,TRUE,"GENERAL";"TAB5",#N/A,TRUE,"GENERAL"}</definedName>
    <definedName name="_i77" localSheetId="19"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2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4"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10"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5" hidden="1">{"via1",#N/A,TRUE,"general";"via2",#N/A,TRUE,"general";"via3",#N/A,TRUE,"general"}</definedName>
    <definedName name="_i8" localSheetId="19"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20" hidden="1">{"via1",#N/A,TRUE,"general";"via2",#N/A,TRUE,"general";"via3",#N/A,TRUE,"general"}</definedName>
    <definedName name="_i8" localSheetId="11" hidden="1">{"via1",#N/A,TRUE,"general";"via2",#N/A,TRUE,"general";"via3",#N/A,TRUE,"general"}</definedName>
    <definedName name="_i8" localSheetId="14"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10"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5" hidden="1">{"TAB1",#N/A,TRUE,"GENERAL";"TAB2",#N/A,TRUE,"GENERAL";"TAB3",#N/A,TRUE,"GENERAL";"TAB4",#N/A,TRUE,"GENERAL";"TAB5",#N/A,TRUE,"GENERAL"}</definedName>
    <definedName name="_i9" localSheetId="19"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20" hidden="1">{"TAB1",#N/A,TRUE,"GENERAL";"TAB2",#N/A,TRUE,"GENERAL";"TAB3",#N/A,TRUE,"GENERAL";"TAB4",#N/A,TRUE,"GENERAL";"TAB5",#N/A,TRUE,"GENERAL"}</definedName>
    <definedName name="_i9" localSheetId="11" hidden="1">{"TAB1",#N/A,TRUE,"GENERAL";"TAB2",#N/A,TRUE,"GENERAL";"TAB3",#N/A,TRUE,"GENERAL";"TAB4",#N/A,TRUE,"GENERAL";"TAB5",#N/A,TRUE,"GENERAL"}</definedName>
    <definedName name="_i9" localSheetId="14"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2">#REF!</definedName>
    <definedName name="_ICP1">[12]Tablas!#REF!</definedName>
    <definedName name="_IMP1" localSheetId="7">#REF!</definedName>
    <definedName name="_IMP1" localSheetId="5">#REF!</definedName>
    <definedName name="_IMP1" localSheetId="6">#REF!</definedName>
    <definedName name="_IMP1" localSheetId="21">#REF!</definedName>
    <definedName name="_IMP1" localSheetId="22">#REF!</definedName>
    <definedName name="_IMP1" localSheetId="23">#REF!</definedName>
    <definedName name="_IMP1" localSheetId="24">#REF!</definedName>
    <definedName name="_IMP1" localSheetId="8">#REF!</definedName>
    <definedName name="_IMP1" localSheetId="9">#REF!</definedName>
    <definedName name="_IMP1" localSheetId="25">#REF!</definedName>
    <definedName name="_IMP1" localSheetId="26">#REF!</definedName>
    <definedName name="_IMP1" localSheetId="27">#REF!</definedName>
    <definedName name="_IMP1" localSheetId="28">#REF!</definedName>
    <definedName name="_IMP1" localSheetId="10">#REF!</definedName>
    <definedName name="_IMP1" localSheetId="12">#REF!</definedName>
    <definedName name="_IMP1" localSheetId="13">#REF!</definedName>
    <definedName name="_IMP1" localSheetId="15">#REF!</definedName>
    <definedName name="_IMP1" localSheetId="19">#REF!</definedName>
    <definedName name="_IMP1" localSheetId="16">#REF!</definedName>
    <definedName name="_IMP1" localSheetId="17">#REF!</definedName>
    <definedName name="_IMP1" localSheetId="18">#REF!</definedName>
    <definedName name="_IMP1" localSheetId="20">#REF!</definedName>
    <definedName name="_IMP1" localSheetId="11">#REF!</definedName>
    <definedName name="_IMP1" localSheetId="14">#REF!</definedName>
    <definedName name="_IMP1" localSheetId="1">#REF!</definedName>
    <definedName name="_IMP1">#REF!</definedName>
    <definedName name="_INT3" localSheetId="1">#REF!</definedName>
    <definedName name="_INT3">#REF!</definedName>
    <definedName name="_IPC2002" localSheetId="1">#REF!</definedName>
    <definedName name="_IPC2002">#REF!</definedName>
    <definedName name="_IVA1" localSheetId="1">#REF!</definedName>
    <definedName name="_IVA1">#REF!</definedName>
    <definedName name="_k3" localSheetId="7"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10"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5" hidden="1">{"TAB1",#N/A,TRUE,"GENERAL";"TAB2",#N/A,TRUE,"GENERAL";"TAB3",#N/A,TRUE,"GENERAL";"TAB4",#N/A,TRUE,"GENERAL";"TAB5",#N/A,TRUE,"GENERAL"}</definedName>
    <definedName name="_k3" localSheetId="19"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20" hidden="1">{"TAB1",#N/A,TRUE,"GENERAL";"TAB2",#N/A,TRUE,"GENERAL";"TAB3",#N/A,TRUE,"GENERAL";"TAB4",#N/A,TRUE,"GENERAL";"TAB5",#N/A,TRUE,"GENERAL"}</definedName>
    <definedName name="_k3" localSheetId="11" hidden="1">{"TAB1",#N/A,TRUE,"GENERAL";"TAB2",#N/A,TRUE,"GENERAL";"TAB3",#N/A,TRUE,"GENERAL";"TAB4",#N/A,TRUE,"GENERAL";"TAB5",#N/A,TRUE,"GENERAL"}</definedName>
    <definedName name="_k3" localSheetId="14"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10"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5" hidden="1">{"via1",#N/A,TRUE,"general";"via2",#N/A,TRUE,"general";"via3",#N/A,TRUE,"general"}</definedName>
    <definedName name="_k4" localSheetId="19"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20" hidden="1">{"via1",#N/A,TRUE,"general";"via2",#N/A,TRUE,"general";"via3",#N/A,TRUE,"general"}</definedName>
    <definedName name="_k4" localSheetId="11" hidden="1">{"via1",#N/A,TRUE,"general";"via2",#N/A,TRUE,"general";"via3",#N/A,TRUE,"general"}</definedName>
    <definedName name="_k4" localSheetId="14"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10"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5" hidden="1">{"via1",#N/A,TRUE,"general";"via2",#N/A,TRUE,"general";"via3",#N/A,TRUE,"general"}</definedName>
    <definedName name="_k5" localSheetId="19"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20" hidden="1">{"via1",#N/A,TRUE,"general";"via2",#N/A,TRUE,"general";"via3",#N/A,TRUE,"general"}</definedName>
    <definedName name="_k5" localSheetId="11" hidden="1">{"via1",#N/A,TRUE,"general";"via2",#N/A,TRUE,"general";"via3",#N/A,TRUE,"general"}</definedName>
    <definedName name="_k5" localSheetId="1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10"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5" hidden="1">{"TAB1",#N/A,TRUE,"GENERAL";"TAB2",#N/A,TRUE,"GENERAL";"TAB3",#N/A,TRUE,"GENERAL";"TAB4",#N/A,TRUE,"GENERAL";"TAB5",#N/A,TRUE,"GENERAL"}</definedName>
    <definedName name="_k6" localSheetId="19"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20" hidden="1">{"TAB1",#N/A,TRUE,"GENERAL";"TAB2",#N/A,TRUE,"GENERAL";"TAB3",#N/A,TRUE,"GENERAL";"TAB4",#N/A,TRUE,"GENERAL";"TAB5",#N/A,TRUE,"GENERAL"}</definedName>
    <definedName name="_k6" localSheetId="11" hidden="1">{"TAB1",#N/A,TRUE,"GENERAL";"TAB2",#N/A,TRUE,"GENERAL";"TAB3",#N/A,TRUE,"GENERAL";"TAB4",#N/A,TRUE,"GENERAL";"TAB5",#N/A,TRUE,"GENERAL"}</definedName>
    <definedName name="_k6" localSheetId="14"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10"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5" hidden="1">{"via1",#N/A,TRUE,"general";"via2",#N/A,TRUE,"general";"via3",#N/A,TRUE,"general"}</definedName>
    <definedName name="_k7" localSheetId="19"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20" hidden="1">{"via1",#N/A,TRUE,"general";"via2",#N/A,TRUE,"general";"via3",#N/A,TRUE,"general"}</definedName>
    <definedName name="_k7" localSheetId="11" hidden="1">{"via1",#N/A,TRUE,"general";"via2",#N/A,TRUE,"general";"via3",#N/A,TRUE,"general"}</definedName>
    <definedName name="_k7" localSheetId="14"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10"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5" hidden="1">{"via1",#N/A,TRUE,"general";"via2",#N/A,TRUE,"general";"via3",#N/A,TRUE,"general"}</definedName>
    <definedName name="_k8" localSheetId="19"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20" hidden="1">{"via1",#N/A,TRUE,"general";"via2",#N/A,TRUE,"general";"via3",#N/A,TRUE,"general"}</definedName>
    <definedName name="_k8" localSheetId="11" hidden="1">{"via1",#N/A,TRUE,"general";"via2",#N/A,TRUE,"general";"via3",#N/A,TRUE,"general"}</definedName>
    <definedName name="_k8" localSheetId="14"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10"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5" hidden="1">{"TAB1",#N/A,TRUE,"GENERAL";"TAB2",#N/A,TRUE,"GENERAL";"TAB3",#N/A,TRUE,"GENERAL";"TAB4",#N/A,TRUE,"GENERAL";"TAB5",#N/A,TRUE,"GENERAL"}</definedName>
    <definedName name="_k9" localSheetId="19"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20" hidden="1">{"TAB1",#N/A,TRUE,"GENERAL";"TAB2",#N/A,TRUE,"GENERAL";"TAB3",#N/A,TRUE,"GENERAL";"TAB4",#N/A,TRUE,"GENERAL";"TAB5",#N/A,TRUE,"GENERAL"}</definedName>
    <definedName name="_k9" localSheetId="11" hidden="1">{"TAB1",#N/A,TRUE,"GENERAL";"TAB2",#N/A,TRUE,"GENERAL";"TAB3",#N/A,TRUE,"GENERAL";"TAB4",#N/A,TRUE,"GENERAL";"TAB5",#N/A,TRUE,"GENERAL"}</definedName>
    <definedName name="_k9" localSheetId="14"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hidden="1">#REF!</definedName>
    <definedName name="_Key11" localSheetId="1" hidden="1">[23]INST!#REF!</definedName>
    <definedName name="_Key11" localSheetId="2" hidden="1">#REF!</definedName>
    <definedName name="_Key11" hidden="1">[23]INST!#REF!</definedName>
    <definedName name="_Key2" localSheetId="7" hidden="1">#REF!</definedName>
    <definedName name="_Key2" localSheetId="5" hidden="1">#REF!</definedName>
    <definedName name="_Key2" localSheetId="6" hidden="1">#REF!</definedName>
    <definedName name="_Key2" localSheetId="21" hidden="1">#REF!</definedName>
    <definedName name="_Key2" localSheetId="22" hidden="1">#REF!</definedName>
    <definedName name="_Key2" localSheetId="23" hidden="1">#REF!</definedName>
    <definedName name="_Key2" localSheetId="24" hidden="1">#REF!</definedName>
    <definedName name="_Key2" localSheetId="8" hidden="1">#REF!</definedName>
    <definedName name="_Key2" localSheetId="9" hidden="1">#REF!</definedName>
    <definedName name="_Key2" localSheetId="25" hidden="1">#REF!</definedName>
    <definedName name="_Key2" localSheetId="26" hidden="1">#REF!</definedName>
    <definedName name="_Key2" localSheetId="27" hidden="1">#REF!</definedName>
    <definedName name="_Key2" localSheetId="28" hidden="1">#REF!</definedName>
    <definedName name="_Key2" localSheetId="10" hidden="1">#REF!</definedName>
    <definedName name="_Key2" localSheetId="12" hidden="1">#REF!</definedName>
    <definedName name="_Key2" localSheetId="13" hidden="1">#REF!</definedName>
    <definedName name="_Key2" localSheetId="15" hidden="1">#REF!</definedName>
    <definedName name="_Key2" localSheetId="19" hidden="1">#REF!</definedName>
    <definedName name="_Key2" localSheetId="16" hidden="1">#REF!</definedName>
    <definedName name="_Key2" localSheetId="17" hidden="1">#REF!</definedName>
    <definedName name="_Key2" localSheetId="18" hidden="1">#REF!</definedName>
    <definedName name="_Key2" localSheetId="20" hidden="1">#REF!</definedName>
    <definedName name="_Key2" localSheetId="11" hidden="1">#REF!</definedName>
    <definedName name="_Key2" localSheetId="14" hidden="1">#REF!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7"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#REF!</definedName>
    <definedName name="_LEY80" localSheetId="1">#REF!</definedName>
    <definedName name="_LEY80">#REF!</definedName>
    <definedName name="_m3" localSheetId="7"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10"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5" hidden="1">{"via1",#N/A,TRUE,"general";"via2",#N/A,TRUE,"general";"via3",#N/A,TRUE,"general"}</definedName>
    <definedName name="_m3" localSheetId="19"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20" hidden="1">{"via1",#N/A,TRUE,"general";"via2",#N/A,TRUE,"general";"via3",#N/A,TRUE,"general"}</definedName>
    <definedName name="_m3" localSheetId="11" hidden="1">{"via1",#N/A,TRUE,"general";"via2",#N/A,TRUE,"general";"via3",#N/A,TRUE,"general"}</definedName>
    <definedName name="_m3" localSheetId="14"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10"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5" hidden="1">{"TAB1",#N/A,TRUE,"GENERAL";"TAB2",#N/A,TRUE,"GENERAL";"TAB3",#N/A,TRUE,"GENERAL";"TAB4",#N/A,TRUE,"GENERAL";"TAB5",#N/A,TRUE,"GENERAL"}</definedName>
    <definedName name="_m4" localSheetId="19"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20" hidden="1">{"TAB1",#N/A,TRUE,"GENERAL";"TAB2",#N/A,TRUE,"GENERAL";"TAB3",#N/A,TRUE,"GENERAL";"TAB4",#N/A,TRUE,"GENERAL";"TAB5",#N/A,TRUE,"GENERAL"}</definedName>
    <definedName name="_m4" localSheetId="11" hidden="1">{"TAB1",#N/A,TRUE,"GENERAL";"TAB2",#N/A,TRUE,"GENERAL";"TAB3",#N/A,TRUE,"GENERAL";"TAB4",#N/A,TRUE,"GENERAL";"TAB5",#N/A,TRUE,"GENERAL"}</definedName>
    <definedName name="_m4" localSheetId="14"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10"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5" hidden="1">{"via1",#N/A,TRUE,"general";"via2",#N/A,TRUE,"general";"via3",#N/A,TRUE,"general"}</definedName>
    <definedName name="_m5" localSheetId="19"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20" hidden="1">{"via1",#N/A,TRUE,"general";"via2",#N/A,TRUE,"general";"via3",#N/A,TRUE,"general"}</definedName>
    <definedName name="_m5" localSheetId="11" hidden="1">{"via1",#N/A,TRUE,"general";"via2",#N/A,TRUE,"general";"via3",#N/A,TRUE,"general"}</definedName>
    <definedName name="_m5" localSheetId="14"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10"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5" hidden="1">{"TAB1",#N/A,TRUE,"GENERAL";"TAB2",#N/A,TRUE,"GENERAL";"TAB3",#N/A,TRUE,"GENERAL";"TAB4",#N/A,TRUE,"GENERAL";"TAB5",#N/A,TRUE,"GENERAL"}</definedName>
    <definedName name="_m6" localSheetId="19"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20" hidden="1">{"TAB1",#N/A,TRUE,"GENERAL";"TAB2",#N/A,TRUE,"GENERAL";"TAB3",#N/A,TRUE,"GENERAL";"TAB4",#N/A,TRUE,"GENERAL";"TAB5",#N/A,TRUE,"GENERAL"}</definedName>
    <definedName name="_m6" localSheetId="11" hidden="1">{"TAB1",#N/A,TRUE,"GENERAL";"TAB2",#N/A,TRUE,"GENERAL";"TAB3",#N/A,TRUE,"GENERAL";"TAB4",#N/A,TRUE,"GENERAL";"TAB5",#N/A,TRUE,"GENERAL"}</definedName>
    <definedName name="_m6" localSheetId="14"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10"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5" hidden="1">{"TAB1",#N/A,TRUE,"GENERAL";"TAB2",#N/A,TRUE,"GENERAL";"TAB3",#N/A,TRUE,"GENERAL";"TAB4",#N/A,TRUE,"GENERAL";"TAB5",#N/A,TRUE,"GENERAL"}</definedName>
    <definedName name="_m7" localSheetId="19"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20" hidden="1">{"TAB1",#N/A,TRUE,"GENERAL";"TAB2",#N/A,TRUE,"GENERAL";"TAB3",#N/A,TRUE,"GENERAL";"TAB4",#N/A,TRUE,"GENERAL";"TAB5",#N/A,TRUE,"GENERAL"}</definedName>
    <definedName name="_m7" localSheetId="11" hidden="1">{"TAB1",#N/A,TRUE,"GENERAL";"TAB2",#N/A,TRUE,"GENERAL";"TAB3",#N/A,TRUE,"GENERAL";"TAB4",#N/A,TRUE,"GENERAL";"TAB5",#N/A,TRUE,"GENERAL"}</definedName>
    <definedName name="_m7" localSheetId="14"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10"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5" hidden="1">{"via1",#N/A,TRUE,"general";"via2",#N/A,TRUE,"general";"via3",#N/A,TRUE,"general"}</definedName>
    <definedName name="_m8" localSheetId="19"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20" hidden="1">{"via1",#N/A,TRUE,"general";"via2",#N/A,TRUE,"general";"via3",#N/A,TRUE,"general"}</definedName>
    <definedName name="_m8" localSheetId="11" hidden="1">{"via1",#N/A,TRUE,"general";"via2",#N/A,TRUE,"general";"via3",#N/A,TRUE,"general"}</definedName>
    <definedName name="_m8" localSheetId="14"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10"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5" hidden="1">{"via1",#N/A,TRUE,"general";"via2",#N/A,TRUE,"general";"via3",#N/A,TRUE,"general"}</definedName>
    <definedName name="_m9" localSheetId="19"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20" hidden="1">{"via1",#N/A,TRUE,"general";"via2",#N/A,TRUE,"general";"via3",#N/A,TRUE,"general"}</definedName>
    <definedName name="_m9" localSheetId="11" hidden="1">{"via1",#N/A,TRUE,"general";"via2",#N/A,TRUE,"general";"via3",#N/A,TRUE,"general"}</definedName>
    <definedName name="_m9" localSheetId="14"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1">#REF!</definedName>
    <definedName name="_MA2" localSheetId="2">#REF!</definedName>
    <definedName name="_MA2">#REF!</definedName>
    <definedName name="_MAT1" localSheetId="1">#REF!</definedName>
    <definedName name="_MAT1">#REF!</definedName>
    <definedName name="_MOD1" localSheetId="1">#REF!</definedName>
    <definedName name="_MOD1">#REF!</definedName>
    <definedName name="_mun2" localSheetId="1">[20]PESOS!#REF!</definedName>
    <definedName name="_mun2" localSheetId="2">#REF!</definedName>
    <definedName name="_mun2">[20]PESOS!#REF!</definedName>
    <definedName name="_n3" localSheetId="7"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10"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5" hidden="1">{"TAB1",#N/A,TRUE,"GENERAL";"TAB2",#N/A,TRUE,"GENERAL";"TAB3",#N/A,TRUE,"GENERAL";"TAB4",#N/A,TRUE,"GENERAL";"TAB5",#N/A,TRUE,"GENERAL"}</definedName>
    <definedName name="_n3" localSheetId="19"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20" hidden="1">{"TAB1",#N/A,TRUE,"GENERAL";"TAB2",#N/A,TRUE,"GENERAL";"TAB3",#N/A,TRUE,"GENERAL";"TAB4",#N/A,TRUE,"GENERAL";"TAB5",#N/A,TRUE,"GENERAL"}</definedName>
    <definedName name="_n3" localSheetId="11" hidden="1">{"TAB1",#N/A,TRUE,"GENERAL";"TAB2",#N/A,TRUE,"GENERAL";"TAB3",#N/A,TRUE,"GENERAL";"TAB4",#N/A,TRUE,"GENERAL";"TAB5",#N/A,TRUE,"GENERAL"}</definedName>
    <definedName name="_n3" localSheetId="14"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10"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5" hidden="1">{"via1",#N/A,TRUE,"general";"via2",#N/A,TRUE,"general";"via3",#N/A,TRUE,"general"}</definedName>
    <definedName name="_n4" localSheetId="19"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20" hidden="1">{"via1",#N/A,TRUE,"general";"via2",#N/A,TRUE,"general";"via3",#N/A,TRUE,"general"}</definedName>
    <definedName name="_n4" localSheetId="11" hidden="1">{"via1",#N/A,TRUE,"general";"via2",#N/A,TRUE,"general";"via3",#N/A,TRUE,"general"}</definedName>
    <definedName name="_n4" localSheetId="14"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10"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5" hidden="1">{"TAB1",#N/A,TRUE,"GENERAL";"TAB2",#N/A,TRUE,"GENERAL";"TAB3",#N/A,TRUE,"GENERAL";"TAB4",#N/A,TRUE,"GENERAL";"TAB5",#N/A,TRUE,"GENERAL"}</definedName>
    <definedName name="_n5" localSheetId="19"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20" hidden="1">{"TAB1",#N/A,TRUE,"GENERAL";"TAB2",#N/A,TRUE,"GENERAL";"TAB3",#N/A,TRUE,"GENERAL";"TAB4",#N/A,TRUE,"GENERAL";"TAB5",#N/A,TRUE,"GENERAL"}</definedName>
    <definedName name="_n5" localSheetId="11" hidden="1">{"TAB1",#N/A,TRUE,"GENERAL";"TAB2",#N/A,TRUE,"GENERAL";"TAB3",#N/A,TRUE,"GENERAL";"TAB4",#N/A,TRUE,"GENERAL";"TAB5",#N/A,TRUE,"GENERAL"}</definedName>
    <definedName name="_n5" localSheetId="14"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 localSheetId="2">#REF!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7"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10"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5" hidden="1">{"via1",#N/A,TRUE,"general";"via2",#N/A,TRUE,"general";"via3",#N/A,TRUE,"general"}</definedName>
    <definedName name="_nyn7" localSheetId="19"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20" hidden="1">{"via1",#N/A,TRUE,"general";"via2",#N/A,TRUE,"general";"via3",#N/A,TRUE,"general"}</definedName>
    <definedName name="_nyn7" localSheetId="11" hidden="1">{"via1",#N/A,TRUE,"general";"via2",#N/A,TRUE,"general";"via3",#N/A,TRUE,"general"}</definedName>
    <definedName name="_nyn7" localSheetId="14"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10"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5" hidden="1">{"via1",#N/A,TRUE,"general";"via2",#N/A,TRUE,"general";"via3",#N/A,TRUE,"general"}</definedName>
    <definedName name="_o4" localSheetId="19"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20" hidden="1">{"via1",#N/A,TRUE,"general";"via2",#N/A,TRUE,"general";"via3",#N/A,TRUE,"general"}</definedName>
    <definedName name="_o4" localSheetId="11" hidden="1">{"via1",#N/A,TRUE,"general";"via2",#N/A,TRUE,"general";"via3",#N/A,TRUE,"general"}</definedName>
    <definedName name="_o4" localSheetId="14"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10"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5" hidden="1">{"TAB1",#N/A,TRUE,"GENERAL";"TAB2",#N/A,TRUE,"GENERAL";"TAB3",#N/A,TRUE,"GENERAL";"TAB4",#N/A,TRUE,"GENERAL";"TAB5",#N/A,TRUE,"GENERAL"}</definedName>
    <definedName name="_o5" localSheetId="19"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20" hidden="1">{"TAB1",#N/A,TRUE,"GENERAL";"TAB2",#N/A,TRUE,"GENERAL";"TAB3",#N/A,TRUE,"GENERAL";"TAB4",#N/A,TRUE,"GENERAL";"TAB5",#N/A,TRUE,"GENERAL"}</definedName>
    <definedName name="_o5" localSheetId="11" hidden="1">{"TAB1",#N/A,TRUE,"GENERAL";"TAB2",#N/A,TRUE,"GENERAL";"TAB3",#N/A,TRUE,"GENERAL";"TAB4",#N/A,TRUE,"GENERAL";"TAB5",#N/A,TRUE,"GENERAL"}</definedName>
    <definedName name="_o5" localSheetId="14"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10"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5" hidden="1">{"TAB1",#N/A,TRUE,"GENERAL";"TAB2",#N/A,TRUE,"GENERAL";"TAB3",#N/A,TRUE,"GENERAL";"TAB4",#N/A,TRUE,"GENERAL";"TAB5",#N/A,TRUE,"GENERAL"}</definedName>
    <definedName name="_o6" localSheetId="19"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20" hidden="1">{"TAB1",#N/A,TRUE,"GENERAL";"TAB2",#N/A,TRUE,"GENERAL";"TAB3",#N/A,TRUE,"GENERAL";"TAB4",#N/A,TRUE,"GENERAL";"TAB5",#N/A,TRUE,"GENERAL"}</definedName>
    <definedName name="_o6" localSheetId="11" hidden="1">{"TAB1",#N/A,TRUE,"GENERAL";"TAB2",#N/A,TRUE,"GENERAL";"TAB3",#N/A,TRUE,"GENERAL";"TAB4",#N/A,TRUE,"GENERAL";"TAB5",#N/A,TRUE,"GENERAL"}</definedName>
    <definedName name="_o6" localSheetId="14"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10"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5" hidden="1">{"TAB1",#N/A,TRUE,"GENERAL";"TAB2",#N/A,TRUE,"GENERAL";"TAB3",#N/A,TRUE,"GENERAL";"TAB4",#N/A,TRUE,"GENERAL";"TAB5",#N/A,TRUE,"GENERAL"}</definedName>
    <definedName name="_o7" localSheetId="19"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20" hidden="1">{"TAB1",#N/A,TRUE,"GENERAL";"TAB2",#N/A,TRUE,"GENERAL";"TAB3",#N/A,TRUE,"GENERAL";"TAB4",#N/A,TRUE,"GENERAL";"TAB5",#N/A,TRUE,"GENERAL"}</definedName>
    <definedName name="_o7" localSheetId="11" hidden="1">{"TAB1",#N/A,TRUE,"GENERAL";"TAB2",#N/A,TRUE,"GENERAL";"TAB3",#N/A,TRUE,"GENERAL";"TAB4",#N/A,TRUE,"GENERAL";"TAB5",#N/A,TRUE,"GENERAL"}</definedName>
    <definedName name="_o7" localSheetId="14"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10"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5" hidden="1">{"via1",#N/A,TRUE,"general";"via2",#N/A,TRUE,"general";"via3",#N/A,TRUE,"general"}</definedName>
    <definedName name="_o8" localSheetId="19"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20" hidden="1">{"via1",#N/A,TRUE,"general";"via2",#N/A,TRUE,"general";"via3",#N/A,TRUE,"general"}</definedName>
    <definedName name="_o8" localSheetId="11" hidden="1">{"via1",#N/A,TRUE,"general";"via2",#N/A,TRUE,"general";"via3",#N/A,TRUE,"general"}</definedName>
    <definedName name="_o8" localSheetId="14"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10"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5" hidden="1">{"TAB1",#N/A,TRUE,"GENERAL";"TAB2",#N/A,TRUE,"GENERAL";"TAB3",#N/A,TRUE,"GENERAL";"TAB4",#N/A,TRUE,"GENERAL";"TAB5",#N/A,TRUE,"GENERAL"}</definedName>
    <definedName name="_o9" localSheetId="19"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20" hidden="1">{"TAB1",#N/A,TRUE,"GENERAL";"TAB2",#N/A,TRUE,"GENERAL";"TAB3",#N/A,TRUE,"GENERAL";"TAB4",#N/A,TRUE,"GENERAL";"TAB5",#N/A,TRUE,"GENERAL"}</definedName>
    <definedName name="_o9" localSheetId="11" hidden="1">{"TAB1",#N/A,TRUE,"GENERAL";"TAB2",#N/A,TRUE,"GENERAL";"TAB3",#N/A,TRUE,"GENERAL";"TAB4",#N/A,TRUE,"GENERAL";"TAB5",#N/A,TRUE,"GENERAL"}</definedName>
    <definedName name="_o9" localSheetId="14"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2">#REF!</definedName>
    <definedName name="_OCD1">[12]Tablas!#REF!</definedName>
    <definedName name="_OCI1" localSheetId="2">#REF!</definedName>
    <definedName name="_OCI1">[12]Tablas!#REF!</definedName>
    <definedName name="_Order1" hidden="1">0</definedName>
    <definedName name="_Order2" hidden="1">255</definedName>
    <definedName name="_p6" localSheetId="7"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10"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5" hidden="1">{"via1",#N/A,TRUE,"general";"via2",#N/A,TRUE,"general";"via3",#N/A,TRUE,"general"}</definedName>
    <definedName name="_p6" localSheetId="19"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20" hidden="1">{"via1",#N/A,TRUE,"general";"via2",#N/A,TRUE,"general";"via3",#N/A,TRUE,"general"}</definedName>
    <definedName name="_p6" localSheetId="11" hidden="1">{"via1",#N/A,TRUE,"general";"via2",#N/A,TRUE,"general";"via3",#N/A,TRUE,"general"}</definedName>
    <definedName name="_p6" localSheetId="14"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10"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5" hidden="1">{"via1",#N/A,TRUE,"general";"via2",#N/A,TRUE,"general";"via3",#N/A,TRUE,"general"}</definedName>
    <definedName name="_p7" localSheetId="19"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20" hidden="1">{"via1",#N/A,TRUE,"general";"via2",#N/A,TRUE,"general";"via3",#N/A,TRUE,"general"}</definedName>
    <definedName name="_p7" localSheetId="11" hidden="1">{"via1",#N/A,TRUE,"general";"via2",#N/A,TRUE,"general";"via3",#N/A,TRUE,"general"}</definedName>
    <definedName name="_p7" localSheetId="14"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10"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5" hidden="1">{"TAB1",#N/A,TRUE,"GENERAL";"TAB2",#N/A,TRUE,"GENERAL";"TAB3",#N/A,TRUE,"GENERAL";"TAB4",#N/A,TRUE,"GENERAL";"TAB5",#N/A,TRUE,"GENERAL"}</definedName>
    <definedName name="_p8" localSheetId="19"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20" hidden="1">{"TAB1",#N/A,TRUE,"GENERAL";"TAB2",#N/A,TRUE,"GENERAL";"TAB3",#N/A,TRUE,"GENERAL";"TAB4",#N/A,TRUE,"GENERAL";"TAB5",#N/A,TRUE,"GENERAL"}</definedName>
    <definedName name="_p8" localSheetId="11" hidden="1">{"TAB1",#N/A,TRUE,"GENERAL";"TAB2",#N/A,TRUE,"GENERAL";"TAB3",#N/A,TRUE,"GENERAL";"TAB4",#N/A,TRUE,"GENERAL";"TAB5",#N/A,TRUE,"GENERAL"}</definedName>
    <definedName name="_p8" localSheetId="14"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2">#REF!</definedName>
    <definedName name="_Pa1">'[21]Paral. 1'!$E$1:$E$65536</definedName>
    <definedName name="_Pa2" localSheetId="2">#REF!</definedName>
    <definedName name="_Pa2">'[21]Paral. 2'!$E$1:$E$65536</definedName>
    <definedName name="_Pa3" localSheetId="2">#REF!</definedName>
    <definedName name="_Pa3">'[21]Paral. 3'!$E$1:$E$65536</definedName>
    <definedName name="_Pa4" localSheetId="2">#REF!</definedName>
    <definedName name="_Pa4">[21]Paral.4!$E$1:$E$65536</definedName>
    <definedName name="_Parse_Out" localSheetId="1" hidden="1">'[3]7422CW00'!#REF!</definedName>
    <definedName name="_Parse_Out" localSheetId="2" hidden="1">#REF!</definedName>
    <definedName name="_Parse_Out" hidden="1">'[3]7422CW00'!#REF!</definedName>
    <definedName name="_PJ50" localSheetId="7">#REF!</definedName>
    <definedName name="_PJ50" localSheetId="5">#REF!</definedName>
    <definedName name="_PJ50" localSheetId="6">#REF!</definedName>
    <definedName name="_PJ50" localSheetId="21">#REF!</definedName>
    <definedName name="_PJ50" localSheetId="22">#REF!</definedName>
    <definedName name="_PJ50" localSheetId="23">#REF!</definedName>
    <definedName name="_PJ50" localSheetId="24">#REF!</definedName>
    <definedName name="_PJ50" localSheetId="8">#REF!</definedName>
    <definedName name="_PJ50" localSheetId="9">#REF!</definedName>
    <definedName name="_PJ50" localSheetId="25">#REF!</definedName>
    <definedName name="_PJ50" localSheetId="26">#REF!</definedName>
    <definedName name="_PJ50" localSheetId="27">#REF!</definedName>
    <definedName name="_PJ50" localSheetId="28">#REF!</definedName>
    <definedName name="_PJ50" localSheetId="10">#REF!</definedName>
    <definedName name="_PJ50" localSheetId="12">#REF!</definedName>
    <definedName name="_PJ50" localSheetId="13">#REF!</definedName>
    <definedName name="_PJ50" localSheetId="15">#REF!</definedName>
    <definedName name="_PJ50" localSheetId="19">#REF!</definedName>
    <definedName name="_PJ50" localSheetId="16">#REF!</definedName>
    <definedName name="_PJ50" localSheetId="17">#REF!</definedName>
    <definedName name="_PJ50" localSheetId="18">#REF!</definedName>
    <definedName name="_PJ50" localSheetId="20">#REF!</definedName>
    <definedName name="_PJ50" localSheetId="11">#REF!</definedName>
    <definedName name="_PJ50" localSheetId="14">#REF!</definedName>
    <definedName name="_PJ50" localSheetId="4">#REF!</definedName>
    <definedName name="_PJ50" localSheetId="3">#REF!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7"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10"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5" hidden="1">{"TAB1",#N/A,TRUE,"GENERAL";"TAB2",#N/A,TRUE,"GENERAL";"TAB3",#N/A,TRUE,"GENERAL";"TAB4",#N/A,TRUE,"GENERAL";"TAB5",#N/A,TRUE,"GENERAL"}</definedName>
    <definedName name="_r" localSheetId="19"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20" hidden="1">{"TAB1",#N/A,TRUE,"GENERAL";"TAB2",#N/A,TRUE,"GENERAL";"TAB3",#N/A,TRUE,"GENERAL";"TAB4",#N/A,TRUE,"GENERAL";"TAB5",#N/A,TRUE,"GENERAL"}</definedName>
    <definedName name="_r" localSheetId="11" hidden="1">{"TAB1",#N/A,TRUE,"GENERAL";"TAB2",#N/A,TRUE,"GENERAL";"TAB3",#N/A,TRUE,"GENERAL";"TAB4",#N/A,TRUE,"GENERAL";"TAB5",#N/A,TRUE,"GENERAL"}</definedName>
    <definedName name="_r" localSheetId="14"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10"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5" hidden="1">{"via1",#N/A,TRUE,"general";"via2",#N/A,TRUE,"general";"via3",#N/A,TRUE,"general"}</definedName>
    <definedName name="_r4r" localSheetId="19"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20" hidden="1">{"via1",#N/A,TRUE,"general";"via2",#N/A,TRUE,"general";"via3",#N/A,TRUE,"general"}</definedName>
    <definedName name="_r4r" localSheetId="11" hidden="1">{"via1",#N/A,TRUE,"general";"via2",#N/A,TRUE,"general";"via3",#N/A,TRUE,"general"}</definedName>
    <definedName name="_r4r" localSheetId="14"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#REF!</definedName>
    <definedName name="_RET1" localSheetId="1">'[3]7422CW00'!#REF!</definedName>
    <definedName name="_RET1" localSheetId="2">#REF!</definedName>
    <definedName name="_RET1">'[3]7422CW00'!#REF!</definedName>
    <definedName name="_RET2" localSheetId="1">'[3]7422CW00'!#REF!</definedName>
    <definedName name="_RET2" localSheetId="2">#REF!</definedName>
    <definedName name="_RET2">'[3]7422CW00'!#REF!</definedName>
    <definedName name="_RET3" localSheetId="1">'[3]7422CW00'!#REF!</definedName>
    <definedName name="_RET3" localSheetId="2">#REF!</definedName>
    <definedName name="_RET3">'[3]7422CW00'!#REF!</definedName>
    <definedName name="_RET4" localSheetId="1">'[3]7422CW00'!#REF!</definedName>
    <definedName name="_RET4" localSheetId="2">#REF!</definedName>
    <definedName name="_RET4">'[3]7422CW00'!#REF!</definedName>
    <definedName name="_RET5" localSheetId="1">'[3]7422CW00'!#REF!</definedName>
    <definedName name="_RET5" localSheetId="2">#REF!</definedName>
    <definedName name="_RET5">'[3]7422CW00'!#REF!</definedName>
    <definedName name="_RET6" localSheetId="2">#REF!</definedName>
    <definedName name="_RET6">'[3]7422CW00'!#REF!</definedName>
    <definedName name="_rtu6" localSheetId="7"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10"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5" hidden="1">{"via1",#N/A,TRUE,"general";"via2",#N/A,TRUE,"general";"via3",#N/A,TRUE,"general"}</definedName>
    <definedName name="_rtu6" localSheetId="19"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20" hidden="1">{"via1",#N/A,TRUE,"general";"via2",#N/A,TRUE,"general";"via3",#N/A,TRUE,"general"}</definedName>
    <definedName name="_rtu6" localSheetId="11" hidden="1">{"via1",#N/A,TRUE,"general";"via2",#N/A,TRUE,"general";"via3",#N/A,TRUE,"general"}</definedName>
    <definedName name="_rtu6" localSheetId="14"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10"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5" hidden="1">{"via1",#N/A,TRUE,"general";"via2",#N/A,TRUE,"general";"via3",#N/A,TRUE,"general"}</definedName>
    <definedName name="_s1" localSheetId="19"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20" hidden="1">{"via1",#N/A,TRUE,"general";"via2",#N/A,TRUE,"general";"via3",#N/A,TRUE,"general"}</definedName>
    <definedName name="_s1" localSheetId="11" hidden="1">{"via1",#N/A,TRUE,"general";"via2",#N/A,TRUE,"general";"via3",#N/A,TRUE,"general"}</definedName>
    <definedName name="_s1" localSheetId="14"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10"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5" hidden="1">{"TAB1",#N/A,TRUE,"GENERAL";"TAB2",#N/A,TRUE,"GENERAL";"TAB3",#N/A,TRUE,"GENERAL";"TAB4",#N/A,TRUE,"GENERAL";"TAB5",#N/A,TRUE,"GENERAL"}</definedName>
    <definedName name="_s2" localSheetId="19"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20" hidden="1">{"TAB1",#N/A,TRUE,"GENERAL";"TAB2",#N/A,TRUE,"GENERAL";"TAB3",#N/A,TRUE,"GENERAL";"TAB4",#N/A,TRUE,"GENERAL";"TAB5",#N/A,TRUE,"GENERAL"}</definedName>
    <definedName name="_s2" localSheetId="11" hidden="1">{"TAB1",#N/A,TRUE,"GENERAL";"TAB2",#N/A,TRUE,"GENERAL";"TAB3",#N/A,TRUE,"GENERAL";"TAB4",#N/A,TRUE,"GENERAL";"TAB5",#N/A,TRUE,"GENERAL"}</definedName>
    <definedName name="_s2" localSheetId="14"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10"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5" hidden="1">{"TAB1",#N/A,TRUE,"GENERAL";"TAB2",#N/A,TRUE,"GENERAL";"TAB3",#N/A,TRUE,"GENERAL";"TAB4",#N/A,TRUE,"GENERAL";"TAB5",#N/A,TRUE,"GENERAL"}</definedName>
    <definedName name="_s3" localSheetId="19"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20" hidden="1">{"TAB1",#N/A,TRUE,"GENERAL";"TAB2",#N/A,TRUE,"GENERAL";"TAB3",#N/A,TRUE,"GENERAL";"TAB4",#N/A,TRUE,"GENERAL";"TAB5",#N/A,TRUE,"GENERAL"}</definedName>
    <definedName name="_s3" localSheetId="11" hidden="1">{"TAB1",#N/A,TRUE,"GENERAL";"TAB2",#N/A,TRUE,"GENERAL";"TAB3",#N/A,TRUE,"GENERAL";"TAB4",#N/A,TRUE,"GENERAL";"TAB5",#N/A,TRUE,"GENERAL"}</definedName>
    <definedName name="_s3" localSheetId="14"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10"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5" hidden="1">{"via1",#N/A,TRUE,"general";"via2",#N/A,TRUE,"general";"via3",#N/A,TRUE,"general"}</definedName>
    <definedName name="_s4" localSheetId="19"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20" hidden="1">{"via1",#N/A,TRUE,"general";"via2",#N/A,TRUE,"general";"via3",#N/A,TRUE,"general"}</definedName>
    <definedName name="_s4" localSheetId="11" hidden="1">{"via1",#N/A,TRUE,"general";"via2",#N/A,TRUE,"general";"via3",#N/A,TRUE,"general"}</definedName>
    <definedName name="_s4" localSheetId="14"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10"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5" hidden="1">{"via1",#N/A,TRUE,"general";"via2",#N/A,TRUE,"general";"via3",#N/A,TRUE,"general"}</definedName>
    <definedName name="_s5" localSheetId="19"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20" hidden="1">{"via1",#N/A,TRUE,"general";"via2",#N/A,TRUE,"general";"via3",#N/A,TRUE,"general"}</definedName>
    <definedName name="_s5" localSheetId="11" hidden="1">{"via1",#N/A,TRUE,"general";"via2",#N/A,TRUE,"general";"via3",#N/A,TRUE,"general"}</definedName>
    <definedName name="_s5" localSheetId="1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10"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5" hidden="1">{"TAB1",#N/A,TRUE,"GENERAL";"TAB2",#N/A,TRUE,"GENERAL";"TAB3",#N/A,TRUE,"GENERAL";"TAB4",#N/A,TRUE,"GENERAL";"TAB5",#N/A,TRUE,"GENERAL"}</definedName>
    <definedName name="_s6" localSheetId="19"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20" hidden="1">{"TAB1",#N/A,TRUE,"GENERAL";"TAB2",#N/A,TRUE,"GENERAL";"TAB3",#N/A,TRUE,"GENERAL";"TAB4",#N/A,TRUE,"GENERAL";"TAB5",#N/A,TRUE,"GENERAL"}</definedName>
    <definedName name="_s6" localSheetId="11" hidden="1">{"TAB1",#N/A,TRUE,"GENERAL";"TAB2",#N/A,TRUE,"GENERAL";"TAB3",#N/A,TRUE,"GENERAL";"TAB4",#N/A,TRUE,"GENERAL";"TAB5",#N/A,TRUE,"GENERAL"}</definedName>
    <definedName name="_s6" localSheetId="14"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10"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5" hidden="1">{"via1",#N/A,TRUE,"general";"via2",#N/A,TRUE,"general";"via3",#N/A,TRUE,"general"}</definedName>
    <definedName name="_s7" localSheetId="19"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20" hidden="1">{"via1",#N/A,TRUE,"general";"via2",#N/A,TRUE,"general";"via3",#N/A,TRUE,"general"}</definedName>
    <definedName name="_s7" localSheetId="11" hidden="1">{"via1",#N/A,TRUE,"general";"via2",#N/A,TRUE,"general";"via3",#N/A,TRUE,"general"}</definedName>
    <definedName name="_s7" localSheetId="14"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 localSheetId="2">#REF!</definedName>
    <definedName name="_SBC1">[7]INV!$A$12:$D$15</definedName>
    <definedName name="_SBC3" localSheetId="2">#REF!</definedName>
    <definedName name="_SBC3">[7]INV!$F$12:$I$15</definedName>
    <definedName name="_SBC5" localSheetId="2">#REF!</definedName>
    <definedName name="_SBC5">[7]INV!$K$12:$N$15</definedName>
    <definedName name="_Sort" localSheetId="7" hidden="1">#REF!</definedName>
    <definedName name="_Sort" localSheetId="5" hidden="1">#REF!</definedName>
    <definedName name="_Sort" localSheetId="6"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8" hidden="1">#REF!</definedName>
    <definedName name="_Sort" localSheetId="9"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10" hidden="1">#REF!</definedName>
    <definedName name="_Sort" localSheetId="12" hidden="1">#REF!</definedName>
    <definedName name="_Sort" localSheetId="13" hidden="1">#REF!</definedName>
    <definedName name="_Sort" localSheetId="15" hidden="1">#REF!</definedName>
    <definedName name="_Sort" localSheetId="19" hidden="1">#REF!</definedName>
    <definedName name="_Sort" localSheetId="16" hidden="1">#REF!</definedName>
    <definedName name="_Sort" localSheetId="17" hidden="1">#REF!</definedName>
    <definedName name="_Sort" localSheetId="18" hidden="1">#REF!</definedName>
    <definedName name="_Sort" localSheetId="20" hidden="1">#REF!</definedName>
    <definedName name="_Sort" localSheetId="11" hidden="1">#REF!</definedName>
    <definedName name="_Sort" localSheetId="14" hidden="1">#REF!</definedName>
    <definedName name="_Sort" localSheetId="1" hidden="1">#REF!</definedName>
    <definedName name="_Sort" hidden="1">#REF!</definedName>
    <definedName name="_srn001" localSheetId="1">#REF!</definedName>
    <definedName name="_srn001">#REF!</definedName>
    <definedName name="_STIW" localSheetId="1">#REF!</definedName>
    <definedName name="_STIW">#REF!</definedName>
    <definedName name="_SUM1" localSheetId="1">#REF!</definedName>
    <definedName name="_SUM1">#REF!</definedName>
    <definedName name="_SUM2" localSheetId="1">#REF!</definedName>
    <definedName name="_SUM2">#REF!</definedName>
    <definedName name="_t3" localSheetId="7"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10"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5" hidden="1">{"TAB1",#N/A,TRUE,"GENERAL";"TAB2",#N/A,TRUE,"GENERAL";"TAB3",#N/A,TRUE,"GENERAL";"TAB4",#N/A,TRUE,"GENERAL";"TAB5",#N/A,TRUE,"GENERAL"}</definedName>
    <definedName name="_t3" localSheetId="19"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20" hidden="1">{"TAB1",#N/A,TRUE,"GENERAL";"TAB2",#N/A,TRUE,"GENERAL";"TAB3",#N/A,TRUE,"GENERAL";"TAB4",#N/A,TRUE,"GENERAL";"TAB5",#N/A,TRUE,"GENERAL"}</definedName>
    <definedName name="_t3" localSheetId="11" hidden="1">{"TAB1",#N/A,TRUE,"GENERAL";"TAB2",#N/A,TRUE,"GENERAL";"TAB3",#N/A,TRUE,"GENERAL";"TAB4",#N/A,TRUE,"GENERAL";"TAB5",#N/A,TRUE,"GENERAL"}</definedName>
    <definedName name="_t3" localSheetId="14"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10"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5" hidden="1">{"via1",#N/A,TRUE,"general";"via2",#N/A,TRUE,"general";"via3",#N/A,TRUE,"general"}</definedName>
    <definedName name="_t4" localSheetId="19"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20" hidden="1">{"via1",#N/A,TRUE,"general";"via2",#N/A,TRUE,"general";"via3",#N/A,TRUE,"general"}</definedName>
    <definedName name="_t4" localSheetId="11" hidden="1">{"via1",#N/A,TRUE,"general";"via2",#N/A,TRUE,"general";"via3",#N/A,TRUE,"general"}</definedName>
    <definedName name="_t4" localSheetId="14"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10"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5" hidden="1">{"TAB1",#N/A,TRUE,"GENERAL";"TAB2",#N/A,TRUE,"GENERAL";"TAB3",#N/A,TRUE,"GENERAL";"TAB4",#N/A,TRUE,"GENERAL";"TAB5",#N/A,TRUE,"GENERAL"}</definedName>
    <definedName name="_t5" localSheetId="19"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20" hidden="1">{"TAB1",#N/A,TRUE,"GENERAL";"TAB2",#N/A,TRUE,"GENERAL";"TAB3",#N/A,TRUE,"GENERAL";"TAB4",#N/A,TRUE,"GENERAL";"TAB5",#N/A,TRUE,"GENERAL"}</definedName>
    <definedName name="_t5" localSheetId="11" hidden="1">{"TAB1",#N/A,TRUE,"GENERAL";"TAB2",#N/A,TRUE,"GENERAL";"TAB3",#N/A,TRUE,"GENERAL";"TAB4",#N/A,TRUE,"GENERAL";"TAB5",#N/A,TRUE,"GENERAL"}</definedName>
    <definedName name="_t5" localSheetId="14"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10"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5" hidden="1">{"via1",#N/A,TRUE,"general";"via2",#N/A,TRUE,"general";"via3",#N/A,TRUE,"general"}</definedName>
    <definedName name="_t6" localSheetId="19"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20" hidden="1">{"via1",#N/A,TRUE,"general";"via2",#N/A,TRUE,"general";"via3",#N/A,TRUE,"general"}</definedName>
    <definedName name="_t6" localSheetId="11" hidden="1">{"via1",#N/A,TRUE,"general";"via2",#N/A,TRUE,"general";"via3",#N/A,TRUE,"general"}</definedName>
    <definedName name="_t6" localSheetId="14"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10"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5" hidden="1">{"TAB1",#N/A,TRUE,"GENERAL";"TAB2",#N/A,TRUE,"GENERAL";"TAB3",#N/A,TRUE,"GENERAL";"TAB4",#N/A,TRUE,"GENERAL";"TAB5",#N/A,TRUE,"GENERAL"}</definedName>
    <definedName name="_t66" localSheetId="19"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2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4"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10"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5" hidden="1">{"via1",#N/A,TRUE,"general";"via2",#N/A,TRUE,"general";"via3",#N/A,TRUE,"general"}</definedName>
    <definedName name="_t7" localSheetId="19"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20" hidden="1">{"via1",#N/A,TRUE,"general";"via2",#N/A,TRUE,"general";"via3",#N/A,TRUE,"general"}</definedName>
    <definedName name="_t7" localSheetId="11" hidden="1">{"via1",#N/A,TRUE,"general";"via2",#N/A,TRUE,"general";"via3",#N/A,TRUE,"general"}</definedName>
    <definedName name="_t7" localSheetId="14"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10"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5" hidden="1">{"TAB1",#N/A,TRUE,"GENERAL";"TAB2",#N/A,TRUE,"GENERAL";"TAB3",#N/A,TRUE,"GENERAL";"TAB4",#N/A,TRUE,"GENERAL";"TAB5",#N/A,TRUE,"GENERAL"}</definedName>
    <definedName name="_t77" localSheetId="19"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2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4"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10"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5" hidden="1">{"TAB1",#N/A,TRUE,"GENERAL";"TAB2",#N/A,TRUE,"GENERAL";"TAB3",#N/A,TRUE,"GENERAL";"TAB4",#N/A,TRUE,"GENERAL";"TAB5",#N/A,TRUE,"GENERAL"}</definedName>
    <definedName name="_t8" localSheetId="19"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20" hidden="1">{"TAB1",#N/A,TRUE,"GENERAL";"TAB2",#N/A,TRUE,"GENERAL";"TAB3",#N/A,TRUE,"GENERAL";"TAB4",#N/A,TRUE,"GENERAL";"TAB5",#N/A,TRUE,"GENERAL"}</definedName>
    <definedName name="_t8" localSheetId="11" hidden="1">{"TAB1",#N/A,TRUE,"GENERAL";"TAB2",#N/A,TRUE,"GENERAL";"TAB3",#N/A,TRUE,"GENERAL";"TAB4",#N/A,TRUE,"GENERAL";"TAB5",#N/A,TRUE,"GENERAL"}</definedName>
    <definedName name="_t8" localSheetId="14"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10"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5" hidden="1">{"via1",#N/A,TRUE,"general";"via2",#N/A,TRUE,"general";"via3",#N/A,TRUE,"general"}</definedName>
    <definedName name="_t88" localSheetId="19"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20" hidden="1">{"via1",#N/A,TRUE,"general";"via2",#N/A,TRUE,"general";"via3",#N/A,TRUE,"general"}</definedName>
    <definedName name="_t88" localSheetId="11" hidden="1">{"via1",#N/A,TRUE,"general";"via2",#N/A,TRUE,"general";"via3",#N/A,TRUE,"general"}</definedName>
    <definedName name="_t88" localSheetId="14"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10"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5" hidden="1">{"TAB1",#N/A,TRUE,"GENERAL";"TAB2",#N/A,TRUE,"GENERAL";"TAB3",#N/A,TRUE,"GENERAL";"TAB4",#N/A,TRUE,"GENERAL";"TAB5",#N/A,TRUE,"GENERAL"}</definedName>
    <definedName name="_t9" localSheetId="19"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20" hidden="1">{"TAB1",#N/A,TRUE,"GENERAL";"TAB2",#N/A,TRUE,"GENERAL";"TAB3",#N/A,TRUE,"GENERAL";"TAB4",#N/A,TRUE,"GENERAL";"TAB5",#N/A,TRUE,"GENERAL"}</definedName>
    <definedName name="_t9" localSheetId="11" hidden="1">{"TAB1",#N/A,TRUE,"GENERAL";"TAB2",#N/A,TRUE,"GENERAL";"TAB3",#N/A,TRUE,"GENERAL";"TAB4",#N/A,TRUE,"GENERAL";"TAB5",#N/A,TRUE,"GENERAL"}</definedName>
    <definedName name="_t9" localSheetId="14"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10"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5" hidden="1">{"via1",#N/A,TRUE,"general";"via2",#N/A,TRUE,"general";"via3",#N/A,TRUE,"general"}</definedName>
    <definedName name="_t99" localSheetId="19"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20" hidden="1">{"via1",#N/A,TRUE,"general";"via2",#N/A,TRUE,"general";"via3",#N/A,TRUE,"general"}</definedName>
    <definedName name="_t99" localSheetId="11" hidden="1">{"via1",#N/A,TRUE,"general";"via2",#N/A,TRUE,"general";"via3",#N/A,TRUE,"general"}</definedName>
    <definedName name="_t99" localSheetId="14"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 localSheetId="2">#REF!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7"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10"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5" hidden="1">{"TAB1",#N/A,TRUE,"GENERAL";"TAB2",#N/A,TRUE,"GENERAL";"TAB3",#N/A,TRUE,"GENERAL";"TAB4",#N/A,TRUE,"GENERAL";"TAB5",#N/A,TRUE,"GENERAL"}</definedName>
    <definedName name="_u4" localSheetId="19"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20" hidden="1">{"TAB1",#N/A,TRUE,"GENERAL";"TAB2",#N/A,TRUE,"GENERAL";"TAB3",#N/A,TRUE,"GENERAL";"TAB4",#N/A,TRUE,"GENERAL";"TAB5",#N/A,TRUE,"GENERAL"}</definedName>
    <definedName name="_u4" localSheetId="11" hidden="1">{"TAB1",#N/A,TRUE,"GENERAL";"TAB2",#N/A,TRUE,"GENERAL";"TAB3",#N/A,TRUE,"GENERAL";"TAB4",#N/A,TRUE,"GENERAL";"TAB5",#N/A,TRUE,"GENERAL"}</definedName>
    <definedName name="_u4" localSheetId="14"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10"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5" hidden="1">{"TAB1",#N/A,TRUE,"GENERAL";"TAB2",#N/A,TRUE,"GENERAL";"TAB3",#N/A,TRUE,"GENERAL";"TAB4",#N/A,TRUE,"GENERAL";"TAB5",#N/A,TRUE,"GENERAL"}</definedName>
    <definedName name="_u5" localSheetId="19"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20" hidden="1">{"TAB1",#N/A,TRUE,"GENERAL";"TAB2",#N/A,TRUE,"GENERAL";"TAB3",#N/A,TRUE,"GENERAL";"TAB4",#N/A,TRUE,"GENERAL";"TAB5",#N/A,TRUE,"GENERAL"}</definedName>
    <definedName name="_u5" localSheetId="11" hidden="1">{"TAB1",#N/A,TRUE,"GENERAL";"TAB2",#N/A,TRUE,"GENERAL";"TAB3",#N/A,TRUE,"GENERAL";"TAB4",#N/A,TRUE,"GENERAL";"TAB5",#N/A,TRUE,"GENERAL"}</definedName>
    <definedName name="_u5" localSheetId="1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10"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5" hidden="1">{"TAB1",#N/A,TRUE,"GENERAL";"TAB2",#N/A,TRUE,"GENERAL";"TAB3",#N/A,TRUE,"GENERAL";"TAB4",#N/A,TRUE,"GENERAL";"TAB5",#N/A,TRUE,"GENERAL"}</definedName>
    <definedName name="_u6" localSheetId="19"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20" hidden="1">{"TAB1",#N/A,TRUE,"GENERAL";"TAB2",#N/A,TRUE,"GENERAL";"TAB3",#N/A,TRUE,"GENERAL";"TAB4",#N/A,TRUE,"GENERAL";"TAB5",#N/A,TRUE,"GENERAL"}</definedName>
    <definedName name="_u6" localSheetId="11" hidden="1">{"TAB1",#N/A,TRUE,"GENERAL";"TAB2",#N/A,TRUE,"GENERAL";"TAB3",#N/A,TRUE,"GENERAL";"TAB4",#N/A,TRUE,"GENERAL";"TAB5",#N/A,TRUE,"GENERAL"}</definedName>
    <definedName name="_u6" localSheetId="14"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10"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5" hidden="1">{"via1",#N/A,TRUE,"general";"via2",#N/A,TRUE,"general";"via3",#N/A,TRUE,"general"}</definedName>
    <definedName name="_u7" localSheetId="19"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20" hidden="1">{"via1",#N/A,TRUE,"general";"via2",#N/A,TRUE,"general";"via3",#N/A,TRUE,"general"}</definedName>
    <definedName name="_u7" localSheetId="11" hidden="1">{"via1",#N/A,TRUE,"general";"via2",#N/A,TRUE,"general";"via3",#N/A,TRUE,"general"}</definedName>
    <definedName name="_u7" localSheetId="14"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10"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5" hidden="1">{"TAB1",#N/A,TRUE,"GENERAL";"TAB2",#N/A,TRUE,"GENERAL";"TAB3",#N/A,TRUE,"GENERAL";"TAB4",#N/A,TRUE,"GENERAL";"TAB5",#N/A,TRUE,"GENERAL"}</definedName>
    <definedName name="_u8" localSheetId="19"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20" hidden="1">{"TAB1",#N/A,TRUE,"GENERAL";"TAB2",#N/A,TRUE,"GENERAL";"TAB3",#N/A,TRUE,"GENERAL";"TAB4",#N/A,TRUE,"GENERAL";"TAB5",#N/A,TRUE,"GENERAL"}</definedName>
    <definedName name="_u8" localSheetId="11" hidden="1">{"TAB1",#N/A,TRUE,"GENERAL";"TAB2",#N/A,TRUE,"GENERAL";"TAB3",#N/A,TRUE,"GENERAL";"TAB4",#N/A,TRUE,"GENERAL";"TAB5",#N/A,TRUE,"GENERAL"}</definedName>
    <definedName name="_u8" localSheetId="14"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10"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5" hidden="1">{"TAB1",#N/A,TRUE,"GENERAL";"TAB2",#N/A,TRUE,"GENERAL";"TAB3",#N/A,TRUE,"GENERAL";"TAB4",#N/A,TRUE,"GENERAL";"TAB5",#N/A,TRUE,"GENERAL"}</definedName>
    <definedName name="_u9" localSheetId="19"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20" hidden="1">{"TAB1",#N/A,TRUE,"GENERAL";"TAB2",#N/A,TRUE,"GENERAL";"TAB3",#N/A,TRUE,"GENERAL";"TAB4",#N/A,TRUE,"GENERAL";"TAB5",#N/A,TRUE,"GENERAL"}</definedName>
    <definedName name="_u9" localSheetId="11" hidden="1">{"TAB1",#N/A,TRUE,"GENERAL";"TAB2",#N/A,TRUE,"GENERAL";"TAB3",#N/A,TRUE,"GENERAL";"TAB4",#N/A,TRUE,"GENERAL";"TAB5",#N/A,TRUE,"GENERAL"}</definedName>
    <definedName name="_u9" localSheetId="14"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hidden="1">[9]INST!#REF!</definedName>
    <definedName name="_ur7" localSheetId="7"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10"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5" hidden="1">{"TAB1",#N/A,TRUE,"GENERAL";"TAB2",#N/A,TRUE,"GENERAL";"TAB3",#N/A,TRUE,"GENERAL";"TAB4",#N/A,TRUE,"GENERAL";"TAB5",#N/A,TRUE,"GENERAL"}</definedName>
    <definedName name="_ur7" localSheetId="19"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2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4"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10"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5" hidden="1">{"via1",#N/A,TRUE,"general";"via2",#N/A,TRUE,"general";"via3",#N/A,TRUE,"general"}</definedName>
    <definedName name="_v2" localSheetId="19"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20" hidden="1">{"via1",#N/A,TRUE,"general";"via2",#N/A,TRUE,"general";"via3",#N/A,TRUE,"general"}</definedName>
    <definedName name="_v2" localSheetId="11" hidden="1">{"via1",#N/A,TRUE,"general";"via2",#N/A,TRUE,"general";"via3",#N/A,TRUE,"general"}</definedName>
    <definedName name="_v2" localSheetId="14"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10"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5" hidden="1">{"TAB1",#N/A,TRUE,"GENERAL";"TAB2",#N/A,TRUE,"GENERAL";"TAB3",#N/A,TRUE,"GENERAL";"TAB4",#N/A,TRUE,"GENERAL";"TAB5",#N/A,TRUE,"GENERAL"}</definedName>
    <definedName name="_v3" localSheetId="19"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20" hidden="1">{"TAB1",#N/A,TRUE,"GENERAL";"TAB2",#N/A,TRUE,"GENERAL";"TAB3",#N/A,TRUE,"GENERAL";"TAB4",#N/A,TRUE,"GENERAL";"TAB5",#N/A,TRUE,"GENERAL"}</definedName>
    <definedName name="_v3" localSheetId="11" hidden="1">{"TAB1",#N/A,TRUE,"GENERAL";"TAB2",#N/A,TRUE,"GENERAL";"TAB3",#N/A,TRUE,"GENERAL";"TAB4",#N/A,TRUE,"GENERAL";"TAB5",#N/A,TRUE,"GENERAL"}</definedName>
    <definedName name="_v3" localSheetId="14"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10"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5" hidden="1">{"TAB1",#N/A,TRUE,"GENERAL";"TAB2",#N/A,TRUE,"GENERAL";"TAB3",#N/A,TRUE,"GENERAL";"TAB4",#N/A,TRUE,"GENERAL";"TAB5",#N/A,TRUE,"GENERAL"}</definedName>
    <definedName name="_v4" localSheetId="19"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20" hidden="1">{"TAB1",#N/A,TRUE,"GENERAL";"TAB2",#N/A,TRUE,"GENERAL";"TAB3",#N/A,TRUE,"GENERAL";"TAB4",#N/A,TRUE,"GENERAL";"TAB5",#N/A,TRUE,"GENERAL"}</definedName>
    <definedName name="_v4" localSheetId="11" hidden="1">{"TAB1",#N/A,TRUE,"GENERAL";"TAB2",#N/A,TRUE,"GENERAL";"TAB3",#N/A,TRUE,"GENERAL";"TAB4",#N/A,TRUE,"GENERAL";"TAB5",#N/A,TRUE,"GENERAL"}</definedName>
    <definedName name="_v4" localSheetId="14"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10"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5" hidden="1">{"TAB1",#N/A,TRUE,"GENERAL";"TAB2",#N/A,TRUE,"GENERAL";"TAB3",#N/A,TRUE,"GENERAL";"TAB4",#N/A,TRUE,"GENERAL";"TAB5",#N/A,TRUE,"GENERAL"}</definedName>
    <definedName name="_v5" localSheetId="19"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20" hidden="1">{"TAB1",#N/A,TRUE,"GENERAL";"TAB2",#N/A,TRUE,"GENERAL";"TAB3",#N/A,TRUE,"GENERAL";"TAB4",#N/A,TRUE,"GENERAL";"TAB5",#N/A,TRUE,"GENERAL"}</definedName>
    <definedName name="_v5" localSheetId="11" hidden="1">{"TAB1",#N/A,TRUE,"GENERAL";"TAB2",#N/A,TRUE,"GENERAL";"TAB3",#N/A,TRUE,"GENERAL";"TAB4",#N/A,TRUE,"GENERAL";"TAB5",#N/A,TRUE,"GENERAL"}</definedName>
    <definedName name="_v5" localSheetId="1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10"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5" hidden="1">{"TAB1",#N/A,TRUE,"GENERAL";"TAB2",#N/A,TRUE,"GENERAL";"TAB3",#N/A,TRUE,"GENERAL";"TAB4",#N/A,TRUE,"GENERAL";"TAB5",#N/A,TRUE,"GENERAL"}</definedName>
    <definedName name="_v6" localSheetId="19"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20" hidden="1">{"TAB1",#N/A,TRUE,"GENERAL";"TAB2",#N/A,TRUE,"GENERAL";"TAB3",#N/A,TRUE,"GENERAL";"TAB4",#N/A,TRUE,"GENERAL";"TAB5",#N/A,TRUE,"GENERAL"}</definedName>
    <definedName name="_v6" localSheetId="11" hidden="1">{"TAB1",#N/A,TRUE,"GENERAL";"TAB2",#N/A,TRUE,"GENERAL";"TAB3",#N/A,TRUE,"GENERAL";"TAB4",#N/A,TRUE,"GENERAL";"TAB5",#N/A,TRUE,"GENERAL"}</definedName>
    <definedName name="_v6" localSheetId="14"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10"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5" hidden="1">{"via1",#N/A,TRUE,"general";"via2",#N/A,TRUE,"general";"via3",#N/A,TRUE,"general"}</definedName>
    <definedName name="_v7" localSheetId="19"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20" hidden="1">{"via1",#N/A,TRUE,"general";"via2",#N/A,TRUE,"general";"via3",#N/A,TRUE,"general"}</definedName>
    <definedName name="_v7" localSheetId="11" hidden="1">{"via1",#N/A,TRUE,"general";"via2",#N/A,TRUE,"general";"via3",#N/A,TRUE,"general"}</definedName>
    <definedName name="_v7" localSheetId="14"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10"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5" hidden="1">{"TAB1",#N/A,TRUE,"GENERAL";"TAB2",#N/A,TRUE,"GENERAL";"TAB3",#N/A,TRUE,"GENERAL";"TAB4",#N/A,TRUE,"GENERAL";"TAB5",#N/A,TRUE,"GENERAL"}</definedName>
    <definedName name="_v8" localSheetId="19"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20" hidden="1">{"TAB1",#N/A,TRUE,"GENERAL";"TAB2",#N/A,TRUE,"GENERAL";"TAB3",#N/A,TRUE,"GENERAL";"TAB4",#N/A,TRUE,"GENERAL";"TAB5",#N/A,TRUE,"GENERAL"}</definedName>
    <definedName name="_v8" localSheetId="11" hidden="1">{"TAB1",#N/A,TRUE,"GENERAL";"TAB2",#N/A,TRUE,"GENERAL";"TAB3",#N/A,TRUE,"GENERAL";"TAB4",#N/A,TRUE,"GENERAL";"TAB5",#N/A,TRUE,"GENERAL"}</definedName>
    <definedName name="_v8" localSheetId="14"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10"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5" hidden="1">{"TAB1",#N/A,TRUE,"GENERAL";"TAB2",#N/A,TRUE,"GENERAL";"TAB3",#N/A,TRUE,"GENERAL";"TAB4",#N/A,TRUE,"GENERAL";"TAB5",#N/A,TRUE,"GENERAL"}</definedName>
    <definedName name="_v9" localSheetId="19"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20" hidden="1">{"TAB1",#N/A,TRUE,"GENERAL";"TAB2",#N/A,TRUE,"GENERAL";"TAB3",#N/A,TRUE,"GENERAL";"TAB4",#N/A,TRUE,"GENERAL";"TAB5",#N/A,TRUE,"GENERAL"}</definedName>
    <definedName name="_v9" localSheetId="11" hidden="1">{"TAB1",#N/A,TRUE,"GENERAL";"TAB2",#N/A,TRUE,"GENERAL";"TAB3",#N/A,TRUE,"GENERAL";"TAB4",#N/A,TRUE,"GENERAL";"TAB5",#N/A,TRUE,"GENERAL"}</definedName>
    <definedName name="_v9" localSheetId="14"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2">#REF!</definedName>
    <definedName name="_VEX1">[12]Tablas!#REF!</definedName>
    <definedName name="_VFA1" localSheetId="2">#REF!</definedName>
    <definedName name="_VFA1">[12]Tablas!#REF!</definedName>
    <definedName name="_vfv4" localSheetId="7"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10"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5" hidden="1">{"via1",#N/A,TRUE,"general";"via2",#N/A,TRUE,"general";"via3",#N/A,TRUE,"general"}</definedName>
    <definedName name="_vfv4" localSheetId="19"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20" hidden="1">{"via1",#N/A,TRUE,"general";"via2",#N/A,TRUE,"general";"via3",#N/A,TRUE,"general"}</definedName>
    <definedName name="_vfv4" localSheetId="11" hidden="1">{"via1",#N/A,TRUE,"general";"via2",#N/A,TRUE,"general";"via3",#N/A,TRUE,"general"}</definedName>
    <definedName name="_vfv4" localSheetId="14"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 localSheetId="2">#REF!</definedName>
    <definedName name="_VIT1">[12]Tablas!#REF!</definedName>
    <definedName name="_VPR1" localSheetId="2">#REF!</definedName>
    <definedName name="_VPR1">[12]Tablas!#REF!</definedName>
    <definedName name="_VPR2" localSheetId="2">#REF!</definedName>
    <definedName name="_VPR2">[13]Tablas!#REF!</definedName>
    <definedName name="_VRP1" localSheetId="2">#REF!</definedName>
    <definedName name="_VRP1">[12]Tablas!#REF!</definedName>
    <definedName name="_VSM1" localSheetId="2">#REF!</definedName>
    <definedName name="_VSM1">[12]Tablas!#REF!</definedName>
    <definedName name="_x1" localSheetId="7"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10"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5" hidden="1">{"TAB1",#N/A,TRUE,"GENERAL";"TAB2",#N/A,TRUE,"GENERAL";"TAB3",#N/A,TRUE,"GENERAL";"TAB4",#N/A,TRUE,"GENERAL";"TAB5",#N/A,TRUE,"GENERAL"}</definedName>
    <definedName name="_x1" localSheetId="19"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20" hidden="1">{"TAB1",#N/A,TRUE,"GENERAL";"TAB2",#N/A,TRUE,"GENERAL";"TAB3",#N/A,TRUE,"GENERAL";"TAB4",#N/A,TRUE,"GENERAL";"TAB5",#N/A,TRUE,"GENERAL"}</definedName>
    <definedName name="_x1" localSheetId="11" hidden="1">{"TAB1",#N/A,TRUE,"GENERAL";"TAB2",#N/A,TRUE,"GENERAL";"TAB3",#N/A,TRUE,"GENERAL";"TAB4",#N/A,TRUE,"GENERAL";"TAB5",#N/A,TRUE,"GENERAL"}</definedName>
    <definedName name="_x1" localSheetId="14"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10"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5" hidden="1">{"via1",#N/A,TRUE,"general";"via2",#N/A,TRUE,"general";"via3",#N/A,TRUE,"general"}</definedName>
    <definedName name="_x2" localSheetId="19"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20" hidden="1">{"via1",#N/A,TRUE,"general";"via2",#N/A,TRUE,"general";"via3",#N/A,TRUE,"general"}</definedName>
    <definedName name="_x2" localSheetId="11" hidden="1">{"via1",#N/A,TRUE,"general";"via2",#N/A,TRUE,"general";"via3",#N/A,TRUE,"general"}</definedName>
    <definedName name="_x2" localSheetId="14"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10"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5" hidden="1">{"via1",#N/A,TRUE,"general";"via2",#N/A,TRUE,"general";"via3",#N/A,TRUE,"general"}</definedName>
    <definedName name="_x3" localSheetId="19"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20" hidden="1">{"via1",#N/A,TRUE,"general";"via2",#N/A,TRUE,"general";"via3",#N/A,TRUE,"general"}</definedName>
    <definedName name="_x3" localSheetId="11" hidden="1">{"via1",#N/A,TRUE,"general";"via2",#N/A,TRUE,"general";"via3",#N/A,TRUE,"general"}</definedName>
    <definedName name="_x3" localSheetId="14"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10"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5" hidden="1">{"via1",#N/A,TRUE,"general";"via2",#N/A,TRUE,"general";"via3",#N/A,TRUE,"general"}</definedName>
    <definedName name="_x4" localSheetId="19"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20" hidden="1">{"via1",#N/A,TRUE,"general";"via2",#N/A,TRUE,"general";"via3",#N/A,TRUE,"general"}</definedName>
    <definedName name="_x4" localSheetId="11" hidden="1">{"via1",#N/A,TRUE,"general";"via2",#N/A,TRUE,"general";"via3",#N/A,TRUE,"general"}</definedName>
    <definedName name="_x4" localSheetId="14"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10"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5" hidden="1">{"TAB1",#N/A,TRUE,"GENERAL";"TAB2",#N/A,TRUE,"GENERAL";"TAB3",#N/A,TRUE,"GENERAL";"TAB4",#N/A,TRUE,"GENERAL";"TAB5",#N/A,TRUE,"GENERAL"}</definedName>
    <definedName name="_x5" localSheetId="19"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20" hidden="1">{"TAB1",#N/A,TRUE,"GENERAL";"TAB2",#N/A,TRUE,"GENERAL";"TAB3",#N/A,TRUE,"GENERAL";"TAB4",#N/A,TRUE,"GENERAL";"TAB5",#N/A,TRUE,"GENERAL"}</definedName>
    <definedName name="_x5" localSheetId="11" hidden="1">{"TAB1",#N/A,TRUE,"GENERAL";"TAB2",#N/A,TRUE,"GENERAL";"TAB3",#N/A,TRUE,"GENERAL";"TAB4",#N/A,TRUE,"GENERAL";"TAB5",#N/A,TRUE,"GENERAL"}</definedName>
    <definedName name="_x5" localSheetId="14"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10"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5" hidden="1">{"TAB1",#N/A,TRUE,"GENERAL";"TAB2",#N/A,TRUE,"GENERAL";"TAB3",#N/A,TRUE,"GENERAL";"TAB4",#N/A,TRUE,"GENERAL";"TAB5",#N/A,TRUE,"GENERAL"}</definedName>
    <definedName name="_x6" localSheetId="19"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20" hidden="1">{"TAB1",#N/A,TRUE,"GENERAL";"TAB2",#N/A,TRUE,"GENERAL";"TAB3",#N/A,TRUE,"GENERAL";"TAB4",#N/A,TRUE,"GENERAL";"TAB5",#N/A,TRUE,"GENERAL"}</definedName>
    <definedName name="_x6" localSheetId="11" hidden="1">{"TAB1",#N/A,TRUE,"GENERAL";"TAB2",#N/A,TRUE,"GENERAL";"TAB3",#N/A,TRUE,"GENERAL";"TAB4",#N/A,TRUE,"GENERAL";"TAB5",#N/A,TRUE,"GENERAL"}</definedName>
    <definedName name="_x6" localSheetId="14"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10"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5" hidden="1">{"TAB1",#N/A,TRUE,"GENERAL";"TAB2",#N/A,TRUE,"GENERAL";"TAB3",#N/A,TRUE,"GENERAL";"TAB4",#N/A,TRUE,"GENERAL";"TAB5",#N/A,TRUE,"GENERAL"}</definedName>
    <definedName name="_x7" localSheetId="19"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20" hidden="1">{"TAB1",#N/A,TRUE,"GENERAL";"TAB2",#N/A,TRUE,"GENERAL";"TAB3",#N/A,TRUE,"GENERAL";"TAB4",#N/A,TRUE,"GENERAL";"TAB5",#N/A,TRUE,"GENERAL"}</definedName>
    <definedName name="_x7" localSheetId="11" hidden="1">{"TAB1",#N/A,TRUE,"GENERAL";"TAB2",#N/A,TRUE,"GENERAL";"TAB3",#N/A,TRUE,"GENERAL";"TAB4",#N/A,TRUE,"GENERAL";"TAB5",#N/A,TRUE,"GENERAL"}</definedName>
    <definedName name="_x7" localSheetId="14"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10"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5" hidden="1">{"via1",#N/A,TRUE,"general";"via2",#N/A,TRUE,"general";"via3",#N/A,TRUE,"general"}</definedName>
    <definedName name="_x8" localSheetId="19"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20" hidden="1">{"via1",#N/A,TRUE,"general";"via2",#N/A,TRUE,"general";"via3",#N/A,TRUE,"general"}</definedName>
    <definedName name="_x8" localSheetId="11" hidden="1">{"via1",#N/A,TRUE,"general";"via2",#N/A,TRUE,"general";"via3",#N/A,TRUE,"general"}</definedName>
    <definedName name="_x8" localSheetId="14"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10"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5" hidden="1">{"TAB1",#N/A,TRUE,"GENERAL";"TAB2",#N/A,TRUE,"GENERAL";"TAB3",#N/A,TRUE,"GENERAL";"TAB4",#N/A,TRUE,"GENERAL";"TAB5",#N/A,TRUE,"GENERAL"}</definedName>
    <definedName name="_x9" localSheetId="19"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20" hidden="1">{"TAB1",#N/A,TRUE,"GENERAL";"TAB2",#N/A,TRUE,"GENERAL";"TAB3",#N/A,TRUE,"GENERAL";"TAB4",#N/A,TRUE,"GENERAL";"TAB5",#N/A,TRUE,"GENERAL"}</definedName>
    <definedName name="_x9" localSheetId="11" hidden="1">{"TAB1",#N/A,TRUE,"GENERAL";"TAB2",#N/A,TRUE,"GENERAL";"TAB3",#N/A,TRUE,"GENERAL";"TAB4",#N/A,TRUE,"GENERAL";"TAB5",#N/A,TRUE,"GENERAL"}</definedName>
    <definedName name="_x9" localSheetId="14"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10"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5" hidden="1">{"TAB1",#N/A,TRUE,"GENERAL";"TAB2",#N/A,TRUE,"GENERAL";"TAB3",#N/A,TRUE,"GENERAL";"TAB4",#N/A,TRUE,"GENERAL";"TAB5",#N/A,TRUE,"GENERAL"}</definedName>
    <definedName name="_y2" localSheetId="19"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20" hidden="1">{"TAB1",#N/A,TRUE,"GENERAL";"TAB2",#N/A,TRUE,"GENERAL";"TAB3",#N/A,TRUE,"GENERAL";"TAB4",#N/A,TRUE,"GENERAL";"TAB5",#N/A,TRUE,"GENERAL"}</definedName>
    <definedName name="_y2" localSheetId="11" hidden="1">{"TAB1",#N/A,TRUE,"GENERAL";"TAB2",#N/A,TRUE,"GENERAL";"TAB3",#N/A,TRUE,"GENERAL";"TAB4",#N/A,TRUE,"GENERAL";"TAB5",#N/A,TRUE,"GENERAL"}</definedName>
    <definedName name="_y2" localSheetId="14"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10"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5" hidden="1">{"via1",#N/A,TRUE,"general";"via2",#N/A,TRUE,"general";"via3",#N/A,TRUE,"general"}</definedName>
    <definedName name="_y3" localSheetId="19"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20" hidden="1">{"via1",#N/A,TRUE,"general";"via2",#N/A,TRUE,"general";"via3",#N/A,TRUE,"general"}</definedName>
    <definedName name="_y3" localSheetId="11" hidden="1">{"via1",#N/A,TRUE,"general";"via2",#N/A,TRUE,"general";"via3",#N/A,TRUE,"general"}</definedName>
    <definedName name="_y3" localSheetId="14"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10"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5" hidden="1">{"via1",#N/A,TRUE,"general";"via2",#N/A,TRUE,"general";"via3",#N/A,TRUE,"general"}</definedName>
    <definedName name="_y4" localSheetId="19"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20" hidden="1">{"via1",#N/A,TRUE,"general";"via2",#N/A,TRUE,"general";"via3",#N/A,TRUE,"general"}</definedName>
    <definedName name="_y4" localSheetId="11" hidden="1">{"via1",#N/A,TRUE,"general";"via2",#N/A,TRUE,"general";"via3",#N/A,TRUE,"general"}</definedName>
    <definedName name="_y4" localSheetId="14"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10"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5" hidden="1">{"TAB1",#N/A,TRUE,"GENERAL";"TAB2",#N/A,TRUE,"GENERAL";"TAB3",#N/A,TRUE,"GENERAL";"TAB4",#N/A,TRUE,"GENERAL";"TAB5",#N/A,TRUE,"GENERAL"}</definedName>
    <definedName name="_y5" localSheetId="19"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20" hidden="1">{"TAB1",#N/A,TRUE,"GENERAL";"TAB2",#N/A,TRUE,"GENERAL";"TAB3",#N/A,TRUE,"GENERAL";"TAB4",#N/A,TRUE,"GENERAL";"TAB5",#N/A,TRUE,"GENERAL"}</definedName>
    <definedName name="_y5" localSheetId="11" hidden="1">{"TAB1",#N/A,TRUE,"GENERAL";"TAB2",#N/A,TRUE,"GENERAL";"TAB3",#N/A,TRUE,"GENERAL";"TAB4",#N/A,TRUE,"GENERAL";"TAB5",#N/A,TRUE,"GENERAL"}</definedName>
    <definedName name="_y5" localSheetId="14"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10"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5" hidden="1">{"via1",#N/A,TRUE,"general";"via2",#N/A,TRUE,"general";"via3",#N/A,TRUE,"general"}</definedName>
    <definedName name="_y6" localSheetId="19"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20" hidden="1">{"via1",#N/A,TRUE,"general";"via2",#N/A,TRUE,"general";"via3",#N/A,TRUE,"general"}</definedName>
    <definedName name="_y6" localSheetId="11" hidden="1">{"via1",#N/A,TRUE,"general";"via2",#N/A,TRUE,"general";"via3",#N/A,TRUE,"general"}</definedName>
    <definedName name="_y6" localSheetId="14"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10"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5" hidden="1">{"via1",#N/A,TRUE,"general";"via2",#N/A,TRUE,"general";"via3",#N/A,TRUE,"general"}</definedName>
    <definedName name="_y7" localSheetId="19"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20" hidden="1">{"via1",#N/A,TRUE,"general";"via2",#N/A,TRUE,"general";"via3",#N/A,TRUE,"general"}</definedName>
    <definedName name="_y7" localSheetId="11" hidden="1">{"via1",#N/A,TRUE,"general";"via2",#N/A,TRUE,"general";"via3",#N/A,TRUE,"general"}</definedName>
    <definedName name="_y7" localSheetId="14"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10"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5" hidden="1">{"via1",#N/A,TRUE,"general";"via2",#N/A,TRUE,"general";"via3",#N/A,TRUE,"general"}</definedName>
    <definedName name="_y8" localSheetId="19"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20" hidden="1">{"via1",#N/A,TRUE,"general";"via2",#N/A,TRUE,"general";"via3",#N/A,TRUE,"general"}</definedName>
    <definedName name="_y8" localSheetId="11" hidden="1">{"via1",#N/A,TRUE,"general";"via2",#N/A,TRUE,"general";"via3",#N/A,TRUE,"general"}</definedName>
    <definedName name="_y8" localSheetId="14"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10"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5" hidden="1">{"TAB1",#N/A,TRUE,"GENERAL";"TAB2",#N/A,TRUE,"GENERAL";"TAB3",#N/A,TRUE,"GENERAL";"TAB4",#N/A,TRUE,"GENERAL";"TAB5",#N/A,TRUE,"GENERAL"}</definedName>
    <definedName name="_y9" localSheetId="19"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20" hidden="1">{"TAB1",#N/A,TRUE,"GENERAL";"TAB2",#N/A,TRUE,"GENERAL";"TAB3",#N/A,TRUE,"GENERAL";"TAB4",#N/A,TRUE,"GENERAL";"TAB5",#N/A,TRUE,"GENERAL"}</definedName>
    <definedName name="_y9" localSheetId="11" hidden="1">{"TAB1",#N/A,TRUE,"GENERAL";"TAB2",#N/A,TRUE,"GENERAL";"TAB3",#N/A,TRUE,"GENERAL";"TAB4",#N/A,TRUE,"GENERAL";"TAB5",#N/A,TRUE,"GENERAL"}</definedName>
    <definedName name="_y9" localSheetId="14"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10"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5" hidden="1">{"TAB1",#N/A,TRUE,"GENERAL";"TAB2",#N/A,TRUE,"GENERAL";"TAB3",#N/A,TRUE,"GENERAL";"TAB4",#N/A,TRUE,"GENERAL";"TAB5",#N/A,TRUE,"GENERAL"}</definedName>
    <definedName name="_z1" localSheetId="19"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20" hidden="1">{"TAB1",#N/A,TRUE,"GENERAL";"TAB2",#N/A,TRUE,"GENERAL";"TAB3",#N/A,TRUE,"GENERAL";"TAB4",#N/A,TRUE,"GENERAL";"TAB5",#N/A,TRUE,"GENERAL"}</definedName>
    <definedName name="_z1" localSheetId="11" hidden="1">{"TAB1",#N/A,TRUE,"GENERAL";"TAB2",#N/A,TRUE,"GENERAL";"TAB3",#N/A,TRUE,"GENERAL";"TAB4",#N/A,TRUE,"GENERAL";"TAB5",#N/A,TRUE,"GENERAL"}</definedName>
    <definedName name="_z1" localSheetId="14"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10"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5" hidden="1">{"via1",#N/A,TRUE,"general";"via2",#N/A,TRUE,"general";"via3",#N/A,TRUE,"general"}</definedName>
    <definedName name="_z2" localSheetId="19"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20" hidden="1">{"via1",#N/A,TRUE,"general";"via2",#N/A,TRUE,"general";"via3",#N/A,TRUE,"general"}</definedName>
    <definedName name="_z2" localSheetId="11" hidden="1">{"via1",#N/A,TRUE,"general";"via2",#N/A,TRUE,"general";"via3",#N/A,TRUE,"general"}</definedName>
    <definedName name="_z2" localSheetId="14"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10"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5" hidden="1">{"via1",#N/A,TRUE,"general";"via2",#N/A,TRUE,"general";"via3",#N/A,TRUE,"general"}</definedName>
    <definedName name="_z3" localSheetId="19"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20" hidden="1">{"via1",#N/A,TRUE,"general";"via2",#N/A,TRUE,"general";"via3",#N/A,TRUE,"general"}</definedName>
    <definedName name="_z3" localSheetId="11" hidden="1">{"via1",#N/A,TRUE,"general";"via2",#N/A,TRUE,"general";"via3",#N/A,TRUE,"general"}</definedName>
    <definedName name="_z3" localSheetId="14"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10"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5" hidden="1">{"TAB1",#N/A,TRUE,"GENERAL";"TAB2",#N/A,TRUE,"GENERAL";"TAB3",#N/A,TRUE,"GENERAL";"TAB4",#N/A,TRUE,"GENERAL";"TAB5",#N/A,TRUE,"GENERAL"}</definedName>
    <definedName name="_z4" localSheetId="19"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20" hidden="1">{"TAB1",#N/A,TRUE,"GENERAL";"TAB2",#N/A,TRUE,"GENERAL";"TAB3",#N/A,TRUE,"GENERAL";"TAB4",#N/A,TRUE,"GENERAL";"TAB5",#N/A,TRUE,"GENERAL"}</definedName>
    <definedName name="_z4" localSheetId="11" hidden="1">{"TAB1",#N/A,TRUE,"GENERAL";"TAB2",#N/A,TRUE,"GENERAL";"TAB3",#N/A,TRUE,"GENERAL";"TAB4",#N/A,TRUE,"GENERAL";"TAB5",#N/A,TRUE,"GENERAL"}</definedName>
    <definedName name="_z4" localSheetId="14"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10"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5" hidden="1">{"via1",#N/A,TRUE,"general";"via2",#N/A,TRUE,"general";"via3",#N/A,TRUE,"general"}</definedName>
    <definedName name="_z5" localSheetId="19"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20" hidden="1">{"via1",#N/A,TRUE,"general";"via2",#N/A,TRUE,"general";"via3",#N/A,TRUE,"general"}</definedName>
    <definedName name="_z5" localSheetId="11" hidden="1">{"via1",#N/A,TRUE,"general";"via2",#N/A,TRUE,"general";"via3",#N/A,TRUE,"general"}</definedName>
    <definedName name="_z5" localSheetId="14"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10"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5" hidden="1">{"TAB1",#N/A,TRUE,"GENERAL";"TAB2",#N/A,TRUE,"GENERAL";"TAB3",#N/A,TRUE,"GENERAL";"TAB4",#N/A,TRUE,"GENERAL";"TAB5",#N/A,TRUE,"GENERAL"}</definedName>
    <definedName name="_z6" localSheetId="19"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20" hidden="1">{"TAB1",#N/A,TRUE,"GENERAL";"TAB2",#N/A,TRUE,"GENERAL";"TAB3",#N/A,TRUE,"GENERAL";"TAB4",#N/A,TRUE,"GENERAL";"TAB5",#N/A,TRUE,"GENERAL"}</definedName>
    <definedName name="_z6" localSheetId="11" hidden="1">{"TAB1",#N/A,TRUE,"GENERAL";"TAB2",#N/A,TRUE,"GENERAL";"TAB3",#N/A,TRUE,"GENERAL";"TAB4",#N/A,TRUE,"GENERAL";"TAB5",#N/A,TRUE,"GENERAL"}</definedName>
    <definedName name="_z6" localSheetId="14"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4">#REF!</definedName>
    <definedName name="A" localSheetId="3">#REF!</definedName>
    <definedName name="a" localSheetId="1">'[24]DUB-823'!#REF!</definedName>
    <definedName name="a" localSheetId="2">#REF!</definedName>
    <definedName name="a">'[24]DUB-823'!#REF!</definedName>
    <definedName name="A_1" localSheetId="7">#REF!</definedName>
    <definedName name="A_1" localSheetId="5">#REF!</definedName>
    <definedName name="A_1" localSheetId="6">#REF!</definedName>
    <definedName name="A_1" localSheetId="21">#REF!</definedName>
    <definedName name="A_1" localSheetId="22">#REF!</definedName>
    <definedName name="A_1" localSheetId="23">#REF!</definedName>
    <definedName name="A_1" localSheetId="24">#REF!</definedName>
    <definedName name="A_1" localSheetId="8">#REF!</definedName>
    <definedName name="A_1" localSheetId="9">#REF!</definedName>
    <definedName name="A_1" localSheetId="25">#REF!</definedName>
    <definedName name="A_1" localSheetId="26">#REF!</definedName>
    <definedName name="A_1" localSheetId="27">#REF!</definedName>
    <definedName name="A_1" localSheetId="28">#REF!</definedName>
    <definedName name="A_1" localSheetId="10">#REF!</definedName>
    <definedName name="A_1" localSheetId="12">#REF!</definedName>
    <definedName name="A_1" localSheetId="13">#REF!</definedName>
    <definedName name="A_1" localSheetId="15">#REF!</definedName>
    <definedName name="A_1" localSheetId="19">#REF!</definedName>
    <definedName name="A_1" localSheetId="16">#REF!</definedName>
    <definedName name="A_1" localSheetId="17">#REF!</definedName>
    <definedName name="A_1" localSheetId="18">#REF!</definedName>
    <definedName name="A_1" localSheetId="20">#REF!</definedName>
    <definedName name="A_1" localSheetId="11">#REF!</definedName>
    <definedName name="A_1" localSheetId="14">#REF!</definedName>
    <definedName name="A_1" localSheetId="1">#REF!</definedName>
    <definedName name="A_1">#REF!</definedName>
    <definedName name="A_impresión_IM" localSheetId="1">#REF!</definedName>
    <definedName name="A_impresión_IM">#REF!</definedName>
    <definedName name="A18A200" localSheetId="1">[25]ESPEC!#REF!</definedName>
    <definedName name="A18A200" localSheetId="2">#REF!</definedName>
    <definedName name="A18A200">[25]ESPEC!#REF!</definedName>
    <definedName name="a2a" localSheetId="7"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10"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5" hidden="1">{"TAB1",#N/A,TRUE,"GENERAL";"TAB2",#N/A,TRUE,"GENERAL";"TAB3",#N/A,TRUE,"GENERAL";"TAB4",#N/A,TRUE,"GENERAL";"TAB5",#N/A,TRUE,"GENERAL"}</definedName>
    <definedName name="a2a" localSheetId="19"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20" hidden="1">{"TAB1",#N/A,TRUE,"GENERAL";"TAB2",#N/A,TRUE,"GENERAL";"TAB3",#N/A,TRUE,"GENERAL";"TAB4",#N/A,TRUE,"GENERAL";"TAB5",#N/A,TRUE,"GENERAL"}</definedName>
    <definedName name="a2a" localSheetId="11" hidden="1">{"TAB1",#N/A,TRUE,"GENERAL";"TAB2",#N/A,TRUE,"GENERAL";"TAB3",#N/A,TRUE,"GENERAL";"TAB4",#N/A,TRUE,"GENERAL";"TAB5",#N/A,TRUE,"GENERAL"}</definedName>
    <definedName name="a2a" localSheetId="14"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7">[6]!ERR</definedName>
    <definedName name="aa" localSheetId="5">[6]!ERR</definedName>
    <definedName name="aa" localSheetId="6">[6]!ERR</definedName>
    <definedName name="aa" localSheetId="21">[6]!ERR</definedName>
    <definedName name="aa" localSheetId="22">[6]!ERR</definedName>
    <definedName name="aa" localSheetId="23">[6]!ERR</definedName>
    <definedName name="aa" localSheetId="24">[6]!ERR</definedName>
    <definedName name="aa" localSheetId="8">[6]!ERR</definedName>
    <definedName name="aa" localSheetId="9">[6]!ERR</definedName>
    <definedName name="aa" localSheetId="25">[6]!ERR</definedName>
    <definedName name="aa" localSheetId="26">[6]!ERR</definedName>
    <definedName name="aa" localSheetId="27">[6]!ERR</definedName>
    <definedName name="aa" localSheetId="28">[6]!ERR</definedName>
    <definedName name="aa" localSheetId="10">[6]!ERR</definedName>
    <definedName name="aa" localSheetId="12">[6]!ERR</definedName>
    <definedName name="aa" localSheetId="13">[6]!ERR</definedName>
    <definedName name="aa" localSheetId="15">[6]!ERR</definedName>
    <definedName name="aa" localSheetId="19">[6]!ERR</definedName>
    <definedName name="aa" localSheetId="16">[6]!ERR</definedName>
    <definedName name="aa" localSheetId="17">[6]!ERR</definedName>
    <definedName name="aa" localSheetId="18">[6]!ERR</definedName>
    <definedName name="aa" localSheetId="20">[6]!ERR</definedName>
    <definedName name="aa" localSheetId="11">[6]!ERR</definedName>
    <definedName name="aa" localSheetId="14">[6]!ERR</definedName>
    <definedName name="aa" localSheetId="1">'MEMORIAS DE CANTIDADES'!ERR</definedName>
    <definedName name="aa" localSheetId="2">'PMA '!ERR</definedName>
    <definedName name="aa">[0]!ERR</definedName>
    <definedName name="AAA" localSheetId="7">[6]!ERR</definedName>
    <definedName name="AAA" localSheetId="5">[6]!ERR</definedName>
    <definedName name="AAA" localSheetId="6">[6]!ERR</definedName>
    <definedName name="AAA" localSheetId="21">[6]!ERR</definedName>
    <definedName name="AAA" localSheetId="22">[6]!ERR</definedName>
    <definedName name="AAA" localSheetId="23">[6]!ERR</definedName>
    <definedName name="AAA" localSheetId="24">[6]!ERR</definedName>
    <definedName name="AAA" localSheetId="8">[6]!ERR</definedName>
    <definedName name="AAA" localSheetId="9">[6]!ERR</definedName>
    <definedName name="AAA" localSheetId="25">[6]!ERR</definedName>
    <definedName name="AAA" localSheetId="26">[6]!ERR</definedName>
    <definedName name="AAA" localSheetId="27">[6]!ERR</definedName>
    <definedName name="AAA" localSheetId="28">[6]!ERR</definedName>
    <definedName name="AAA" localSheetId="10">[6]!ERR</definedName>
    <definedName name="AAA" localSheetId="12">[6]!ERR</definedName>
    <definedName name="AAA" localSheetId="13">[6]!ERR</definedName>
    <definedName name="AAA" localSheetId="15">[6]!ERR</definedName>
    <definedName name="AAA" localSheetId="19">[6]!ERR</definedName>
    <definedName name="AAA" localSheetId="16">[6]!ERR</definedName>
    <definedName name="AAA" localSheetId="17">[6]!ERR</definedName>
    <definedName name="AAA" localSheetId="18">[6]!ERR</definedName>
    <definedName name="AAA" localSheetId="20">[6]!ERR</definedName>
    <definedName name="AAA" localSheetId="11">[6]!ERR</definedName>
    <definedName name="AAA" localSheetId="14">[6]!ERR</definedName>
    <definedName name="AAA" localSheetId="1">'MEMORIAS DE CANTIDADES'!ERR</definedName>
    <definedName name="AAA" localSheetId="2">'PMA '!ERR</definedName>
    <definedName name="AAA">[0]!ERR</definedName>
    <definedName name="aaaaaa" localSheetId="2">#REF!</definedName>
    <definedName name="aaaaaa">[26]otros!$C$5</definedName>
    <definedName name="aaaaas" localSheetId="7"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2">#REF!</definedName>
    <definedName name="AAC">[7]AASHTO!$A$14:$F$17</definedName>
    <definedName name="aas" localSheetId="7"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10"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5" hidden="1">{"TAB1",#N/A,TRUE,"GENERAL";"TAB2",#N/A,TRUE,"GENERAL";"TAB3",#N/A,TRUE,"GENERAL";"TAB4",#N/A,TRUE,"GENERAL";"TAB5",#N/A,TRUE,"GENERAL"}</definedName>
    <definedName name="aas" localSheetId="19"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20" hidden="1">{"TAB1",#N/A,TRUE,"GENERAL";"TAB2",#N/A,TRUE,"GENERAL";"TAB3",#N/A,TRUE,"GENERAL";"TAB4",#N/A,TRUE,"GENERAL";"TAB5",#N/A,TRUE,"GENERAL"}</definedName>
    <definedName name="aas" localSheetId="11" hidden="1">{"TAB1",#N/A,TRUE,"GENERAL";"TAB2",#N/A,TRUE,"GENERAL";"TAB3",#N/A,TRUE,"GENERAL";"TAB4",#N/A,TRUE,"GENERAL";"TAB5",#N/A,TRUE,"GENERAL"}</definedName>
    <definedName name="aas" localSheetId="14"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 localSheetId="2">#REF!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 localSheetId="2">#REF!</definedName>
    <definedName name="ABG">[7]AASHTO!$A$2:$F$5</definedName>
    <definedName name="absc">#N/A</definedName>
    <definedName name="absc1" localSheetId="7">[27]!absc</definedName>
    <definedName name="absc1" localSheetId="5">[27]!absc</definedName>
    <definedName name="absc1" localSheetId="6">[27]!absc</definedName>
    <definedName name="absc1" localSheetId="21">[27]!absc</definedName>
    <definedName name="absc1" localSheetId="22">[27]!absc</definedName>
    <definedName name="absc1" localSheetId="23">[27]!absc</definedName>
    <definedName name="absc1" localSheetId="24">[27]!absc</definedName>
    <definedName name="absc1" localSheetId="8">[27]!absc</definedName>
    <definedName name="absc1" localSheetId="9">[27]!absc</definedName>
    <definedName name="absc1" localSheetId="25">[27]!absc</definedName>
    <definedName name="absc1" localSheetId="26">[27]!absc</definedName>
    <definedName name="absc1" localSheetId="27">[27]!absc</definedName>
    <definedName name="absc1" localSheetId="28">[27]!absc</definedName>
    <definedName name="absc1" localSheetId="10">[27]!absc</definedName>
    <definedName name="absc1" localSheetId="12">[27]!absc</definedName>
    <definedName name="absc1" localSheetId="13">[27]!absc</definedName>
    <definedName name="absc1" localSheetId="15">[27]!absc</definedName>
    <definedName name="absc1" localSheetId="19">[27]!absc</definedName>
    <definedName name="absc1" localSheetId="16">[27]!absc</definedName>
    <definedName name="absc1" localSheetId="17">[27]!absc</definedName>
    <definedName name="absc1" localSheetId="18">[27]!absc</definedName>
    <definedName name="absc1" localSheetId="20">[27]!absc</definedName>
    <definedName name="absc1" localSheetId="11">[27]!absc</definedName>
    <definedName name="absc1" localSheetId="14">[27]!absc</definedName>
    <definedName name="absc1" localSheetId="2">#REF!</definedName>
    <definedName name="absc1" localSheetId="0">[27]!absc</definedName>
    <definedName name="absc1">[27]!absc</definedName>
    <definedName name="ac" localSheetId="7">#REF!</definedName>
    <definedName name="ac" localSheetId="5">#REF!</definedName>
    <definedName name="ac" localSheetId="6">#REF!</definedName>
    <definedName name="ac" localSheetId="21">#REF!</definedName>
    <definedName name="ac" localSheetId="22">#REF!</definedName>
    <definedName name="ac" localSheetId="23">#REF!</definedName>
    <definedName name="ac" localSheetId="24">#REF!</definedName>
    <definedName name="ac" localSheetId="8">#REF!</definedName>
    <definedName name="ac" localSheetId="9">#REF!</definedName>
    <definedName name="ac" localSheetId="25">#REF!</definedName>
    <definedName name="ac" localSheetId="26">#REF!</definedName>
    <definedName name="ac" localSheetId="27">#REF!</definedName>
    <definedName name="ac" localSheetId="28">#REF!</definedName>
    <definedName name="ac" localSheetId="10">#REF!</definedName>
    <definedName name="ac" localSheetId="12">#REF!</definedName>
    <definedName name="ac" localSheetId="13">#REF!</definedName>
    <definedName name="ac" localSheetId="15">#REF!</definedName>
    <definedName name="ac" localSheetId="19">#REF!</definedName>
    <definedName name="ac" localSheetId="16">#REF!</definedName>
    <definedName name="ac" localSheetId="17">#REF!</definedName>
    <definedName name="ac" localSheetId="18">#REF!</definedName>
    <definedName name="ac" localSheetId="20">#REF!</definedName>
    <definedName name="ac" localSheetId="11">#REF!</definedName>
    <definedName name="ac" localSheetId="14">#REF!</definedName>
    <definedName name="ac" localSheetId="1">#REF!</definedName>
    <definedName name="ac">#REF!</definedName>
    <definedName name="ACASC" localSheetId="1">#REF!</definedName>
    <definedName name="ACASC">#REF!</definedName>
    <definedName name="AccessDatabase" hidden="1">"C:\C-314\VOLUMENES\volfin4.mdb"</definedName>
    <definedName name="acpm">5000</definedName>
    <definedName name="ACT" localSheetId="1">#REF!</definedName>
    <definedName name="ACT" localSheetId="2">#REF!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 localSheetId="2">#REF!,#REF!,#REF!,#REF!</definedName>
    <definedName name="acumulado">'[28]Reservas de Petróleo'!$A$2,'[28]Reservas de Petróleo'!$A$1,'[28]Reservas de Petróleo'!$D$4,'[28]Reservas de Petróleo'!$E$1:$E$65536</definedName>
    <definedName name="ad" localSheetId="7">#REF!</definedName>
    <definedName name="ad" localSheetId="5">#REF!</definedName>
    <definedName name="ad" localSheetId="6">#REF!</definedName>
    <definedName name="ad" localSheetId="21">#REF!</definedName>
    <definedName name="ad" localSheetId="22">#REF!</definedName>
    <definedName name="ad" localSheetId="23">#REF!</definedName>
    <definedName name="ad" localSheetId="24">#REF!</definedName>
    <definedName name="ad" localSheetId="8">#REF!</definedName>
    <definedName name="ad" localSheetId="9">#REF!</definedName>
    <definedName name="ad" localSheetId="25">#REF!</definedName>
    <definedName name="ad" localSheetId="26">#REF!</definedName>
    <definedName name="ad" localSheetId="27">#REF!</definedName>
    <definedName name="ad" localSheetId="28">#REF!</definedName>
    <definedName name="ad" localSheetId="10">#REF!</definedName>
    <definedName name="ad" localSheetId="12">#REF!</definedName>
    <definedName name="ad" localSheetId="13">#REF!</definedName>
    <definedName name="ad" localSheetId="15">#REF!</definedName>
    <definedName name="ad" localSheetId="19">#REF!</definedName>
    <definedName name="ad" localSheetId="16">#REF!</definedName>
    <definedName name="ad" localSheetId="17">#REF!</definedName>
    <definedName name="ad" localSheetId="18">#REF!</definedName>
    <definedName name="ad" localSheetId="20">#REF!</definedName>
    <definedName name="ad" localSheetId="11">#REF!</definedName>
    <definedName name="ad" localSheetId="14">#REF!</definedName>
    <definedName name="ad" localSheetId="1">#REF!</definedName>
    <definedName name="ad">#REF!</definedName>
    <definedName name="adasd" localSheetId="1">#REF!</definedName>
    <definedName name="adasd">#REF!</definedName>
    <definedName name="ADFGSDB" localSheetId="7"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10"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5" hidden="1">{"via1",#N/A,TRUE,"general";"via2",#N/A,TRUE,"general";"via3",#N/A,TRUE,"general"}</definedName>
    <definedName name="ADFGSDB" localSheetId="19"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20" hidden="1">{"via1",#N/A,TRUE,"general";"via2",#N/A,TRUE,"general";"via3",#N/A,TRUE,"general"}</definedName>
    <definedName name="ADFGSDB" localSheetId="11" hidden="1">{"via1",#N/A,TRUE,"general";"via2",#N/A,TRUE,"general";"via3",#N/A,TRUE,"general"}</definedName>
    <definedName name="ADFGSDB" localSheetId="14"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M" localSheetId="2">#REF!</definedName>
    <definedName name="ADM">[26]otros!$C$2</definedName>
    <definedName name="administrador" localSheetId="2">#REF!</definedName>
    <definedName name="administrador">[29]Informacion!$B$15</definedName>
    <definedName name="ADMON" localSheetId="7">#REF!</definedName>
    <definedName name="ADMON" localSheetId="5">#REF!</definedName>
    <definedName name="ADMON" localSheetId="6">#REF!</definedName>
    <definedName name="ADMON" localSheetId="21">#REF!</definedName>
    <definedName name="ADMON" localSheetId="22">#REF!</definedName>
    <definedName name="ADMON" localSheetId="23">#REF!</definedName>
    <definedName name="ADMON" localSheetId="24">#REF!</definedName>
    <definedName name="ADMON" localSheetId="8">#REF!</definedName>
    <definedName name="ADMON" localSheetId="9">#REF!</definedName>
    <definedName name="ADMON" localSheetId="25">#REF!</definedName>
    <definedName name="ADMON" localSheetId="26">#REF!</definedName>
    <definedName name="ADMON" localSheetId="27">#REF!</definedName>
    <definedName name="ADMON" localSheetId="28">#REF!</definedName>
    <definedName name="ADMON" localSheetId="10">#REF!</definedName>
    <definedName name="ADMON" localSheetId="12">#REF!</definedName>
    <definedName name="ADMON" localSheetId="13">#REF!</definedName>
    <definedName name="ADMON" localSheetId="15">#REF!</definedName>
    <definedName name="ADMON" localSheetId="19">#REF!</definedName>
    <definedName name="ADMON" localSheetId="16">#REF!</definedName>
    <definedName name="ADMON" localSheetId="17">#REF!</definedName>
    <definedName name="ADMON" localSheetId="18">#REF!</definedName>
    <definedName name="ADMON" localSheetId="20">#REF!</definedName>
    <definedName name="ADMON" localSheetId="11">#REF!</definedName>
    <definedName name="ADMON" localSheetId="14">#REF!</definedName>
    <definedName name="ADMON" localSheetId="1">#REF!</definedName>
    <definedName name="ADMON">#REF!</definedName>
    <definedName name="ADMON1" localSheetId="1">#REF!</definedName>
    <definedName name="ADMON1">#REF!</definedName>
    <definedName name="adoc1" localSheetId="7">[27]!absc</definedName>
    <definedName name="adoc1" localSheetId="5">[27]!absc</definedName>
    <definedName name="adoc1" localSheetId="6">[27]!absc</definedName>
    <definedName name="adoc1" localSheetId="21">[27]!absc</definedName>
    <definedName name="adoc1" localSheetId="22">[27]!absc</definedName>
    <definedName name="adoc1" localSheetId="23">[27]!absc</definedName>
    <definedName name="adoc1" localSheetId="24">[27]!absc</definedName>
    <definedName name="adoc1" localSheetId="8">[27]!absc</definedName>
    <definedName name="adoc1" localSheetId="9">[27]!absc</definedName>
    <definedName name="adoc1" localSheetId="25">[27]!absc</definedName>
    <definedName name="adoc1" localSheetId="26">[27]!absc</definedName>
    <definedName name="adoc1" localSheetId="27">[27]!absc</definedName>
    <definedName name="adoc1" localSheetId="28">[27]!absc</definedName>
    <definedName name="adoc1" localSheetId="10">[27]!absc</definedName>
    <definedName name="adoc1" localSheetId="12">[27]!absc</definedName>
    <definedName name="adoc1" localSheetId="13">[27]!absc</definedName>
    <definedName name="adoc1" localSheetId="15">[27]!absc</definedName>
    <definedName name="adoc1" localSheetId="19">[27]!absc</definedName>
    <definedName name="adoc1" localSheetId="16">[27]!absc</definedName>
    <definedName name="adoc1" localSheetId="17">[27]!absc</definedName>
    <definedName name="adoc1" localSheetId="18">[27]!absc</definedName>
    <definedName name="adoc1" localSheetId="20">[27]!absc</definedName>
    <definedName name="adoc1" localSheetId="11">[27]!absc</definedName>
    <definedName name="adoc1" localSheetId="14">[27]!absc</definedName>
    <definedName name="adoc1" localSheetId="2">#REF!</definedName>
    <definedName name="adoc1" localSheetId="0">[27]!absc</definedName>
    <definedName name="adoc1">[27]!absc</definedName>
    <definedName name="ADOC125" localSheetId="7">[30]!absc</definedName>
    <definedName name="ADOC125" localSheetId="5">[30]!absc</definedName>
    <definedName name="ADOC125" localSheetId="6">[30]!absc</definedName>
    <definedName name="ADOC125" localSheetId="21">[30]!absc</definedName>
    <definedName name="ADOC125" localSheetId="22">[30]!absc</definedName>
    <definedName name="ADOC125" localSheetId="23">[30]!absc</definedName>
    <definedName name="ADOC125" localSheetId="24">[30]!absc</definedName>
    <definedName name="ADOC125" localSheetId="8">[30]!absc</definedName>
    <definedName name="ADOC125" localSheetId="9">[30]!absc</definedName>
    <definedName name="ADOC125" localSheetId="25">[30]!absc</definedName>
    <definedName name="ADOC125" localSheetId="26">[30]!absc</definedName>
    <definedName name="ADOC125" localSheetId="27">[30]!absc</definedName>
    <definedName name="ADOC125" localSheetId="28">[30]!absc</definedName>
    <definedName name="ADOC125" localSheetId="10">[30]!absc</definedName>
    <definedName name="ADOC125" localSheetId="12">[30]!absc</definedName>
    <definedName name="ADOC125" localSheetId="13">[30]!absc</definedName>
    <definedName name="ADOC125" localSheetId="15">[30]!absc</definedName>
    <definedName name="ADOC125" localSheetId="19">[30]!absc</definedName>
    <definedName name="ADOC125" localSheetId="16">[30]!absc</definedName>
    <definedName name="ADOC125" localSheetId="17">[30]!absc</definedName>
    <definedName name="ADOC125" localSheetId="18">[30]!absc</definedName>
    <definedName name="ADOC125" localSheetId="20">[30]!absc</definedName>
    <definedName name="ADOC125" localSheetId="11">[30]!absc</definedName>
    <definedName name="ADOC125" localSheetId="14">[30]!absc</definedName>
    <definedName name="ADOC125" localSheetId="2">#REF!</definedName>
    <definedName name="ADOC125" localSheetId="0">[30]!absc</definedName>
    <definedName name="ADOC125">[30]!absc</definedName>
    <definedName name="adoq" localSheetId="7">[31]!absc</definedName>
    <definedName name="adoq" localSheetId="5">[31]!absc</definedName>
    <definedName name="adoq" localSheetId="6">[31]!absc</definedName>
    <definedName name="adoq" localSheetId="21">[31]!absc</definedName>
    <definedName name="adoq" localSheetId="22">[31]!absc</definedName>
    <definedName name="adoq" localSheetId="23">[31]!absc</definedName>
    <definedName name="adoq" localSheetId="24">[31]!absc</definedName>
    <definedName name="adoq" localSheetId="8">[31]!absc</definedName>
    <definedName name="adoq" localSheetId="9">[31]!absc</definedName>
    <definedName name="adoq" localSheetId="25">[31]!absc</definedName>
    <definedName name="adoq" localSheetId="26">[31]!absc</definedName>
    <definedName name="adoq" localSheetId="27">[31]!absc</definedName>
    <definedName name="adoq" localSheetId="28">[31]!absc</definedName>
    <definedName name="adoq" localSheetId="10">[31]!absc</definedName>
    <definedName name="adoq" localSheetId="12">[31]!absc</definedName>
    <definedName name="adoq" localSheetId="13">[31]!absc</definedName>
    <definedName name="adoq" localSheetId="15">[31]!absc</definedName>
    <definedName name="adoq" localSheetId="19">[31]!absc</definedName>
    <definedName name="adoq" localSheetId="16">[31]!absc</definedName>
    <definedName name="adoq" localSheetId="17">[31]!absc</definedName>
    <definedName name="adoq" localSheetId="18">[31]!absc</definedName>
    <definedName name="adoq" localSheetId="20">[31]!absc</definedName>
    <definedName name="adoq" localSheetId="11">[31]!absc</definedName>
    <definedName name="adoq" localSheetId="14">[31]!absc</definedName>
    <definedName name="adoq" localSheetId="2">#REF!</definedName>
    <definedName name="adoq" localSheetId="0">[31]!absc</definedName>
    <definedName name="adoq">[31]!absc</definedName>
    <definedName name="ADSAD" localSheetId="7"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10"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5" hidden="1">{"via1",#N/A,TRUE,"general";"via2",#N/A,TRUE,"general";"via3",#N/A,TRUE,"general"}</definedName>
    <definedName name="aefa" localSheetId="19"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20" hidden="1">{"via1",#N/A,TRUE,"general";"via2",#N/A,TRUE,"general";"via3",#N/A,TRUE,"general"}</definedName>
    <definedName name="aefa" localSheetId="11" hidden="1">{"via1",#N/A,TRUE,"general";"via2",#N/A,TRUE,"general";"via3",#N/A,TRUE,"general"}</definedName>
    <definedName name="aefa" localSheetId="14"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10"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5" hidden="1">{"via1",#N/A,TRUE,"general";"via2",#N/A,TRUE,"general";"via3",#N/A,TRUE,"general"}</definedName>
    <definedName name="agdsgg" localSheetId="19"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20" hidden="1">{"via1",#N/A,TRUE,"general";"via2",#N/A,TRUE,"general";"via3",#N/A,TRUE,"general"}</definedName>
    <definedName name="agdsgg" localSheetId="11" hidden="1">{"via1",#N/A,TRUE,"general";"via2",#N/A,TRUE,"general";"via3",#N/A,TRUE,"general"}</definedName>
    <definedName name="agdsgg" localSheetId="14"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 localSheetId="2">#REF!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 localSheetId="7">[32]!absc</definedName>
    <definedName name="alc" localSheetId="5">[32]!absc</definedName>
    <definedName name="alc" localSheetId="6">[32]!absc</definedName>
    <definedName name="alc" localSheetId="21">[32]!absc</definedName>
    <definedName name="alc" localSheetId="22">[32]!absc</definedName>
    <definedName name="alc" localSheetId="23">[32]!absc</definedName>
    <definedName name="alc" localSheetId="24">[32]!absc</definedName>
    <definedName name="alc" localSheetId="8">[32]!absc</definedName>
    <definedName name="alc" localSheetId="9">[32]!absc</definedName>
    <definedName name="alc" localSheetId="25">[32]!absc</definedName>
    <definedName name="alc" localSheetId="26">[32]!absc</definedName>
    <definedName name="alc" localSheetId="27">[32]!absc</definedName>
    <definedName name="alc" localSheetId="28">[32]!absc</definedName>
    <definedName name="alc" localSheetId="10">[32]!absc</definedName>
    <definedName name="alc" localSheetId="12">[32]!absc</definedName>
    <definedName name="alc" localSheetId="13">[32]!absc</definedName>
    <definedName name="alc" localSheetId="15">[32]!absc</definedName>
    <definedName name="alc" localSheetId="19">[32]!absc</definedName>
    <definedName name="alc" localSheetId="16">[32]!absc</definedName>
    <definedName name="alc" localSheetId="17">[32]!absc</definedName>
    <definedName name="alc" localSheetId="18">[32]!absc</definedName>
    <definedName name="alc" localSheetId="20">[32]!absc</definedName>
    <definedName name="alc" localSheetId="11">[32]!absc</definedName>
    <definedName name="alc" localSheetId="14">[32]!absc</definedName>
    <definedName name="alc" localSheetId="2">#REF!</definedName>
    <definedName name="alc" localSheetId="0">[33]!absc</definedName>
    <definedName name="alc">[33]!absc</definedName>
    <definedName name="AlcanceProyecto" localSheetId="7">#REF!</definedName>
    <definedName name="AlcanceProyecto" localSheetId="5">#REF!</definedName>
    <definedName name="AlcanceProyecto" localSheetId="6">#REF!</definedName>
    <definedName name="AlcanceProyecto" localSheetId="21">#REF!</definedName>
    <definedName name="AlcanceProyecto" localSheetId="22">#REF!</definedName>
    <definedName name="AlcanceProyecto" localSheetId="23">#REF!</definedName>
    <definedName name="AlcanceProyecto" localSheetId="24">#REF!</definedName>
    <definedName name="AlcanceProyecto" localSheetId="8">#REF!</definedName>
    <definedName name="AlcanceProyecto" localSheetId="9">#REF!</definedName>
    <definedName name="AlcanceProyecto" localSheetId="25">#REF!</definedName>
    <definedName name="AlcanceProyecto" localSheetId="26">#REF!</definedName>
    <definedName name="AlcanceProyecto" localSheetId="27">#REF!</definedName>
    <definedName name="AlcanceProyecto" localSheetId="28">#REF!</definedName>
    <definedName name="AlcanceProyecto" localSheetId="10">#REF!</definedName>
    <definedName name="AlcanceProyecto" localSheetId="12">#REF!</definedName>
    <definedName name="AlcanceProyecto" localSheetId="13">#REF!</definedName>
    <definedName name="AlcanceProyecto" localSheetId="15">#REF!</definedName>
    <definedName name="AlcanceProyecto" localSheetId="19">#REF!</definedName>
    <definedName name="AlcanceProyecto" localSheetId="16">#REF!</definedName>
    <definedName name="AlcanceProyecto" localSheetId="17">#REF!</definedName>
    <definedName name="AlcanceProyecto" localSheetId="18">#REF!</definedName>
    <definedName name="AlcanceProyecto" localSheetId="20">#REF!</definedName>
    <definedName name="AlcanceProyecto" localSheetId="11">#REF!</definedName>
    <definedName name="AlcanceProyecto" localSheetId="14">#REF!</definedName>
    <definedName name="AlcanceProyecto" localSheetId="1">#REF!</definedName>
    <definedName name="AlcanceProyecto">#REF!</definedName>
    <definedName name="ALM" localSheetId="1">#REF!</definedName>
    <definedName name="ALM">#REF!</definedName>
    <definedName name="ALTO" localSheetId="2">#REF!</definedName>
    <definedName name="ALTO">[34]Tabla!$A$1:$A$5</definedName>
    <definedName name="Amount" localSheetId="7">#REF!</definedName>
    <definedName name="Amount" localSheetId="5">#REF!</definedName>
    <definedName name="Amount" localSheetId="6">#REF!</definedName>
    <definedName name="Amount" localSheetId="21">#REF!</definedName>
    <definedName name="Amount" localSheetId="22">#REF!</definedName>
    <definedName name="Amount" localSheetId="23">#REF!</definedName>
    <definedName name="Amount" localSheetId="24">#REF!</definedName>
    <definedName name="Amount" localSheetId="8">#REF!</definedName>
    <definedName name="Amount" localSheetId="9">#REF!</definedName>
    <definedName name="Amount" localSheetId="25">#REF!</definedName>
    <definedName name="Amount" localSheetId="26">#REF!</definedName>
    <definedName name="Amount" localSheetId="27">#REF!</definedName>
    <definedName name="Amount" localSheetId="28">#REF!</definedName>
    <definedName name="Amount" localSheetId="10">#REF!</definedName>
    <definedName name="Amount" localSheetId="12">#REF!</definedName>
    <definedName name="Amount" localSheetId="13">#REF!</definedName>
    <definedName name="Amount" localSheetId="15">#REF!</definedName>
    <definedName name="Amount" localSheetId="19">#REF!</definedName>
    <definedName name="Amount" localSheetId="16">#REF!</definedName>
    <definedName name="Amount" localSheetId="17">#REF!</definedName>
    <definedName name="Amount" localSheetId="18">#REF!</definedName>
    <definedName name="Amount" localSheetId="20">#REF!</definedName>
    <definedName name="Amount" localSheetId="11">#REF!</definedName>
    <definedName name="Amount" localSheetId="14">#REF!</definedName>
    <definedName name="Amount" localSheetId="1">#REF!</definedName>
    <definedName name="Amount">#REF!</definedName>
    <definedName name="ANCLAJE" localSheetId="7">'[35]MC SF GAVIONES'!#REF!</definedName>
    <definedName name="ANCLAJE" localSheetId="5">'[35]MC SF GAVIONES'!#REF!</definedName>
    <definedName name="ANCLAJE" localSheetId="6">'[35]MC SF GAVIONES'!#REF!</definedName>
    <definedName name="ANCLAJE" localSheetId="21">'[35]MC SF GAVIONES'!#REF!</definedName>
    <definedName name="ANCLAJE" localSheetId="22">'[35]MC SF GAVIONES'!#REF!</definedName>
    <definedName name="ANCLAJE" localSheetId="23">'[35]MC SF GAVIONES'!#REF!</definedName>
    <definedName name="ANCLAJE" localSheetId="24">'[35]MC SF GAVIONES'!#REF!</definedName>
    <definedName name="ANCLAJE" localSheetId="8">'[35]MC SF GAVIONES'!#REF!</definedName>
    <definedName name="ANCLAJE" localSheetId="9">'[35]MC SF GAVIONES'!#REF!</definedName>
    <definedName name="ANCLAJE" localSheetId="25">'[35]MC SF GAVIONES'!#REF!</definedName>
    <definedName name="ANCLAJE" localSheetId="26">'[35]MC SF GAVIONES'!#REF!</definedName>
    <definedName name="ANCLAJE" localSheetId="27">'[35]MC SF GAVIONES'!#REF!</definedName>
    <definedName name="ANCLAJE" localSheetId="28">'[35]MC SF GAVIONES'!#REF!</definedName>
    <definedName name="ANCLAJE" localSheetId="10">'[35]MC SF GAVIONES'!#REF!</definedName>
    <definedName name="ANCLAJE" localSheetId="12">'[35]MC SF GAVIONES'!#REF!</definedName>
    <definedName name="ANCLAJE" localSheetId="13">'[35]MC SF GAVIONES'!#REF!</definedName>
    <definedName name="ANCLAJE" localSheetId="15">'[35]MC SF GAVIONES'!#REF!</definedName>
    <definedName name="ANCLAJE" localSheetId="19">'[35]MC SF GAVIONES'!#REF!</definedName>
    <definedName name="ANCLAJE" localSheetId="16">'[35]MC SF GAVIONES'!#REF!</definedName>
    <definedName name="ANCLAJE" localSheetId="17">'[35]MC SF GAVIONES'!#REF!</definedName>
    <definedName name="ANCLAJE" localSheetId="18">'[35]MC SF GAVIONES'!#REF!</definedName>
    <definedName name="ANCLAJE" localSheetId="20">'[35]MC SF GAVIONES'!#REF!</definedName>
    <definedName name="ANCLAJE" localSheetId="11">'[35]MC SF GAVIONES'!#REF!</definedName>
    <definedName name="ANCLAJE" localSheetId="14">'[35]MC SF GAVIONES'!#REF!</definedName>
    <definedName name="ANCLAJE" localSheetId="1">'[35]MC SF GAVIONES'!#REF!</definedName>
    <definedName name="ANCLAJE" localSheetId="2">#REF!</definedName>
    <definedName name="ANCLAJE">'[35]MC SF GAVIONES'!#REF!</definedName>
    <definedName name="AND" localSheetId="7">#REF!</definedName>
    <definedName name="AND" localSheetId="5">#REF!</definedName>
    <definedName name="AND" localSheetId="6">#REF!</definedName>
    <definedName name="AND" localSheetId="21">#REF!</definedName>
    <definedName name="AND" localSheetId="22">#REF!</definedName>
    <definedName name="AND" localSheetId="23">#REF!</definedName>
    <definedName name="AND" localSheetId="24">#REF!</definedName>
    <definedName name="AND" localSheetId="8">#REF!</definedName>
    <definedName name="AND" localSheetId="9">#REF!</definedName>
    <definedName name="AND" localSheetId="25">#REF!</definedName>
    <definedName name="AND" localSheetId="26">#REF!</definedName>
    <definedName name="AND" localSheetId="27">#REF!</definedName>
    <definedName name="AND" localSheetId="28">#REF!</definedName>
    <definedName name="AND" localSheetId="10">#REF!</definedName>
    <definedName name="AND" localSheetId="12">#REF!</definedName>
    <definedName name="AND" localSheetId="13">#REF!</definedName>
    <definedName name="AND" localSheetId="15">#REF!</definedName>
    <definedName name="AND" localSheetId="19">#REF!</definedName>
    <definedName name="AND" localSheetId="16">#REF!</definedName>
    <definedName name="AND" localSheetId="17">#REF!</definedName>
    <definedName name="AND" localSheetId="18">#REF!</definedName>
    <definedName name="AND" localSheetId="20">#REF!</definedName>
    <definedName name="AND" localSheetId="11">#REF!</definedName>
    <definedName name="AND" localSheetId="14">#REF!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2">#REF!</definedName>
    <definedName name="anexo7">[36]COMPARATIVO!#REF!</definedName>
    <definedName name="anexo8" localSheetId="7">#REF!</definedName>
    <definedName name="anexo8" localSheetId="5">#REF!</definedName>
    <definedName name="anexo8" localSheetId="6">#REF!</definedName>
    <definedName name="anexo8" localSheetId="21">#REF!</definedName>
    <definedName name="anexo8" localSheetId="22">#REF!</definedName>
    <definedName name="anexo8" localSheetId="23">#REF!</definedName>
    <definedName name="anexo8" localSheetId="24">#REF!</definedName>
    <definedName name="anexo8" localSheetId="8">#REF!</definedName>
    <definedName name="anexo8" localSheetId="9">#REF!</definedName>
    <definedName name="anexo8" localSheetId="25">#REF!</definedName>
    <definedName name="anexo8" localSheetId="26">#REF!</definedName>
    <definedName name="anexo8" localSheetId="27">#REF!</definedName>
    <definedName name="anexo8" localSheetId="28">#REF!</definedName>
    <definedName name="anexo8" localSheetId="10">#REF!</definedName>
    <definedName name="anexo8" localSheetId="12">#REF!</definedName>
    <definedName name="anexo8" localSheetId="13">#REF!</definedName>
    <definedName name="anexo8" localSheetId="15">#REF!</definedName>
    <definedName name="anexo8" localSheetId="19">#REF!</definedName>
    <definedName name="anexo8" localSheetId="16">#REF!</definedName>
    <definedName name="anexo8" localSheetId="17">#REF!</definedName>
    <definedName name="anexo8" localSheetId="18">#REF!</definedName>
    <definedName name="anexo8" localSheetId="20">#REF!</definedName>
    <definedName name="anexo8" localSheetId="11">#REF!</definedName>
    <definedName name="anexo8" localSheetId="14">#REF!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 localSheetId="2">#REF!</definedName>
    <definedName name="Antic">[37]BASES!$B$33</definedName>
    <definedName name="ANTICIPO" localSheetId="2">#REF!</definedName>
    <definedName name="ANTICIPO">[38]BASES!$B$33</definedName>
    <definedName name="AÑO" localSheetId="2">#REF!</definedName>
    <definedName name="AÑO">[26]PRESUPUESTO!$D$13</definedName>
    <definedName name="AÑOWUIE" localSheetId="4">'[39]Res-Accide-10'!$R$2:$R$7</definedName>
    <definedName name="AÑOWUIE" localSheetId="3">'[39]Res-Accide-10'!$R$2:$R$7</definedName>
    <definedName name="AÑOWUIE" localSheetId="2">#REF!</definedName>
    <definedName name="AÑOWUIE">'[40]Res-Accide-10'!$R$2:$R$7</definedName>
    <definedName name="apaiy" localSheetId="7">#REF!</definedName>
    <definedName name="apaiy" localSheetId="5">#REF!</definedName>
    <definedName name="apaiy" localSheetId="6">#REF!</definedName>
    <definedName name="apaiy" localSheetId="21">#REF!</definedName>
    <definedName name="apaiy" localSheetId="22">#REF!</definedName>
    <definedName name="apaiy" localSheetId="23">#REF!</definedName>
    <definedName name="apaiy" localSheetId="24">#REF!</definedName>
    <definedName name="apaiy" localSheetId="8">#REF!</definedName>
    <definedName name="apaiy" localSheetId="9">#REF!</definedName>
    <definedName name="apaiy" localSheetId="25">#REF!</definedName>
    <definedName name="apaiy" localSheetId="26">#REF!</definedName>
    <definedName name="apaiy" localSheetId="27">#REF!</definedName>
    <definedName name="apaiy" localSheetId="28">#REF!</definedName>
    <definedName name="apaiy" localSheetId="10">#REF!</definedName>
    <definedName name="apaiy" localSheetId="12">#REF!</definedName>
    <definedName name="apaiy" localSheetId="13">#REF!</definedName>
    <definedName name="apaiy" localSheetId="15">#REF!</definedName>
    <definedName name="apaiy" localSheetId="19">#REF!</definedName>
    <definedName name="apaiy" localSheetId="16">#REF!</definedName>
    <definedName name="apaiy" localSheetId="17">#REF!</definedName>
    <definedName name="apaiy" localSheetId="18">#REF!</definedName>
    <definedName name="apaiy" localSheetId="20">#REF!</definedName>
    <definedName name="apaiy" localSheetId="11">#REF!</definedName>
    <definedName name="apaiy" localSheetId="14">#REF!</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7">[41]!absc</definedName>
    <definedName name="APU" localSheetId="5">[41]!absc</definedName>
    <definedName name="APU" localSheetId="6">[41]!absc</definedName>
    <definedName name="APU" localSheetId="21">[41]!absc</definedName>
    <definedName name="APU" localSheetId="22">[41]!absc</definedName>
    <definedName name="APU" localSheetId="23">[41]!absc</definedName>
    <definedName name="APU" localSheetId="24">[41]!absc</definedName>
    <definedName name="APU" localSheetId="8">[41]!absc</definedName>
    <definedName name="APU" localSheetId="9">[41]!absc</definedName>
    <definedName name="APU" localSheetId="25">[41]!absc</definedName>
    <definedName name="APU" localSheetId="26">[41]!absc</definedName>
    <definedName name="APU" localSheetId="27">[41]!absc</definedName>
    <definedName name="APU" localSheetId="28">[41]!absc</definedName>
    <definedName name="APU" localSheetId="10">[41]!absc</definedName>
    <definedName name="APU" localSheetId="12">[41]!absc</definedName>
    <definedName name="APU" localSheetId="13">[41]!absc</definedName>
    <definedName name="APU" localSheetId="15">[41]!absc</definedName>
    <definedName name="APU" localSheetId="19">[41]!absc</definedName>
    <definedName name="APU" localSheetId="16">[41]!absc</definedName>
    <definedName name="APU" localSheetId="17">[41]!absc</definedName>
    <definedName name="APU" localSheetId="18">[41]!absc</definedName>
    <definedName name="APU" localSheetId="20">[41]!absc</definedName>
    <definedName name="APU" localSheetId="11">[41]!absc</definedName>
    <definedName name="APU" localSheetId="14">[41]!absc</definedName>
    <definedName name="APU" localSheetId="4">[42]!absc</definedName>
    <definedName name="APU" localSheetId="3">[42]!absc</definedName>
    <definedName name="APU" localSheetId="2">#REF!</definedName>
    <definedName name="APU" localSheetId="0">[41]!absc</definedName>
    <definedName name="APU">[41]!absc</definedName>
    <definedName name="apu.12" localSheetId="1">#REF!</definedName>
    <definedName name="apu.12">#REF!</definedName>
    <definedName name="APU_directos" localSheetId="1">#REF!</definedName>
    <definedName name="APU_directos">#REF!</definedName>
    <definedName name="APU221.1" localSheetId="4">#REF!</definedName>
    <definedName name="APU221.1" localSheetId="3">#REF!</definedName>
    <definedName name="APU221.1" localSheetId="1">#REF!</definedName>
    <definedName name="APU221.1">#REF!</definedName>
    <definedName name="APU221.2" localSheetId="1">#REF!</definedName>
    <definedName name="APU221.2">#REF!</definedName>
    <definedName name="aq" localSheetId="7">[6]!ERR</definedName>
    <definedName name="aq" localSheetId="5">[6]!ERR</definedName>
    <definedName name="aq" localSheetId="6">[6]!ERR</definedName>
    <definedName name="aq" localSheetId="21">[6]!ERR</definedName>
    <definedName name="aq" localSheetId="22">[6]!ERR</definedName>
    <definedName name="aq" localSheetId="23">[6]!ERR</definedName>
    <definedName name="aq" localSheetId="24">[6]!ERR</definedName>
    <definedName name="aq" localSheetId="8">[6]!ERR</definedName>
    <definedName name="aq" localSheetId="9">[6]!ERR</definedName>
    <definedName name="aq" localSheetId="25">[6]!ERR</definedName>
    <definedName name="aq" localSheetId="26">[6]!ERR</definedName>
    <definedName name="aq" localSheetId="27">[6]!ERR</definedName>
    <definedName name="aq" localSheetId="28">[6]!ERR</definedName>
    <definedName name="aq" localSheetId="10">[6]!ERR</definedName>
    <definedName name="aq" localSheetId="12">[6]!ERR</definedName>
    <definedName name="aq" localSheetId="13">[6]!ERR</definedName>
    <definedName name="aq" localSheetId="15">[6]!ERR</definedName>
    <definedName name="aq" localSheetId="19">[6]!ERR</definedName>
    <definedName name="aq" localSheetId="16">[6]!ERR</definedName>
    <definedName name="aq" localSheetId="17">[6]!ERR</definedName>
    <definedName name="aq" localSheetId="18">[6]!ERR</definedName>
    <definedName name="aq" localSheetId="20">[6]!ERR</definedName>
    <definedName name="aq" localSheetId="11">[6]!ERR</definedName>
    <definedName name="aq" localSheetId="14">[6]!ERR</definedName>
    <definedName name="aq" localSheetId="1">'MEMORIAS DE CANTIDADES'!ERR</definedName>
    <definedName name="aq" localSheetId="2">'PMA '!ERR</definedName>
    <definedName name="aq">[0]!ERR</definedName>
    <definedName name="aqaq" localSheetId="7"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10"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5" hidden="1">{"TAB1",#N/A,TRUE,"GENERAL";"TAB2",#N/A,TRUE,"GENERAL";"TAB3",#N/A,TRUE,"GENERAL";"TAB4",#N/A,TRUE,"GENERAL";"TAB5",#N/A,TRUE,"GENERAL"}</definedName>
    <definedName name="aqaq" localSheetId="19"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2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4"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 localSheetId="2">#REF!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7">#REF!</definedName>
    <definedName name="_xlnm.Print_Area" localSheetId="5">#REF!</definedName>
    <definedName name="_xlnm.Print_Area" localSheetId="6">#REF!</definedName>
    <definedName name="_xlnm.Print_Area" localSheetId="21">#REF!</definedName>
    <definedName name="_xlnm.Print_Area" localSheetId="22">#REF!</definedName>
    <definedName name="_xlnm.Print_Area" localSheetId="23">#REF!</definedName>
    <definedName name="_xlnm.Print_Area" localSheetId="24">#REF!</definedName>
    <definedName name="_xlnm.Print_Area" localSheetId="8">#REF!</definedName>
    <definedName name="_xlnm.Print_Area" localSheetId="9">#REF!</definedName>
    <definedName name="_xlnm.Print_Area" localSheetId="25">#REF!</definedName>
    <definedName name="_xlnm.Print_Area" localSheetId="26">#REF!</definedName>
    <definedName name="_xlnm.Print_Area" localSheetId="27">#REF!</definedName>
    <definedName name="_xlnm.Print_Area" localSheetId="28">#REF!</definedName>
    <definedName name="_xlnm.Print_Area" localSheetId="10">#REF!</definedName>
    <definedName name="_xlnm.Print_Area" localSheetId="12">#REF!</definedName>
    <definedName name="_xlnm.Print_Area" localSheetId="13">#REF!</definedName>
    <definedName name="_xlnm.Print_Area" localSheetId="15">#REF!</definedName>
    <definedName name="_xlnm.Print_Area" localSheetId="19">#REF!</definedName>
    <definedName name="_xlnm.Print_Area" localSheetId="16">#REF!</definedName>
    <definedName name="_xlnm.Print_Area" localSheetId="17">#REF!</definedName>
    <definedName name="_xlnm.Print_Area" localSheetId="18">#REF!</definedName>
    <definedName name="_xlnm.Print_Area" localSheetId="20">#REF!</definedName>
    <definedName name="_xlnm.Print_Area" localSheetId="11">#REF!</definedName>
    <definedName name="_xlnm.Print_Area" localSheetId="14">#REF!</definedName>
    <definedName name="_xlnm.Print_Area" localSheetId="4">#REF!</definedName>
    <definedName name="_xlnm.Print_Area" localSheetId="3">#REF!</definedName>
    <definedName name="_xlnm.Print_Area" localSheetId="1">#REF!</definedName>
    <definedName name="_xlnm.Print_Area" localSheetId="2">#REF!</definedName>
    <definedName name="_xlnm.Print_Area" localSheetId="0">'PRESUPUESTO OFICIAL'!$A$1:$G$252</definedName>
    <definedName name="_xlnm.Print_Area">#REF!</definedName>
    <definedName name="AreaLimpiar" localSheetId="2">#REF!,#REF!,#REF!,#REF!,#REF!,#REF!,#REF!,#REF!,#REF!,#REF!</definedName>
    <definedName name="AreaLimpiar">'[43]Info-Portaf'!$N$4,'[43]Info-Portaf'!$C$10:$AE$24,'[43]Info-Portaf'!$C$26:$AE$28,'[43]Info-Portaf'!$C$31:$AE$40,'[43]Info-Portaf'!$C$41:$H$41,'[43]Info-Portaf'!$C$42:$AE$51,'[43]Info-Portaf'!$C$53:$AE$54,'[43]Info-Portaf'!$C$57:$AE$57,'[43]Info-Portaf'!$C$59:$AE$59,'[43]Info-Portaf'!$B$10:$B$61</definedName>
    <definedName name="Areatotal" localSheetId="7">#REF!</definedName>
    <definedName name="Areatotal" localSheetId="5">#REF!</definedName>
    <definedName name="Areatotal" localSheetId="6">#REF!</definedName>
    <definedName name="Areatotal" localSheetId="21">#REF!</definedName>
    <definedName name="Areatotal" localSheetId="22">#REF!</definedName>
    <definedName name="Areatotal" localSheetId="23">#REF!</definedName>
    <definedName name="Areatotal" localSheetId="24">#REF!</definedName>
    <definedName name="Areatotal" localSheetId="8">#REF!</definedName>
    <definedName name="Areatotal" localSheetId="9">#REF!</definedName>
    <definedName name="Areatotal" localSheetId="25">#REF!</definedName>
    <definedName name="Areatotal" localSheetId="26">#REF!</definedName>
    <definedName name="Areatotal" localSheetId="27">#REF!</definedName>
    <definedName name="Areatotal" localSheetId="28">#REF!</definedName>
    <definedName name="Areatotal" localSheetId="10">#REF!</definedName>
    <definedName name="Areatotal" localSheetId="12">#REF!</definedName>
    <definedName name="Areatotal" localSheetId="13">#REF!</definedName>
    <definedName name="Areatotal" localSheetId="15">#REF!</definedName>
    <definedName name="Areatotal" localSheetId="19">#REF!</definedName>
    <definedName name="Areatotal" localSheetId="16">#REF!</definedName>
    <definedName name="Areatotal" localSheetId="17">#REF!</definedName>
    <definedName name="Areatotal" localSheetId="18">#REF!</definedName>
    <definedName name="Areatotal" localSheetId="20">#REF!</definedName>
    <definedName name="Areatotal" localSheetId="11">#REF!</definedName>
    <definedName name="Areatotal" localSheetId="14">#REF!</definedName>
    <definedName name="Areatotal" localSheetId="1">#REF!</definedName>
    <definedName name="Areatotal">#REF!</definedName>
    <definedName name="Aref" localSheetId="1">#REF!</definedName>
    <definedName name="Aref">#REF!</definedName>
    <definedName name="armuve" localSheetId="7">[6]!ERR</definedName>
    <definedName name="armuve" localSheetId="5">[6]!ERR</definedName>
    <definedName name="armuve" localSheetId="6">[6]!ERR</definedName>
    <definedName name="armuve" localSheetId="21">[6]!ERR</definedName>
    <definedName name="armuve" localSheetId="22">[6]!ERR</definedName>
    <definedName name="armuve" localSheetId="23">[6]!ERR</definedName>
    <definedName name="armuve" localSheetId="24">[6]!ERR</definedName>
    <definedName name="armuve" localSheetId="8">[6]!ERR</definedName>
    <definedName name="armuve" localSheetId="9">[6]!ERR</definedName>
    <definedName name="armuve" localSheetId="25">[6]!ERR</definedName>
    <definedName name="armuve" localSheetId="26">[6]!ERR</definedName>
    <definedName name="armuve" localSheetId="27">[6]!ERR</definedName>
    <definedName name="armuve" localSheetId="28">[6]!ERR</definedName>
    <definedName name="armuve" localSheetId="10">[6]!ERR</definedName>
    <definedName name="armuve" localSheetId="12">[6]!ERR</definedName>
    <definedName name="armuve" localSheetId="13">[6]!ERR</definedName>
    <definedName name="armuve" localSheetId="15">[6]!ERR</definedName>
    <definedName name="armuve" localSheetId="19">[6]!ERR</definedName>
    <definedName name="armuve" localSheetId="16">[6]!ERR</definedName>
    <definedName name="armuve" localSheetId="17">[6]!ERR</definedName>
    <definedName name="armuve" localSheetId="18">[6]!ERR</definedName>
    <definedName name="armuve" localSheetId="20">[6]!ERR</definedName>
    <definedName name="armuve" localSheetId="11">[6]!ERR</definedName>
    <definedName name="armuve" localSheetId="14">[6]!ERR</definedName>
    <definedName name="armuve" localSheetId="1">'MEMORIAS DE CANTIDADES'!ERR</definedName>
    <definedName name="armuve" localSheetId="2">'PMA '!ERR</definedName>
    <definedName name="armuve">[0]!ERR</definedName>
    <definedName name="ARP" localSheetId="7">#REF!</definedName>
    <definedName name="ARP" localSheetId="5">#REF!</definedName>
    <definedName name="ARP" localSheetId="6">#REF!</definedName>
    <definedName name="ARP" localSheetId="21">#REF!</definedName>
    <definedName name="ARP" localSheetId="22">#REF!</definedName>
    <definedName name="ARP" localSheetId="23">#REF!</definedName>
    <definedName name="ARP" localSheetId="24">#REF!</definedName>
    <definedName name="ARP" localSheetId="8">#REF!</definedName>
    <definedName name="ARP" localSheetId="9">#REF!</definedName>
    <definedName name="ARP" localSheetId="25">#REF!</definedName>
    <definedName name="ARP" localSheetId="26">#REF!</definedName>
    <definedName name="ARP" localSheetId="27">#REF!</definedName>
    <definedName name="ARP" localSheetId="28">#REF!</definedName>
    <definedName name="ARP" localSheetId="10">#REF!</definedName>
    <definedName name="ARP" localSheetId="12">#REF!</definedName>
    <definedName name="ARP" localSheetId="13">#REF!</definedName>
    <definedName name="ARP" localSheetId="15">#REF!</definedName>
    <definedName name="ARP" localSheetId="19">#REF!</definedName>
    <definedName name="ARP" localSheetId="16">#REF!</definedName>
    <definedName name="ARP" localSheetId="17">#REF!</definedName>
    <definedName name="ARP" localSheetId="18">#REF!</definedName>
    <definedName name="ARP" localSheetId="20">#REF!</definedName>
    <definedName name="ARP" localSheetId="11">#REF!</definedName>
    <definedName name="ARP" localSheetId="14">#REF!</definedName>
    <definedName name="ARP" localSheetId="1">#REF!</definedName>
    <definedName name="ARP">#REF!</definedName>
    <definedName name="ARS" localSheetId="1">#REF!</definedName>
    <definedName name="ARS">#REF!</definedName>
    <definedName name="as" localSheetId="7">[6]!ERR</definedName>
    <definedName name="as" localSheetId="5">[6]!ERR</definedName>
    <definedName name="as" localSheetId="6">[6]!ERR</definedName>
    <definedName name="as" localSheetId="21">[6]!ERR</definedName>
    <definedName name="as" localSheetId="22">[6]!ERR</definedName>
    <definedName name="as" localSheetId="23">[6]!ERR</definedName>
    <definedName name="as" localSheetId="24">[6]!ERR</definedName>
    <definedName name="as" localSheetId="8">[6]!ERR</definedName>
    <definedName name="as" localSheetId="9">[6]!ERR</definedName>
    <definedName name="as" localSheetId="25">[6]!ERR</definedName>
    <definedName name="as" localSheetId="26">[6]!ERR</definedName>
    <definedName name="as" localSheetId="27">[6]!ERR</definedName>
    <definedName name="as" localSheetId="28">[6]!ERR</definedName>
    <definedName name="as" localSheetId="10">[6]!ERR</definedName>
    <definedName name="as" localSheetId="12">[6]!ERR</definedName>
    <definedName name="as" localSheetId="13">[6]!ERR</definedName>
    <definedName name="as" localSheetId="15">[6]!ERR</definedName>
    <definedName name="as" localSheetId="19">[6]!ERR</definedName>
    <definedName name="as" localSheetId="16">[6]!ERR</definedName>
    <definedName name="as" localSheetId="17">[6]!ERR</definedName>
    <definedName name="as" localSheetId="18">[6]!ERR</definedName>
    <definedName name="as" localSheetId="20">[6]!ERR</definedName>
    <definedName name="as" localSheetId="11">[6]!ERR</definedName>
    <definedName name="as" localSheetId="14">[6]!ERR</definedName>
    <definedName name="as" localSheetId="1">'MEMORIAS DE CANTIDADES'!ERR</definedName>
    <definedName name="as" localSheetId="2">'PMA '!ERR</definedName>
    <definedName name="as">[0]!ERR</definedName>
    <definedName name="ASB" localSheetId="2">#REF!</definedName>
    <definedName name="ASB">[7]AASHTO!$A$8:$F$11</definedName>
    <definedName name="ASD" localSheetId="7"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10"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5" hidden="1">{"via1",#N/A,TRUE,"general";"via2",#N/A,TRUE,"general";"via3",#N/A,TRUE,"general"}</definedName>
    <definedName name="ASD" localSheetId="19"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20" hidden="1">{"via1",#N/A,TRUE,"general";"via2",#N/A,TRUE,"general";"via3",#N/A,TRUE,"general"}</definedName>
    <definedName name="ASD" localSheetId="11" hidden="1">{"via1",#N/A,TRUE,"general";"via2",#N/A,TRUE,"general";"via3",#N/A,TRUE,"general"}</definedName>
    <definedName name="ASD" localSheetId="14"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10"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5" hidden="1">{"via1",#N/A,TRUE,"general";"via2",#N/A,TRUE,"general";"via3",#N/A,TRUE,"general"}</definedName>
    <definedName name="ASDA" localSheetId="19"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20" hidden="1">{"via1",#N/A,TRUE,"general";"via2",#N/A,TRUE,"general";"via3",#N/A,TRUE,"general"}</definedName>
    <definedName name="ASDA" localSheetId="11" hidden="1">{"via1",#N/A,TRUE,"general";"via2",#N/A,TRUE,"general";"via3",#N/A,TRUE,"general"}</definedName>
    <definedName name="ASDA" localSheetId="14"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10"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5" hidden="1">{"via1",#N/A,TRUE,"general";"via2",#N/A,TRUE,"general";"via3",#N/A,TRUE,"general"}</definedName>
    <definedName name="asdf" localSheetId="19"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20" hidden="1">{"via1",#N/A,TRUE,"general";"via2",#N/A,TRUE,"general";"via3",#N/A,TRUE,"general"}</definedName>
    <definedName name="asdf" localSheetId="11" hidden="1">{"via1",#N/A,TRUE,"general";"via2",#N/A,TRUE,"general";"via3",#N/A,TRUE,"general"}</definedName>
    <definedName name="asdf" localSheetId="14"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10"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5" hidden="1">{"via1",#N/A,TRUE,"general";"via2",#N/A,TRUE,"general";"via3",#N/A,TRUE,"general"}</definedName>
    <definedName name="asdfa" localSheetId="19"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20" hidden="1">{"via1",#N/A,TRUE,"general";"via2",#N/A,TRUE,"general";"via3",#N/A,TRUE,"general"}</definedName>
    <definedName name="asdfa" localSheetId="11" hidden="1">{"via1",#N/A,TRUE,"general";"via2",#N/A,TRUE,"general";"via3",#N/A,TRUE,"general"}</definedName>
    <definedName name="asdfa" localSheetId="14"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 localSheetId="7">#REF!</definedName>
    <definedName name="ASDFGHJK" localSheetId="5">#REF!</definedName>
    <definedName name="ASDFGHJK" localSheetId="6">#REF!</definedName>
    <definedName name="ASDFGHJK" localSheetId="21">#REF!</definedName>
    <definedName name="ASDFGHJK" localSheetId="22">#REF!</definedName>
    <definedName name="ASDFGHJK" localSheetId="23">#REF!</definedName>
    <definedName name="ASDFGHJK" localSheetId="24">#REF!</definedName>
    <definedName name="ASDFGHJK" localSheetId="8">#REF!</definedName>
    <definedName name="ASDFGHJK" localSheetId="9">#REF!</definedName>
    <definedName name="ASDFGHJK" localSheetId="25">#REF!</definedName>
    <definedName name="ASDFGHJK" localSheetId="26">#REF!</definedName>
    <definedName name="ASDFGHJK" localSheetId="27">#REF!</definedName>
    <definedName name="ASDFGHJK" localSheetId="28">#REF!</definedName>
    <definedName name="ASDFGHJK" localSheetId="10">#REF!</definedName>
    <definedName name="ASDFGHJK" localSheetId="12">#REF!</definedName>
    <definedName name="ASDFGHJK" localSheetId="13">#REF!</definedName>
    <definedName name="ASDFGHJK" localSheetId="15">#REF!</definedName>
    <definedName name="ASDFGHJK" localSheetId="19">#REF!</definedName>
    <definedName name="ASDFGHJK" localSheetId="16">#REF!</definedName>
    <definedName name="ASDFGHJK" localSheetId="17">#REF!</definedName>
    <definedName name="ASDFGHJK" localSheetId="18">#REF!</definedName>
    <definedName name="ASDFGHJK" localSheetId="20">#REF!</definedName>
    <definedName name="ASDFGHJK" localSheetId="11">#REF!</definedName>
    <definedName name="ASDFGHJK" localSheetId="14">#REF!</definedName>
    <definedName name="ASDFGHJK" localSheetId="1">#REF!</definedName>
    <definedName name="ASDFGHJK">#REF!</definedName>
    <definedName name="ASDFGHJKLÑ" localSheetId="7">[6]!ERR</definedName>
    <definedName name="ASDFGHJKLÑ" localSheetId="5">[6]!ERR</definedName>
    <definedName name="ASDFGHJKLÑ" localSheetId="6">[6]!ERR</definedName>
    <definedName name="ASDFGHJKLÑ" localSheetId="21">[6]!ERR</definedName>
    <definedName name="ASDFGHJKLÑ" localSheetId="22">[6]!ERR</definedName>
    <definedName name="ASDFGHJKLÑ" localSheetId="23">[6]!ERR</definedName>
    <definedName name="ASDFGHJKLÑ" localSheetId="24">[6]!ERR</definedName>
    <definedName name="ASDFGHJKLÑ" localSheetId="8">[6]!ERR</definedName>
    <definedName name="ASDFGHJKLÑ" localSheetId="9">[6]!ERR</definedName>
    <definedName name="ASDFGHJKLÑ" localSheetId="25">[6]!ERR</definedName>
    <definedName name="ASDFGHJKLÑ" localSheetId="26">[6]!ERR</definedName>
    <definedName name="ASDFGHJKLÑ" localSheetId="27">[6]!ERR</definedName>
    <definedName name="ASDFGHJKLÑ" localSheetId="28">[6]!ERR</definedName>
    <definedName name="ASDFGHJKLÑ" localSheetId="10">[6]!ERR</definedName>
    <definedName name="ASDFGHJKLÑ" localSheetId="12">[6]!ERR</definedName>
    <definedName name="ASDFGHJKLÑ" localSheetId="13">[6]!ERR</definedName>
    <definedName name="ASDFGHJKLÑ" localSheetId="15">[6]!ERR</definedName>
    <definedName name="ASDFGHJKLÑ" localSheetId="19">[6]!ERR</definedName>
    <definedName name="ASDFGHJKLÑ" localSheetId="16">[6]!ERR</definedName>
    <definedName name="ASDFGHJKLÑ" localSheetId="17">[6]!ERR</definedName>
    <definedName name="ASDFGHJKLÑ" localSheetId="18">[6]!ERR</definedName>
    <definedName name="ASDFGHJKLÑ" localSheetId="20">[6]!ERR</definedName>
    <definedName name="ASDFGHJKLÑ" localSheetId="11">[6]!ERR</definedName>
    <definedName name="ASDFGHJKLÑ" localSheetId="14">[6]!ERR</definedName>
    <definedName name="ASDFGHJKLÑ" localSheetId="1">'MEMORIAS DE CANTIDADES'!ERR</definedName>
    <definedName name="ASDFGHJKLÑ" localSheetId="2">'PMA '!ERR</definedName>
    <definedName name="ASDFGHJKLÑ">[0]!ERR</definedName>
    <definedName name="asdfñk" localSheetId="7">[44]!absc</definedName>
    <definedName name="asdfñk" localSheetId="5">[44]!absc</definedName>
    <definedName name="asdfñk" localSheetId="6">[44]!absc</definedName>
    <definedName name="asdfñk" localSheetId="21">[44]!absc</definedName>
    <definedName name="asdfñk" localSheetId="22">[44]!absc</definedName>
    <definedName name="asdfñk" localSheetId="23">[44]!absc</definedName>
    <definedName name="asdfñk" localSheetId="24">[44]!absc</definedName>
    <definedName name="asdfñk" localSheetId="8">[44]!absc</definedName>
    <definedName name="asdfñk" localSheetId="9">[44]!absc</definedName>
    <definedName name="asdfñk" localSheetId="25">[44]!absc</definedName>
    <definedName name="asdfñk" localSheetId="26">[44]!absc</definedName>
    <definedName name="asdfñk" localSheetId="27">[44]!absc</definedName>
    <definedName name="asdfñk" localSheetId="28">[44]!absc</definedName>
    <definedName name="asdfñk" localSheetId="10">[44]!absc</definedName>
    <definedName name="asdfñk" localSheetId="12">[44]!absc</definedName>
    <definedName name="asdfñk" localSheetId="13">[44]!absc</definedName>
    <definedName name="asdfñk" localSheetId="15">[44]!absc</definedName>
    <definedName name="asdfñk" localSheetId="19">[44]!absc</definedName>
    <definedName name="asdfñk" localSheetId="16">[44]!absc</definedName>
    <definedName name="asdfñk" localSheetId="17">[44]!absc</definedName>
    <definedName name="asdfñk" localSheetId="18">[44]!absc</definedName>
    <definedName name="asdfñk" localSheetId="20">[44]!absc</definedName>
    <definedName name="asdfñk" localSheetId="11">[44]!absc</definedName>
    <definedName name="asdfñk" localSheetId="14">[44]!absc</definedName>
    <definedName name="asdfñk">[44]!absc</definedName>
    <definedName name="asfasd" localSheetId="7"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10"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5" hidden="1">{"via1",#N/A,TRUE,"general";"via2",#N/A,TRUE,"general";"via3",#N/A,TRUE,"general"}</definedName>
    <definedName name="asfasd" localSheetId="19"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20" hidden="1">{"via1",#N/A,TRUE,"general";"via2",#N/A,TRUE,"general";"via3",#N/A,TRUE,"general"}</definedName>
    <definedName name="asfasd" localSheetId="11" hidden="1">{"via1",#N/A,TRUE,"general";"via2",#N/A,TRUE,"general";"via3",#N/A,TRUE,"general"}</definedName>
    <definedName name="asfasd" localSheetId="14"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10"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5" hidden="1">{"via1",#N/A,TRUE,"general";"via2",#N/A,TRUE,"general";"via3",#N/A,TRUE,"general"}</definedName>
    <definedName name="asfasdl" localSheetId="19"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20" hidden="1">{"via1",#N/A,TRUE,"general";"via2",#N/A,TRUE,"general";"via3",#N/A,TRUE,"general"}</definedName>
    <definedName name="asfasdl" localSheetId="11" hidden="1">{"via1",#N/A,TRUE,"general";"via2",#N/A,TRUE,"general";"via3",#N/A,TRUE,"general"}</definedName>
    <definedName name="asfasdl" localSheetId="14"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7"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21" hidden="1">{#N/A,#N/A,TRUE,"INGENIERIA";#N/A,#N/A,TRUE,"COMPRAS";#N/A,#N/A,TRUE,"DIRECCION";#N/A,#N/A,TRUE,"RESUMEN"}</definedName>
    <definedName name="asfdfe" localSheetId="22" hidden="1">{#N/A,#N/A,TRUE,"INGENIERIA";#N/A,#N/A,TRUE,"COMPRAS";#N/A,#N/A,TRUE,"DIRECCION";#N/A,#N/A,TRUE,"RESUMEN"}</definedName>
    <definedName name="asfdfe" localSheetId="23" hidden="1">{#N/A,#N/A,TRUE,"INGENIERIA";#N/A,#N/A,TRUE,"COMPRAS";#N/A,#N/A,TRUE,"DIRECCION";#N/A,#N/A,TRUE,"RESUMEN"}</definedName>
    <definedName name="asfdfe" localSheetId="24"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25" hidden="1">{#N/A,#N/A,TRUE,"INGENIERIA";#N/A,#N/A,TRUE,"COMPRAS";#N/A,#N/A,TRUE,"DIRECCION";#N/A,#N/A,TRUE,"RESUMEN"}</definedName>
    <definedName name="asfdfe" localSheetId="26" hidden="1">{#N/A,#N/A,TRUE,"INGENIERIA";#N/A,#N/A,TRUE,"COMPRAS";#N/A,#N/A,TRUE,"DIRECCION";#N/A,#N/A,TRUE,"RESUMEN"}</definedName>
    <definedName name="asfdfe" localSheetId="27" hidden="1">{#N/A,#N/A,TRUE,"INGENIERIA";#N/A,#N/A,TRUE,"COMPRAS";#N/A,#N/A,TRUE,"DIRECCION";#N/A,#N/A,TRUE,"RESUMEN"}</definedName>
    <definedName name="asfdfe" localSheetId="28" hidden="1">{#N/A,#N/A,TRUE,"INGENIERIA";#N/A,#N/A,TRUE,"COMPRAS";#N/A,#N/A,TRUE,"DIRECCION";#N/A,#N/A,TRUE,"RESUMEN"}</definedName>
    <definedName name="asfdfe" localSheetId="10" hidden="1">{#N/A,#N/A,TRUE,"INGENIERIA";#N/A,#N/A,TRUE,"COMPRAS";#N/A,#N/A,TRUE,"DIRECCION";#N/A,#N/A,TRUE,"RESUMEN"}</definedName>
    <definedName name="asfdfe" localSheetId="12" hidden="1">{#N/A,#N/A,TRUE,"INGENIERIA";#N/A,#N/A,TRUE,"COMPRAS";#N/A,#N/A,TRUE,"DIRECCION";#N/A,#N/A,TRUE,"RESUMEN"}</definedName>
    <definedName name="asfdfe" localSheetId="13" hidden="1">{#N/A,#N/A,TRUE,"INGENIERIA";#N/A,#N/A,TRUE,"COMPRAS";#N/A,#N/A,TRUE,"DIRECCION";#N/A,#N/A,TRUE,"RESUMEN"}</definedName>
    <definedName name="asfdfe" localSheetId="15" hidden="1">{#N/A,#N/A,TRUE,"INGENIERIA";#N/A,#N/A,TRUE,"COMPRAS";#N/A,#N/A,TRUE,"DIRECCION";#N/A,#N/A,TRUE,"RESUMEN"}</definedName>
    <definedName name="asfdfe" localSheetId="19" hidden="1">{#N/A,#N/A,TRUE,"INGENIERIA";#N/A,#N/A,TRUE,"COMPRAS";#N/A,#N/A,TRUE,"DIRECCION";#N/A,#N/A,TRUE,"RESUMEN"}</definedName>
    <definedName name="asfdfe" localSheetId="16" hidden="1">{#N/A,#N/A,TRUE,"INGENIERIA";#N/A,#N/A,TRUE,"COMPRAS";#N/A,#N/A,TRUE,"DIRECCION";#N/A,#N/A,TRUE,"RESUMEN"}</definedName>
    <definedName name="asfdfe" localSheetId="17" hidden="1">{#N/A,#N/A,TRUE,"INGENIERIA";#N/A,#N/A,TRUE,"COMPRAS";#N/A,#N/A,TRUE,"DIRECCION";#N/A,#N/A,TRUE,"RESUMEN"}</definedName>
    <definedName name="asfdfe" localSheetId="18" hidden="1">{#N/A,#N/A,TRUE,"INGENIERIA";#N/A,#N/A,TRUE,"COMPRAS";#N/A,#N/A,TRUE,"DIRECCION";#N/A,#N/A,TRUE,"RESUMEN"}</definedName>
    <definedName name="asfdfe" localSheetId="20" hidden="1">{#N/A,#N/A,TRUE,"INGENIERIA";#N/A,#N/A,TRUE,"COMPRAS";#N/A,#N/A,TRUE,"DIRECCION";#N/A,#N/A,TRUE,"RESUMEN"}</definedName>
    <definedName name="asfdfe" localSheetId="11" hidden="1">{#N/A,#N/A,TRUE,"INGENIERIA";#N/A,#N/A,TRUE,"COMPRAS";#N/A,#N/A,TRUE,"DIRECCION";#N/A,#N/A,TRUE,"RESUMEN"}</definedName>
    <definedName name="asfdfe" localSheetId="14" hidden="1">{#N/A,#N/A,TRUE,"INGENIERIA";#N/A,#N/A,TRUE,"COMPRAS";#N/A,#N/A,TRUE,"DIRECCION";#N/A,#N/A,TRUE,"RESUMEN"}</definedName>
    <definedName name="asfdfe" localSheetId="1" hidden="1">{#N/A,#N/A,TRUE,"INGENIERIA";#N/A,#N/A,TRUE,"COMPRAS";#N/A,#N/A,TRUE,"DIRECCION";#N/A,#N/A,TRUE,"RESUMEN"}</definedName>
    <definedName name="asfdfe" localSheetId="2"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10"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5" hidden="1">{"TAB1",#N/A,TRUE,"GENERAL";"TAB2",#N/A,TRUE,"GENERAL";"TAB3",#N/A,TRUE,"GENERAL";"TAB4",#N/A,TRUE,"GENERAL";"TAB5",#N/A,TRUE,"GENERAL"}</definedName>
    <definedName name="asff" localSheetId="19"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2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4"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10"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5" hidden="1">{"via1",#N/A,TRUE,"general";"via2",#N/A,TRUE,"general";"via3",#N/A,TRUE,"general"}</definedName>
    <definedName name="asfghjoi" localSheetId="19"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20" hidden="1">{"via1",#N/A,TRUE,"general";"via2",#N/A,TRUE,"general";"via3",#N/A,TRUE,"general"}</definedName>
    <definedName name="asfghjoi" localSheetId="11" hidden="1">{"via1",#N/A,TRUE,"general";"via2",#N/A,TRUE,"general";"via3",#N/A,TRUE,"general"}</definedName>
    <definedName name="asfghjoi" localSheetId="14"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 localSheetId="2">#REF!</definedName>
    <definedName name="Atp">[11]EMPRESA!$F$20</definedName>
    <definedName name="auto1" localSheetId="7">#REF!</definedName>
    <definedName name="auto1" localSheetId="5">#REF!</definedName>
    <definedName name="auto1" localSheetId="6">#REF!</definedName>
    <definedName name="auto1" localSheetId="21">#REF!</definedName>
    <definedName name="auto1" localSheetId="22">#REF!</definedName>
    <definedName name="auto1" localSheetId="23">#REF!</definedName>
    <definedName name="auto1" localSheetId="24">#REF!</definedName>
    <definedName name="auto1" localSheetId="8">#REF!</definedName>
    <definedName name="auto1" localSheetId="9">#REF!</definedName>
    <definedName name="auto1" localSheetId="25">#REF!</definedName>
    <definedName name="auto1" localSheetId="26">#REF!</definedName>
    <definedName name="auto1" localSheetId="27">#REF!</definedName>
    <definedName name="auto1" localSheetId="28">#REF!</definedName>
    <definedName name="auto1" localSheetId="10">#REF!</definedName>
    <definedName name="auto1" localSheetId="12">#REF!</definedName>
    <definedName name="auto1" localSheetId="13">#REF!</definedName>
    <definedName name="auto1" localSheetId="15">#REF!</definedName>
    <definedName name="auto1" localSheetId="19">#REF!</definedName>
    <definedName name="auto1" localSheetId="16">#REF!</definedName>
    <definedName name="auto1" localSheetId="17">#REF!</definedName>
    <definedName name="auto1" localSheetId="18">#REF!</definedName>
    <definedName name="auto1" localSheetId="20">#REF!</definedName>
    <definedName name="auto1" localSheetId="11">#REF!</definedName>
    <definedName name="auto1" localSheetId="14">#REF!</definedName>
    <definedName name="auto1" localSheetId="4">#REF!</definedName>
    <definedName name="auto1" localSheetId="3">#REF!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 localSheetId="2">#REF!</definedName>
    <definedName name="AuxAlim">'[11]DATOS CONTRATO'!$E$18</definedName>
    <definedName name="auxalimentacion" localSheetId="2">#REF!</definedName>
    <definedName name="auxalimentacion">[45]CONTRATO!$E$18</definedName>
    <definedName name="AuxCom" localSheetId="2">#REF!</definedName>
    <definedName name="AuxCom">'[11]DATOS CONTRATO'!$I$16</definedName>
    <definedName name="auxcomisariato" localSheetId="2">#REF!</definedName>
    <definedName name="auxcomisariato">[45]CONTRATO!$I$16</definedName>
    <definedName name="AuxDot" localSheetId="2">#REF!</definedName>
    <definedName name="AuxDot">'[11]DATOS CONTRATO'!$I$17</definedName>
    <definedName name="auxdotacion" localSheetId="2">#REF!</definedName>
    <definedName name="auxdotacion">[45]CONTRATO!$I$17</definedName>
    <definedName name="AuxHab" localSheetId="2">#REF!</definedName>
    <definedName name="AuxHab">'[11]DATOS CONTRATO'!$E$17</definedName>
    <definedName name="auxhabi" localSheetId="2">#REF!</definedName>
    <definedName name="auxhabi">[46]CONTRATO!$E$17</definedName>
    <definedName name="auxhabitacion" localSheetId="2">#REF!</definedName>
    <definedName name="auxhabitacion">[45]CONTRATO!$E$17</definedName>
    <definedName name="auxtransporte" localSheetId="2">#REF!</definedName>
    <definedName name="auxtransporte">[45]CONTRATO!$E$16</definedName>
    <definedName name="Avance_por_item" localSheetId="7">#REF!,#REF!,#REF!,#REF!,#REF!,#REF!,#REF!,#REF!,#REF!,#REF!,#REF!,#REF!,#REF!,#REF!,#REF!,#REF!,#REF!,#REF!</definedName>
    <definedName name="Avance_por_item" localSheetId="5">#REF!,#REF!,#REF!,#REF!,#REF!,#REF!,#REF!,#REF!,#REF!,#REF!,#REF!,#REF!,#REF!,#REF!,#REF!,#REF!,#REF!,#REF!</definedName>
    <definedName name="Avance_por_item" localSheetId="6">#REF!,#REF!,#REF!,#REF!,#REF!,#REF!,#REF!,#REF!,#REF!,#REF!,#REF!,#REF!,#REF!,#REF!,#REF!,#REF!,#REF!,#REF!</definedName>
    <definedName name="Avance_por_item" localSheetId="21">#REF!,#REF!,#REF!,#REF!,#REF!,#REF!,#REF!,#REF!,#REF!,#REF!,#REF!,#REF!,#REF!,#REF!,#REF!,#REF!,#REF!,#REF!</definedName>
    <definedName name="Avance_por_item" localSheetId="22">#REF!,#REF!,#REF!,#REF!,#REF!,#REF!,#REF!,#REF!,#REF!,#REF!,#REF!,#REF!,#REF!,#REF!,#REF!,#REF!,#REF!,#REF!</definedName>
    <definedName name="Avance_por_item" localSheetId="23">#REF!,#REF!,#REF!,#REF!,#REF!,#REF!,#REF!,#REF!,#REF!,#REF!,#REF!,#REF!,#REF!,#REF!,#REF!,#REF!,#REF!,#REF!</definedName>
    <definedName name="Avance_por_item" localSheetId="24">#REF!,#REF!,#REF!,#REF!,#REF!,#REF!,#REF!,#REF!,#REF!,#REF!,#REF!,#REF!,#REF!,#REF!,#REF!,#REF!,#REF!,#REF!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 localSheetId="25">#REF!,#REF!,#REF!,#REF!,#REF!,#REF!,#REF!,#REF!,#REF!,#REF!,#REF!,#REF!,#REF!,#REF!,#REF!,#REF!,#REF!,#REF!</definedName>
    <definedName name="Avance_por_item" localSheetId="26">#REF!,#REF!,#REF!,#REF!,#REF!,#REF!,#REF!,#REF!,#REF!,#REF!,#REF!,#REF!,#REF!,#REF!,#REF!,#REF!,#REF!,#REF!</definedName>
    <definedName name="Avance_por_item" localSheetId="27">#REF!,#REF!,#REF!,#REF!,#REF!,#REF!,#REF!,#REF!,#REF!,#REF!,#REF!,#REF!,#REF!,#REF!,#REF!,#REF!,#REF!,#REF!</definedName>
    <definedName name="Avance_por_item" localSheetId="28">#REF!,#REF!,#REF!,#REF!,#REF!,#REF!,#REF!,#REF!,#REF!,#REF!,#REF!,#REF!,#REF!,#REF!,#REF!,#REF!,#REF!,#REF!</definedName>
    <definedName name="Avance_por_item" localSheetId="10">#REF!,#REF!,#REF!,#REF!,#REF!,#REF!,#REF!,#REF!,#REF!,#REF!,#REF!,#REF!,#REF!,#REF!,#REF!,#REF!,#REF!,#REF!</definedName>
    <definedName name="Avance_por_item" localSheetId="12">#REF!,#REF!,#REF!,#REF!,#REF!,#REF!,#REF!,#REF!,#REF!,#REF!,#REF!,#REF!,#REF!,#REF!,#REF!,#REF!,#REF!,#REF!</definedName>
    <definedName name="Avance_por_item" localSheetId="13">#REF!,#REF!,#REF!,#REF!,#REF!,#REF!,#REF!,#REF!,#REF!,#REF!,#REF!,#REF!,#REF!,#REF!,#REF!,#REF!,#REF!,#REF!</definedName>
    <definedName name="Avance_por_item" localSheetId="15">#REF!,#REF!,#REF!,#REF!,#REF!,#REF!,#REF!,#REF!,#REF!,#REF!,#REF!,#REF!,#REF!,#REF!,#REF!,#REF!,#REF!,#REF!</definedName>
    <definedName name="Avance_por_item" localSheetId="19">#REF!,#REF!,#REF!,#REF!,#REF!,#REF!,#REF!,#REF!,#REF!,#REF!,#REF!,#REF!,#REF!,#REF!,#REF!,#REF!,#REF!,#REF!</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18">#REF!,#REF!,#REF!,#REF!,#REF!,#REF!,#REF!,#REF!,#REF!,#REF!,#REF!,#REF!,#REF!,#REF!,#REF!,#REF!,#REF!,#REF!</definedName>
    <definedName name="Avance_por_item" localSheetId="20">#REF!,#REF!,#REF!,#REF!,#REF!,#REF!,#REF!,#REF!,#REF!,#REF!,#REF!,#REF!,#REF!,#REF!,#REF!,#REF!,#REF!,#REF!</definedName>
    <definedName name="Avance_por_item" localSheetId="11">#REF!,#REF!,#REF!,#REF!,#REF!,#REF!,#REF!,#REF!,#REF!,#REF!,#REF!,#REF!,#REF!,#REF!,#REF!,#REF!,#REF!,#REF!</definedName>
    <definedName name="Avance_por_item" localSheetId="14">#REF!,#REF!,#REF!,#REF!,#REF!,#REF!,#REF!,#REF!,#REF!,#REF!,#REF!,#REF!,#REF!,#REF!,#REF!,#REF!,#REF!,#REF!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7">#REF!</definedName>
    <definedName name="AW" localSheetId="5">#REF!</definedName>
    <definedName name="AW" localSheetId="6">#REF!</definedName>
    <definedName name="AW" localSheetId="21">#REF!</definedName>
    <definedName name="AW" localSheetId="22">#REF!</definedName>
    <definedName name="AW" localSheetId="23">#REF!</definedName>
    <definedName name="AW" localSheetId="24">#REF!</definedName>
    <definedName name="AW" localSheetId="8">#REF!</definedName>
    <definedName name="AW" localSheetId="9">#REF!</definedName>
    <definedName name="AW" localSheetId="25">#REF!</definedName>
    <definedName name="AW" localSheetId="26">#REF!</definedName>
    <definedName name="AW" localSheetId="27">#REF!</definedName>
    <definedName name="AW" localSheetId="28">#REF!</definedName>
    <definedName name="AW" localSheetId="10">#REF!</definedName>
    <definedName name="AW" localSheetId="12">#REF!</definedName>
    <definedName name="AW" localSheetId="13">#REF!</definedName>
    <definedName name="AW" localSheetId="15">#REF!</definedName>
    <definedName name="AW" localSheetId="19">#REF!</definedName>
    <definedName name="AW" localSheetId="16">#REF!</definedName>
    <definedName name="AW" localSheetId="17">#REF!</definedName>
    <definedName name="AW" localSheetId="18">#REF!</definedName>
    <definedName name="AW" localSheetId="20">#REF!</definedName>
    <definedName name="AW" localSheetId="11">#REF!</definedName>
    <definedName name="AW" localSheetId="14">#REF!</definedName>
    <definedName name="AW" localSheetId="1">#REF!</definedName>
    <definedName name="AW">#REF!</definedName>
    <definedName name="AWASCSDF" localSheetId="1">#REF!</definedName>
    <definedName name="AWASCSDF">#REF!</definedName>
    <definedName name="AYUDANTE" localSheetId="1">#REF!</definedName>
    <definedName name="AYUDANTE">#REF!</definedName>
    <definedName name="AYUDATE" localSheetId="1">#REF!</definedName>
    <definedName name="AYUDATE">#REF!</definedName>
    <definedName name="azaz" localSheetId="7"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10"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5" hidden="1">{"TAB1",#N/A,TRUE,"GENERAL";"TAB2",#N/A,TRUE,"GENERAL";"TAB3",#N/A,TRUE,"GENERAL";"TAB4",#N/A,TRUE,"GENERAL";"TAB5",#N/A,TRUE,"GENERAL"}</definedName>
    <definedName name="azaz" localSheetId="19"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2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4"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10"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5" hidden="1">{"via1",#N/A,TRUE,"general";"via2",#N/A,TRUE,"general";"via3",#N/A,TRUE,"general"}</definedName>
    <definedName name="B" localSheetId="19"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20" hidden="1">{"via1",#N/A,TRUE,"general";"via2",#N/A,TRUE,"general";"via3",#N/A,TRUE,"general"}</definedName>
    <definedName name="B" localSheetId="11" hidden="1">{"via1",#N/A,TRUE,"general";"via2",#N/A,TRUE,"general";"via3",#N/A,TRUE,"general"}</definedName>
    <definedName name="B" localSheetId="14" hidden="1">{"via1",#N/A,TRUE,"general";"via2",#N/A,TRUE,"general";"via3",#N/A,TRUE,"general"}</definedName>
    <definedName name="b" localSheetId="4">#REF!</definedName>
    <definedName name="b" localSheetId="3">#REF!</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ajo_L" localSheetId="2">#REF!</definedName>
    <definedName name="Bajo_L">[34]Tabla!$A$1:$A$5</definedName>
    <definedName name="Base" localSheetId="7">#REF!</definedName>
    <definedName name="Base" localSheetId="5">#REF!</definedName>
    <definedName name="Base" localSheetId="6">#REF!</definedName>
    <definedName name="Base" localSheetId="21">#REF!</definedName>
    <definedName name="Base" localSheetId="22">#REF!</definedName>
    <definedName name="Base" localSheetId="23">#REF!</definedName>
    <definedName name="Base" localSheetId="24">#REF!</definedName>
    <definedName name="Base" localSheetId="8">#REF!</definedName>
    <definedName name="Base" localSheetId="9">#REF!</definedName>
    <definedName name="Base" localSheetId="25">#REF!</definedName>
    <definedName name="Base" localSheetId="26">#REF!</definedName>
    <definedName name="Base" localSheetId="27">#REF!</definedName>
    <definedName name="Base" localSheetId="28">#REF!</definedName>
    <definedName name="Base" localSheetId="10">#REF!</definedName>
    <definedName name="Base" localSheetId="12">#REF!</definedName>
    <definedName name="Base" localSheetId="13">#REF!</definedName>
    <definedName name="Base" localSheetId="15">#REF!</definedName>
    <definedName name="Base" localSheetId="19">#REF!</definedName>
    <definedName name="Base" localSheetId="16">#REF!</definedName>
    <definedName name="Base" localSheetId="17">#REF!</definedName>
    <definedName name="Base" localSheetId="18">#REF!</definedName>
    <definedName name="Base" localSheetId="20">#REF!</definedName>
    <definedName name="Base" localSheetId="11">#REF!</definedName>
    <definedName name="Base" localSheetId="14">#REF!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 localSheetId="2">#REF!</definedName>
    <definedName name="basedatos">[47]Hoja1!$A$4:$BZ$55</definedName>
    <definedName name="_xlnm.Database" localSheetId="7">#REF!</definedName>
    <definedName name="_xlnm.Database" localSheetId="5">#REF!</definedName>
    <definedName name="_xlnm.Database" localSheetId="6">#REF!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8">#REF!</definedName>
    <definedName name="_xlnm.Database" localSheetId="9">#REF!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10">#REF!</definedName>
    <definedName name="_xlnm.Database" localSheetId="12">#REF!</definedName>
    <definedName name="_xlnm.Database" localSheetId="13">#REF!</definedName>
    <definedName name="_xlnm.Database" localSheetId="15">#REF!</definedName>
    <definedName name="_xlnm.Database" localSheetId="19">#REF!</definedName>
    <definedName name="_xlnm.Database" localSheetId="16">#REF!</definedName>
    <definedName name="_xlnm.Database" localSheetId="17">#REF!</definedName>
    <definedName name="_xlnm.Database" localSheetId="18">#REF!</definedName>
    <definedName name="_xlnm.Database" localSheetId="20">#REF!</definedName>
    <definedName name="_xlnm.Database" localSheetId="11">#REF!</definedName>
    <definedName name="_xlnm.Database" localSheetId="14">#REF!</definedName>
    <definedName name="_xlnm.Database" localSheetId="1">#REF!</definedName>
    <definedName name="_xlnm.Database">#REF!</definedName>
    <definedName name="BaseDeDatos1" localSheetId="1">#REF!</definedName>
    <definedName name="BaseDeDatos1">#REF!</definedName>
    <definedName name="basep" localSheetId="2">#REF!</definedName>
    <definedName name="basep">[48]PRESUPUESTAL!$A$4:$P$190</definedName>
    <definedName name="Basica_Centro_costo_2001" localSheetId="7">#REF!</definedName>
    <definedName name="Basica_Centro_costo_2001" localSheetId="5">#REF!</definedName>
    <definedName name="Basica_Centro_costo_2001" localSheetId="6">#REF!</definedName>
    <definedName name="Basica_Centro_costo_2001" localSheetId="21">#REF!</definedName>
    <definedName name="Basica_Centro_costo_2001" localSheetId="22">#REF!</definedName>
    <definedName name="Basica_Centro_costo_2001" localSheetId="23">#REF!</definedName>
    <definedName name="Basica_Centro_costo_2001" localSheetId="24">#REF!</definedName>
    <definedName name="Basica_Centro_costo_2001" localSheetId="8">#REF!</definedName>
    <definedName name="Basica_Centro_costo_2001" localSheetId="9">#REF!</definedName>
    <definedName name="Basica_Centro_costo_2001" localSheetId="25">#REF!</definedName>
    <definedName name="Basica_Centro_costo_2001" localSheetId="26">#REF!</definedName>
    <definedName name="Basica_Centro_costo_2001" localSheetId="27">#REF!</definedName>
    <definedName name="Basica_Centro_costo_2001" localSheetId="28">#REF!</definedName>
    <definedName name="Basica_Centro_costo_2001" localSheetId="10">#REF!</definedName>
    <definedName name="Basica_Centro_costo_2001" localSheetId="12">#REF!</definedName>
    <definedName name="Basica_Centro_costo_2001" localSheetId="13">#REF!</definedName>
    <definedName name="Basica_Centro_costo_2001" localSheetId="15">#REF!</definedName>
    <definedName name="Basica_Centro_costo_2001" localSheetId="19">#REF!</definedName>
    <definedName name="Basica_Centro_costo_2001" localSheetId="16">#REF!</definedName>
    <definedName name="Basica_Centro_costo_2001" localSheetId="17">#REF!</definedName>
    <definedName name="Basica_Centro_costo_2001" localSheetId="18">#REF!</definedName>
    <definedName name="Basica_Centro_costo_2001" localSheetId="20">#REF!</definedName>
    <definedName name="Basica_Centro_costo_2001" localSheetId="11">#REF!</definedName>
    <definedName name="Basica_Centro_costo_2001" localSheetId="14">#REF!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7">[6]!ERR</definedName>
    <definedName name="BB" localSheetId="5">[6]!ERR</definedName>
    <definedName name="BB" localSheetId="6">[6]!ERR</definedName>
    <definedName name="BB" localSheetId="21">[6]!ERR</definedName>
    <definedName name="BB" localSheetId="22">[6]!ERR</definedName>
    <definedName name="BB" localSheetId="23">[6]!ERR</definedName>
    <definedName name="BB" localSheetId="24">[6]!ERR</definedName>
    <definedName name="BB" localSheetId="8">[6]!ERR</definedName>
    <definedName name="BB" localSheetId="9">[6]!ERR</definedName>
    <definedName name="BB" localSheetId="25">[6]!ERR</definedName>
    <definedName name="BB" localSheetId="26">[6]!ERR</definedName>
    <definedName name="BB" localSheetId="27">[6]!ERR</definedName>
    <definedName name="BB" localSheetId="28">[6]!ERR</definedName>
    <definedName name="BB" localSheetId="10">[6]!ERR</definedName>
    <definedName name="BB" localSheetId="12">[6]!ERR</definedName>
    <definedName name="BB" localSheetId="13">[6]!ERR</definedName>
    <definedName name="BB" localSheetId="15">[6]!ERR</definedName>
    <definedName name="BB" localSheetId="19">[6]!ERR</definedName>
    <definedName name="BB" localSheetId="16">[6]!ERR</definedName>
    <definedName name="BB" localSheetId="17">[6]!ERR</definedName>
    <definedName name="BB" localSheetId="18">[6]!ERR</definedName>
    <definedName name="BB" localSheetId="20">[6]!ERR</definedName>
    <definedName name="BB" localSheetId="11">[6]!ERR</definedName>
    <definedName name="BB" localSheetId="14">[6]!ERR</definedName>
    <definedName name="BB" localSheetId="1">'MEMORIAS DE CANTIDADES'!ERR</definedName>
    <definedName name="BB" localSheetId="2">'PMA '!ERR</definedName>
    <definedName name="BB">[0]!ERR</definedName>
    <definedName name="bbbbbb" localSheetId="7"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10"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5" hidden="1">{"via1",#N/A,TRUE,"general";"via2",#N/A,TRUE,"general";"via3",#N/A,TRUE,"general"}</definedName>
    <definedName name="bbbbbb" localSheetId="19"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20" hidden="1">{"via1",#N/A,TRUE,"general";"via2",#N/A,TRUE,"general";"via3",#N/A,TRUE,"general"}</definedName>
    <definedName name="bbbbbb" localSheetId="11" hidden="1">{"via1",#N/A,TRUE,"general";"via2",#N/A,TRUE,"general";"via3",#N/A,TRUE,"general"}</definedName>
    <definedName name="bbbbbb" localSheetId="14"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10"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5" hidden="1">{"TAB1",#N/A,TRUE,"GENERAL";"TAB2",#N/A,TRUE,"GENERAL";"TAB3",#N/A,TRUE,"GENERAL";"TAB4",#N/A,TRUE,"GENERAL";"TAB5",#N/A,TRUE,"GENERAL"}</definedName>
    <definedName name="bbd" localSheetId="19"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20" hidden="1">{"TAB1",#N/A,TRUE,"GENERAL";"TAB2",#N/A,TRUE,"GENERAL";"TAB3",#N/A,TRUE,"GENERAL";"TAB4",#N/A,TRUE,"GENERAL";"TAB5",#N/A,TRUE,"GENERAL"}</definedName>
    <definedName name="bbd" localSheetId="11" hidden="1">{"TAB1",#N/A,TRUE,"GENERAL";"TAB2",#N/A,TRUE,"GENERAL";"TAB3",#N/A,TRUE,"GENERAL";"TAB4",#N/A,TRUE,"GENERAL";"TAB5",#N/A,TRUE,"GENERAL"}</definedName>
    <definedName name="bbd" localSheetId="14"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 localSheetId="2">#REF!</definedName>
    <definedName name="BC">#REF!</definedName>
    <definedName name="BCXBDFG" localSheetId="7"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 localSheetId="2">#REF!</definedName>
    <definedName name="BDD">#REF!</definedName>
    <definedName name="BDFB" localSheetId="7"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10"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5" hidden="1">{"via1",#N/A,TRUE,"general";"via2",#N/A,TRUE,"general";"via3",#N/A,TRUE,"general"}</definedName>
    <definedName name="BDFB" localSheetId="19"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20" hidden="1">{"via1",#N/A,TRUE,"general";"via2",#N/A,TRUE,"general";"via3",#N/A,TRUE,"general"}</definedName>
    <definedName name="BDFB" localSheetId="11" hidden="1">{"via1",#N/A,TRUE,"general";"via2",#N/A,TRUE,"general";"via3",#N/A,TRUE,"general"}</definedName>
    <definedName name="BDFB" localSheetId="14"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10"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5" hidden="1">{"TAB1",#N/A,TRUE,"GENERAL";"TAB2",#N/A,TRUE,"GENERAL";"TAB3",#N/A,TRUE,"GENERAL";"TAB4",#N/A,TRUE,"GENERAL";"TAB5",#N/A,TRUE,"GENERAL"}</definedName>
    <definedName name="be" localSheetId="19"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20" hidden="1">{"TAB1",#N/A,TRUE,"GENERAL";"TAB2",#N/A,TRUE,"GENERAL";"TAB3",#N/A,TRUE,"GENERAL";"TAB4",#N/A,TRUE,"GENERAL";"TAB5",#N/A,TRUE,"GENERAL"}</definedName>
    <definedName name="be" localSheetId="11" hidden="1">{"TAB1",#N/A,TRUE,"GENERAL";"TAB2",#N/A,TRUE,"GENERAL";"TAB3",#N/A,TRUE,"GENERAL";"TAB4",#N/A,TRUE,"GENERAL";"TAB5",#N/A,TRUE,"GENERAL"}</definedName>
    <definedName name="be" localSheetId="14"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2">#REF!</definedName>
    <definedName name="Beg_Bal">#REF!</definedName>
    <definedName name="BENEF.UNIT." localSheetId="1">#REF!</definedName>
    <definedName name="BENEF.UNIT.">#REF!</definedName>
    <definedName name="bfnfv" localSheetId="7"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10"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5" hidden="1">{"TAB1",#N/A,TRUE,"GENERAL";"TAB2",#N/A,TRUE,"GENERAL";"TAB3",#N/A,TRUE,"GENERAL";"TAB4",#N/A,TRUE,"GENERAL";"TAB5",#N/A,TRUE,"GENERAL"}</definedName>
    <definedName name="bgb" localSheetId="19"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20" hidden="1">{"TAB1",#N/A,TRUE,"GENERAL";"TAB2",#N/A,TRUE,"GENERAL";"TAB3",#N/A,TRUE,"GENERAL";"TAB4",#N/A,TRUE,"GENERAL";"TAB5",#N/A,TRUE,"GENERAL"}</definedName>
    <definedName name="bgb" localSheetId="11" hidden="1">{"TAB1",#N/A,TRUE,"GENERAL";"TAB2",#N/A,TRUE,"GENERAL";"TAB3",#N/A,TRUE,"GENERAL";"TAB4",#N/A,TRUE,"GENERAL";"TAB5",#N/A,TRUE,"GENERAL"}</definedName>
    <definedName name="bgb" localSheetId="14"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10"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5" hidden="1">{"via1",#N/A,TRUE,"general";"via2",#N/A,TRUE,"general";"via3",#N/A,TRUE,"general"}</definedName>
    <definedName name="BGDGFRT" localSheetId="19"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20" hidden="1">{"via1",#N/A,TRUE,"general";"via2",#N/A,TRUE,"general";"via3",#N/A,TRUE,"general"}</definedName>
    <definedName name="BGDGFRT" localSheetId="11" hidden="1">{"via1",#N/A,TRUE,"general";"via2",#N/A,TRUE,"general";"via3",#N/A,TRUE,"general"}</definedName>
    <definedName name="BGDGFRT" localSheetId="14"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10"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5" hidden="1">{"via1",#N/A,TRUE,"general";"via2",#N/A,TRUE,"general";"via3",#N/A,TRUE,"general"}</definedName>
    <definedName name="BGFBFH" localSheetId="19"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20" hidden="1">{"via1",#N/A,TRUE,"general";"via2",#N/A,TRUE,"general";"via3",#N/A,TRUE,"general"}</definedName>
    <definedName name="BGFBFH" localSheetId="11" hidden="1">{"via1",#N/A,TRUE,"general";"via2",#N/A,TRUE,"general";"via3",#N/A,TRUE,"general"}</definedName>
    <definedName name="BGFBFH" localSheetId="14"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 localSheetId="2">#REF!</definedName>
    <definedName name="BGT">#REF!</definedName>
    <definedName name="bgvfcdx" localSheetId="7"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10"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5" hidden="1">{"via1",#N/A,TRUE,"general";"via2",#N/A,TRUE,"general";"via3",#N/A,TRUE,"general"}</definedName>
    <definedName name="bgvfcdx" localSheetId="19"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20" hidden="1">{"via1",#N/A,TRUE,"general";"via2",#N/A,TRUE,"general";"via3",#N/A,TRUE,"general"}</definedName>
    <definedName name="bgvfcdx" localSheetId="11" hidden="1">{"via1",#N/A,TRUE,"general";"via2",#N/A,TRUE,"general";"via3",#N/A,TRUE,"general"}</definedName>
    <definedName name="bgvfcdx" localSheetId="14"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 localSheetId="2">#REF!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2">#REF!</definedName>
    <definedName name="blEjecutado">'[49]Ejecutado%'!#REF!</definedName>
    <definedName name="blEjecutadoPorcen" localSheetId="2">#REF!</definedName>
    <definedName name="blEjecutadoPorcen">'[49]Ejecutado$'!$D$1:$CE$45</definedName>
    <definedName name="blEqCantiInf1" localSheetId="7">#REF!</definedName>
    <definedName name="blEqCantiInf1" localSheetId="5">#REF!</definedName>
    <definedName name="blEqCantiInf1" localSheetId="6">#REF!</definedName>
    <definedName name="blEqCantiInf1" localSheetId="21">#REF!</definedName>
    <definedName name="blEqCantiInf1" localSheetId="22">#REF!</definedName>
    <definedName name="blEqCantiInf1" localSheetId="23">#REF!</definedName>
    <definedName name="blEqCantiInf1" localSheetId="24">#REF!</definedName>
    <definedName name="blEqCantiInf1" localSheetId="8">#REF!</definedName>
    <definedName name="blEqCantiInf1" localSheetId="9">#REF!</definedName>
    <definedName name="blEqCantiInf1" localSheetId="25">#REF!</definedName>
    <definedName name="blEqCantiInf1" localSheetId="26">#REF!</definedName>
    <definedName name="blEqCantiInf1" localSheetId="27">#REF!</definedName>
    <definedName name="blEqCantiInf1" localSheetId="28">#REF!</definedName>
    <definedName name="blEqCantiInf1" localSheetId="10">#REF!</definedName>
    <definedName name="blEqCantiInf1" localSheetId="12">#REF!</definedName>
    <definedName name="blEqCantiInf1" localSheetId="13">#REF!</definedName>
    <definedName name="blEqCantiInf1" localSheetId="15">#REF!</definedName>
    <definedName name="blEqCantiInf1" localSheetId="19">#REF!</definedName>
    <definedName name="blEqCantiInf1" localSheetId="16">#REF!</definedName>
    <definedName name="blEqCantiInf1" localSheetId="17">#REF!</definedName>
    <definedName name="blEqCantiInf1" localSheetId="18">#REF!</definedName>
    <definedName name="blEqCantiInf1" localSheetId="20">#REF!</definedName>
    <definedName name="blEqCantiInf1" localSheetId="11">#REF!</definedName>
    <definedName name="blEqCantiInf1" localSheetId="14">#REF!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 localSheetId="2">#REF!</definedName>
    <definedName name="blProgramadoPesos">'[49]Programado$'!$I$1:$CK$45</definedName>
    <definedName name="blReferenciaInforme" localSheetId="7">#REF!</definedName>
    <definedName name="blReferenciaInforme" localSheetId="5">#REF!</definedName>
    <definedName name="blReferenciaInforme" localSheetId="6">#REF!</definedName>
    <definedName name="blReferenciaInforme" localSheetId="21">#REF!</definedName>
    <definedName name="blReferenciaInforme" localSheetId="22">#REF!</definedName>
    <definedName name="blReferenciaInforme" localSheetId="23">#REF!</definedName>
    <definedName name="blReferenciaInforme" localSheetId="24">#REF!</definedName>
    <definedName name="blReferenciaInforme" localSheetId="8">#REF!</definedName>
    <definedName name="blReferenciaInforme" localSheetId="9">#REF!</definedName>
    <definedName name="blReferenciaInforme" localSheetId="25">#REF!</definedName>
    <definedName name="blReferenciaInforme" localSheetId="26">#REF!</definedName>
    <definedName name="blReferenciaInforme" localSheetId="27">#REF!</definedName>
    <definedName name="blReferenciaInforme" localSheetId="28">#REF!</definedName>
    <definedName name="blReferenciaInforme" localSheetId="10">#REF!</definedName>
    <definedName name="blReferenciaInforme" localSheetId="12">#REF!</definedName>
    <definedName name="blReferenciaInforme" localSheetId="13">#REF!</definedName>
    <definedName name="blReferenciaInforme" localSheetId="15">#REF!</definedName>
    <definedName name="blReferenciaInforme" localSheetId="19">#REF!</definedName>
    <definedName name="blReferenciaInforme" localSheetId="16">#REF!</definedName>
    <definedName name="blReferenciaInforme" localSheetId="17">#REF!</definedName>
    <definedName name="blReferenciaInforme" localSheetId="18">#REF!</definedName>
    <definedName name="blReferenciaInforme" localSheetId="20">#REF!</definedName>
    <definedName name="blReferenciaInforme" localSheetId="11">#REF!</definedName>
    <definedName name="blReferenciaInforme" localSheetId="14">#REF!</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2">#REF!</definedName>
    <definedName name="BORDER1">[50]steel!#REF!</definedName>
    <definedName name="BORDET" localSheetId="7">#REF!</definedName>
    <definedName name="BORDET" localSheetId="5">#REF!</definedName>
    <definedName name="BORDET" localSheetId="6">#REF!</definedName>
    <definedName name="BORDET" localSheetId="21">#REF!</definedName>
    <definedName name="BORDET" localSheetId="22">#REF!</definedName>
    <definedName name="BORDET" localSheetId="23">#REF!</definedName>
    <definedName name="BORDET" localSheetId="24">#REF!</definedName>
    <definedName name="BORDET" localSheetId="8">#REF!</definedName>
    <definedName name="BORDET" localSheetId="9">#REF!</definedName>
    <definedName name="BORDET" localSheetId="25">#REF!</definedName>
    <definedName name="BORDET" localSheetId="26">#REF!</definedName>
    <definedName name="BORDET" localSheetId="27">#REF!</definedName>
    <definedName name="BORDET" localSheetId="28">#REF!</definedName>
    <definedName name="BORDET" localSheetId="10">#REF!</definedName>
    <definedName name="BORDET" localSheetId="12">#REF!</definedName>
    <definedName name="BORDET" localSheetId="13">#REF!</definedName>
    <definedName name="BORDET" localSheetId="15">#REF!</definedName>
    <definedName name="BORDET" localSheetId="19">#REF!</definedName>
    <definedName name="BORDET" localSheetId="16">#REF!</definedName>
    <definedName name="BORDET" localSheetId="17">#REF!</definedName>
    <definedName name="BORDET" localSheetId="18">#REF!</definedName>
    <definedName name="BORDET" localSheetId="20">#REF!</definedName>
    <definedName name="BORDET" localSheetId="11">#REF!</definedName>
    <definedName name="BORDET" localSheetId="14">#REF!</definedName>
    <definedName name="BORDET" localSheetId="1">#REF!</definedName>
    <definedName name="BORDET">#REF!</definedName>
    <definedName name="BORSHE" localSheetId="7">'[3]7422CW00'!#REF!</definedName>
    <definedName name="BORSHE" localSheetId="5">'[3]7422CW00'!#REF!</definedName>
    <definedName name="BORSHE" localSheetId="6">'[3]7422CW00'!#REF!</definedName>
    <definedName name="BORSHE" localSheetId="21">'[3]7422CW00'!#REF!</definedName>
    <definedName name="BORSHE" localSheetId="22">'[3]7422CW00'!#REF!</definedName>
    <definedName name="BORSHE" localSheetId="23">'[3]7422CW00'!#REF!</definedName>
    <definedName name="BORSHE" localSheetId="24">'[3]7422CW00'!#REF!</definedName>
    <definedName name="BORSHE" localSheetId="8">'[3]7422CW00'!#REF!</definedName>
    <definedName name="BORSHE" localSheetId="9">'[3]7422CW00'!#REF!</definedName>
    <definedName name="BORSHE" localSheetId="25">'[3]7422CW00'!#REF!</definedName>
    <definedName name="BORSHE" localSheetId="26">'[3]7422CW00'!#REF!</definedName>
    <definedName name="BORSHE" localSheetId="27">'[3]7422CW00'!#REF!</definedName>
    <definedName name="BORSHE" localSheetId="28">'[3]7422CW00'!#REF!</definedName>
    <definedName name="BORSHE" localSheetId="10">'[3]7422CW00'!#REF!</definedName>
    <definedName name="BORSHE" localSheetId="12">'[3]7422CW00'!#REF!</definedName>
    <definedName name="BORSHE" localSheetId="13">'[3]7422CW00'!#REF!</definedName>
    <definedName name="BORSHE" localSheetId="15">'[3]7422CW00'!#REF!</definedName>
    <definedName name="BORSHE" localSheetId="19">'[3]7422CW00'!#REF!</definedName>
    <definedName name="BORSHE" localSheetId="16">'[3]7422CW00'!#REF!</definedName>
    <definedName name="BORSHE" localSheetId="17">'[3]7422CW00'!#REF!</definedName>
    <definedName name="BORSHE" localSheetId="18">'[3]7422CW00'!#REF!</definedName>
    <definedName name="BORSHE" localSheetId="20">'[3]7422CW00'!#REF!</definedName>
    <definedName name="BORSHE" localSheetId="11">'[3]7422CW00'!#REF!</definedName>
    <definedName name="BORSHE" localSheetId="14">'[3]7422CW00'!#REF!</definedName>
    <definedName name="BORSHE" localSheetId="1">'[3]7422CW00'!#REF!</definedName>
    <definedName name="BORSHE" localSheetId="2">#REF!</definedName>
    <definedName name="BORSHE">'[3]7422CW00'!#REF!</definedName>
    <definedName name="BORSUM" localSheetId="2">#REF!</definedName>
    <definedName name="BORSUM">'[3]7422CW00'!#REF!</definedName>
    <definedName name="boxes" localSheetId="7">#REF!</definedName>
    <definedName name="boxes" localSheetId="5">#REF!</definedName>
    <definedName name="boxes" localSheetId="6">#REF!</definedName>
    <definedName name="boxes" localSheetId="21">#REF!</definedName>
    <definedName name="boxes" localSheetId="22">#REF!</definedName>
    <definedName name="boxes" localSheetId="23">#REF!</definedName>
    <definedName name="boxes" localSheetId="24">#REF!</definedName>
    <definedName name="boxes" localSheetId="8">#REF!</definedName>
    <definedName name="boxes" localSheetId="9">#REF!</definedName>
    <definedName name="boxes" localSheetId="25">#REF!</definedName>
    <definedName name="boxes" localSheetId="26">#REF!</definedName>
    <definedName name="boxes" localSheetId="27">#REF!</definedName>
    <definedName name="boxes" localSheetId="28">#REF!</definedName>
    <definedName name="boxes" localSheetId="10">#REF!</definedName>
    <definedName name="boxes" localSheetId="12">#REF!</definedName>
    <definedName name="boxes" localSheetId="13">#REF!</definedName>
    <definedName name="boxes" localSheetId="15">#REF!</definedName>
    <definedName name="boxes" localSheetId="19">#REF!</definedName>
    <definedName name="boxes" localSheetId="16">#REF!</definedName>
    <definedName name="boxes" localSheetId="17">#REF!</definedName>
    <definedName name="boxes" localSheetId="18">#REF!</definedName>
    <definedName name="boxes" localSheetId="20">#REF!</definedName>
    <definedName name="boxes" localSheetId="11">#REF!</definedName>
    <definedName name="boxes" localSheetId="14">#REF!</definedName>
    <definedName name="boxes" localSheetId="1">#REF!</definedName>
    <definedName name="boxes">#REF!</definedName>
    <definedName name="BQ" localSheetId="1">#REF!</definedName>
    <definedName name="BQ">#REF!</definedName>
    <definedName name="br" localSheetId="7"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10"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5" hidden="1">{"TAB1",#N/A,TRUE,"GENERAL";"TAB2",#N/A,TRUE,"GENERAL";"TAB3",#N/A,TRUE,"GENERAL";"TAB4",#N/A,TRUE,"GENERAL";"TAB5",#N/A,TRUE,"GENERAL"}</definedName>
    <definedName name="br" localSheetId="19"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20" hidden="1">{"TAB1",#N/A,TRUE,"GENERAL";"TAB2",#N/A,TRUE,"GENERAL";"TAB3",#N/A,TRUE,"GENERAL";"TAB4",#N/A,TRUE,"GENERAL";"TAB5",#N/A,TRUE,"GENERAL"}</definedName>
    <definedName name="br" localSheetId="11" hidden="1">{"TAB1",#N/A,TRUE,"GENERAL";"TAB2",#N/A,TRUE,"GENERAL";"TAB3",#N/A,TRUE,"GENERAL";"TAB4",#N/A,TRUE,"GENERAL";"TAB5",#N/A,TRUE,"GENERAL"}</definedName>
    <definedName name="br" localSheetId="14"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 localSheetId="2">#REF!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7"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10"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5" hidden="1">{"via1",#N/A,TRUE,"general";"via2",#N/A,TRUE,"general";"via3",#N/A,TRUE,"general"}</definedName>
    <definedName name="bsb" localSheetId="19"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20" hidden="1">{"via1",#N/A,TRUE,"general";"via2",#N/A,TRUE,"general";"via3",#N/A,TRUE,"general"}</definedName>
    <definedName name="bsb" localSheetId="11" hidden="1">{"via1",#N/A,TRUE,"general";"via2",#N/A,TRUE,"general";"via3",#N/A,TRUE,"general"}</definedName>
    <definedName name="bsb" localSheetId="14"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7">[51]medelo!$D$37</definedName>
    <definedName name="BSW" localSheetId="5">[51]medelo!$D$37</definedName>
    <definedName name="BSW" localSheetId="6">[51]medelo!$D$37</definedName>
    <definedName name="BSW" localSheetId="21">[51]medelo!$D$37</definedName>
    <definedName name="BSW" localSheetId="22">[51]medelo!$D$37</definedName>
    <definedName name="BSW" localSheetId="23">[51]medelo!$D$37</definedName>
    <definedName name="BSW" localSheetId="24">[51]medelo!$D$37</definedName>
    <definedName name="BSW" localSheetId="8">[51]medelo!$D$37</definedName>
    <definedName name="BSW" localSheetId="9">[51]medelo!$D$37</definedName>
    <definedName name="BSW" localSheetId="25">[51]medelo!$D$37</definedName>
    <definedName name="BSW" localSheetId="26">[51]medelo!$D$37</definedName>
    <definedName name="BSW" localSheetId="27">[51]medelo!$D$37</definedName>
    <definedName name="BSW" localSheetId="28">[51]medelo!$D$37</definedName>
    <definedName name="BSW" localSheetId="10">[51]medelo!$D$37</definedName>
    <definedName name="BSW" localSheetId="12">[51]medelo!$D$37</definedName>
    <definedName name="BSW" localSheetId="13">[51]medelo!$D$37</definedName>
    <definedName name="BSW" localSheetId="15">[51]medelo!$D$37</definedName>
    <definedName name="BSW" localSheetId="19">[51]medelo!$D$37</definedName>
    <definedName name="BSW" localSheetId="16">[51]medelo!$D$37</definedName>
    <definedName name="BSW" localSheetId="17">[51]medelo!$D$37</definedName>
    <definedName name="BSW" localSheetId="18">[51]medelo!$D$37</definedName>
    <definedName name="BSW" localSheetId="20">[51]medelo!$D$37</definedName>
    <definedName name="BSW" localSheetId="11">[51]medelo!$D$37</definedName>
    <definedName name="BSW" localSheetId="14">[51]medelo!$D$37</definedName>
    <definedName name="BSW" localSheetId="2">#REF!</definedName>
    <definedName name="BSW">[52]medelo!$D$37</definedName>
    <definedName name="bt" localSheetId="7"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10"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5" hidden="1">{"via1",#N/A,TRUE,"general";"via2",#N/A,TRUE,"general";"via3",#N/A,TRUE,"general"}</definedName>
    <definedName name="bt" localSheetId="19"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20" hidden="1">{"via1",#N/A,TRUE,"general";"via2",#N/A,TRUE,"general";"via3",#N/A,TRUE,"general"}</definedName>
    <definedName name="bt" localSheetId="11" hidden="1">{"via1",#N/A,TRUE,"general";"via2",#N/A,TRUE,"general";"via3",#N/A,TRUE,"general"}</definedName>
    <definedName name="bt" localSheetId="14"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FBATB" localSheetId="7">#REF!</definedName>
    <definedName name="BTFBATB" localSheetId="5">#REF!</definedName>
    <definedName name="BTFBATB" localSheetId="6">#REF!</definedName>
    <definedName name="BTFBATB" localSheetId="21">#REF!</definedName>
    <definedName name="BTFBATB" localSheetId="22">#REF!</definedName>
    <definedName name="BTFBATB" localSheetId="23">#REF!</definedName>
    <definedName name="BTFBATB" localSheetId="24">#REF!</definedName>
    <definedName name="BTFBATB" localSheetId="8">#REF!</definedName>
    <definedName name="BTFBATB" localSheetId="9">#REF!</definedName>
    <definedName name="BTFBATB" localSheetId="25">#REF!</definedName>
    <definedName name="BTFBATB" localSheetId="26">#REF!</definedName>
    <definedName name="BTFBATB" localSheetId="27">#REF!</definedName>
    <definedName name="BTFBATB" localSheetId="28">#REF!</definedName>
    <definedName name="BTFBATB" localSheetId="10">#REF!</definedName>
    <definedName name="BTFBATB" localSheetId="12">#REF!</definedName>
    <definedName name="BTFBATB" localSheetId="13">#REF!</definedName>
    <definedName name="BTFBATB" localSheetId="15">#REF!</definedName>
    <definedName name="BTFBATB" localSheetId="19">#REF!</definedName>
    <definedName name="BTFBATB" localSheetId="16">#REF!</definedName>
    <definedName name="BTFBATB" localSheetId="17">#REF!</definedName>
    <definedName name="BTFBATB" localSheetId="18">#REF!</definedName>
    <definedName name="BTFBATB" localSheetId="20">#REF!</definedName>
    <definedName name="BTFBATB" localSheetId="11">#REF!</definedName>
    <definedName name="BTFBATB" localSheetId="14">#REF!</definedName>
    <definedName name="BTFBATB" localSheetId="1">#REF!</definedName>
    <definedName name="BTFBATB">#REF!</definedName>
    <definedName name="BTYJHTR" localSheetId="7"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#REF!</definedName>
    <definedName name="BuiltIn_Print_Area">'[53]Form5 _Pág_ 1'!#REF!</definedName>
    <definedName name="BuiltIn_Print_Area___0" localSheetId="2">#REF!</definedName>
    <definedName name="BuiltIn_Print_Area___0">'[53]Form5 _Pág_ 2'!#REF!</definedName>
    <definedName name="bvbc" localSheetId="7"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10"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5" hidden="1">{"TAB1",#N/A,TRUE,"GENERAL";"TAB2",#N/A,TRUE,"GENERAL";"TAB3",#N/A,TRUE,"GENERAL";"TAB4",#N/A,TRUE,"GENERAL";"TAB5",#N/A,TRUE,"GENERAL"}</definedName>
    <definedName name="bvbc" localSheetId="19"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2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4"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10"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5" hidden="1">{"via1",#N/A,TRUE,"general";"via2",#N/A,TRUE,"general";"via3",#N/A,TRUE,"general"}</definedName>
    <definedName name="bvcb" localSheetId="19"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20" hidden="1">{"via1",#N/A,TRUE,"general";"via2",#N/A,TRUE,"general";"via3",#N/A,TRUE,"general"}</definedName>
    <definedName name="bvcb" localSheetId="11" hidden="1">{"via1",#N/A,TRUE,"general";"via2",#N/A,TRUE,"general";"via3",#N/A,TRUE,"general"}</definedName>
    <definedName name="bvcb" localSheetId="14"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10"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5" hidden="1">{"via1",#N/A,TRUE,"general";"via2",#N/A,TRUE,"general";"via3",#N/A,TRUE,"general"}</definedName>
    <definedName name="bvn" localSheetId="19"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20" hidden="1">{"via1",#N/A,TRUE,"general";"via2",#N/A,TRUE,"general";"via3",#N/A,TRUE,"general"}</definedName>
    <definedName name="bvn" localSheetId="11" hidden="1">{"via1",#N/A,TRUE,"general";"via2",#N/A,TRUE,"general";"via3",#N/A,TRUE,"general"}</definedName>
    <definedName name="bvn" localSheetId="14"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10"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5" hidden="1">{"via1",#N/A,TRUE,"general";"via2",#N/A,TRUE,"general";"via3",#N/A,TRUE,"general"}</definedName>
    <definedName name="by" localSheetId="19"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20" hidden="1">{"via1",#N/A,TRUE,"general";"via2",#N/A,TRUE,"general";"via3",#N/A,TRUE,"general"}</definedName>
    <definedName name="by" localSheetId="11" hidden="1">{"via1",#N/A,TRUE,"general";"via2",#N/A,TRUE,"general";"via3",#N/A,TRUE,"general"}</definedName>
    <definedName name="by" localSheetId="14"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 localSheetId="2">#REF!</definedName>
    <definedName name="C._C.">#REF!</definedName>
    <definedName name="C_" localSheetId="4">#REF!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#REF!</definedName>
    <definedName name="CANT">#REF!</definedName>
    <definedName name="cantidad" localSheetId="7">'[54]TRAMO 03'!$F:$F,'[54]TRAMO 03'!$I:$I,'[54]TRAMO 03'!$K:$K,'[54]TRAMO 03'!#REF!,'[54]TRAMO 03'!#REF!,'[54]TRAMO 03'!#REF!,'[54]TRAMO 03'!#REF!,'[54]TRAMO 03'!#REF!,'[54]TRAMO 03'!#REF!,'[54]TRAMO 03'!#REF!,'[54]TRAMO 03'!#REF!,'[54]TRAMO 03'!#REF!,'[54]TRAMO 03'!#REF!,'[54]TRAMO 03'!#REF!,'[54]TRAMO 03'!#REF!,'[54]TRAMO 03'!#REF!</definedName>
    <definedName name="cantidad" localSheetId="5">'[54]TRAMO 03'!$F:$F,'[54]TRAMO 03'!$I:$I,'[54]TRAMO 03'!$K:$K,'[54]TRAMO 03'!#REF!,'[54]TRAMO 03'!#REF!,'[54]TRAMO 03'!#REF!,'[54]TRAMO 03'!#REF!,'[54]TRAMO 03'!#REF!,'[54]TRAMO 03'!#REF!,'[54]TRAMO 03'!#REF!,'[54]TRAMO 03'!#REF!,'[54]TRAMO 03'!#REF!,'[54]TRAMO 03'!#REF!,'[54]TRAMO 03'!#REF!,'[54]TRAMO 03'!#REF!,'[54]TRAMO 03'!#REF!</definedName>
    <definedName name="cantidad" localSheetId="6">'[54]TRAMO 03'!$F:$F,'[54]TRAMO 03'!$I:$I,'[54]TRAMO 03'!$K:$K,'[54]TRAMO 03'!#REF!,'[54]TRAMO 03'!#REF!,'[54]TRAMO 03'!#REF!,'[54]TRAMO 03'!#REF!,'[54]TRAMO 03'!#REF!,'[54]TRAMO 03'!#REF!,'[54]TRAMO 03'!#REF!,'[54]TRAMO 03'!#REF!,'[54]TRAMO 03'!#REF!,'[54]TRAMO 03'!#REF!,'[54]TRAMO 03'!#REF!,'[54]TRAMO 03'!#REF!,'[54]TRAMO 03'!#REF!</definedName>
    <definedName name="cantidad" localSheetId="21">'[54]TRAMO 03'!$F:$F,'[54]TRAMO 03'!$I:$I,'[54]TRAMO 03'!$K:$K,'[54]TRAMO 03'!#REF!,'[54]TRAMO 03'!#REF!,'[54]TRAMO 03'!#REF!,'[54]TRAMO 03'!#REF!,'[54]TRAMO 03'!#REF!,'[54]TRAMO 03'!#REF!,'[54]TRAMO 03'!#REF!,'[54]TRAMO 03'!#REF!,'[54]TRAMO 03'!#REF!,'[54]TRAMO 03'!#REF!,'[54]TRAMO 03'!#REF!,'[54]TRAMO 03'!#REF!,'[54]TRAMO 03'!#REF!</definedName>
    <definedName name="cantidad" localSheetId="22">'[54]TRAMO 03'!$F:$F,'[54]TRAMO 03'!$I:$I,'[54]TRAMO 03'!$K:$K,'[54]TRAMO 03'!#REF!,'[54]TRAMO 03'!#REF!,'[54]TRAMO 03'!#REF!,'[54]TRAMO 03'!#REF!,'[54]TRAMO 03'!#REF!,'[54]TRAMO 03'!#REF!,'[54]TRAMO 03'!#REF!,'[54]TRAMO 03'!#REF!,'[54]TRAMO 03'!#REF!,'[54]TRAMO 03'!#REF!,'[54]TRAMO 03'!#REF!,'[54]TRAMO 03'!#REF!,'[54]TRAMO 03'!#REF!</definedName>
    <definedName name="cantidad" localSheetId="23">'[54]TRAMO 03'!$F:$F,'[54]TRAMO 03'!$I:$I,'[54]TRAMO 03'!$K:$K,'[54]TRAMO 03'!#REF!,'[54]TRAMO 03'!#REF!,'[54]TRAMO 03'!#REF!,'[54]TRAMO 03'!#REF!,'[54]TRAMO 03'!#REF!,'[54]TRAMO 03'!#REF!,'[54]TRAMO 03'!#REF!,'[54]TRAMO 03'!#REF!,'[54]TRAMO 03'!#REF!,'[54]TRAMO 03'!#REF!,'[54]TRAMO 03'!#REF!,'[54]TRAMO 03'!#REF!,'[54]TRAMO 03'!#REF!</definedName>
    <definedName name="cantidad" localSheetId="24">'[54]TRAMO 03'!$F:$F,'[54]TRAMO 03'!$I:$I,'[54]TRAMO 03'!$K:$K,'[54]TRAMO 03'!#REF!,'[54]TRAMO 03'!#REF!,'[54]TRAMO 03'!#REF!,'[54]TRAMO 03'!#REF!,'[54]TRAMO 03'!#REF!,'[54]TRAMO 03'!#REF!,'[54]TRAMO 03'!#REF!,'[54]TRAMO 03'!#REF!,'[54]TRAMO 03'!#REF!,'[54]TRAMO 03'!#REF!,'[54]TRAMO 03'!#REF!,'[54]TRAMO 03'!#REF!,'[54]TRAMO 03'!#REF!</definedName>
    <definedName name="cantidad" localSheetId="8">'[54]TRAMO 03'!$F:$F,'[54]TRAMO 03'!$I:$I,'[54]TRAMO 03'!$K:$K,'[54]TRAMO 03'!#REF!,'[54]TRAMO 03'!#REF!,'[54]TRAMO 03'!#REF!,'[54]TRAMO 03'!#REF!,'[54]TRAMO 03'!#REF!,'[54]TRAMO 03'!#REF!,'[54]TRAMO 03'!#REF!,'[54]TRAMO 03'!#REF!,'[54]TRAMO 03'!#REF!,'[54]TRAMO 03'!#REF!,'[54]TRAMO 03'!#REF!,'[54]TRAMO 03'!#REF!,'[54]TRAMO 03'!#REF!</definedName>
    <definedName name="cantidad" localSheetId="9">'[54]TRAMO 03'!$F:$F,'[54]TRAMO 03'!$I:$I,'[54]TRAMO 03'!$K:$K,'[54]TRAMO 03'!#REF!,'[54]TRAMO 03'!#REF!,'[54]TRAMO 03'!#REF!,'[54]TRAMO 03'!#REF!,'[54]TRAMO 03'!#REF!,'[54]TRAMO 03'!#REF!,'[54]TRAMO 03'!#REF!,'[54]TRAMO 03'!#REF!,'[54]TRAMO 03'!#REF!,'[54]TRAMO 03'!#REF!,'[54]TRAMO 03'!#REF!,'[54]TRAMO 03'!#REF!,'[54]TRAMO 03'!#REF!</definedName>
    <definedName name="cantidad" localSheetId="25">'[54]TRAMO 03'!$F:$F,'[54]TRAMO 03'!$I:$I,'[54]TRAMO 03'!$K:$K,'[54]TRAMO 03'!#REF!,'[54]TRAMO 03'!#REF!,'[54]TRAMO 03'!#REF!,'[54]TRAMO 03'!#REF!,'[54]TRAMO 03'!#REF!,'[54]TRAMO 03'!#REF!,'[54]TRAMO 03'!#REF!,'[54]TRAMO 03'!#REF!,'[54]TRAMO 03'!#REF!,'[54]TRAMO 03'!#REF!,'[54]TRAMO 03'!#REF!,'[54]TRAMO 03'!#REF!,'[54]TRAMO 03'!#REF!</definedName>
    <definedName name="cantidad" localSheetId="26">'[54]TRAMO 03'!$F:$F,'[54]TRAMO 03'!$I:$I,'[54]TRAMO 03'!$K:$K,'[54]TRAMO 03'!#REF!,'[54]TRAMO 03'!#REF!,'[54]TRAMO 03'!#REF!,'[54]TRAMO 03'!#REF!,'[54]TRAMO 03'!#REF!,'[54]TRAMO 03'!#REF!,'[54]TRAMO 03'!#REF!,'[54]TRAMO 03'!#REF!,'[54]TRAMO 03'!#REF!,'[54]TRAMO 03'!#REF!,'[54]TRAMO 03'!#REF!,'[54]TRAMO 03'!#REF!,'[54]TRAMO 03'!#REF!</definedName>
    <definedName name="cantidad" localSheetId="27">'[54]TRAMO 03'!$F:$F,'[54]TRAMO 03'!$I:$I,'[54]TRAMO 03'!$K:$K,'[54]TRAMO 03'!#REF!,'[54]TRAMO 03'!#REF!,'[54]TRAMO 03'!#REF!,'[54]TRAMO 03'!#REF!,'[54]TRAMO 03'!#REF!,'[54]TRAMO 03'!#REF!,'[54]TRAMO 03'!#REF!,'[54]TRAMO 03'!#REF!,'[54]TRAMO 03'!#REF!,'[54]TRAMO 03'!#REF!,'[54]TRAMO 03'!#REF!,'[54]TRAMO 03'!#REF!,'[54]TRAMO 03'!#REF!</definedName>
    <definedName name="cantidad" localSheetId="28">'[54]TRAMO 03'!$F:$F,'[54]TRAMO 03'!$I:$I,'[54]TRAMO 03'!$K:$K,'[54]TRAMO 03'!#REF!,'[54]TRAMO 03'!#REF!,'[54]TRAMO 03'!#REF!,'[54]TRAMO 03'!#REF!,'[54]TRAMO 03'!#REF!,'[54]TRAMO 03'!#REF!,'[54]TRAMO 03'!#REF!,'[54]TRAMO 03'!#REF!,'[54]TRAMO 03'!#REF!,'[54]TRAMO 03'!#REF!,'[54]TRAMO 03'!#REF!,'[54]TRAMO 03'!#REF!,'[54]TRAMO 03'!#REF!</definedName>
    <definedName name="cantidad" localSheetId="10">'[54]TRAMO 03'!$F:$F,'[54]TRAMO 03'!$I:$I,'[54]TRAMO 03'!$K:$K,'[54]TRAMO 03'!#REF!,'[54]TRAMO 03'!#REF!,'[54]TRAMO 03'!#REF!,'[54]TRAMO 03'!#REF!,'[54]TRAMO 03'!#REF!,'[54]TRAMO 03'!#REF!,'[54]TRAMO 03'!#REF!,'[54]TRAMO 03'!#REF!,'[54]TRAMO 03'!#REF!,'[54]TRAMO 03'!#REF!,'[54]TRAMO 03'!#REF!,'[54]TRAMO 03'!#REF!,'[54]TRAMO 03'!#REF!</definedName>
    <definedName name="cantidad" localSheetId="12">'[54]TRAMO 03'!$F:$F,'[54]TRAMO 03'!$I:$I,'[54]TRAMO 03'!$K:$K,'[54]TRAMO 03'!#REF!,'[54]TRAMO 03'!#REF!,'[54]TRAMO 03'!#REF!,'[54]TRAMO 03'!#REF!,'[54]TRAMO 03'!#REF!,'[54]TRAMO 03'!#REF!,'[54]TRAMO 03'!#REF!,'[54]TRAMO 03'!#REF!,'[54]TRAMO 03'!#REF!,'[54]TRAMO 03'!#REF!,'[54]TRAMO 03'!#REF!,'[54]TRAMO 03'!#REF!,'[54]TRAMO 03'!#REF!</definedName>
    <definedName name="cantidad" localSheetId="13">'[54]TRAMO 03'!$F:$F,'[54]TRAMO 03'!$I:$I,'[54]TRAMO 03'!$K:$K,'[54]TRAMO 03'!#REF!,'[54]TRAMO 03'!#REF!,'[54]TRAMO 03'!#REF!,'[54]TRAMO 03'!#REF!,'[54]TRAMO 03'!#REF!,'[54]TRAMO 03'!#REF!,'[54]TRAMO 03'!#REF!,'[54]TRAMO 03'!#REF!,'[54]TRAMO 03'!#REF!,'[54]TRAMO 03'!#REF!,'[54]TRAMO 03'!#REF!,'[54]TRAMO 03'!#REF!,'[54]TRAMO 03'!#REF!</definedName>
    <definedName name="cantidad" localSheetId="15">'[54]TRAMO 03'!$F:$F,'[54]TRAMO 03'!$I:$I,'[54]TRAMO 03'!$K:$K,'[54]TRAMO 03'!#REF!,'[54]TRAMO 03'!#REF!,'[54]TRAMO 03'!#REF!,'[54]TRAMO 03'!#REF!,'[54]TRAMO 03'!#REF!,'[54]TRAMO 03'!#REF!,'[54]TRAMO 03'!#REF!,'[54]TRAMO 03'!#REF!,'[54]TRAMO 03'!#REF!,'[54]TRAMO 03'!#REF!,'[54]TRAMO 03'!#REF!,'[54]TRAMO 03'!#REF!,'[54]TRAMO 03'!#REF!</definedName>
    <definedName name="cantidad" localSheetId="19">'[54]TRAMO 03'!$F:$F,'[54]TRAMO 03'!$I:$I,'[54]TRAMO 03'!$K:$K,'[54]TRAMO 03'!#REF!,'[54]TRAMO 03'!#REF!,'[54]TRAMO 03'!#REF!,'[54]TRAMO 03'!#REF!,'[54]TRAMO 03'!#REF!,'[54]TRAMO 03'!#REF!,'[54]TRAMO 03'!#REF!,'[54]TRAMO 03'!#REF!,'[54]TRAMO 03'!#REF!,'[54]TRAMO 03'!#REF!,'[54]TRAMO 03'!#REF!,'[54]TRAMO 03'!#REF!,'[54]TRAMO 03'!#REF!</definedName>
    <definedName name="cantidad" localSheetId="16">'[54]TRAMO 03'!$F:$F,'[54]TRAMO 03'!$I:$I,'[54]TRAMO 03'!$K:$K,'[54]TRAMO 03'!#REF!,'[54]TRAMO 03'!#REF!,'[54]TRAMO 03'!#REF!,'[54]TRAMO 03'!#REF!,'[54]TRAMO 03'!#REF!,'[54]TRAMO 03'!#REF!,'[54]TRAMO 03'!#REF!,'[54]TRAMO 03'!#REF!,'[54]TRAMO 03'!#REF!,'[54]TRAMO 03'!#REF!,'[54]TRAMO 03'!#REF!,'[54]TRAMO 03'!#REF!,'[54]TRAMO 03'!#REF!</definedName>
    <definedName name="cantidad" localSheetId="17">'[54]TRAMO 03'!$F:$F,'[54]TRAMO 03'!$I:$I,'[54]TRAMO 03'!$K:$K,'[54]TRAMO 03'!#REF!,'[54]TRAMO 03'!#REF!,'[54]TRAMO 03'!#REF!,'[54]TRAMO 03'!#REF!,'[54]TRAMO 03'!#REF!,'[54]TRAMO 03'!#REF!,'[54]TRAMO 03'!#REF!,'[54]TRAMO 03'!#REF!,'[54]TRAMO 03'!#REF!,'[54]TRAMO 03'!#REF!,'[54]TRAMO 03'!#REF!,'[54]TRAMO 03'!#REF!,'[54]TRAMO 03'!#REF!</definedName>
    <definedName name="cantidad" localSheetId="18">'[54]TRAMO 03'!$F:$F,'[54]TRAMO 03'!$I:$I,'[54]TRAMO 03'!$K:$K,'[54]TRAMO 03'!#REF!,'[54]TRAMO 03'!#REF!,'[54]TRAMO 03'!#REF!,'[54]TRAMO 03'!#REF!,'[54]TRAMO 03'!#REF!,'[54]TRAMO 03'!#REF!,'[54]TRAMO 03'!#REF!,'[54]TRAMO 03'!#REF!,'[54]TRAMO 03'!#REF!,'[54]TRAMO 03'!#REF!,'[54]TRAMO 03'!#REF!,'[54]TRAMO 03'!#REF!,'[54]TRAMO 03'!#REF!</definedName>
    <definedName name="cantidad" localSheetId="20">'[54]TRAMO 03'!$F:$F,'[54]TRAMO 03'!$I:$I,'[54]TRAMO 03'!$K:$K,'[54]TRAMO 03'!#REF!,'[54]TRAMO 03'!#REF!,'[54]TRAMO 03'!#REF!,'[54]TRAMO 03'!#REF!,'[54]TRAMO 03'!#REF!,'[54]TRAMO 03'!#REF!,'[54]TRAMO 03'!#REF!,'[54]TRAMO 03'!#REF!,'[54]TRAMO 03'!#REF!,'[54]TRAMO 03'!#REF!,'[54]TRAMO 03'!#REF!,'[54]TRAMO 03'!#REF!,'[54]TRAMO 03'!#REF!</definedName>
    <definedName name="cantidad" localSheetId="11">'[54]TRAMO 03'!$F:$F,'[54]TRAMO 03'!$I:$I,'[54]TRAMO 03'!$K:$K,'[54]TRAMO 03'!#REF!,'[54]TRAMO 03'!#REF!,'[54]TRAMO 03'!#REF!,'[54]TRAMO 03'!#REF!,'[54]TRAMO 03'!#REF!,'[54]TRAMO 03'!#REF!,'[54]TRAMO 03'!#REF!,'[54]TRAMO 03'!#REF!,'[54]TRAMO 03'!#REF!,'[54]TRAMO 03'!#REF!,'[54]TRAMO 03'!#REF!,'[54]TRAMO 03'!#REF!,'[54]TRAMO 03'!#REF!</definedName>
    <definedName name="cantidad" localSheetId="14">'[54]TRAMO 03'!$F:$F,'[54]TRAMO 03'!$I:$I,'[54]TRAMO 03'!$K:$K,'[54]TRAMO 03'!#REF!,'[54]TRAMO 03'!#REF!,'[54]TRAMO 03'!#REF!,'[54]TRAMO 03'!#REF!,'[54]TRAMO 03'!#REF!,'[54]TRAMO 03'!#REF!,'[54]TRAMO 03'!#REF!,'[54]TRAMO 03'!#REF!,'[54]TRAMO 03'!#REF!,'[54]TRAMO 03'!#REF!,'[54]TRAMO 03'!#REF!,'[54]TRAMO 03'!#REF!,'[54]TRAMO 03'!#REF!</definedName>
    <definedName name="cantidad" localSheetId="1">'[54]TRAMO 03'!$F:$F,'[54]TRAMO 03'!$I:$I,'[54]TRAMO 03'!$K:$K,'[54]TRAMO 03'!#REF!,'[54]TRAMO 03'!#REF!,'[54]TRAMO 03'!#REF!,'[54]TRAMO 03'!#REF!,'[54]TRAMO 03'!#REF!,'[54]TRAMO 03'!#REF!,'[54]TRAMO 03'!#REF!,'[54]TRAMO 03'!#REF!,'[54]TRAMO 03'!#REF!,'[54]TRAMO 03'!#REF!,'[54]TRAMO 03'!#REF!,'[54]TRAMO 03'!#REF!,'[54]TRAMO 03'!#REF!</definedName>
    <definedName name="cantidad" localSheetId="2">#REF!,#REF!,#REF!,#REF!,#REF!,#REF!,#REF!,#REF!,#REF!,#REF!,#REF!,#REF!,#REF!,#REF!,#REF!,#REF!</definedName>
    <definedName name="cantidad">'[54]TRAMO 03'!$F:$F,'[54]TRAMO 03'!$I:$I,'[54]TRAMO 03'!$K:$K,'[54]TRAMO 03'!#REF!,'[54]TRAMO 03'!#REF!,'[54]TRAMO 03'!#REF!,'[54]TRAMO 03'!#REF!,'[54]TRAMO 03'!#REF!,'[54]TRAMO 03'!#REF!,'[54]TRAMO 03'!#REF!,'[54]TRAMO 03'!#REF!,'[54]TRAMO 03'!#REF!,'[54]TRAMO 03'!#REF!,'[54]TRAMO 03'!#REF!,'[54]TRAMO 03'!#REF!,'[54]TRAMO 03'!#REF!</definedName>
    <definedName name="CAP" localSheetId="7">#REF!</definedName>
    <definedName name="CAP" localSheetId="5">#REF!</definedName>
    <definedName name="CAP" localSheetId="6">#REF!</definedName>
    <definedName name="CAP" localSheetId="21">#REF!</definedName>
    <definedName name="CAP" localSheetId="22">#REF!</definedName>
    <definedName name="CAP" localSheetId="23">#REF!</definedName>
    <definedName name="CAP" localSheetId="24">#REF!</definedName>
    <definedName name="CAP" localSheetId="8">#REF!</definedName>
    <definedName name="CAP" localSheetId="9">#REF!</definedName>
    <definedName name="CAP" localSheetId="25">#REF!</definedName>
    <definedName name="CAP" localSheetId="26">#REF!</definedName>
    <definedName name="CAP" localSheetId="27">#REF!</definedName>
    <definedName name="CAP" localSheetId="28">#REF!</definedName>
    <definedName name="CAP" localSheetId="10">#REF!</definedName>
    <definedName name="CAP" localSheetId="12">#REF!</definedName>
    <definedName name="CAP" localSheetId="13">#REF!</definedName>
    <definedName name="CAP" localSheetId="15">#REF!</definedName>
    <definedName name="CAP" localSheetId="19">#REF!</definedName>
    <definedName name="CAP" localSheetId="16">#REF!</definedName>
    <definedName name="CAP" localSheetId="17">#REF!</definedName>
    <definedName name="CAP" localSheetId="18">#REF!</definedName>
    <definedName name="CAP" localSheetId="20">#REF!</definedName>
    <definedName name="CAP" localSheetId="11">#REF!</definedName>
    <definedName name="CAP" localSheetId="14">#REF!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7">MODULO10.auto_abrir</definedName>
    <definedName name="carlos" localSheetId="5">MODULO10.auto_abrir</definedName>
    <definedName name="carlos" localSheetId="6">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8">MODULO10.auto_abrir</definedName>
    <definedName name="carlos" localSheetId="9">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10">MODULO10.auto_abrir</definedName>
    <definedName name="carlos" localSheetId="12">MODULO10.auto_abrir</definedName>
    <definedName name="carlos" localSheetId="13">MODULO10.auto_abrir</definedName>
    <definedName name="carlos" localSheetId="15">MODULO10.auto_abrir</definedName>
    <definedName name="carlos" localSheetId="19">MODULO10.auto_abrir</definedName>
    <definedName name="carlos" localSheetId="16">MODULO10.auto_abrir</definedName>
    <definedName name="carlos" localSheetId="17">MODULO10.auto_abrir</definedName>
    <definedName name="carlos" localSheetId="18">MODULO10.auto_abrir</definedName>
    <definedName name="carlos" localSheetId="20">MODULO10.auto_abrir</definedName>
    <definedName name="carlos" localSheetId="11">MODULO10.auto_abrir</definedName>
    <definedName name="carlos" localSheetId="14">MODULO10.auto_abrir</definedName>
    <definedName name="carlos" localSheetId="1">MODULO10.auto_abrir</definedName>
    <definedName name="carlos" localSheetId="2">MODULO10.auto_abrir</definedName>
    <definedName name="carlos" localSheetId="0">MODULO10.auto_abrir</definedName>
    <definedName name="carlos">MODULO10.auto_abrir</definedName>
    <definedName name="CBLES" localSheetId="7">#REF!</definedName>
    <definedName name="CBLES" localSheetId="5">#REF!</definedName>
    <definedName name="CBLES" localSheetId="6">#REF!</definedName>
    <definedName name="CBLES" localSheetId="21">#REF!</definedName>
    <definedName name="CBLES" localSheetId="22">#REF!</definedName>
    <definedName name="CBLES" localSheetId="23">#REF!</definedName>
    <definedName name="CBLES" localSheetId="24">#REF!</definedName>
    <definedName name="CBLES" localSheetId="8">#REF!</definedName>
    <definedName name="CBLES" localSheetId="9">#REF!</definedName>
    <definedName name="CBLES" localSheetId="25">#REF!</definedName>
    <definedName name="CBLES" localSheetId="26">#REF!</definedName>
    <definedName name="CBLES" localSheetId="27">#REF!</definedName>
    <definedName name="CBLES" localSheetId="28">#REF!</definedName>
    <definedName name="CBLES" localSheetId="10">#REF!</definedName>
    <definedName name="CBLES" localSheetId="12">#REF!</definedName>
    <definedName name="CBLES" localSheetId="13">#REF!</definedName>
    <definedName name="CBLES" localSheetId="15">#REF!</definedName>
    <definedName name="CBLES" localSheetId="19">#REF!</definedName>
    <definedName name="CBLES" localSheetId="16">#REF!</definedName>
    <definedName name="CBLES" localSheetId="17">#REF!</definedName>
    <definedName name="CBLES" localSheetId="18">#REF!</definedName>
    <definedName name="CBLES" localSheetId="20">#REF!</definedName>
    <definedName name="CBLES" localSheetId="11">#REF!</definedName>
    <definedName name="CBLES" localSheetId="14">#REF!</definedName>
    <definedName name="CBLES" localSheetId="1">#REF!</definedName>
    <definedName name="CBLES">#REF!</definedName>
    <definedName name="CBLES1" localSheetId="1">#REF!</definedName>
    <definedName name="CBLES1">#REF!</definedName>
    <definedName name="CBRDISEÑO" localSheetId="2">#REF!</definedName>
    <definedName name="CBRDISEÑO">[55]SECTORIZACIÓN!$A$12:$G$20</definedName>
    <definedName name="CBWorkbookPriority" hidden="1">-1602700874</definedName>
    <definedName name="CC" localSheetId="2">#REF!</definedName>
    <definedName name="CC">[56]Personalizar!$G$22:$G$25</definedName>
    <definedName name="ccccc" localSheetId="7"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4">'[57]A. P. U.'!#REF!</definedName>
    <definedName name="CCCCCC" localSheetId="3">'[57]A. P. U.'!#REF!</definedName>
    <definedName name="CCCCCC" localSheetId="2">#REF!</definedName>
    <definedName name="CCCCCC">'[58]A. P. U.'!#REF!</definedName>
    <definedName name="CCT" localSheetId="7">#REF!</definedName>
    <definedName name="CCT" localSheetId="5">#REF!</definedName>
    <definedName name="CCT" localSheetId="6">#REF!</definedName>
    <definedName name="CCT" localSheetId="21">#REF!</definedName>
    <definedName name="CCT" localSheetId="22">#REF!</definedName>
    <definedName name="CCT" localSheetId="23">#REF!</definedName>
    <definedName name="CCT" localSheetId="24">#REF!</definedName>
    <definedName name="CCT" localSheetId="8">#REF!</definedName>
    <definedName name="CCT" localSheetId="9">#REF!</definedName>
    <definedName name="CCT" localSheetId="25">#REF!</definedName>
    <definedName name="CCT" localSheetId="26">#REF!</definedName>
    <definedName name="CCT" localSheetId="27">#REF!</definedName>
    <definedName name="CCT" localSheetId="28">#REF!</definedName>
    <definedName name="CCT" localSheetId="10">#REF!</definedName>
    <definedName name="CCT" localSheetId="12">#REF!</definedName>
    <definedName name="CCT" localSheetId="13">#REF!</definedName>
    <definedName name="CCT" localSheetId="15">#REF!</definedName>
    <definedName name="CCT" localSheetId="19">#REF!</definedName>
    <definedName name="CCT" localSheetId="16">#REF!</definedName>
    <definedName name="CCT" localSheetId="17">#REF!</definedName>
    <definedName name="CCT" localSheetId="18">#REF!</definedName>
    <definedName name="CCT" localSheetId="20">#REF!</definedName>
    <definedName name="CCT" localSheetId="11">#REF!</definedName>
    <definedName name="CCT" localSheetId="14">#REF!</definedName>
    <definedName name="CCT" localSheetId="1">#REF!</definedName>
    <definedName name="CCT">#REF!</definedName>
    <definedName name="ccto210" localSheetId="4">#REF!</definedName>
    <definedName name="ccto210" localSheetId="3">#REF!</definedName>
    <definedName name="ccto210" localSheetId="1">#REF!</definedName>
    <definedName name="ccto210">#REF!</definedName>
    <definedName name="cd" localSheetId="2">#REF!</definedName>
    <definedName name="cd">[59]Hoja1!$C$81</definedName>
    <definedName name="cdcdc" localSheetId="7"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10"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5" hidden="1">{"via1",#N/A,TRUE,"general";"via2",#N/A,TRUE,"general";"via3",#N/A,TRUE,"general"}</definedName>
    <definedName name="cdcdc" localSheetId="19"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20" hidden="1">{"via1",#N/A,TRUE,"general";"via2",#N/A,TRUE,"general";"via3",#N/A,TRUE,"general"}</definedName>
    <definedName name="cdcdc" localSheetId="11" hidden="1">{"via1",#N/A,TRUE,"general";"via2",#N/A,TRUE,"general";"via3",#N/A,TRUE,"general"}</definedName>
    <definedName name="cdcdc" localSheetId="14"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 localSheetId="2">#REF!</definedName>
    <definedName name="CDctrl">[37]CDItem!$G$8</definedName>
    <definedName name="CDE" localSheetId="7">#REF!</definedName>
    <definedName name="CDE" localSheetId="5">#REF!</definedName>
    <definedName name="CDE" localSheetId="6">#REF!</definedName>
    <definedName name="CDE" localSheetId="21">#REF!</definedName>
    <definedName name="CDE" localSheetId="22">#REF!</definedName>
    <definedName name="CDE" localSheetId="23">#REF!</definedName>
    <definedName name="CDE" localSheetId="24">#REF!</definedName>
    <definedName name="CDE" localSheetId="8">#REF!</definedName>
    <definedName name="CDE" localSheetId="9">#REF!</definedName>
    <definedName name="CDE" localSheetId="25">#REF!</definedName>
    <definedName name="CDE" localSheetId="26">#REF!</definedName>
    <definedName name="CDE" localSheetId="27">#REF!</definedName>
    <definedName name="CDE" localSheetId="28">#REF!</definedName>
    <definedName name="CDE" localSheetId="10">#REF!</definedName>
    <definedName name="CDE" localSheetId="12">#REF!</definedName>
    <definedName name="CDE" localSheetId="13">#REF!</definedName>
    <definedName name="CDE" localSheetId="15">#REF!</definedName>
    <definedName name="CDE" localSheetId="19">#REF!</definedName>
    <definedName name="CDE" localSheetId="16">#REF!</definedName>
    <definedName name="CDE" localSheetId="17">#REF!</definedName>
    <definedName name="CDE" localSheetId="18">#REF!</definedName>
    <definedName name="CDE" localSheetId="20">#REF!</definedName>
    <definedName name="CDE" localSheetId="11">#REF!</definedName>
    <definedName name="CDE" localSheetId="14">#REF!</definedName>
    <definedName name="CDE" localSheetId="1">#REF!</definedName>
    <definedName name="CDE">#REF!</definedName>
    <definedName name="cdfgrtfd" localSheetId="1" hidden="1">#REF!</definedName>
    <definedName name="cdfgrtfd" hidden="1">#REF!</definedName>
    <definedName name="ceerf" localSheetId="7"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[60]Insum!$A$3:$H$63</definedName>
    <definedName name="CGDI01" localSheetId="1">[12]Tablas!#REF!</definedName>
    <definedName name="CGDI01" localSheetId="2">#REF!</definedName>
    <definedName name="CGDI01">[12]Tablas!#REF!</definedName>
    <definedName name="CGDI02" localSheetId="1">[12]Tablas!#REF!</definedName>
    <definedName name="CGDI02" localSheetId="2">#REF!</definedName>
    <definedName name="CGDI02">[12]Tablas!#REF!</definedName>
    <definedName name="CGDI03" localSheetId="1">[12]Tablas!#REF!</definedName>
    <definedName name="CGDI03" localSheetId="2">#REF!</definedName>
    <definedName name="CGDI03">[12]Tablas!#REF!</definedName>
    <definedName name="CGDI04" localSheetId="1">[12]Tablas!#REF!</definedName>
    <definedName name="CGDI04" localSheetId="2">#REF!</definedName>
    <definedName name="CGDI04">[12]Tablas!#REF!</definedName>
    <definedName name="CGDI05" localSheetId="2">#REF!</definedName>
    <definedName name="CGDI05">[12]Tablas!#REF!</definedName>
    <definedName name="CGDI06" localSheetId="2">#REF!</definedName>
    <definedName name="CGDI06">[12]Tablas!#REF!</definedName>
    <definedName name="CGDI07" localSheetId="2">#REF!</definedName>
    <definedName name="CGDI07">[12]Tablas!#REF!</definedName>
    <definedName name="CGDI08" localSheetId="2">#REF!</definedName>
    <definedName name="CGDI08">[12]Tablas!#REF!</definedName>
    <definedName name="CGEX01" localSheetId="2">#REF!</definedName>
    <definedName name="CGEX01">[12]Tablas!#REF!</definedName>
    <definedName name="CGEX02" localSheetId="2">#REF!</definedName>
    <definedName name="CGEX02">[12]Tablas!#REF!</definedName>
    <definedName name="CGEX031" localSheetId="2">#REF!</definedName>
    <definedName name="CGEX031">[12]Tablas!#REF!</definedName>
    <definedName name="CGEX04" localSheetId="2">#REF!</definedName>
    <definedName name="CGEX04">[12]Tablas!#REF!</definedName>
    <definedName name="CGFI011" localSheetId="2">#REF!</definedName>
    <definedName name="CGFI011">[12]Tablas!#REF!</definedName>
    <definedName name="CGFI012" localSheetId="2">#REF!</definedName>
    <definedName name="CGFI012">[12]Tablas!#REF!</definedName>
    <definedName name="CGFI021" localSheetId="2">#REF!</definedName>
    <definedName name="CGFI021">[12]Tablas!#REF!</definedName>
    <definedName name="CGFI022" localSheetId="2">#REF!</definedName>
    <definedName name="CGFI022">[12]Tablas!#REF!</definedName>
    <definedName name="CGFI023" localSheetId="2">#REF!</definedName>
    <definedName name="CGFI023">[12]Tablas!#REF!</definedName>
    <definedName name="CGFI024" localSheetId="2">#REF!</definedName>
    <definedName name="CGFI024">[12]Tablas!#REF!</definedName>
    <definedName name="CGFI031" localSheetId="2">#REF!</definedName>
    <definedName name="CGFI031">[12]Tablas!#REF!</definedName>
    <definedName name="CGFI032" localSheetId="2">#REF!</definedName>
    <definedName name="CGFI032">[12]Tablas!#REF!</definedName>
    <definedName name="CGFI0331" localSheetId="2">#REF!</definedName>
    <definedName name="CGFI0331">[12]Tablas!#REF!</definedName>
    <definedName name="CGFI0332" localSheetId="2">#REF!</definedName>
    <definedName name="CGFI0332">[12]Tablas!#REF!</definedName>
    <definedName name="CGFI0333" localSheetId="2">#REF!</definedName>
    <definedName name="CGFI0333">[12]Tablas!#REF!</definedName>
    <definedName name="CGFI0334" localSheetId="2">#REF!</definedName>
    <definedName name="CGFI0334">[12]Tablas!#REF!</definedName>
    <definedName name="CGFI0335" localSheetId="2">#REF!</definedName>
    <definedName name="CGFI0335">[12]Tablas!#REF!</definedName>
    <definedName name="CGFI0341" localSheetId="2">#REF!</definedName>
    <definedName name="CGFI0341">[12]Tablas!#REF!</definedName>
    <definedName name="CGFI0343" localSheetId="2">#REF!</definedName>
    <definedName name="CGFI0343">[12]Tablas!#REF!</definedName>
    <definedName name="CGFI0344" localSheetId="2">#REF!</definedName>
    <definedName name="CGFI0344">[12]Tablas!#REF!</definedName>
    <definedName name="CGPR01" localSheetId="2">#REF!</definedName>
    <definedName name="CGPR01">[12]Tablas!#REF!</definedName>
    <definedName name="CGPR021" localSheetId="2">#REF!</definedName>
    <definedName name="CGPR021">[12]Tablas!#REF!</definedName>
    <definedName name="CGPR022" localSheetId="2">#REF!</definedName>
    <definedName name="CGPR022">[12]Tablas!#REF!</definedName>
    <definedName name="CGPR023" localSheetId="2">#REF!</definedName>
    <definedName name="CGPR023">[12]Tablas!#REF!</definedName>
    <definedName name="CGPR024" localSheetId="2">#REF!</definedName>
    <definedName name="CGPR024">[12]Tablas!#REF!</definedName>
    <definedName name="CGPR031" localSheetId="2">#REF!</definedName>
    <definedName name="CGPR031">[12]Tablas!#REF!</definedName>
    <definedName name="CGPR032" localSheetId="2">#REF!</definedName>
    <definedName name="CGPR032">[12]Tablas!#REF!</definedName>
    <definedName name="CGPR0331" localSheetId="2">#REF!</definedName>
    <definedName name="CGPR0331">[12]Tablas!#REF!</definedName>
    <definedName name="CGPR0332" localSheetId="2">#REF!</definedName>
    <definedName name="CGPR0332">[12]Tablas!#REF!</definedName>
    <definedName name="CGPR0333" localSheetId="2">#REF!</definedName>
    <definedName name="CGPR0333">[12]Tablas!#REF!</definedName>
    <definedName name="CGPR041" localSheetId="2">#REF!</definedName>
    <definedName name="CGPR041">[12]Tablas!#REF!</definedName>
    <definedName name="CGPR042" localSheetId="2">#REF!</definedName>
    <definedName name="CGPR042">[12]Tablas!#REF!</definedName>
    <definedName name="CGPR043" localSheetId="2">#REF!</definedName>
    <definedName name="CGPR043">[12]Tablas!#REF!</definedName>
    <definedName name="CGPR051" localSheetId="2">#REF!</definedName>
    <definedName name="CGPR051">[12]Tablas!#REF!</definedName>
    <definedName name="CGPR052" localSheetId="2">#REF!</definedName>
    <definedName name="CGPR052">[12]Tablas!#REF!</definedName>
    <definedName name="CGPR0531" localSheetId="2">#REF!</definedName>
    <definedName name="CGPR0531">[12]Tablas!#REF!</definedName>
    <definedName name="CGPR0532" localSheetId="2">#REF!</definedName>
    <definedName name="CGPR0532">[12]Tablas!#REF!</definedName>
    <definedName name="CGPR0533" localSheetId="2">#REF!</definedName>
    <definedName name="CGPR0533">[12]Tablas!#REF!</definedName>
    <definedName name="CGPR0534" localSheetId="2">#REF!</definedName>
    <definedName name="CGPR0534">[12]Tablas!#REF!</definedName>
    <definedName name="CGPR0541" localSheetId="2">#REF!</definedName>
    <definedName name="CGPR0541">[12]Tablas!#REF!</definedName>
    <definedName name="CGPR0542" localSheetId="2">#REF!</definedName>
    <definedName name="CGPR0542">[12]Tablas!#REF!</definedName>
    <definedName name="CGPR0543" localSheetId="2">#REF!</definedName>
    <definedName name="CGPR0543">[12]Tablas!#REF!</definedName>
    <definedName name="CGPR061" localSheetId="2">#REF!</definedName>
    <definedName name="CGPR061">[12]Tablas!#REF!</definedName>
    <definedName name="CGPR062" localSheetId="2">#REF!</definedName>
    <definedName name="CGPR062">[12]Tablas!#REF!</definedName>
    <definedName name="CGPR0621" localSheetId="2">#REF!</definedName>
    <definedName name="CGPR0621">[12]Tablas!#REF!</definedName>
    <definedName name="CGPR0622" localSheetId="2">#REF!</definedName>
    <definedName name="CGPR0622">[12]Tablas!#REF!</definedName>
    <definedName name="CGPR0631" localSheetId="2">#REF!</definedName>
    <definedName name="CGPR0631">[12]Tablas!#REF!</definedName>
    <definedName name="CGPR0632" localSheetId="2">#REF!</definedName>
    <definedName name="CGPR0632">[12]Tablas!#REF!</definedName>
    <definedName name="CGPR0633" localSheetId="2">#REF!</definedName>
    <definedName name="CGPR0633">[12]Tablas!#REF!</definedName>
    <definedName name="CGPR0641" localSheetId="2">#REF!</definedName>
    <definedName name="CGPR0641">[12]Tablas!#REF!</definedName>
    <definedName name="CGPR0642" localSheetId="2">#REF!</definedName>
    <definedName name="CGPR0642">[12]Tablas!#REF!</definedName>
    <definedName name="CGPR0643" localSheetId="2">#REF!</definedName>
    <definedName name="CGPR0643">[12]Tablas!#REF!</definedName>
    <definedName name="CGRF01" localSheetId="2">#REF!</definedName>
    <definedName name="CGRF01">[12]Tablas!#REF!</definedName>
    <definedName name="CGRF02" localSheetId="2">#REF!</definedName>
    <definedName name="CGRF02">[12]Tablas!#REF!</definedName>
    <definedName name="CGRF031" localSheetId="2">#REF!</definedName>
    <definedName name="CGRF031">[12]Tablas!#REF!</definedName>
    <definedName name="CGRF032" localSheetId="2">#REF!</definedName>
    <definedName name="CGRF032">[12]Tablas!#REF!</definedName>
    <definedName name="CGRF0331" localSheetId="2">#REF!</definedName>
    <definedName name="CGRF0331">[12]Tablas!#REF!</definedName>
    <definedName name="CGRF0332" localSheetId="2">#REF!</definedName>
    <definedName name="CGRF0332">[12]Tablas!#REF!</definedName>
    <definedName name="CGRF0333" localSheetId="2">#REF!</definedName>
    <definedName name="CGRF0333">[12]Tablas!#REF!</definedName>
    <definedName name="CGRF0334" localSheetId="2">#REF!</definedName>
    <definedName name="CGRF0334">[12]Tablas!#REF!</definedName>
    <definedName name="CGRF0335" localSheetId="2">#REF!</definedName>
    <definedName name="CGRF0335">[12]Tablas!#REF!</definedName>
    <definedName name="CGRF0336" localSheetId="2">#REF!</definedName>
    <definedName name="CGRF0336">[12]Tablas!#REF!</definedName>
    <definedName name="CGRF0337" localSheetId="2">#REF!</definedName>
    <definedName name="CGRF0337">[12]Tablas!#REF!</definedName>
    <definedName name="CGRF0338" localSheetId="2">#REF!</definedName>
    <definedName name="CGRF0338">[12]Tablas!#REF!</definedName>
    <definedName name="CGRF0341" localSheetId="2">#REF!</definedName>
    <definedName name="CGRF0341">[12]Tablas!#REF!</definedName>
    <definedName name="CGRF0342" localSheetId="2">#REF!</definedName>
    <definedName name="CGRF0342">[12]Tablas!#REF!</definedName>
    <definedName name="CGRF0343" localSheetId="2">#REF!</definedName>
    <definedName name="CGRF0343">[12]Tablas!#REF!</definedName>
    <definedName name="CGRF041" localSheetId="2">#REF!</definedName>
    <definedName name="CGRF041">[12]Tablas!#REF!</definedName>
    <definedName name="CGRF042" localSheetId="2">#REF!</definedName>
    <definedName name="CGRF042">[12]Tablas!#REF!</definedName>
    <definedName name="CGRF0431" localSheetId="2">#REF!</definedName>
    <definedName name="CGRF0431">[12]Tablas!#REF!</definedName>
    <definedName name="CGRF0432" localSheetId="2">#REF!</definedName>
    <definedName name="CGRF0432">[12]Tablas!#REF!</definedName>
    <definedName name="CGRF0433" localSheetId="2">#REF!</definedName>
    <definedName name="CGRF0433">[12]Tablas!#REF!</definedName>
    <definedName name="CGRF0441" localSheetId="2">#REF!</definedName>
    <definedName name="CGRF0441">[12]Tablas!#REF!</definedName>
    <definedName name="CGRF0442" localSheetId="2">#REF!</definedName>
    <definedName name="CGRF0442">[12]Tablas!#REF!</definedName>
    <definedName name="CGRF0443" localSheetId="2">#REF!</definedName>
    <definedName name="CGRF0443">[12]Tablas!#REF!</definedName>
    <definedName name="CGSM01" localSheetId="2">#REF!</definedName>
    <definedName name="CGSM01">[12]Tablas!#REF!</definedName>
    <definedName name="CGSM02" localSheetId="2">#REF!</definedName>
    <definedName name="CGSM02">[12]Tablas!#REF!</definedName>
    <definedName name="CGSM03" localSheetId="2">#REF!</definedName>
    <definedName name="CGSM03">[12]Tablas!#REF!</definedName>
    <definedName name="CGSM04" localSheetId="2">#REF!</definedName>
    <definedName name="CGSM04">[12]Tablas!#REF!</definedName>
    <definedName name="CGSM05" localSheetId="2">#REF!</definedName>
    <definedName name="CGSM05">[12]Tablas!#REF!</definedName>
    <definedName name="CGSO011" localSheetId="2">#REF!</definedName>
    <definedName name="CGSO011">[12]Tablas!#REF!</definedName>
    <definedName name="CGSO012" localSheetId="2">#REF!</definedName>
    <definedName name="CGSO012">[12]Tablas!#REF!</definedName>
    <definedName name="CGSO013" localSheetId="2">#REF!</definedName>
    <definedName name="CGSO013">[12]Tablas!#REF!</definedName>
    <definedName name="CGSO014" localSheetId="2">#REF!</definedName>
    <definedName name="CGSO014">[12]Tablas!#REF!</definedName>
    <definedName name="CGSO02" localSheetId="2">#REF!</definedName>
    <definedName name="CGSO02">[12]Tablas!#REF!</definedName>
    <definedName name="CGSO031" localSheetId="2">#REF!</definedName>
    <definedName name="CGSO031">[12]Tablas!#REF!</definedName>
    <definedName name="CGSO032" localSheetId="2">#REF!</definedName>
    <definedName name="CGSO032">[12]Tablas!#REF!</definedName>
    <definedName name="CGSO033" localSheetId="2">#REF!</definedName>
    <definedName name="CGSO033">[12]Tablas!#REF!</definedName>
    <definedName name="CGSO034" localSheetId="2">#REF!</definedName>
    <definedName name="CGSO034">[12]Tablas!#REF!</definedName>
    <definedName name="CGSO041" localSheetId="2">#REF!</definedName>
    <definedName name="CGSO041">[12]Tablas!#REF!</definedName>
    <definedName name="CGSO042" localSheetId="2">#REF!</definedName>
    <definedName name="CGSO042">[12]Tablas!#REF!</definedName>
    <definedName name="CGSO043" localSheetId="2">#REF!</definedName>
    <definedName name="CGSO043">[12]Tablas!#REF!</definedName>
    <definedName name="CGSO044" localSheetId="2">#REF!</definedName>
    <definedName name="CGSO044">[12]Tablas!#REF!</definedName>
    <definedName name="CGSO051" localSheetId="2">#REF!</definedName>
    <definedName name="CGSO051">[12]Tablas!#REF!</definedName>
    <definedName name="CGSO052" localSheetId="2">#REF!</definedName>
    <definedName name="CGSO052">[12]Tablas!#REF!</definedName>
    <definedName name="CGSO053" localSheetId="2">#REF!</definedName>
    <definedName name="CGSO053">[12]Tablas!#REF!</definedName>
    <definedName name="CGSO054" localSheetId="2">#REF!</definedName>
    <definedName name="CGSO054">[12]Tablas!#REF!</definedName>
    <definedName name="CGSO055" localSheetId="2">#REF!</definedName>
    <definedName name="CGSO055">[12]Tablas!#REF!</definedName>
    <definedName name="CGSO061" localSheetId="2">#REF!</definedName>
    <definedName name="CGSO061">[12]Tablas!#REF!</definedName>
    <definedName name="CGSO062" localSheetId="2">#REF!</definedName>
    <definedName name="CGSO062">[12]Tablas!#REF!</definedName>
    <definedName name="CGSO063" localSheetId="2">#REF!</definedName>
    <definedName name="CGSO063">[12]Tablas!#REF!</definedName>
    <definedName name="CGSO064" localSheetId="2">#REF!</definedName>
    <definedName name="CGSO064">[12]Tablas!#REF!</definedName>
    <definedName name="CGTR011" localSheetId="2">#REF!</definedName>
    <definedName name="CGTR011">[12]Tablas!#REF!</definedName>
    <definedName name="CGTR012" localSheetId="2">#REF!</definedName>
    <definedName name="CGTR012">[12]Tablas!#REF!</definedName>
    <definedName name="CGTR021" localSheetId="2">#REF!</definedName>
    <definedName name="CGTR021">[12]Tablas!#REF!</definedName>
    <definedName name="CGTR022" localSheetId="2">#REF!</definedName>
    <definedName name="CGTR022">[12]Tablas!#REF!</definedName>
    <definedName name="CGTR023" localSheetId="2">#REF!</definedName>
    <definedName name="CGTR023">[12]Tablas!#REF!</definedName>
    <definedName name="CGTR031" localSheetId="2">#REF!</definedName>
    <definedName name="CGTR031">[12]Tablas!#REF!</definedName>
    <definedName name="CGTR032" localSheetId="2">#REF!</definedName>
    <definedName name="CGTR032">[12]Tablas!#REF!</definedName>
    <definedName name="CGTR033" localSheetId="2">#REF!</definedName>
    <definedName name="CGTR033">[12]Tablas!#REF!</definedName>
    <definedName name="CGTR034" localSheetId="2">#REF!</definedName>
    <definedName name="CGTR034">[12]Tablas!#REF!</definedName>
    <definedName name="CGTR035" localSheetId="2">#REF!</definedName>
    <definedName name="CGTR035">[12]Tablas!#REF!</definedName>
    <definedName name="CGTR036" localSheetId="2">#REF!</definedName>
    <definedName name="CGTR036">[12]Tablas!#REF!</definedName>
    <definedName name="CGTR037" localSheetId="2">#REF!</definedName>
    <definedName name="CGTR037">[12]Tablas!#REF!</definedName>
    <definedName name="CGTR038" localSheetId="2">#REF!</definedName>
    <definedName name="CGTR038">[12]Tablas!#REF!</definedName>
    <definedName name="CGTR039" localSheetId="2">#REF!</definedName>
    <definedName name="CGTR039">[12]Tablas!#REF!</definedName>
    <definedName name="CGTR041" localSheetId="2">#REF!</definedName>
    <definedName name="CGTR041">[12]Tablas!#REF!</definedName>
    <definedName name="CGTR042" localSheetId="2">#REF!</definedName>
    <definedName name="CGTR042">[12]Tablas!#REF!</definedName>
    <definedName name="CGTR043" localSheetId="2">#REF!</definedName>
    <definedName name="CGTR043">[12]Tablas!#REF!</definedName>
    <definedName name="CGTR044" localSheetId="2">#REF!</definedName>
    <definedName name="CGTR044">[12]Tablas!#REF!</definedName>
    <definedName name="CGTR051" localSheetId="2">#REF!</definedName>
    <definedName name="CGTR051">[12]Tablas!#REF!</definedName>
    <definedName name="Ch" localSheetId="7">#REF!</definedName>
    <definedName name="Ch" localSheetId="5">#REF!</definedName>
    <definedName name="Ch" localSheetId="6">#REF!</definedName>
    <definedName name="Ch" localSheetId="21">#REF!</definedName>
    <definedName name="Ch" localSheetId="22">#REF!</definedName>
    <definedName name="Ch" localSheetId="23">#REF!</definedName>
    <definedName name="Ch" localSheetId="24">#REF!</definedName>
    <definedName name="Ch" localSheetId="8">#REF!</definedName>
    <definedName name="Ch" localSheetId="9">#REF!</definedName>
    <definedName name="Ch" localSheetId="25">#REF!</definedName>
    <definedName name="Ch" localSheetId="26">#REF!</definedName>
    <definedName name="Ch" localSheetId="27">#REF!</definedName>
    <definedName name="Ch" localSheetId="28">#REF!</definedName>
    <definedName name="Ch" localSheetId="10">#REF!</definedName>
    <definedName name="Ch" localSheetId="12">#REF!</definedName>
    <definedName name="Ch" localSheetId="13">#REF!</definedName>
    <definedName name="Ch" localSheetId="15">#REF!</definedName>
    <definedName name="Ch" localSheetId="19">#REF!</definedName>
    <definedName name="Ch" localSheetId="16">#REF!</definedName>
    <definedName name="Ch" localSheetId="17">#REF!</definedName>
    <definedName name="Ch" localSheetId="18">#REF!</definedName>
    <definedName name="Ch" localSheetId="20">#REF!</definedName>
    <definedName name="Ch" localSheetId="11">#REF!</definedName>
    <definedName name="Ch" localSheetId="14">#REF!</definedName>
    <definedName name="Ch" localSheetId="1">#REF!</definedName>
    <definedName name="Ch">#REF!</definedName>
    <definedName name="CHK_PU" localSheetId="7">'[3]7422CW00'!#REF!</definedName>
    <definedName name="CHK_PU" localSheetId="5">'[3]7422CW00'!#REF!</definedName>
    <definedName name="CHK_PU" localSheetId="6">'[3]7422CW00'!#REF!</definedName>
    <definedName name="CHK_PU" localSheetId="21">'[3]7422CW00'!#REF!</definedName>
    <definedName name="CHK_PU" localSheetId="22">'[3]7422CW00'!#REF!</definedName>
    <definedName name="CHK_PU" localSheetId="23">'[3]7422CW00'!#REF!</definedName>
    <definedName name="CHK_PU" localSheetId="24">'[3]7422CW00'!#REF!</definedName>
    <definedName name="CHK_PU" localSheetId="8">'[3]7422CW00'!#REF!</definedName>
    <definedName name="CHK_PU" localSheetId="9">'[3]7422CW00'!#REF!</definedName>
    <definedName name="CHK_PU" localSheetId="25">'[3]7422CW00'!#REF!</definedName>
    <definedName name="CHK_PU" localSheetId="26">'[3]7422CW00'!#REF!</definedName>
    <definedName name="CHK_PU" localSheetId="27">'[3]7422CW00'!#REF!</definedName>
    <definedName name="CHK_PU" localSheetId="28">'[3]7422CW00'!#REF!</definedName>
    <definedName name="CHK_PU" localSheetId="10">'[3]7422CW00'!#REF!</definedName>
    <definedName name="CHK_PU" localSheetId="12">'[3]7422CW00'!#REF!</definedName>
    <definedName name="CHK_PU" localSheetId="13">'[3]7422CW00'!#REF!</definedName>
    <definedName name="CHK_PU" localSheetId="15">'[3]7422CW00'!#REF!</definedName>
    <definedName name="CHK_PU" localSheetId="19">'[3]7422CW00'!#REF!</definedName>
    <definedName name="CHK_PU" localSheetId="16">'[3]7422CW00'!#REF!</definedName>
    <definedName name="CHK_PU" localSheetId="17">'[3]7422CW00'!#REF!</definedName>
    <definedName name="CHK_PU" localSheetId="18">'[3]7422CW00'!#REF!</definedName>
    <definedName name="CHK_PU" localSheetId="20">'[3]7422CW00'!#REF!</definedName>
    <definedName name="CHK_PU" localSheetId="11">'[3]7422CW00'!#REF!</definedName>
    <definedName name="CHK_PU" localSheetId="14">'[3]7422CW00'!#REF!</definedName>
    <definedName name="CHK_PU" localSheetId="1">'[3]7422CW00'!#REF!</definedName>
    <definedName name="CHK_PU" localSheetId="2">#REF!</definedName>
    <definedName name="CHK_PU">'[3]7422CW00'!#REF!</definedName>
    <definedName name="CHP" localSheetId="7">#REF!</definedName>
    <definedName name="CHP" localSheetId="5">#REF!</definedName>
    <definedName name="CHP" localSheetId="6">#REF!</definedName>
    <definedName name="CHP" localSheetId="21">#REF!</definedName>
    <definedName name="CHP" localSheetId="22">#REF!</definedName>
    <definedName name="CHP" localSheetId="23">#REF!</definedName>
    <definedName name="CHP" localSheetId="24">#REF!</definedName>
    <definedName name="CHP" localSheetId="8">#REF!</definedName>
    <definedName name="CHP" localSheetId="9">#REF!</definedName>
    <definedName name="CHP" localSheetId="25">#REF!</definedName>
    <definedName name="CHP" localSheetId="26">#REF!</definedName>
    <definedName name="CHP" localSheetId="27">#REF!</definedName>
    <definedName name="CHP" localSheetId="28">#REF!</definedName>
    <definedName name="CHP" localSheetId="10">#REF!</definedName>
    <definedName name="CHP" localSheetId="12">#REF!</definedName>
    <definedName name="CHP" localSheetId="13">#REF!</definedName>
    <definedName name="CHP" localSheetId="15">#REF!</definedName>
    <definedName name="CHP" localSheetId="19">#REF!</definedName>
    <definedName name="CHP" localSheetId="16">#REF!</definedName>
    <definedName name="CHP" localSheetId="17">#REF!</definedName>
    <definedName name="CHP" localSheetId="18">#REF!</definedName>
    <definedName name="CHP" localSheetId="20">#REF!</definedName>
    <definedName name="CHP" localSheetId="11">#REF!</definedName>
    <definedName name="CHP" localSheetId="14">#REF!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 localSheetId="2">#REF!</definedName>
    <definedName name="cmf">[61]Hoja1!$C$27</definedName>
    <definedName name="CMIBLE" localSheetId="7">#REF!</definedName>
    <definedName name="CMIBLE" localSheetId="5">#REF!</definedName>
    <definedName name="CMIBLE" localSheetId="6">#REF!</definedName>
    <definedName name="CMIBLE" localSheetId="21">#REF!</definedName>
    <definedName name="CMIBLE" localSheetId="22">#REF!</definedName>
    <definedName name="CMIBLE" localSheetId="23">#REF!</definedName>
    <definedName name="CMIBLE" localSheetId="24">#REF!</definedName>
    <definedName name="CMIBLE" localSheetId="8">#REF!</definedName>
    <definedName name="CMIBLE" localSheetId="9">#REF!</definedName>
    <definedName name="CMIBLE" localSheetId="25">#REF!</definedName>
    <definedName name="CMIBLE" localSheetId="26">#REF!</definedName>
    <definedName name="CMIBLE" localSheetId="27">#REF!</definedName>
    <definedName name="CMIBLE" localSheetId="28">#REF!</definedName>
    <definedName name="CMIBLE" localSheetId="10">#REF!</definedName>
    <definedName name="CMIBLE" localSheetId="12">#REF!</definedName>
    <definedName name="CMIBLE" localSheetId="13">#REF!</definedName>
    <definedName name="CMIBLE" localSheetId="15">#REF!</definedName>
    <definedName name="CMIBLE" localSheetId="19">#REF!</definedName>
    <definedName name="CMIBLE" localSheetId="16">#REF!</definedName>
    <definedName name="CMIBLE" localSheetId="17">#REF!</definedName>
    <definedName name="CMIBLE" localSheetId="18">#REF!</definedName>
    <definedName name="CMIBLE" localSheetId="20">#REF!</definedName>
    <definedName name="CMIBLE" localSheetId="11">#REF!</definedName>
    <definedName name="CMIBLE" localSheetId="14">#REF!</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 localSheetId="2">#REF!</definedName>
    <definedName name="CodActEco">[11]EMPRESA!$F$10</definedName>
    <definedName name="codigo" localSheetId="7">#REF!,#REF!</definedName>
    <definedName name="codigo" localSheetId="5">#REF!,#REF!</definedName>
    <definedName name="codigo" localSheetId="6">#REF!,#REF!</definedName>
    <definedName name="codigo" localSheetId="21">#REF!,#REF!</definedName>
    <definedName name="codigo" localSheetId="22">#REF!,#REF!</definedName>
    <definedName name="codigo" localSheetId="23">#REF!,#REF!</definedName>
    <definedName name="codigo" localSheetId="24">#REF!,#REF!</definedName>
    <definedName name="codigo" localSheetId="8">#REF!,#REF!</definedName>
    <definedName name="codigo" localSheetId="9">#REF!,#REF!</definedName>
    <definedName name="codigo" localSheetId="25">#REF!,#REF!</definedName>
    <definedName name="codigo" localSheetId="26">#REF!,#REF!</definedName>
    <definedName name="codigo" localSheetId="27">#REF!,#REF!</definedName>
    <definedName name="codigo" localSheetId="28">#REF!,#REF!</definedName>
    <definedName name="codigo" localSheetId="10">#REF!,#REF!</definedName>
    <definedName name="codigo" localSheetId="12">#REF!,#REF!</definedName>
    <definedName name="codigo" localSheetId="13">#REF!,#REF!</definedName>
    <definedName name="codigo" localSheetId="15">#REF!,#REF!</definedName>
    <definedName name="codigo" localSheetId="19">#REF!,#REF!</definedName>
    <definedName name="codigo" localSheetId="16">#REF!,#REF!</definedName>
    <definedName name="codigo" localSheetId="17">#REF!,#REF!</definedName>
    <definedName name="codigo" localSheetId="18">#REF!,#REF!</definedName>
    <definedName name="codigo" localSheetId="20">#REF!,#REF!</definedName>
    <definedName name="codigo" localSheetId="11">#REF!,#REF!</definedName>
    <definedName name="codigo" localSheetId="14">#REF!,#REF!</definedName>
    <definedName name="codigo" localSheetId="1">#REF!,#REF!</definedName>
    <definedName name="codigo">#REF!,#REF!</definedName>
    <definedName name="CodigoInversion" localSheetId="7">#REF!</definedName>
    <definedName name="CodigoInversion" localSheetId="5">#REF!</definedName>
    <definedName name="CodigoInversion" localSheetId="6">#REF!</definedName>
    <definedName name="CodigoInversion" localSheetId="21">#REF!</definedName>
    <definedName name="CodigoInversion" localSheetId="22">#REF!</definedName>
    <definedName name="CodigoInversion" localSheetId="23">#REF!</definedName>
    <definedName name="CodigoInversion" localSheetId="24">#REF!</definedName>
    <definedName name="CodigoInversion" localSheetId="8">#REF!</definedName>
    <definedName name="CodigoInversion" localSheetId="9">#REF!</definedName>
    <definedName name="CodigoInversion" localSheetId="25">#REF!</definedName>
    <definedName name="CodigoInversion" localSheetId="26">#REF!</definedName>
    <definedName name="CodigoInversion" localSheetId="27">#REF!</definedName>
    <definedName name="CodigoInversion" localSheetId="28">#REF!</definedName>
    <definedName name="CodigoInversion" localSheetId="10">#REF!</definedName>
    <definedName name="CodigoInversion" localSheetId="12">#REF!</definedName>
    <definedName name="CodigoInversion" localSheetId="13">#REF!</definedName>
    <definedName name="CodigoInversion" localSheetId="15">#REF!</definedName>
    <definedName name="CodigoInversion" localSheetId="19">#REF!</definedName>
    <definedName name="CodigoInversion" localSheetId="16">#REF!</definedName>
    <definedName name="CodigoInversion" localSheetId="17">#REF!</definedName>
    <definedName name="CodigoInversion" localSheetId="18">#REF!</definedName>
    <definedName name="CodigoInversion" localSheetId="20">#REF!</definedName>
    <definedName name="CodigoInversion" localSheetId="11">#REF!</definedName>
    <definedName name="CodigoInversion" localSheetId="14">#REF!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2">#REF!</definedName>
    <definedName name="cogvsiruj">[36]COMPARATIVO!#REF!</definedName>
    <definedName name="COLON" localSheetId="7">#REF!</definedName>
    <definedName name="COLON" localSheetId="5">#REF!</definedName>
    <definedName name="COLON" localSheetId="6">#REF!</definedName>
    <definedName name="COLON" localSheetId="21">#REF!</definedName>
    <definedName name="COLON" localSheetId="22">#REF!</definedName>
    <definedName name="COLON" localSheetId="23">#REF!</definedName>
    <definedName name="COLON" localSheetId="24">#REF!</definedName>
    <definedName name="COLON" localSheetId="8">#REF!</definedName>
    <definedName name="COLON" localSheetId="9">#REF!</definedName>
    <definedName name="COLON" localSheetId="25">#REF!</definedName>
    <definedName name="COLON" localSheetId="26">#REF!</definedName>
    <definedName name="COLON" localSheetId="27">#REF!</definedName>
    <definedName name="COLON" localSheetId="28">#REF!</definedName>
    <definedName name="COLON" localSheetId="10">#REF!</definedName>
    <definedName name="COLON" localSheetId="12">#REF!</definedName>
    <definedName name="COLON" localSheetId="13">#REF!</definedName>
    <definedName name="COLON" localSheetId="15">#REF!</definedName>
    <definedName name="COLON" localSheetId="19">#REF!</definedName>
    <definedName name="COLON" localSheetId="16">#REF!</definedName>
    <definedName name="COLON" localSheetId="17">#REF!</definedName>
    <definedName name="COLON" localSheetId="18">#REF!</definedName>
    <definedName name="COLON" localSheetId="20">#REF!</definedName>
    <definedName name="COLON" localSheetId="11">#REF!</definedName>
    <definedName name="COLON" localSheetId="14">#REF!</definedName>
    <definedName name="COLON" localSheetId="1">#REF!</definedName>
    <definedName name="COLON">#REF!</definedName>
    <definedName name="ColTap" localSheetId="2">#REF!</definedName>
    <definedName name="ColTap">'[21]Coloc. e Interc. Tapones'!$E$1:$E$65536</definedName>
    <definedName name="Com" localSheetId="2">#REF!</definedName>
    <definedName name="Com">'[45]LIQUIDA-NOMINA'!$AL$4</definedName>
    <definedName name="COMIDA" localSheetId="7">#REF!</definedName>
    <definedName name="COMIDA" localSheetId="5">#REF!</definedName>
    <definedName name="COMIDA" localSheetId="6">#REF!</definedName>
    <definedName name="COMIDA" localSheetId="21">#REF!</definedName>
    <definedName name="COMIDA" localSheetId="22">#REF!</definedName>
    <definedName name="COMIDA" localSheetId="23">#REF!</definedName>
    <definedName name="COMIDA" localSheetId="24">#REF!</definedName>
    <definedName name="COMIDA" localSheetId="8">#REF!</definedName>
    <definedName name="COMIDA" localSheetId="9">#REF!</definedName>
    <definedName name="COMIDA" localSheetId="25">#REF!</definedName>
    <definedName name="COMIDA" localSheetId="26">#REF!</definedName>
    <definedName name="COMIDA" localSheetId="27">#REF!</definedName>
    <definedName name="COMIDA" localSheetId="28">#REF!</definedName>
    <definedName name="COMIDA" localSheetId="10">#REF!</definedName>
    <definedName name="COMIDA" localSheetId="12">#REF!</definedName>
    <definedName name="COMIDA" localSheetId="13">#REF!</definedName>
    <definedName name="COMIDA" localSheetId="15">#REF!</definedName>
    <definedName name="COMIDA" localSheetId="19">#REF!</definedName>
    <definedName name="COMIDA" localSheetId="16">#REF!</definedName>
    <definedName name="COMIDA" localSheetId="17">#REF!</definedName>
    <definedName name="COMIDA" localSheetId="18">#REF!</definedName>
    <definedName name="COMIDA" localSheetId="20">#REF!</definedName>
    <definedName name="COMIDA" localSheetId="11">#REF!</definedName>
    <definedName name="COMIDA" localSheetId="14">#REF!</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 localSheetId="2">#REF!</definedName>
    <definedName name="CONT">'[62]DATOS CONTRATO'!$G$13</definedName>
    <definedName name="Contratante" localSheetId="2">#REF!</definedName>
    <definedName name="Contratante">'[11]DATOS CONTRATO'!$E$6</definedName>
    <definedName name="CONTRATO" localSheetId="2">#REF!</definedName>
    <definedName name="CONTRATO">[45]CONTRATO!$E$8</definedName>
    <definedName name="COPIA" localSheetId="7">[6]!ERR</definedName>
    <definedName name="COPIA" localSheetId="5">[6]!ERR</definedName>
    <definedName name="COPIA" localSheetId="6">[6]!ERR</definedName>
    <definedName name="COPIA" localSheetId="21">[6]!ERR</definedName>
    <definedName name="COPIA" localSheetId="22">[6]!ERR</definedName>
    <definedName name="COPIA" localSheetId="23">[6]!ERR</definedName>
    <definedName name="COPIA" localSheetId="24">[6]!ERR</definedName>
    <definedName name="COPIA" localSheetId="8">[6]!ERR</definedName>
    <definedName name="COPIA" localSheetId="9">[6]!ERR</definedName>
    <definedName name="COPIA" localSheetId="25">[6]!ERR</definedName>
    <definedName name="COPIA" localSheetId="26">[6]!ERR</definedName>
    <definedName name="COPIA" localSheetId="27">[6]!ERR</definedName>
    <definedName name="COPIA" localSheetId="28">[6]!ERR</definedName>
    <definedName name="COPIA" localSheetId="10">[6]!ERR</definedName>
    <definedName name="COPIA" localSheetId="12">[6]!ERR</definedName>
    <definedName name="COPIA" localSheetId="13">[6]!ERR</definedName>
    <definedName name="COPIA" localSheetId="15">[6]!ERR</definedName>
    <definedName name="COPIA" localSheetId="19">[6]!ERR</definedName>
    <definedName name="COPIA" localSheetId="16">[6]!ERR</definedName>
    <definedName name="COPIA" localSheetId="17">[6]!ERR</definedName>
    <definedName name="COPIA" localSheetId="18">[6]!ERR</definedName>
    <definedName name="COPIA" localSheetId="20">[6]!ERR</definedName>
    <definedName name="COPIA" localSheetId="11">[6]!ERR</definedName>
    <definedName name="COPIA" localSheetId="14">[6]!ERR</definedName>
    <definedName name="COPIA" localSheetId="1">'MEMORIAS DE CANTIDADES'!ERR</definedName>
    <definedName name="COPIA" localSheetId="2">'PMA '!ERR</definedName>
    <definedName name="COPIA">[0]!ERR</definedName>
    <definedName name="COPIA1" localSheetId="7">#REF!</definedName>
    <definedName name="COPIA1" localSheetId="5">#REF!</definedName>
    <definedName name="COPIA1" localSheetId="6">#REF!</definedName>
    <definedName name="COPIA1" localSheetId="21">#REF!</definedName>
    <definedName name="COPIA1" localSheetId="22">#REF!</definedName>
    <definedName name="COPIA1" localSheetId="23">#REF!</definedName>
    <definedName name="COPIA1" localSheetId="24">#REF!</definedName>
    <definedName name="COPIA1" localSheetId="8">#REF!</definedName>
    <definedName name="COPIA1" localSheetId="9">#REF!</definedName>
    <definedName name="COPIA1" localSheetId="25">#REF!</definedName>
    <definedName name="COPIA1" localSheetId="26">#REF!</definedName>
    <definedName name="COPIA1" localSheetId="27">#REF!</definedName>
    <definedName name="COPIA1" localSheetId="28">#REF!</definedName>
    <definedName name="COPIA1" localSheetId="10">#REF!</definedName>
    <definedName name="COPIA1" localSheetId="12">#REF!</definedName>
    <definedName name="COPIA1" localSheetId="13">#REF!</definedName>
    <definedName name="COPIA1" localSheetId="15">#REF!</definedName>
    <definedName name="COPIA1" localSheetId="19">#REF!</definedName>
    <definedName name="COPIA1" localSheetId="16">#REF!</definedName>
    <definedName name="COPIA1" localSheetId="17">#REF!</definedName>
    <definedName name="COPIA1" localSheetId="18">#REF!</definedName>
    <definedName name="COPIA1" localSheetId="20">#REF!</definedName>
    <definedName name="COPIA1" localSheetId="11">#REF!</definedName>
    <definedName name="COPIA1" localSheetId="14">#REF!</definedName>
    <definedName name="COPIA1" localSheetId="1">#REF!</definedName>
    <definedName name="COPIA1">#REF!</definedName>
    <definedName name="COPIA2" localSheetId="1">#REF!</definedName>
    <definedName name="COPIA2">#REF!</definedName>
    <definedName name="copiao4" localSheetId="7">[6]!ERR</definedName>
    <definedName name="copiao4" localSheetId="5">[6]!ERR</definedName>
    <definedName name="copiao4" localSheetId="6">[6]!ERR</definedName>
    <definedName name="copiao4" localSheetId="21">[6]!ERR</definedName>
    <definedName name="copiao4" localSheetId="22">[6]!ERR</definedName>
    <definedName name="copiao4" localSheetId="23">[6]!ERR</definedName>
    <definedName name="copiao4" localSheetId="24">[6]!ERR</definedName>
    <definedName name="copiao4" localSheetId="8">[6]!ERR</definedName>
    <definedName name="copiao4" localSheetId="9">[6]!ERR</definedName>
    <definedName name="copiao4" localSheetId="25">[6]!ERR</definedName>
    <definedName name="copiao4" localSheetId="26">[6]!ERR</definedName>
    <definedName name="copiao4" localSheetId="27">[6]!ERR</definedName>
    <definedName name="copiao4" localSheetId="28">[6]!ERR</definedName>
    <definedName name="copiao4" localSheetId="10">[6]!ERR</definedName>
    <definedName name="copiao4" localSheetId="12">[6]!ERR</definedName>
    <definedName name="copiao4" localSheetId="13">[6]!ERR</definedName>
    <definedName name="copiao4" localSheetId="15">[6]!ERR</definedName>
    <definedName name="copiao4" localSheetId="19">[6]!ERR</definedName>
    <definedName name="copiao4" localSheetId="16">[6]!ERR</definedName>
    <definedName name="copiao4" localSheetId="17">[6]!ERR</definedName>
    <definedName name="copiao4" localSheetId="18">[6]!ERR</definedName>
    <definedName name="copiao4" localSheetId="20">[6]!ERR</definedName>
    <definedName name="copiao4" localSheetId="11">[6]!ERR</definedName>
    <definedName name="copiao4" localSheetId="14">[6]!ERR</definedName>
    <definedName name="copiao4" localSheetId="1">'MEMORIAS DE CANTIDADES'!ERR</definedName>
    <definedName name="copiao4" localSheetId="2">'PMA '!ERR</definedName>
    <definedName name="copiao4">[0]!ERR</definedName>
    <definedName name="corri" localSheetId="7">[6]!ERR</definedName>
    <definedName name="corri" localSheetId="5">[6]!ERR</definedName>
    <definedName name="corri" localSheetId="6">[6]!ERR</definedName>
    <definedName name="corri" localSheetId="21">[6]!ERR</definedName>
    <definedName name="corri" localSheetId="22">[6]!ERR</definedName>
    <definedName name="corri" localSheetId="23">[6]!ERR</definedName>
    <definedName name="corri" localSheetId="24">[6]!ERR</definedName>
    <definedName name="corri" localSheetId="8">[6]!ERR</definedName>
    <definedName name="corri" localSheetId="9">[6]!ERR</definedName>
    <definedName name="corri" localSheetId="25">[6]!ERR</definedName>
    <definedName name="corri" localSheetId="26">[6]!ERR</definedName>
    <definedName name="corri" localSheetId="27">[6]!ERR</definedName>
    <definedName name="corri" localSheetId="28">[6]!ERR</definedName>
    <definedName name="corri" localSheetId="10">[6]!ERR</definedName>
    <definedName name="corri" localSheetId="12">[6]!ERR</definedName>
    <definedName name="corri" localSheetId="13">[6]!ERR</definedName>
    <definedName name="corri" localSheetId="15">[6]!ERR</definedName>
    <definedName name="corri" localSheetId="19">[6]!ERR</definedName>
    <definedName name="corri" localSheetId="16">[6]!ERR</definedName>
    <definedName name="corri" localSheetId="17">[6]!ERR</definedName>
    <definedName name="corri" localSheetId="18">[6]!ERR</definedName>
    <definedName name="corri" localSheetId="20">[6]!ERR</definedName>
    <definedName name="corri" localSheetId="11">[6]!ERR</definedName>
    <definedName name="corri" localSheetId="14">[6]!ERR</definedName>
    <definedName name="corri" localSheetId="1">'MEMORIAS DE CANTIDADES'!ERR</definedName>
    <definedName name="corri" localSheetId="2">'PMA '!ERR</definedName>
    <definedName name="corri">[0]!ERR</definedName>
    <definedName name="COSTO_FRENTE" localSheetId="2">#REF!</definedName>
    <definedName name="COSTO_FRENTE">[63]BITACORA!$E$1:$E$65536</definedName>
    <definedName name="costo2" localSheetId="7" hidden="1">#REF!</definedName>
    <definedName name="costo2" localSheetId="5" hidden="1">#REF!</definedName>
    <definedName name="costo2" localSheetId="6" hidden="1">#REF!</definedName>
    <definedName name="costo2" localSheetId="21" hidden="1">#REF!</definedName>
    <definedName name="costo2" localSheetId="22" hidden="1">#REF!</definedName>
    <definedName name="costo2" localSheetId="23" hidden="1">#REF!</definedName>
    <definedName name="costo2" localSheetId="24" hidden="1">#REF!</definedName>
    <definedName name="costo2" localSheetId="8" hidden="1">#REF!</definedName>
    <definedName name="costo2" localSheetId="9" hidden="1">#REF!</definedName>
    <definedName name="costo2" localSheetId="25" hidden="1">#REF!</definedName>
    <definedName name="costo2" localSheetId="26" hidden="1">#REF!</definedName>
    <definedName name="costo2" localSheetId="27" hidden="1">#REF!</definedName>
    <definedName name="costo2" localSheetId="28" hidden="1">#REF!</definedName>
    <definedName name="costo2" localSheetId="10" hidden="1">#REF!</definedName>
    <definedName name="costo2" localSheetId="12" hidden="1">#REF!</definedName>
    <definedName name="costo2" localSheetId="13" hidden="1">#REF!</definedName>
    <definedName name="costo2" localSheetId="15" hidden="1">#REF!</definedName>
    <definedName name="costo2" localSheetId="19" hidden="1">#REF!</definedName>
    <definedName name="costo2" localSheetId="16" hidden="1">#REF!</definedName>
    <definedName name="costo2" localSheetId="17" hidden="1">#REF!</definedName>
    <definedName name="costo2" localSheetId="18" hidden="1">#REF!</definedName>
    <definedName name="costo2" localSheetId="20" hidden="1">#REF!</definedName>
    <definedName name="costo2" localSheetId="11" hidden="1">#REF!</definedName>
    <definedName name="costo2" localSheetId="14" hidden="1">#REF!</definedName>
    <definedName name="costo2" localSheetId="1" hidden="1">#REF!</definedName>
    <definedName name="costo2" hidden="1">#REF!</definedName>
    <definedName name="COSTODIRECTO" localSheetId="1">#REF!</definedName>
    <definedName name="COSTODIRECTO">#REF!</definedName>
    <definedName name="COSTOS" localSheetId="1">[64]TARIFAS!$A$1:$F$52</definedName>
    <definedName name="COSTOS" localSheetId="2">#REF!</definedName>
    <definedName name="COSTOS">[65]TARIFAS!$A$1:$F$52</definedName>
    <definedName name="CRIT" localSheetId="7">#REF!</definedName>
    <definedName name="CRIT" localSheetId="5">#REF!</definedName>
    <definedName name="CRIT" localSheetId="6">#REF!</definedName>
    <definedName name="CRIT" localSheetId="21">#REF!</definedName>
    <definedName name="CRIT" localSheetId="22">#REF!</definedName>
    <definedName name="CRIT" localSheetId="23">#REF!</definedName>
    <definedName name="CRIT" localSheetId="24">#REF!</definedName>
    <definedName name="CRIT" localSheetId="8">#REF!</definedName>
    <definedName name="CRIT" localSheetId="9">#REF!</definedName>
    <definedName name="CRIT" localSheetId="25">#REF!</definedName>
    <definedName name="CRIT" localSheetId="26">#REF!</definedName>
    <definedName name="CRIT" localSheetId="27">#REF!</definedName>
    <definedName name="CRIT" localSheetId="28">#REF!</definedName>
    <definedName name="CRIT" localSheetId="10">#REF!</definedName>
    <definedName name="CRIT" localSheetId="12">#REF!</definedName>
    <definedName name="CRIT" localSheetId="13">#REF!</definedName>
    <definedName name="CRIT" localSheetId="15">#REF!</definedName>
    <definedName name="CRIT" localSheetId="19">#REF!</definedName>
    <definedName name="CRIT" localSheetId="16">#REF!</definedName>
    <definedName name="CRIT" localSheetId="17">#REF!</definedName>
    <definedName name="CRIT" localSheetId="18">#REF!</definedName>
    <definedName name="CRIT" localSheetId="20">#REF!</definedName>
    <definedName name="CRIT" localSheetId="11">#REF!</definedName>
    <definedName name="CRIT" localSheetId="14">#REF!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 localSheetId="2">#REF!</definedName>
    <definedName name="Criteria_MI">[66]civ_roma!$C$803:$G$804</definedName>
    <definedName name="Criterios_IM" localSheetId="1">'[3]7422CW00'!#REF!</definedName>
    <definedName name="Criterios_IM" localSheetId="2">#REF!</definedName>
    <definedName name="Criterios_IM">'[3]7422CW00'!#REF!</definedName>
    <definedName name="Criticidad" localSheetId="2">#REF!</definedName>
    <definedName name="Criticidad">[67]Tabla!$A$1:$A$5</definedName>
    <definedName name="cs" localSheetId="7">#REF!</definedName>
    <definedName name="cs" localSheetId="5">#REF!</definedName>
    <definedName name="cs" localSheetId="6">#REF!</definedName>
    <definedName name="cs" localSheetId="21">#REF!</definedName>
    <definedName name="cs" localSheetId="22">#REF!</definedName>
    <definedName name="cs" localSheetId="23">#REF!</definedName>
    <definedName name="cs" localSheetId="24">#REF!</definedName>
    <definedName name="cs" localSheetId="8">#REF!</definedName>
    <definedName name="cs" localSheetId="9">#REF!</definedName>
    <definedName name="cs" localSheetId="25">#REF!</definedName>
    <definedName name="cs" localSheetId="26">#REF!</definedName>
    <definedName name="cs" localSheetId="27">#REF!</definedName>
    <definedName name="cs" localSheetId="28">#REF!</definedName>
    <definedName name="cs" localSheetId="10">#REF!</definedName>
    <definedName name="cs" localSheetId="12">#REF!</definedName>
    <definedName name="cs" localSheetId="13">#REF!</definedName>
    <definedName name="cs" localSheetId="15">#REF!</definedName>
    <definedName name="cs" localSheetId="19">#REF!</definedName>
    <definedName name="cs" localSheetId="16">#REF!</definedName>
    <definedName name="cs" localSheetId="17">#REF!</definedName>
    <definedName name="cs" localSheetId="18">#REF!</definedName>
    <definedName name="cs" localSheetId="20">#REF!</definedName>
    <definedName name="cs" localSheetId="11">#REF!</definedName>
    <definedName name="cs" localSheetId="14">#REF!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2">#REF!</definedName>
    <definedName name="CTR">'[3]7422CW00'!#REF!</definedName>
    <definedName name="CTRPAG" localSheetId="2">#REF!</definedName>
    <definedName name="CTRPAG">'[3]7422CW00'!#REF!</definedName>
    <definedName name="CUADRILLA" localSheetId="1">#REF!</definedName>
    <definedName name="CUADRILLA" localSheetId="2">#REF!</definedName>
    <definedName name="CUADRILLA">#REF!</definedName>
    <definedName name="CUAL" localSheetId="7">[6]!ERR</definedName>
    <definedName name="CUAL" localSheetId="5">[6]!ERR</definedName>
    <definedName name="CUAL" localSheetId="6">[6]!ERR</definedName>
    <definedName name="CUAL" localSheetId="21">[6]!ERR</definedName>
    <definedName name="CUAL" localSheetId="22">[6]!ERR</definedName>
    <definedName name="CUAL" localSheetId="23">[6]!ERR</definedName>
    <definedName name="CUAL" localSheetId="24">[6]!ERR</definedName>
    <definedName name="CUAL" localSheetId="8">[6]!ERR</definedName>
    <definedName name="CUAL" localSheetId="9">[6]!ERR</definedName>
    <definedName name="CUAL" localSheetId="25">[6]!ERR</definedName>
    <definedName name="CUAL" localSheetId="26">[6]!ERR</definedName>
    <definedName name="CUAL" localSheetId="27">[6]!ERR</definedName>
    <definedName name="CUAL" localSheetId="28">[6]!ERR</definedName>
    <definedName name="CUAL" localSheetId="10">[6]!ERR</definedName>
    <definedName name="CUAL" localSheetId="12">[6]!ERR</definedName>
    <definedName name="CUAL" localSheetId="13">[6]!ERR</definedName>
    <definedName name="CUAL" localSheetId="15">[6]!ERR</definedName>
    <definedName name="CUAL" localSheetId="19">[6]!ERR</definedName>
    <definedName name="CUAL" localSheetId="16">[6]!ERR</definedName>
    <definedName name="CUAL" localSheetId="17">[6]!ERR</definedName>
    <definedName name="CUAL" localSheetId="18">[6]!ERR</definedName>
    <definedName name="CUAL" localSheetId="20">[6]!ERR</definedName>
    <definedName name="CUAL" localSheetId="11">[6]!ERR</definedName>
    <definedName name="CUAL" localSheetId="14">[6]!ERR</definedName>
    <definedName name="CUAL" localSheetId="1">'MEMORIAS DE CANTIDADES'!ERR</definedName>
    <definedName name="CUAL" localSheetId="2">'PMA '!ERR</definedName>
    <definedName name="CUAL">[0]!ERR</definedName>
    <definedName name="CUBS" localSheetId="7">#REF!</definedName>
    <definedName name="CUBS" localSheetId="5">#REF!</definedName>
    <definedName name="CUBS" localSheetId="6">#REF!</definedName>
    <definedName name="CUBS" localSheetId="21">#REF!</definedName>
    <definedName name="CUBS" localSheetId="22">#REF!</definedName>
    <definedName name="CUBS" localSheetId="23">#REF!</definedName>
    <definedName name="CUBS" localSheetId="24">#REF!</definedName>
    <definedName name="CUBS" localSheetId="8">#REF!</definedName>
    <definedName name="CUBS" localSheetId="9">#REF!</definedName>
    <definedName name="CUBS" localSheetId="25">#REF!</definedName>
    <definedName name="CUBS" localSheetId="26">#REF!</definedName>
    <definedName name="CUBS" localSheetId="27">#REF!</definedName>
    <definedName name="CUBS" localSheetId="28">#REF!</definedName>
    <definedName name="CUBS" localSheetId="10">#REF!</definedName>
    <definedName name="CUBS" localSheetId="12">#REF!</definedName>
    <definedName name="CUBS" localSheetId="13">#REF!</definedName>
    <definedName name="CUBS" localSheetId="15">#REF!</definedName>
    <definedName name="CUBS" localSheetId="19">#REF!</definedName>
    <definedName name="CUBS" localSheetId="16">#REF!</definedName>
    <definedName name="CUBS" localSheetId="17">#REF!</definedName>
    <definedName name="CUBS" localSheetId="18">#REF!</definedName>
    <definedName name="CUBS" localSheetId="20">#REF!</definedName>
    <definedName name="CUBS" localSheetId="11">#REF!</definedName>
    <definedName name="CUBS" localSheetId="14">#REF!</definedName>
    <definedName name="CUBS" localSheetId="1">#REF!</definedName>
    <definedName name="CUBS">#REF!</definedName>
    <definedName name="CUNET" localSheetId="7"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10"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5" hidden="1">{"via1",#N/A,TRUE,"general";"via2",#N/A,TRUE,"general";"via3",#N/A,TRUE,"general"}</definedName>
    <definedName name="CUNET" localSheetId="19"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20" hidden="1">{"via1",#N/A,TRUE,"general";"via2",#N/A,TRUE,"general";"via3",#N/A,TRUE,"general"}</definedName>
    <definedName name="CUNET" localSheetId="11" hidden="1">{"via1",#N/A,TRUE,"general";"via2",#N/A,TRUE,"general";"via3",#N/A,TRUE,"general"}</definedName>
    <definedName name="CUNET" localSheetId="14"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 localSheetId="7">[56]!Customize</definedName>
    <definedName name="Customize" localSheetId="5">[56]!Customize</definedName>
    <definedName name="Customize" localSheetId="6">[56]!Customize</definedName>
    <definedName name="Customize" localSheetId="21">[56]!Customize</definedName>
    <definedName name="Customize" localSheetId="22">[56]!Customize</definedName>
    <definedName name="Customize" localSheetId="23">[56]!Customize</definedName>
    <definedName name="Customize" localSheetId="24">[56]!Customize</definedName>
    <definedName name="Customize" localSheetId="8">[56]!Customize</definedName>
    <definedName name="Customize" localSheetId="9">[56]!Customize</definedName>
    <definedName name="Customize" localSheetId="25">[56]!Customize</definedName>
    <definedName name="Customize" localSheetId="26">[56]!Customize</definedName>
    <definedName name="Customize" localSheetId="27">[56]!Customize</definedName>
    <definedName name="Customize" localSheetId="28">[56]!Customize</definedName>
    <definedName name="Customize" localSheetId="10">[56]!Customize</definedName>
    <definedName name="Customize" localSheetId="12">[56]!Customize</definedName>
    <definedName name="Customize" localSheetId="13">[56]!Customize</definedName>
    <definedName name="Customize" localSheetId="15">[56]!Customize</definedName>
    <definedName name="Customize" localSheetId="19">[56]!Customize</definedName>
    <definedName name="Customize" localSheetId="16">[56]!Customize</definedName>
    <definedName name="Customize" localSheetId="17">[56]!Customize</definedName>
    <definedName name="Customize" localSheetId="18">[56]!Customize</definedName>
    <definedName name="Customize" localSheetId="20">[56]!Customize</definedName>
    <definedName name="Customize" localSheetId="11">[56]!Customize</definedName>
    <definedName name="Customize" localSheetId="14">[56]!Customize</definedName>
    <definedName name="Customize" localSheetId="2">#REF!</definedName>
    <definedName name="Customize" localSheetId="0">[56]!Customize</definedName>
    <definedName name="Customize">[56]!Customize</definedName>
    <definedName name="cv" localSheetId="7">#REF!</definedName>
    <definedName name="cv" localSheetId="5">#REF!</definedName>
    <definedName name="cv" localSheetId="6">#REF!</definedName>
    <definedName name="cv" localSheetId="21">#REF!</definedName>
    <definedName name="cv" localSheetId="22">#REF!</definedName>
    <definedName name="cv" localSheetId="23">#REF!</definedName>
    <definedName name="cv" localSheetId="24">#REF!</definedName>
    <definedName name="cv" localSheetId="8">#REF!</definedName>
    <definedName name="cv" localSheetId="9">#REF!</definedName>
    <definedName name="cv" localSheetId="25">#REF!</definedName>
    <definedName name="cv" localSheetId="26">#REF!</definedName>
    <definedName name="cv" localSheetId="27">#REF!</definedName>
    <definedName name="cv" localSheetId="28">#REF!</definedName>
    <definedName name="cv" localSheetId="10">#REF!</definedName>
    <definedName name="cv" localSheetId="12">#REF!</definedName>
    <definedName name="cv" localSheetId="13">#REF!</definedName>
    <definedName name="cv" localSheetId="15">#REF!</definedName>
    <definedName name="cv" localSheetId="19">#REF!</definedName>
    <definedName name="cv" localSheetId="16">#REF!</definedName>
    <definedName name="cv" localSheetId="17">#REF!</definedName>
    <definedName name="cv" localSheetId="18">#REF!</definedName>
    <definedName name="cv" localSheetId="20">#REF!</definedName>
    <definedName name="cv" localSheetId="11">#REF!</definedName>
    <definedName name="cv" localSheetId="14">#REF!</definedName>
    <definedName name="cv" localSheetId="1">#REF!</definedName>
    <definedName name="cv">#REF!</definedName>
    <definedName name="CVa" localSheetId="2">#REF!</definedName>
    <definedName name="CVa">'[21]Cambio de Valv.'!$E$1:$E$65536</definedName>
    <definedName name="cvbcvbf" localSheetId="7"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21" hidden="1">{#N/A,#N/A,TRUE,"INGENIERIA";#N/A,#N/A,TRUE,"COMPRAS";#N/A,#N/A,TRUE,"DIRECCION";#N/A,#N/A,TRUE,"RESUMEN"}</definedName>
    <definedName name="cvbcvbf" localSheetId="22" hidden="1">{#N/A,#N/A,TRUE,"INGENIERIA";#N/A,#N/A,TRUE,"COMPRAS";#N/A,#N/A,TRUE,"DIRECCION";#N/A,#N/A,TRUE,"RESUMEN"}</definedName>
    <definedName name="cvbcvbf" localSheetId="23" hidden="1">{#N/A,#N/A,TRUE,"INGENIERIA";#N/A,#N/A,TRUE,"COMPRAS";#N/A,#N/A,TRUE,"DIRECCION";#N/A,#N/A,TRUE,"RESUMEN"}</definedName>
    <definedName name="cvbcvbf" localSheetId="24"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25" hidden="1">{#N/A,#N/A,TRUE,"INGENIERIA";#N/A,#N/A,TRUE,"COMPRAS";#N/A,#N/A,TRUE,"DIRECCION";#N/A,#N/A,TRUE,"RESUMEN"}</definedName>
    <definedName name="cvbcvbf" localSheetId="26" hidden="1">{#N/A,#N/A,TRUE,"INGENIERIA";#N/A,#N/A,TRUE,"COMPRAS";#N/A,#N/A,TRUE,"DIRECCION";#N/A,#N/A,TRUE,"RESUMEN"}</definedName>
    <definedName name="cvbcvbf" localSheetId="27" hidden="1">{#N/A,#N/A,TRUE,"INGENIERIA";#N/A,#N/A,TRUE,"COMPRAS";#N/A,#N/A,TRUE,"DIRECCION";#N/A,#N/A,TRUE,"RESUMEN"}</definedName>
    <definedName name="cvbcvbf" localSheetId="28" hidden="1">{#N/A,#N/A,TRUE,"INGENIERIA";#N/A,#N/A,TRUE,"COMPRAS";#N/A,#N/A,TRUE,"DIRECCION";#N/A,#N/A,TRUE,"RESUMEN"}</definedName>
    <definedName name="cvbcvbf" localSheetId="10" hidden="1">{#N/A,#N/A,TRUE,"INGENIERIA";#N/A,#N/A,TRUE,"COMPRAS";#N/A,#N/A,TRUE,"DIRECCION";#N/A,#N/A,TRUE,"RESUMEN"}</definedName>
    <definedName name="cvbcvbf" localSheetId="12" hidden="1">{#N/A,#N/A,TRUE,"INGENIERIA";#N/A,#N/A,TRUE,"COMPRAS";#N/A,#N/A,TRUE,"DIRECCION";#N/A,#N/A,TRUE,"RESUMEN"}</definedName>
    <definedName name="cvbcvbf" localSheetId="13" hidden="1">{#N/A,#N/A,TRUE,"INGENIERIA";#N/A,#N/A,TRUE,"COMPRAS";#N/A,#N/A,TRUE,"DIRECCION";#N/A,#N/A,TRUE,"RESUMEN"}</definedName>
    <definedName name="cvbcvbf" localSheetId="15" hidden="1">{#N/A,#N/A,TRUE,"INGENIERIA";#N/A,#N/A,TRUE,"COMPRAS";#N/A,#N/A,TRUE,"DIRECCION";#N/A,#N/A,TRUE,"RESUMEN"}</definedName>
    <definedName name="cvbcvbf" localSheetId="19" hidden="1">{#N/A,#N/A,TRUE,"INGENIERIA";#N/A,#N/A,TRUE,"COMPRAS";#N/A,#N/A,TRUE,"DIRECCION";#N/A,#N/A,TRUE,"RESUMEN"}</definedName>
    <definedName name="cvbcvbf" localSheetId="16" hidden="1">{#N/A,#N/A,TRUE,"INGENIERIA";#N/A,#N/A,TRUE,"COMPRAS";#N/A,#N/A,TRUE,"DIRECCION";#N/A,#N/A,TRUE,"RESUMEN"}</definedName>
    <definedName name="cvbcvbf" localSheetId="17" hidden="1">{#N/A,#N/A,TRUE,"INGENIERIA";#N/A,#N/A,TRUE,"COMPRAS";#N/A,#N/A,TRUE,"DIRECCION";#N/A,#N/A,TRUE,"RESUMEN"}</definedName>
    <definedName name="cvbcvbf" localSheetId="18" hidden="1">{#N/A,#N/A,TRUE,"INGENIERIA";#N/A,#N/A,TRUE,"COMPRAS";#N/A,#N/A,TRUE,"DIRECCION";#N/A,#N/A,TRUE,"RESUMEN"}</definedName>
    <definedName name="cvbcvbf" localSheetId="20" hidden="1">{#N/A,#N/A,TRUE,"INGENIERIA";#N/A,#N/A,TRUE,"COMPRAS";#N/A,#N/A,TRUE,"DIRECCION";#N/A,#N/A,TRUE,"RESUMEN"}</definedName>
    <definedName name="cvbcvbf" localSheetId="11" hidden="1">{#N/A,#N/A,TRUE,"INGENIERIA";#N/A,#N/A,TRUE,"COMPRAS";#N/A,#N/A,TRUE,"DIRECCION";#N/A,#N/A,TRUE,"RESUMEN"}</definedName>
    <definedName name="cvbcvbf" localSheetId="14" hidden="1">{#N/A,#N/A,TRUE,"INGENIERIA";#N/A,#N/A,TRUE,"COMPRAS";#N/A,#N/A,TRUE,"DIRECCION";#N/A,#N/A,TRUE,"RESUMEN"}</definedName>
    <definedName name="cvbcvbf" localSheetId="1" hidden="1">{#N/A,#N/A,TRUE,"INGENIERIA";#N/A,#N/A,TRUE,"COMPRAS";#N/A,#N/A,TRUE,"DIRECCION";#N/A,#N/A,TRUE,"RESUMEN"}</definedName>
    <definedName name="cvbcvbf" localSheetId="2" hidden="1">{#N/A,#N/A,TRUE,"INGENIERIA";#N/A,#N/A,TRUE,"COMPRAS";#N/A,#N/A,TRUE,"DIRECCION";#N/A,#N/A,TRUE,"RESUMEN"}</definedName>
    <definedName name="cvbcvbf" hidden="1">{#N/A,#N/A,TRUE,"INGENIERIA";#N/A,#N/A,TRUE,"COMPRAS";#N/A,#N/A,TRUE,"DIRECCION";#N/A,#N/A,TRUE,"RESUMEN"}</definedName>
    <definedName name="CVBNFGNGFN" localSheetId="7">#REF!</definedName>
    <definedName name="CVBNFGNGFN" localSheetId="5">#REF!</definedName>
    <definedName name="CVBNFGNGFN" localSheetId="6">#REF!</definedName>
    <definedName name="CVBNFGNGFN" localSheetId="21">#REF!</definedName>
    <definedName name="CVBNFGNGFN" localSheetId="22">#REF!</definedName>
    <definedName name="CVBNFGNGFN" localSheetId="23">#REF!</definedName>
    <definedName name="CVBNFGNGFN" localSheetId="24">#REF!</definedName>
    <definedName name="CVBNFGNGFN" localSheetId="8">#REF!</definedName>
    <definedName name="CVBNFGNGFN" localSheetId="9">#REF!</definedName>
    <definedName name="CVBNFGNGFN" localSheetId="25">#REF!</definedName>
    <definedName name="CVBNFGNGFN" localSheetId="26">#REF!</definedName>
    <definedName name="CVBNFGNGFN" localSheetId="27">#REF!</definedName>
    <definedName name="CVBNFGNGFN" localSheetId="28">#REF!</definedName>
    <definedName name="CVBNFGNGFN" localSheetId="10">#REF!</definedName>
    <definedName name="CVBNFGNGFN" localSheetId="12">#REF!</definedName>
    <definedName name="CVBNFGNGFN" localSheetId="13">#REF!</definedName>
    <definedName name="CVBNFGNGFN" localSheetId="15">#REF!</definedName>
    <definedName name="CVBNFGNGFN" localSheetId="19">#REF!</definedName>
    <definedName name="CVBNFGNGFN" localSheetId="16">#REF!</definedName>
    <definedName name="CVBNFGNGFN" localSheetId="17">#REF!</definedName>
    <definedName name="CVBNFGNGFN" localSheetId="18">#REF!</definedName>
    <definedName name="CVBNFGNGFN" localSheetId="20">#REF!</definedName>
    <definedName name="CVBNFGNGFN" localSheetId="11">#REF!</definedName>
    <definedName name="CVBNFGNGFN" localSheetId="14">#REF!</definedName>
    <definedName name="CVBNFGNGFN" localSheetId="1">#REF!</definedName>
    <definedName name="CVBNFGNGFN">#REF!</definedName>
    <definedName name="cvfvd" localSheetId="7"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10"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5" hidden="1">{"via1",#N/A,TRUE,"general";"via2",#N/A,TRUE,"general";"via3",#N/A,TRUE,"general"}</definedName>
    <definedName name="cvfvd" localSheetId="19"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20" hidden="1">{"via1",#N/A,TRUE,"general";"via2",#N/A,TRUE,"general";"via3",#N/A,TRUE,"general"}</definedName>
    <definedName name="cvfvd" localSheetId="11" hidden="1">{"via1",#N/A,TRUE,"general";"via2",#N/A,TRUE,"general";"via3",#N/A,TRUE,"general"}</definedName>
    <definedName name="cvfvd" localSheetId="14"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10"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5" hidden="1">{"TAB1",#N/A,TRUE,"GENERAL";"TAB2",#N/A,TRUE,"GENERAL";"TAB3",#N/A,TRUE,"GENERAL";"TAB4",#N/A,TRUE,"GENERAL";"TAB5",#N/A,TRUE,"GENERAL"}</definedName>
    <definedName name="cvn" localSheetId="19"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20" hidden="1">{"TAB1",#N/A,TRUE,"GENERAL";"TAB2",#N/A,TRUE,"GENERAL";"TAB3",#N/A,TRUE,"GENERAL";"TAB4",#N/A,TRUE,"GENERAL";"TAB5",#N/A,TRUE,"GENERAL"}</definedName>
    <definedName name="cvn" localSheetId="11" hidden="1">{"TAB1",#N/A,TRUE,"GENERAL";"TAB2",#N/A,TRUE,"GENERAL";"TAB3",#N/A,TRUE,"GENERAL";"TAB4",#N/A,TRUE,"GENERAL";"TAB5",#N/A,TRUE,"GENERAL"}</definedName>
    <definedName name="cvn" localSheetId="14"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10"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5" hidden="1">{"via1",#N/A,TRUE,"general";"via2",#N/A,TRUE,"general";"via3",#N/A,TRUE,"general"}</definedName>
    <definedName name="CVXC" localSheetId="19"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20" hidden="1">{"via1",#N/A,TRUE,"general";"via2",#N/A,TRUE,"general";"via3",#N/A,TRUE,"general"}</definedName>
    <definedName name="CVXC" localSheetId="11" hidden="1">{"via1",#N/A,TRUE,"general";"via2",#N/A,TRUE,"general";"via3",#N/A,TRUE,"general"}</definedName>
    <definedName name="CVXC" localSheetId="14"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10"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5" hidden="1">{"TAB1",#N/A,TRUE,"GENERAL";"TAB2",#N/A,TRUE,"GENERAL";"TAB3",#N/A,TRUE,"GENERAL";"TAB4",#N/A,TRUE,"GENERAL";"TAB5",#N/A,TRUE,"GENERAL"}</definedName>
    <definedName name="d" localSheetId="19"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20" hidden="1">{"TAB1",#N/A,TRUE,"GENERAL";"TAB2",#N/A,TRUE,"GENERAL";"TAB3",#N/A,TRUE,"GENERAL";"TAB4",#N/A,TRUE,"GENERAL";"TAB5",#N/A,TRUE,"GENERAL"}</definedName>
    <definedName name="d" localSheetId="11" hidden="1">{"TAB1",#N/A,TRUE,"GENERAL";"TAB2",#N/A,TRUE,"GENERAL";"TAB3",#N/A,TRUE,"GENERAL";"TAB4",#N/A,TRUE,"GENERAL";"TAB5",#N/A,TRUE,"GENERAL"}</definedName>
    <definedName name="d" localSheetId="14"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 localSheetId="2">#REF!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#REF!</definedName>
    <definedName name="dario">'[24]GPI 526'!#REF!</definedName>
    <definedName name="DASD" localSheetId="7"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10"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5" hidden="1">{"TAB1",#N/A,TRUE,"GENERAL";"TAB2",#N/A,TRUE,"GENERAL";"TAB3",#N/A,TRUE,"GENERAL";"TAB4",#N/A,TRUE,"GENERAL";"TAB5",#N/A,TRUE,"GENERAL"}</definedName>
    <definedName name="DASD" localSheetId="19"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2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4"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 localSheetId="2">#REF!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 localSheetId="2">#REF!</definedName>
    <definedName name="Database_MI">[66]civ_roma!$C$9:$G$799</definedName>
    <definedName name="DATO1" localSheetId="2">#REF!</definedName>
    <definedName name="DATO1">'[68]46'!$D$3:$CK$429</definedName>
    <definedName name="datos" localSheetId="7">#REF!</definedName>
    <definedName name="datos" localSheetId="5">#REF!</definedName>
    <definedName name="datos" localSheetId="6">#REF!</definedName>
    <definedName name="datos" localSheetId="21">#REF!</definedName>
    <definedName name="datos" localSheetId="22">#REF!</definedName>
    <definedName name="datos" localSheetId="23">#REF!</definedName>
    <definedName name="datos" localSheetId="24">#REF!</definedName>
    <definedName name="datos" localSheetId="8">#REF!</definedName>
    <definedName name="datos" localSheetId="9">#REF!</definedName>
    <definedName name="datos" localSheetId="25">#REF!</definedName>
    <definedName name="datos" localSheetId="26">#REF!</definedName>
    <definedName name="datos" localSheetId="27">#REF!</definedName>
    <definedName name="datos" localSheetId="28">#REF!</definedName>
    <definedName name="datos" localSheetId="10">#REF!</definedName>
    <definedName name="datos" localSheetId="12">#REF!</definedName>
    <definedName name="datos" localSheetId="13">#REF!</definedName>
    <definedName name="datos" localSheetId="15">#REF!</definedName>
    <definedName name="datos" localSheetId="19">#REF!</definedName>
    <definedName name="datos" localSheetId="16">#REF!</definedName>
    <definedName name="datos" localSheetId="17">#REF!</definedName>
    <definedName name="datos" localSheetId="18">#REF!</definedName>
    <definedName name="datos" localSheetId="20">#REF!</definedName>
    <definedName name="datos" localSheetId="11">#REF!</definedName>
    <definedName name="datos" localSheetId="14">#REF!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7"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#REF!</definedName>
    <definedName name="dc" localSheetId="1">#REF!</definedName>
    <definedName name="dc">#REF!</definedName>
    <definedName name="Dcacm" localSheetId="1">#REF!</definedName>
    <definedName name="Dcacm">#REF!</definedName>
    <definedName name="DCI" localSheetId="1">[13]Tablas!#REF!</definedName>
    <definedName name="DCI" localSheetId="2">#REF!</definedName>
    <definedName name="DCI">[13]Tablas!#REF!</definedName>
    <definedName name="DCI1_1" localSheetId="1">[13]Tablas!#REF!</definedName>
    <definedName name="DCI1_1" localSheetId="2">#REF!</definedName>
    <definedName name="DCI1_1">[13]Tablas!#REF!</definedName>
    <definedName name="DCI1_1_1" localSheetId="1">[13]Tablas!#REF!</definedName>
    <definedName name="DCI1_1_1" localSheetId="2">#REF!</definedName>
    <definedName name="DCI1_1_1">[13]Tablas!#REF!</definedName>
    <definedName name="DCI1_1_2" localSheetId="1">[13]Tablas!#REF!</definedName>
    <definedName name="DCI1_1_2" localSheetId="2">#REF!</definedName>
    <definedName name="DCI1_1_2">[13]Tablas!#REF!</definedName>
    <definedName name="DCI1_1_3" localSheetId="2">#REF!</definedName>
    <definedName name="DCI1_1_3">[13]Tablas!#REF!</definedName>
    <definedName name="DCI1_1_4" localSheetId="2">#REF!</definedName>
    <definedName name="DCI1_1_4">[13]Tablas!#REF!</definedName>
    <definedName name="DCI1_2" localSheetId="2">#REF!</definedName>
    <definedName name="DCI1_2">[13]Tablas!#REF!</definedName>
    <definedName name="DCI1_3" localSheetId="2">#REF!</definedName>
    <definedName name="DCI1_3">[13]Tablas!#REF!</definedName>
    <definedName name="DCI1_4" localSheetId="2">#REF!</definedName>
    <definedName name="DCI1_4">[13]Tablas!#REF!</definedName>
    <definedName name="DCorriente" localSheetId="7">#REF!</definedName>
    <definedName name="DCorriente" localSheetId="5">#REF!</definedName>
    <definedName name="DCorriente" localSheetId="6">#REF!</definedName>
    <definedName name="DCorriente" localSheetId="21">#REF!</definedName>
    <definedName name="DCorriente" localSheetId="22">#REF!</definedName>
    <definedName name="DCorriente" localSheetId="23">#REF!</definedName>
    <definedName name="DCorriente" localSheetId="24">#REF!</definedName>
    <definedName name="DCorriente" localSheetId="8">#REF!</definedName>
    <definedName name="DCorriente" localSheetId="9">#REF!</definedName>
    <definedName name="DCorriente" localSheetId="25">#REF!</definedName>
    <definedName name="DCorriente" localSheetId="26">#REF!</definedName>
    <definedName name="DCorriente" localSheetId="27">#REF!</definedName>
    <definedName name="DCorriente" localSheetId="28">#REF!</definedName>
    <definedName name="DCorriente" localSheetId="10">#REF!</definedName>
    <definedName name="DCorriente" localSheetId="12">#REF!</definedName>
    <definedName name="DCorriente" localSheetId="13">#REF!</definedName>
    <definedName name="DCorriente" localSheetId="15">#REF!</definedName>
    <definedName name="DCorriente" localSheetId="19">#REF!</definedName>
    <definedName name="DCorriente" localSheetId="16">#REF!</definedName>
    <definedName name="DCorriente" localSheetId="17">#REF!</definedName>
    <definedName name="DCorriente" localSheetId="18">#REF!</definedName>
    <definedName name="DCorriente" localSheetId="20">#REF!</definedName>
    <definedName name="DCorriente" localSheetId="11">#REF!</definedName>
    <definedName name="DCorriente" localSheetId="14">#REF!</definedName>
    <definedName name="DCorriente" localSheetId="1">#REF!</definedName>
    <definedName name="DCorriente">#REF!</definedName>
    <definedName name="Dcorriente1" localSheetId="7">'[69]Pta a tierra'!#REF!</definedName>
    <definedName name="Dcorriente1" localSheetId="5">'[69]Pta a tierra'!#REF!</definedName>
    <definedName name="Dcorriente1" localSheetId="6">'[69]Pta a tierra'!#REF!</definedName>
    <definedName name="Dcorriente1" localSheetId="21">'[69]Pta a tierra'!#REF!</definedName>
    <definedName name="Dcorriente1" localSheetId="22">'[69]Pta a tierra'!#REF!</definedName>
    <definedName name="Dcorriente1" localSheetId="23">'[69]Pta a tierra'!#REF!</definedName>
    <definedName name="Dcorriente1" localSheetId="24">'[69]Pta a tierra'!#REF!</definedName>
    <definedName name="Dcorriente1" localSheetId="8">'[69]Pta a tierra'!#REF!</definedName>
    <definedName name="Dcorriente1" localSheetId="9">'[69]Pta a tierra'!#REF!</definedName>
    <definedName name="Dcorriente1" localSheetId="25">'[69]Pta a tierra'!#REF!</definedName>
    <definedName name="Dcorriente1" localSheetId="26">'[69]Pta a tierra'!#REF!</definedName>
    <definedName name="Dcorriente1" localSheetId="27">'[69]Pta a tierra'!#REF!</definedName>
    <definedName name="Dcorriente1" localSheetId="28">'[69]Pta a tierra'!#REF!</definedName>
    <definedName name="Dcorriente1" localSheetId="10">'[69]Pta a tierra'!#REF!</definedName>
    <definedName name="Dcorriente1" localSheetId="12">'[69]Pta a tierra'!#REF!</definedName>
    <definedName name="Dcorriente1" localSheetId="13">'[69]Pta a tierra'!#REF!</definedName>
    <definedName name="Dcorriente1" localSheetId="15">'[69]Pta a tierra'!#REF!</definedName>
    <definedName name="Dcorriente1" localSheetId="19">'[69]Pta a tierra'!#REF!</definedName>
    <definedName name="Dcorriente1" localSheetId="16">'[69]Pta a tierra'!#REF!</definedName>
    <definedName name="Dcorriente1" localSheetId="17">'[69]Pta a tierra'!#REF!</definedName>
    <definedName name="Dcorriente1" localSheetId="18">'[69]Pta a tierra'!#REF!</definedName>
    <definedName name="Dcorriente1" localSheetId="20">'[69]Pta a tierra'!#REF!</definedName>
    <definedName name="Dcorriente1" localSheetId="11">'[69]Pta a tierra'!#REF!</definedName>
    <definedName name="Dcorriente1" localSheetId="14">'[69]Pta a tierra'!#REF!</definedName>
    <definedName name="Dcorriente1" localSheetId="1">'[69]Pta a tierra'!#REF!</definedName>
    <definedName name="Dcorriente1" localSheetId="2">#REF!</definedName>
    <definedName name="Dcorriente1">'[69]Pta a tierra'!#REF!</definedName>
    <definedName name="DCSDCTV" localSheetId="7"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10"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5" hidden="1">{"via1",#N/A,TRUE,"general";"via2",#N/A,TRUE,"general";"via3",#N/A,TRUE,"general"}</definedName>
    <definedName name="DCSDCTV" localSheetId="19"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20" hidden="1">{"via1",#N/A,TRUE,"general";"via2",#N/A,TRUE,"general";"via3",#N/A,TRUE,"general"}</definedName>
    <definedName name="DCSDCTV" localSheetId="11" hidden="1">{"via1",#N/A,TRUE,"general";"via2",#N/A,TRUE,"general";"via3",#N/A,TRUE,"general"}</definedName>
    <definedName name="DCSDCTV" localSheetId="14"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4">#REF!</definedName>
    <definedName name="DD" localSheetId="3">#REF!</definedName>
    <definedName name="dd" localSheetId="1">#REF!</definedName>
    <definedName name="dd" localSheetId="2">#REF!</definedName>
    <definedName name="dd">#REF!</definedName>
    <definedName name="ddd" localSheetId="7"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10"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5" hidden="1">{"via1",#N/A,TRUE,"general";"via2",#N/A,TRUE,"general";"via3",#N/A,TRUE,"general"}</definedName>
    <definedName name="ddd" localSheetId="19"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20" hidden="1">{"via1",#N/A,TRUE,"general";"via2",#N/A,TRUE,"general";"via3",#N/A,TRUE,"general"}</definedName>
    <definedName name="ddd" localSheetId="11" hidden="1">{"via1",#N/A,TRUE,"general";"via2",#N/A,TRUE,"general";"via3",#N/A,TRUE,"general"}</definedName>
    <definedName name="ddd" localSheetId="14"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7"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21" hidden="1">{#N/A,#N/A,FALSE,"Estatico";#N/A,#N/A,FALSE,"Tuberia";#N/A,#N/A,FALSE,"Instrumentación";#N/A,#N/A,FALSE,"Mecanica";#N/A,#N/A,FALSE,"Electrico";#N/A,#N/A,FALSE,"Ofic.Civiles"}</definedName>
    <definedName name="DDDD" localSheetId="22" hidden="1">{#N/A,#N/A,FALSE,"Estatico";#N/A,#N/A,FALSE,"Tuberia";#N/A,#N/A,FALSE,"Instrumentación";#N/A,#N/A,FALSE,"Mecanica";#N/A,#N/A,FALSE,"Electrico";#N/A,#N/A,FALSE,"Ofic.Civiles"}</definedName>
    <definedName name="DDDD" localSheetId="23" hidden="1">{#N/A,#N/A,FALSE,"Estatico";#N/A,#N/A,FALSE,"Tuberia";#N/A,#N/A,FALSE,"Instrumentación";#N/A,#N/A,FALSE,"Mecanica";#N/A,#N/A,FALSE,"Electrico";#N/A,#N/A,FALSE,"Ofic.Civiles"}</definedName>
    <definedName name="DDDD" localSheetId="24"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25" hidden="1">{#N/A,#N/A,FALSE,"Estatico";#N/A,#N/A,FALSE,"Tuberia";#N/A,#N/A,FALSE,"Instrumentación";#N/A,#N/A,FALSE,"Mecanica";#N/A,#N/A,FALSE,"Electrico";#N/A,#N/A,FALSE,"Ofic.Civiles"}</definedName>
    <definedName name="DDDD" localSheetId="26" hidden="1">{#N/A,#N/A,FALSE,"Estatico";#N/A,#N/A,FALSE,"Tuberia";#N/A,#N/A,FALSE,"Instrumentación";#N/A,#N/A,FALSE,"Mecanica";#N/A,#N/A,FALSE,"Electrico";#N/A,#N/A,FALSE,"Ofic.Civiles"}</definedName>
    <definedName name="DDDD" localSheetId="27" hidden="1">{#N/A,#N/A,FALSE,"Estatico";#N/A,#N/A,FALSE,"Tuberia";#N/A,#N/A,FALSE,"Instrumentación";#N/A,#N/A,FALSE,"Mecanica";#N/A,#N/A,FALSE,"Electrico";#N/A,#N/A,FALSE,"Ofic.Civiles"}</definedName>
    <definedName name="DDDD" localSheetId="28"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localSheetId="15" hidden="1">{#N/A,#N/A,FALSE,"Estatico";#N/A,#N/A,FALSE,"Tuberia";#N/A,#N/A,FALSE,"Instrumentación";#N/A,#N/A,FALSE,"Mecanica";#N/A,#N/A,FALSE,"Electrico";#N/A,#N/A,FALSE,"Ofic.Civiles"}</definedName>
    <definedName name="DDDD" localSheetId="19" hidden="1">{#N/A,#N/A,FALSE,"Estatico";#N/A,#N/A,FALSE,"Tuberia";#N/A,#N/A,FALSE,"Instrumentación";#N/A,#N/A,FALSE,"Mecanica";#N/A,#N/A,FALSE,"Electrico";#N/A,#N/A,FALSE,"Ofic.Civiles"}</definedName>
    <definedName name="DDDD" localSheetId="16" hidden="1">{#N/A,#N/A,FALSE,"Estatico";#N/A,#N/A,FALSE,"Tuberia";#N/A,#N/A,FALSE,"Instrumentación";#N/A,#N/A,FALSE,"Mecanica";#N/A,#N/A,FALSE,"Electrico";#N/A,#N/A,FALSE,"Ofic.Civiles"}</definedName>
    <definedName name="DDDD" localSheetId="17" hidden="1">{#N/A,#N/A,FALSE,"Estatico";#N/A,#N/A,FALSE,"Tuberia";#N/A,#N/A,FALSE,"Instrumentación";#N/A,#N/A,FALSE,"Mecanica";#N/A,#N/A,FALSE,"Electrico";#N/A,#N/A,FALSE,"Ofic.Civiles"}</definedName>
    <definedName name="DDDD" localSheetId="18" hidden="1">{#N/A,#N/A,FALSE,"Estatico";#N/A,#N/A,FALSE,"Tuberia";#N/A,#N/A,FALSE,"Instrumentación";#N/A,#N/A,FALSE,"Mecanica";#N/A,#N/A,FALSE,"Electrico";#N/A,#N/A,FALSE,"Ofic.Civiles"}</definedName>
    <definedName name="DDDD" localSheetId="2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4"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7"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21" hidden="1">{#N/A,#N/A,FALSE,"orthoflow";#N/A,#N/A,FALSE,"Miscelaneos";#N/A,#N/A,FALSE,"Instrumentacio";#N/A,#N/A,FALSE,"Electrico";#N/A,#N/A,FALSE,"Valv. Seguridad"}</definedName>
    <definedName name="DDDDDDD" localSheetId="22" hidden="1">{#N/A,#N/A,FALSE,"orthoflow";#N/A,#N/A,FALSE,"Miscelaneos";#N/A,#N/A,FALSE,"Instrumentacio";#N/A,#N/A,FALSE,"Electrico";#N/A,#N/A,FALSE,"Valv. Seguridad"}</definedName>
    <definedName name="DDDDDDD" localSheetId="23" hidden="1">{#N/A,#N/A,FALSE,"orthoflow";#N/A,#N/A,FALSE,"Miscelaneos";#N/A,#N/A,FALSE,"Instrumentacio";#N/A,#N/A,FALSE,"Electrico";#N/A,#N/A,FALSE,"Valv. Seguridad"}</definedName>
    <definedName name="DDDDDDD" localSheetId="24"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25" hidden="1">{#N/A,#N/A,FALSE,"orthoflow";#N/A,#N/A,FALSE,"Miscelaneos";#N/A,#N/A,FALSE,"Instrumentacio";#N/A,#N/A,FALSE,"Electrico";#N/A,#N/A,FALSE,"Valv. Seguridad"}</definedName>
    <definedName name="DDDDDDD" localSheetId="26" hidden="1">{#N/A,#N/A,FALSE,"orthoflow";#N/A,#N/A,FALSE,"Miscelaneos";#N/A,#N/A,FALSE,"Instrumentacio";#N/A,#N/A,FALSE,"Electrico";#N/A,#N/A,FALSE,"Valv. Seguridad"}</definedName>
    <definedName name="DDDDDDD" localSheetId="27" hidden="1">{#N/A,#N/A,FALSE,"orthoflow";#N/A,#N/A,FALSE,"Miscelaneos";#N/A,#N/A,FALSE,"Instrumentacio";#N/A,#N/A,FALSE,"Electrico";#N/A,#N/A,FALSE,"Valv. Seguridad"}</definedName>
    <definedName name="DDDDDDD" localSheetId="28"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15" hidden="1">{#N/A,#N/A,FALSE,"orthoflow";#N/A,#N/A,FALSE,"Miscelaneos";#N/A,#N/A,FALSE,"Instrumentacio";#N/A,#N/A,FALSE,"Electrico";#N/A,#N/A,FALSE,"Valv. Seguridad"}</definedName>
    <definedName name="DDDDDDD" localSheetId="19" hidden="1">{#N/A,#N/A,FALSE,"orthoflow";#N/A,#N/A,FALSE,"Miscelaneos";#N/A,#N/A,FALSE,"Instrumentacio";#N/A,#N/A,FALSE,"Electrico";#N/A,#N/A,FALSE,"Valv. Seguridad"}</definedName>
    <definedName name="DDDDDDD" localSheetId="16" hidden="1">{#N/A,#N/A,FALSE,"orthoflow";#N/A,#N/A,FALSE,"Miscelaneos";#N/A,#N/A,FALSE,"Instrumentacio";#N/A,#N/A,FALSE,"Electrico";#N/A,#N/A,FALSE,"Valv. Seguridad"}</definedName>
    <definedName name="DDDDDDD" localSheetId="17" hidden="1">{#N/A,#N/A,FALSE,"orthoflow";#N/A,#N/A,FALSE,"Miscelaneos";#N/A,#N/A,FALSE,"Instrumentacio";#N/A,#N/A,FALSE,"Electrico";#N/A,#N/A,FALSE,"Valv. Seguridad"}</definedName>
    <definedName name="DDDDDDD" localSheetId="18" hidden="1">{#N/A,#N/A,FALSE,"orthoflow";#N/A,#N/A,FALSE,"Miscelaneos";#N/A,#N/A,FALSE,"Instrumentacio";#N/A,#N/A,FALSE,"Electrico";#N/A,#N/A,FALSE,"Valv. Seguridad"}</definedName>
    <definedName name="DDDDDDD" localSheetId="2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4"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10"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5" hidden="1">{"via1",#N/A,TRUE,"general";"via2",#N/A,TRUE,"general";"via3",#N/A,TRUE,"general"}</definedName>
    <definedName name="ddddt" localSheetId="19"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20" hidden="1">{"via1",#N/A,TRUE,"general";"via2",#N/A,TRUE,"general";"via3",#N/A,TRUE,"general"}</definedName>
    <definedName name="ddddt" localSheetId="11" hidden="1">{"via1",#N/A,TRUE,"general";"via2",#N/A,TRUE,"general";"via3",#N/A,TRUE,"general"}</definedName>
    <definedName name="ddddt" localSheetId="14"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2">#REF!</definedName>
    <definedName name="DDS">[13]Tablas!#REF!</definedName>
    <definedName name="DDS1_1" localSheetId="2">#REF!</definedName>
    <definedName name="DDS1_1">[13]Tablas!#REF!</definedName>
    <definedName name="DDS1_1_1" localSheetId="2">#REF!</definedName>
    <definedName name="DDS1_1_1">[13]Tablas!#REF!</definedName>
    <definedName name="deded" localSheetId="7"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10"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5" hidden="1">{"via1",#N/A,TRUE,"general";"via2",#N/A,TRUE,"general";"via3",#N/A,TRUE,"general"}</definedName>
    <definedName name="defd" localSheetId="19"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20" hidden="1">{"via1",#N/A,TRUE,"general";"via2",#N/A,TRUE,"general";"via3",#N/A,TRUE,"general"}</definedName>
    <definedName name="defd" localSheetId="11" hidden="1">{"via1",#N/A,TRUE,"general";"via2",#N/A,TRUE,"general";"via3",#N/A,TRUE,"general"}</definedName>
    <definedName name="defd" localSheetId="14"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#REF!</definedName>
    <definedName name="DEMOLICIÓN" localSheetId="2">#REF!</definedName>
    <definedName name="DEMOLICIÓN">'[70]BASE-LISTAS'!$B$24:$B$29</definedName>
    <definedName name="DEP_VPR_GRM" localSheetId="7">#REF!</definedName>
    <definedName name="DEP_VPR_GRM" localSheetId="5">#REF!</definedName>
    <definedName name="DEP_VPR_GRM" localSheetId="6">#REF!</definedName>
    <definedName name="DEP_VPR_GRM" localSheetId="21">#REF!</definedName>
    <definedName name="DEP_VPR_GRM" localSheetId="22">#REF!</definedName>
    <definedName name="DEP_VPR_GRM" localSheetId="23">#REF!</definedName>
    <definedName name="DEP_VPR_GRM" localSheetId="24">#REF!</definedName>
    <definedName name="DEP_VPR_GRM" localSheetId="8">#REF!</definedName>
    <definedName name="DEP_VPR_GRM" localSheetId="9">#REF!</definedName>
    <definedName name="DEP_VPR_GRM" localSheetId="25">#REF!</definedName>
    <definedName name="DEP_VPR_GRM" localSheetId="26">#REF!</definedName>
    <definedName name="DEP_VPR_GRM" localSheetId="27">#REF!</definedName>
    <definedName name="DEP_VPR_GRM" localSheetId="28">#REF!</definedName>
    <definedName name="DEP_VPR_GRM" localSheetId="10">#REF!</definedName>
    <definedName name="DEP_VPR_GRM" localSheetId="12">#REF!</definedName>
    <definedName name="DEP_VPR_GRM" localSheetId="13">#REF!</definedName>
    <definedName name="DEP_VPR_GRM" localSheetId="15">#REF!</definedName>
    <definedName name="DEP_VPR_GRM" localSheetId="19">#REF!</definedName>
    <definedName name="DEP_VPR_GRM" localSheetId="16">#REF!</definedName>
    <definedName name="DEP_VPR_GRM" localSheetId="17">#REF!</definedName>
    <definedName name="DEP_VPR_GRM" localSheetId="18">#REF!</definedName>
    <definedName name="DEP_VPR_GRM" localSheetId="20">#REF!</definedName>
    <definedName name="DEP_VPR_GRM" localSheetId="11">#REF!</definedName>
    <definedName name="DEP_VPR_GRM" localSheetId="14">#REF!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 localSheetId="2">#REF!</definedName>
    <definedName name="DEPEND">[67]Tabla!$B$1:$B$397</definedName>
    <definedName name="DEPENDENCIA" localSheetId="2">#REF!</definedName>
    <definedName name="DEPENDENCIA">[67]Tabla!$B$1:$B$397</definedName>
    <definedName name="DEPENDENCIAS" localSheetId="2">#REF!</definedName>
    <definedName name="DEPENDENCIAS">[67]Tabla!$B$1:$B$397</definedName>
    <definedName name="DERFE" localSheetId="7">#REF!</definedName>
    <definedName name="DERFE" localSheetId="5">#REF!</definedName>
    <definedName name="DERFE" localSheetId="6">#REF!</definedName>
    <definedName name="DERFE" localSheetId="21">#REF!</definedName>
    <definedName name="DERFE" localSheetId="22">#REF!</definedName>
    <definedName name="DERFE" localSheetId="23">#REF!</definedName>
    <definedName name="DERFE" localSheetId="24">#REF!</definedName>
    <definedName name="DERFE" localSheetId="8">#REF!</definedName>
    <definedName name="DERFE" localSheetId="9">#REF!</definedName>
    <definedName name="DERFE" localSheetId="25">#REF!</definedName>
    <definedName name="DERFE" localSheetId="26">#REF!</definedName>
    <definedName name="DERFE" localSheetId="27">#REF!</definedName>
    <definedName name="DERFE" localSheetId="28">#REF!</definedName>
    <definedName name="DERFE" localSheetId="10">#REF!</definedName>
    <definedName name="DERFE" localSheetId="12">#REF!</definedName>
    <definedName name="DERFE" localSheetId="13">#REF!</definedName>
    <definedName name="DERFE" localSheetId="15">#REF!</definedName>
    <definedName name="DERFE" localSheetId="19">#REF!</definedName>
    <definedName name="DERFE" localSheetId="16">#REF!</definedName>
    <definedName name="DERFE" localSheetId="17">#REF!</definedName>
    <definedName name="DERFE" localSheetId="18">#REF!</definedName>
    <definedName name="DERFE" localSheetId="20">#REF!</definedName>
    <definedName name="DERFE" localSheetId="11">#REF!</definedName>
    <definedName name="DERFE" localSheetId="14">#REF!</definedName>
    <definedName name="DERFE" localSheetId="1">#REF!</definedName>
    <definedName name="DERFE">#REF!</definedName>
    <definedName name="desarrolladas" localSheetId="2">#REF!,#REF!,#REF!,#REF!</definedName>
    <definedName name="desarrolladas">'[28]Reservas de Petróleo'!$A$2,'[28]Reservas de Petróleo'!$A$1,'[28]Reservas de Petróleo'!$D$4,'[28]Reservas de Petróleo'!$F$1:$F$65536</definedName>
    <definedName name="DESCUNMI" localSheetId="7">#REF!</definedName>
    <definedName name="DESCUNMI" localSheetId="5">#REF!</definedName>
    <definedName name="DESCUNMI" localSheetId="6">#REF!</definedName>
    <definedName name="DESCUNMI" localSheetId="21">#REF!</definedName>
    <definedName name="DESCUNMI" localSheetId="22">#REF!</definedName>
    <definedName name="DESCUNMI" localSheetId="23">#REF!</definedName>
    <definedName name="DESCUNMI" localSheetId="24">#REF!</definedName>
    <definedName name="DESCUNMI" localSheetId="8">#REF!</definedName>
    <definedName name="DESCUNMI" localSheetId="9">#REF!</definedName>
    <definedName name="DESCUNMI" localSheetId="25">#REF!</definedName>
    <definedName name="DESCUNMI" localSheetId="26">#REF!</definedName>
    <definedName name="DESCUNMI" localSheetId="27">#REF!</definedName>
    <definedName name="DESCUNMI" localSheetId="28">#REF!</definedName>
    <definedName name="DESCUNMI" localSheetId="10">#REF!</definedName>
    <definedName name="DESCUNMI" localSheetId="12">#REF!</definedName>
    <definedName name="DESCUNMI" localSheetId="13">#REF!</definedName>
    <definedName name="DESCUNMI" localSheetId="15">#REF!</definedName>
    <definedName name="DESCUNMI" localSheetId="19">#REF!</definedName>
    <definedName name="DESCUNMI" localSheetId="16">#REF!</definedName>
    <definedName name="DESCUNMI" localSheetId="17">#REF!</definedName>
    <definedName name="DESCUNMI" localSheetId="18">#REF!</definedName>
    <definedName name="DESCUNMI" localSheetId="20">#REF!</definedName>
    <definedName name="DESCUNMI" localSheetId="11">#REF!</definedName>
    <definedName name="DESCUNMI" localSheetId="14">#REF!</definedName>
    <definedName name="DESCUNMI" localSheetId="1">#REF!</definedName>
    <definedName name="DESCUNMI">#REF!</definedName>
    <definedName name="DEST_ART" localSheetId="7">[50]steel!#REF!</definedName>
    <definedName name="DEST_ART" localSheetId="5">[50]steel!#REF!</definedName>
    <definedName name="DEST_ART" localSheetId="6">[50]steel!#REF!</definedName>
    <definedName name="DEST_ART" localSheetId="21">[50]steel!#REF!</definedName>
    <definedName name="DEST_ART" localSheetId="22">[50]steel!#REF!</definedName>
    <definedName name="DEST_ART" localSheetId="23">[50]steel!#REF!</definedName>
    <definedName name="DEST_ART" localSheetId="24">[50]steel!#REF!</definedName>
    <definedName name="DEST_ART" localSheetId="8">[50]steel!#REF!</definedName>
    <definedName name="DEST_ART" localSheetId="9">[50]steel!#REF!</definedName>
    <definedName name="DEST_ART" localSheetId="25">[50]steel!#REF!</definedName>
    <definedName name="DEST_ART" localSheetId="26">[50]steel!#REF!</definedName>
    <definedName name="DEST_ART" localSheetId="27">[50]steel!#REF!</definedName>
    <definedName name="DEST_ART" localSheetId="28">[50]steel!#REF!</definedName>
    <definedName name="DEST_ART" localSheetId="10">[50]steel!#REF!</definedName>
    <definedName name="DEST_ART" localSheetId="12">[50]steel!#REF!</definedName>
    <definedName name="DEST_ART" localSheetId="13">[50]steel!#REF!</definedName>
    <definedName name="DEST_ART" localSheetId="15">[50]steel!#REF!</definedName>
    <definedName name="DEST_ART" localSheetId="19">[50]steel!#REF!</definedName>
    <definedName name="DEST_ART" localSheetId="16">[50]steel!#REF!</definedName>
    <definedName name="DEST_ART" localSheetId="17">[50]steel!#REF!</definedName>
    <definedName name="DEST_ART" localSheetId="18">[50]steel!#REF!</definedName>
    <definedName name="DEST_ART" localSheetId="20">[50]steel!#REF!</definedName>
    <definedName name="DEST_ART" localSheetId="11">[50]steel!#REF!</definedName>
    <definedName name="DEST_ART" localSheetId="14">[50]steel!#REF!</definedName>
    <definedName name="DEST_ART" localSheetId="1">[50]steel!#REF!</definedName>
    <definedName name="DEST_ART" localSheetId="2">#REF!</definedName>
    <definedName name="DEST_ART">[50]steel!#REF!</definedName>
    <definedName name="DESTCOD" localSheetId="1">'[3]7422CW00'!#REF!</definedName>
    <definedName name="DESTCOD" localSheetId="2">#REF!</definedName>
    <definedName name="DESTCOD">'[3]7422CW00'!#REF!</definedName>
    <definedName name="DESTFG" localSheetId="1">'[3]7422CW00'!#REF!</definedName>
    <definedName name="DESTFG" localSheetId="2">#REF!</definedName>
    <definedName name="DESTFG">'[3]7422CW00'!#REF!</definedName>
    <definedName name="DESTQTY" localSheetId="1">'[3]7422CW00'!#REF!</definedName>
    <definedName name="DESTQTY" localSheetId="2">#REF!</definedName>
    <definedName name="DESTQTY">'[3]7422CW00'!#REF!</definedName>
    <definedName name="DETAIL" localSheetId="7">#REF!</definedName>
    <definedName name="DETAIL" localSheetId="5">#REF!</definedName>
    <definedName name="DETAIL" localSheetId="6">#REF!</definedName>
    <definedName name="DETAIL" localSheetId="21">#REF!</definedName>
    <definedName name="DETAIL" localSheetId="22">#REF!</definedName>
    <definedName name="DETAIL" localSheetId="23">#REF!</definedName>
    <definedName name="DETAIL" localSheetId="24">#REF!</definedName>
    <definedName name="DETAIL" localSheetId="8">#REF!</definedName>
    <definedName name="DETAIL" localSheetId="9">#REF!</definedName>
    <definedName name="DETAIL" localSheetId="25">#REF!</definedName>
    <definedName name="DETAIL" localSheetId="26">#REF!</definedName>
    <definedName name="DETAIL" localSheetId="27">#REF!</definedName>
    <definedName name="DETAIL" localSheetId="28">#REF!</definedName>
    <definedName name="DETAIL" localSheetId="10">#REF!</definedName>
    <definedName name="DETAIL" localSheetId="12">#REF!</definedName>
    <definedName name="DETAIL" localSheetId="13">#REF!</definedName>
    <definedName name="DETAIL" localSheetId="15">#REF!</definedName>
    <definedName name="DETAIL" localSheetId="19">#REF!</definedName>
    <definedName name="DETAIL" localSheetId="16">#REF!</definedName>
    <definedName name="DETAIL" localSheetId="17">#REF!</definedName>
    <definedName name="DETAIL" localSheetId="18">#REF!</definedName>
    <definedName name="DETAIL" localSheetId="20">#REF!</definedName>
    <definedName name="DETAIL" localSheetId="11">#REF!</definedName>
    <definedName name="DETAIL" localSheetId="14">#REF!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[71]Cronograma!#REF!</definedName>
    <definedName name="DF" localSheetId="2">#REF!</definedName>
    <definedName name="DF">[71]Cronograma!#REF!</definedName>
    <definedName name="dfa" localSheetId="7"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10"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5" hidden="1">{"TAB1",#N/A,TRUE,"GENERAL";"TAB2",#N/A,TRUE,"GENERAL";"TAB3",#N/A,TRUE,"GENERAL";"TAB4",#N/A,TRUE,"GENERAL";"TAB5",#N/A,TRUE,"GENERAL"}</definedName>
    <definedName name="dfa" localSheetId="19"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20" hidden="1">{"TAB1",#N/A,TRUE,"GENERAL";"TAB2",#N/A,TRUE,"GENERAL";"TAB3",#N/A,TRUE,"GENERAL";"TAB4",#N/A,TRUE,"GENERAL";"TAB5",#N/A,TRUE,"GENERAL"}</definedName>
    <definedName name="dfa" localSheetId="11" hidden="1">{"TAB1",#N/A,TRUE,"GENERAL";"TAB2",#N/A,TRUE,"GENERAL";"TAB3",#N/A,TRUE,"GENERAL";"TAB4",#N/A,TRUE,"GENERAL";"TAB5",#N/A,TRUE,"GENERAL"}</definedName>
    <definedName name="dfa" localSheetId="14"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10"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5" hidden="1">{"via1",#N/A,TRUE,"general";"via2",#N/A,TRUE,"general";"via3",#N/A,TRUE,"general"}</definedName>
    <definedName name="DFBNJ" localSheetId="19"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20" hidden="1">{"via1",#N/A,TRUE,"general";"via2",#N/A,TRUE,"general";"via3",#N/A,TRUE,"general"}</definedName>
    <definedName name="DFBNJ" localSheetId="11" hidden="1">{"via1",#N/A,TRUE,"general";"via2",#N/A,TRUE,"general";"via3",#N/A,TRUE,"general"}</definedName>
    <definedName name="DFBNJ" localSheetId="14"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10"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5" hidden="1">{"TAB1",#N/A,TRUE,"GENERAL";"TAB2",#N/A,TRUE,"GENERAL";"TAB3",#N/A,TRUE,"GENERAL";"TAB4",#N/A,TRUE,"GENERAL";"TAB5",#N/A,TRUE,"GENERAL"}</definedName>
    <definedName name="dfds" localSheetId="19"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2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4"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10"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5" hidden="1">{"via1",#N/A,TRUE,"general";"via2",#N/A,TRUE,"general";"via3",#N/A,TRUE,"general"}</definedName>
    <definedName name="dfdsfi" localSheetId="19"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20" hidden="1">{"via1",#N/A,TRUE,"general";"via2",#N/A,TRUE,"general";"via3",#N/A,TRUE,"general"}</definedName>
    <definedName name="dfdsfi" localSheetId="11" hidden="1">{"via1",#N/A,TRUE,"general";"via2",#N/A,TRUE,"general";"via3",#N/A,TRUE,"general"}</definedName>
    <definedName name="dfdsfi" localSheetId="14"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10"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5" hidden="1">{"via1",#N/A,TRUE,"general";"via2",#N/A,TRUE,"general";"via3",#N/A,TRUE,"general"}</definedName>
    <definedName name="DFG" localSheetId="19"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20" hidden="1">{"via1",#N/A,TRUE,"general";"via2",#N/A,TRUE,"general";"via3",#N/A,TRUE,"general"}</definedName>
    <definedName name="DFG" localSheetId="11" hidden="1">{"via1",#N/A,TRUE,"general";"via2",#N/A,TRUE,"general";"via3",#N/A,TRUE,"general"}</definedName>
    <definedName name="DFG" localSheetId="14"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10"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5" hidden="1">{"via1",#N/A,TRUE,"general";"via2",#N/A,TRUE,"general";"via3",#N/A,TRUE,"general"}</definedName>
    <definedName name="DFGBHJ" localSheetId="19"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20" hidden="1">{"via1",#N/A,TRUE,"general";"via2",#N/A,TRUE,"general";"via3",#N/A,TRUE,"general"}</definedName>
    <definedName name="DFGBHJ" localSheetId="11" hidden="1">{"via1",#N/A,TRUE,"general";"via2",#N/A,TRUE,"general";"via3",#N/A,TRUE,"general"}</definedName>
    <definedName name="DFGBHJ" localSheetId="14"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10"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5" hidden="1">{"via1",#N/A,TRUE,"general";"via2",#N/A,TRUE,"general";"via3",#N/A,TRUE,"general"}</definedName>
    <definedName name="DFGDFG" localSheetId="19"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20" hidden="1">{"via1",#N/A,TRUE,"general";"via2",#N/A,TRUE,"general";"via3",#N/A,TRUE,"general"}</definedName>
    <definedName name="DFGDFG" localSheetId="11" hidden="1">{"via1",#N/A,TRUE,"general";"via2",#N/A,TRUE,"general";"via3",#N/A,TRUE,"general"}</definedName>
    <definedName name="DFGDFG" localSheetId="14"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10"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5" hidden="1">{"via1",#N/A,TRUE,"general";"via2",#N/A,TRUE,"general";"via3",#N/A,TRUE,"general"}</definedName>
    <definedName name="dfgf" localSheetId="19"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20" hidden="1">{"via1",#N/A,TRUE,"general";"via2",#N/A,TRUE,"general";"via3",#N/A,TRUE,"general"}</definedName>
    <definedName name="dfgf" localSheetId="11" hidden="1">{"via1",#N/A,TRUE,"general";"via2",#N/A,TRUE,"general";"via3",#N/A,TRUE,"general"}</definedName>
    <definedName name="dfgf" localSheetId="14"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10"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5" hidden="1">{"TAB1",#N/A,TRUE,"GENERAL";"TAB2",#N/A,TRUE,"GENERAL";"TAB3",#N/A,TRUE,"GENERAL";"TAB4",#N/A,TRUE,"GENERAL";"TAB5",#N/A,TRUE,"GENERAL"}</definedName>
    <definedName name="DFGV" localSheetId="19"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2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4"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10"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5" hidden="1">{"TAB1",#N/A,TRUE,"GENERAL";"TAB2",#N/A,TRUE,"GENERAL";"TAB3",#N/A,TRUE,"GENERAL";"TAB4",#N/A,TRUE,"GENERAL";"TAB5",#N/A,TRUE,"GENERAL"}</definedName>
    <definedName name="dfh" localSheetId="19"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20" hidden="1">{"TAB1",#N/A,TRUE,"GENERAL";"TAB2",#N/A,TRUE,"GENERAL";"TAB3",#N/A,TRUE,"GENERAL";"TAB4",#N/A,TRUE,"GENERAL";"TAB5",#N/A,TRUE,"GENERAL"}</definedName>
    <definedName name="dfh" localSheetId="11" hidden="1">{"TAB1",#N/A,TRUE,"GENERAL";"TAB2",#N/A,TRUE,"GENERAL";"TAB3",#N/A,TRUE,"GENERAL";"TAB4",#N/A,TRUE,"GENERAL";"TAB5",#N/A,TRUE,"GENERAL"}</definedName>
    <definedName name="dfh" localSheetId="14"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10"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5" hidden="1">{"via1",#N/A,TRUE,"general";"via2",#N/A,TRUE,"general";"via3",#N/A,TRUE,"general"}</definedName>
    <definedName name="dfhdr" localSheetId="19"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20" hidden="1">{"via1",#N/A,TRUE,"general";"via2",#N/A,TRUE,"general";"via3",#N/A,TRUE,"general"}</definedName>
    <definedName name="dfhdr" localSheetId="11" hidden="1">{"via1",#N/A,TRUE,"general";"via2",#N/A,TRUE,"general";"via3",#N/A,TRUE,"general"}</definedName>
    <definedName name="dfhdr" localSheetId="14"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10"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5" hidden="1">{"via1",#N/A,TRUE,"general";"via2",#N/A,TRUE,"general";"via3",#N/A,TRUE,"general"}</definedName>
    <definedName name="dfhgh" localSheetId="19"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20" hidden="1">{"via1",#N/A,TRUE,"general";"via2",#N/A,TRUE,"general";"via3",#N/A,TRUE,"general"}</definedName>
    <definedName name="dfhgh" localSheetId="11" hidden="1">{"via1",#N/A,TRUE,"general";"via2",#N/A,TRUE,"general";"via3",#N/A,TRUE,"general"}</definedName>
    <definedName name="dfhgh" localSheetId="14"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10"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5" hidden="1">{"via1",#N/A,TRUE,"general";"via2",#N/A,TRUE,"general";"via3",#N/A,TRUE,"general"}</definedName>
    <definedName name="dfj" localSheetId="19"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20" hidden="1">{"via1",#N/A,TRUE,"general";"via2",#N/A,TRUE,"general";"via3",#N/A,TRUE,"general"}</definedName>
    <definedName name="dfj" localSheetId="11" hidden="1">{"via1",#N/A,TRUE,"general";"via2",#N/A,TRUE,"general";"via3",#N/A,TRUE,"general"}</definedName>
    <definedName name="dfj" localSheetId="14"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 localSheetId="2">#REF!</definedName>
    <definedName name="dflt1">[56]Personalizar!$E$22</definedName>
    <definedName name="dflt2" localSheetId="2">#REF!</definedName>
    <definedName name="dflt2">[56]Personalizar!$E$23</definedName>
    <definedName name="dflt3" localSheetId="2">#REF!</definedName>
    <definedName name="dflt3">[56]Personalizar!$D$24</definedName>
    <definedName name="dflt4" localSheetId="2">#REF!</definedName>
    <definedName name="dflt4">[56]Personalizar!$E$26</definedName>
    <definedName name="dflt5" localSheetId="2">#REF!</definedName>
    <definedName name="dflt5">[56]Personalizar!$E$27</definedName>
    <definedName name="dflt6" localSheetId="2">#REF!</definedName>
    <definedName name="dflt6">[56]Personalizar!$D$28</definedName>
    <definedName name="dflt7" localSheetId="2">#REF!</definedName>
    <definedName name="dflt7">[56]Personalizar!$G$27</definedName>
    <definedName name="DFRFRF" localSheetId="7"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10"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5" hidden="1">{"via1",#N/A,TRUE,"general";"via2",#N/A,TRUE,"general";"via3",#N/A,TRUE,"general"}</definedName>
    <definedName name="DFRFRF" localSheetId="19"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20" hidden="1">{"via1",#N/A,TRUE,"general";"via2",#N/A,TRUE,"general";"via3",#N/A,TRUE,"general"}</definedName>
    <definedName name="DFRFRF" localSheetId="11" hidden="1">{"via1",#N/A,TRUE,"general";"via2",#N/A,TRUE,"general";"via3",#N/A,TRUE,"general"}</definedName>
    <definedName name="DFRFRF" localSheetId="14"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10"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5" hidden="1">{"via1",#N/A,TRUE,"general";"via2",#N/A,TRUE,"general";"via3",#N/A,TRUE,"general"}</definedName>
    <definedName name="DFVUI" localSheetId="19"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20" hidden="1">{"via1",#N/A,TRUE,"general";"via2",#N/A,TRUE,"general";"via3",#N/A,TRUE,"general"}</definedName>
    <definedName name="DFVUI" localSheetId="11" hidden="1">{"via1",#N/A,TRUE,"general";"via2",#N/A,TRUE,"general";"via3",#N/A,TRUE,"general"}</definedName>
    <definedName name="DFVUI" localSheetId="14"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10"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5" hidden="1">{"via1",#N/A,TRUE,"general";"via2",#N/A,TRUE,"general";"via3",#N/A,TRUE,"general"}</definedName>
    <definedName name="dg" localSheetId="19"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20" hidden="1">{"via1",#N/A,TRUE,"general";"via2",#N/A,TRUE,"general";"via3",#N/A,TRUE,"general"}</definedName>
    <definedName name="dg" localSheetId="11" hidden="1">{"via1",#N/A,TRUE,"general";"via2",#N/A,TRUE,"general";"via3",#N/A,TRUE,"general"}</definedName>
    <definedName name="dg" localSheetId="14"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10"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5" hidden="1">{"via1",#N/A,TRUE,"general";"via2",#N/A,TRUE,"general";"via3",#N/A,TRUE,"general"}</definedName>
    <definedName name="dgdgr" localSheetId="19"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20" hidden="1">{"via1",#N/A,TRUE,"general";"via2",#N/A,TRUE,"general";"via3",#N/A,TRUE,"general"}</definedName>
    <definedName name="dgdgr" localSheetId="11" hidden="1">{"via1",#N/A,TRUE,"general";"via2",#N/A,TRUE,"general";"via3",#N/A,TRUE,"general"}</definedName>
    <definedName name="dgdgr" localSheetId="14"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10"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5" hidden="1">{"TAB1",#N/A,TRUE,"GENERAL";"TAB2",#N/A,TRUE,"GENERAL";"TAB3",#N/A,TRUE,"GENERAL";"TAB4",#N/A,TRUE,"GENERAL";"TAB5",#N/A,TRUE,"GENERAL"}</definedName>
    <definedName name="dgfd" localSheetId="19"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2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4"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10"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5" hidden="1">{"via1",#N/A,TRUE,"general";"via2",#N/A,TRUE,"general";"via3",#N/A,TRUE,"general"}</definedName>
    <definedName name="DGFDFVSDF" localSheetId="19"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20" hidden="1">{"via1",#N/A,TRUE,"general";"via2",#N/A,TRUE,"general";"via3",#N/A,TRUE,"general"}</definedName>
    <definedName name="DGFDFVSDF" localSheetId="11" hidden="1">{"via1",#N/A,TRUE,"general";"via2",#N/A,TRUE,"general";"via3",#N/A,TRUE,"general"}</definedName>
    <definedName name="DGFDFVSDF" localSheetId="14"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10"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5" hidden="1">{"via1",#N/A,TRUE,"general";"via2",#N/A,TRUE,"general";"via3",#N/A,TRUE,"general"}</definedName>
    <definedName name="dgfdg" localSheetId="19"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20" hidden="1">{"via1",#N/A,TRUE,"general";"via2",#N/A,TRUE,"general";"via3",#N/A,TRUE,"general"}</definedName>
    <definedName name="dgfdg" localSheetId="11" hidden="1">{"via1",#N/A,TRUE,"general";"via2",#N/A,TRUE,"general";"via3",#N/A,TRUE,"general"}</definedName>
    <definedName name="dgfdg" localSheetId="14"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10"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5" hidden="1">{"via1",#N/A,TRUE,"general";"via2",#N/A,TRUE,"general";"via3",#N/A,TRUE,"general"}</definedName>
    <definedName name="DGFG" localSheetId="19"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20" hidden="1">{"via1",#N/A,TRUE,"general";"via2",#N/A,TRUE,"general";"via3",#N/A,TRUE,"general"}</definedName>
    <definedName name="DGFG" localSheetId="11" hidden="1">{"via1",#N/A,TRUE,"general";"via2",#N/A,TRUE,"general";"via3",#N/A,TRUE,"general"}</definedName>
    <definedName name="DGFG" localSheetId="14"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2">#REF!</definedName>
    <definedName name="DGO">[13]Tablas!#REF!</definedName>
    <definedName name="DGO1_1" localSheetId="2">#REF!</definedName>
    <definedName name="DGO1_1">[13]Tablas!#REF!</definedName>
    <definedName name="DGO1_1_1" localSheetId="2">#REF!</definedName>
    <definedName name="DGO1_1_1">[13]Tablas!#REF!</definedName>
    <definedName name="DGP" localSheetId="2">#REF!</definedName>
    <definedName name="DGP">[13]Tablas!#REF!</definedName>
    <definedName name="DGP1_1" localSheetId="2">#REF!</definedName>
    <definedName name="DGP1_1">[13]Tablas!#REF!</definedName>
    <definedName name="DGP1_1_1" localSheetId="2">#REF!</definedName>
    <definedName name="DGP1_1_1">[13]Tablas!#REF!</definedName>
    <definedName name="dgrdeb" localSheetId="7"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10"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5" hidden="1">{"via1",#N/A,TRUE,"general";"via2",#N/A,TRUE,"general";"via3",#N/A,TRUE,"general"}</definedName>
    <definedName name="dgreg" localSheetId="19"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20" hidden="1">{"via1",#N/A,TRUE,"general";"via2",#N/A,TRUE,"general";"via3",#N/A,TRUE,"general"}</definedName>
    <definedName name="dgreg" localSheetId="11" hidden="1">{"via1",#N/A,TRUE,"general";"via2",#N/A,TRUE,"general";"via3",#N/A,TRUE,"general"}</definedName>
    <definedName name="dgreg" localSheetId="14"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10"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5" hidden="1">{"via1",#N/A,TRUE,"general";"via2",#N/A,TRUE,"general";"via3",#N/A,TRUE,"general"}</definedName>
    <definedName name="DH" localSheetId="19"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20" hidden="1">{"via1",#N/A,TRUE,"general";"via2",#N/A,TRUE,"general";"via3",#N/A,TRUE,"general"}</definedName>
    <definedName name="DH" localSheetId="11" hidden="1">{"via1",#N/A,TRUE,"general";"via2",#N/A,TRUE,"general";"via3",#N/A,TRUE,"general"}</definedName>
    <definedName name="DH" localSheetId="14"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10"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5" hidden="1">{"via1",#N/A,TRUE,"general";"via2",#N/A,TRUE,"general";"via3",#N/A,TRUE,"general"}</definedName>
    <definedName name="dhgh" localSheetId="19"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20" hidden="1">{"via1",#N/A,TRUE,"general";"via2",#N/A,TRUE,"general";"via3",#N/A,TRUE,"general"}</definedName>
    <definedName name="dhgh" localSheetId="11" hidden="1">{"via1",#N/A,TRUE,"general";"via2",#N/A,TRUE,"general";"via3",#N/A,TRUE,"general"}</definedName>
    <definedName name="dhgh" localSheetId="14"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A" localSheetId="2">#REF!</definedName>
    <definedName name="DIA">[26]PRESUPUESTO!$B$13</definedName>
    <definedName name="Diámetro" localSheetId="7">#REF!</definedName>
    <definedName name="Diámetro" localSheetId="5">#REF!</definedName>
    <definedName name="Diámetro" localSheetId="6">#REF!</definedName>
    <definedName name="Diámetro" localSheetId="21">#REF!</definedName>
    <definedName name="Diámetro" localSheetId="22">#REF!</definedName>
    <definedName name="Diámetro" localSheetId="23">#REF!</definedName>
    <definedName name="Diámetro" localSheetId="24">#REF!</definedName>
    <definedName name="Diámetro" localSheetId="8">#REF!</definedName>
    <definedName name="Diámetro" localSheetId="9">#REF!</definedName>
    <definedName name="Diámetro" localSheetId="25">#REF!</definedName>
    <definedName name="Diámetro" localSheetId="26">#REF!</definedName>
    <definedName name="Diámetro" localSheetId="27">#REF!</definedName>
    <definedName name="Diámetro" localSheetId="28">#REF!</definedName>
    <definedName name="Diámetro" localSheetId="10">#REF!</definedName>
    <definedName name="Diámetro" localSheetId="12">#REF!</definedName>
    <definedName name="Diámetro" localSheetId="13">#REF!</definedName>
    <definedName name="Diámetro" localSheetId="15">#REF!</definedName>
    <definedName name="Diámetro" localSheetId="19">#REF!</definedName>
    <definedName name="Diámetro" localSheetId="16">#REF!</definedName>
    <definedName name="Diámetro" localSheetId="17">#REF!</definedName>
    <definedName name="Diámetro" localSheetId="18">#REF!</definedName>
    <definedName name="Diámetro" localSheetId="20">#REF!</definedName>
    <definedName name="Diámetro" localSheetId="11">#REF!</definedName>
    <definedName name="Diámetro" localSheetId="14">#REF!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ego">#REF!</definedName>
    <definedName name="diego1">#REF!</definedName>
    <definedName name="diferencia" localSheetId="7">'[72]MEDIA GEOMETRICA'!$J$8,'[72]MEDIA GEOMETRICA'!$N$8,'[72]MEDIA GEOMETRICA'!$R$8,'[72]MEDIA GEOMETRICA'!$V$8,'[72]MEDIA GEOMETRICA'!$Z$8,'[72]MEDIA GEOMETRICA'!$AD$8,'[72]MEDIA GEOMETRICA'!$AH$8,'[72]MEDIA GEOMETRICA'!$AL$8,'[72]MEDIA GEOMETRICA'!#REF!,'[72]MEDIA GEOMETRICA'!#REF!</definedName>
    <definedName name="diferencia" localSheetId="5">'[72]MEDIA GEOMETRICA'!$J$8,'[72]MEDIA GEOMETRICA'!$N$8,'[72]MEDIA GEOMETRICA'!$R$8,'[72]MEDIA GEOMETRICA'!$V$8,'[72]MEDIA GEOMETRICA'!$Z$8,'[72]MEDIA GEOMETRICA'!$AD$8,'[72]MEDIA GEOMETRICA'!$AH$8,'[72]MEDIA GEOMETRICA'!$AL$8,'[72]MEDIA GEOMETRICA'!#REF!,'[72]MEDIA GEOMETRICA'!#REF!</definedName>
    <definedName name="diferencia" localSheetId="6">'[72]MEDIA GEOMETRICA'!$J$8,'[72]MEDIA GEOMETRICA'!$N$8,'[72]MEDIA GEOMETRICA'!$R$8,'[72]MEDIA GEOMETRICA'!$V$8,'[72]MEDIA GEOMETRICA'!$Z$8,'[72]MEDIA GEOMETRICA'!$AD$8,'[72]MEDIA GEOMETRICA'!$AH$8,'[72]MEDIA GEOMETRICA'!$AL$8,'[72]MEDIA GEOMETRICA'!#REF!,'[72]MEDIA GEOMETRICA'!#REF!</definedName>
    <definedName name="diferencia" localSheetId="21">'[72]MEDIA GEOMETRICA'!$J$8,'[72]MEDIA GEOMETRICA'!$N$8,'[72]MEDIA GEOMETRICA'!$R$8,'[72]MEDIA GEOMETRICA'!$V$8,'[72]MEDIA GEOMETRICA'!$Z$8,'[72]MEDIA GEOMETRICA'!$AD$8,'[72]MEDIA GEOMETRICA'!$AH$8,'[72]MEDIA GEOMETRICA'!$AL$8,'[72]MEDIA GEOMETRICA'!#REF!,'[72]MEDIA GEOMETRICA'!#REF!</definedName>
    <definedName name="diferencia" localSheetId="22">'[72]MEDIA GEOMETRICA'!$J$8,'[72]MEDIA GEOMETRICA'!$N$8,'[72]MEDIA GEOMETRICA'!$R$8,'[72]MEDIA GEOMETRICA'!$V$8,'[72]MEDIA GEOMETRICA'!$Z$8,'[72]MEDIA GEOMETRICA'!$AD$8,'[72]MEDIA GEOMETRICA'!$AH$8,'[72]MEDIA GEOMETRICA'!$AL$8,'[72]MEDIA GEOMETRICA'!#REF!,'[72]MEDIA GEOMETRICA'!#REF!</definedName>
    <definedName name="diferencia" localSheetId="23">'[72]MEDIA GEOMETRICA'!$J$8,'[72]MEDIA GEOMETRICA'!$N$8,'[72]MEDIA GEOMETRICA'!$R$8,'[72]MEDIA GEOMETRICA'!$V$8,'[72]MEDIA GEOMETRICA'!$Z$8,'[72]MEDIA GEOMETRICA'!$AD$8,'[72]MEDIA GEOMETRICA'!$AH$8,'[72]MEDIA GEOMETRICA'!$AL$8,'[72]MEDIA GEOMETRICA'!#REF!,'[72]MEDIA GEOMETRICA'!#REF!</definedName>
    <definedName name="diferencia" localSheetId="24">'[72]MEDIA GEOMETRICA'!$J$8,'[72]MEDIA GEOMETRICA'!$N$8,'[72]MEDIA GEOMETRICA'!$R$8,'[72]MEDIA GEOMETRICA'!$V$8,'[72]MEDIA GEOMETRICA'!$Z$8,'[72]MEDIA GEOMETRICA'!$AD$8,'[72]MEDIA GEOMETRICA'!$AH$8,'[72]MEDIA GEOMETRICA'!$AL$8,'[72]MEDIA GEOMETRICA'!#REF!,'[72]MEDIA GEOMETRICA'!#REF!</definedName>
    <definedName name="diferencia" localSheetId="8">'[72]MEDIA GEOMETRICA'!$J$8,'[72]MEDIA GEOMETRICA'!$N$8,'[72]MEDIA GEOMETRICA'!$R$8,'[72]MEDIA GEOMETRICA'!$V$8,'[72]MEDIA GEOMETRICA'!$Z$8,'[72]MEDIA GEOMETRICA'!$AD$8,'[72]MEDIA GEOMETRICA'!$AH$8,'[72]MEDIA GEOMETRICA'!$AL$8,'[72]MEDIA GEOMETRICA'!#REF!,'[72]MEDIA GEOMETRICA'!#REF!</definedName>
    <definedName name="diferencia" localSheetId="9">'[72]MEDIA GEOMETRICA'!$J$8,'[72]MEDIA GEOMETRICA'!$N$8,'[72]MEDIA GEOMETRICA'!$R$8,'[72]MEDIA GEOMETRICA'!$V$8,'[72]MEDIA GEOMETRICA'!$Z$8,'[72]MEDIA GEOMETRICA'!$AD$8,'[72]MEDIA GEOMETRICA'!$AH$8,'[72]MEDIA GEOMETRICA'!$AL$8,'[72]MEDIA GEOMETRICA'!#REF!,'[72]MEDIA GEOMETRICA'!#REF!</definedName>
    <definedName name="diferencia" localSheetId="25">'[72]MEDIA GEOMETRICA'!$J$8,'[72]MEDIA GEOMETRICA'!$N$8,'[72]MEDIA GEOMETRICA'!$R$8,'[72]MEDIA GEOMETRICA'!$V$8,'[72]MEDIA GEOMETRICA'!$Z$8,'[72]MEDIA GEOMETRICA'!$AD$8,'[72]MEDIA GEOMETRICA'!$AH$8,'[72]MEDIA GEOMETRICA'!$AL$8,'[72]MEDIA GEOMETRICA'!#REF!,'[72]MEDIA GEOMETRICA'!#REF!</definedName>
    <definedName name="diferencia" localSheetId="26">'[72]MEDIA GEOMETRICA'!$J$8,'[72]MEDIA GEOMETRICA'!$N$8,'[72]MEDIA GEOMETRICA'!$R$8,'[72]MEDIA GEOMETRICA'!$V$8,'[72]MEDIA GEOMETRICA'!$Z$8,'[72]MEDIA GEOMETRICA'!$AD$8,'[72]MEDIA GEOMETRICA'!$AH$8,'[72]MEDIA GEOMETRICA'!$AL$8,'[72]MEDIA GEOMETRICA'!#REF!,'[72]MEDIA GEOMETRICA'!#REF!</definedName>
    <definedName name="diferencia" localSheetId="27">'[72]MEDIA GEOMETRICA'!$J$8,'[72]MEDIA GEOMETRICA'!$N$8,'[72]MEDIA GEOMETRICA'!$R$8,'[72]MEDIA GEOMETRICA'!$V$8,'[72]MEDIA GEOMETRICA'!$Z$8,'[72]MEDIA GEOMETRICA'!$AD$8,'[72]MEDIA GEOMETRICA'!$AH$8,'[72]MEDIA GEOMETRICA'!$AL$8,'[72]MEDIA GEOMETRICA'!#REF!,'[72]MEDIA GEOMETRICA'!#REF!</definedName>
    <definedName name="diferencia" localSheetId="28">'[72]MEDIA GEOMETRICA'!$J$8,'[72]MEDIA GEOMETRICA'!$N$8,'[72]MEDIA GEOMETRICA'!$R$8,'[72]MEDIA GEOMETRICA'!$V$8,'[72]MEDIA GEOMETRICA'!$Z$8,'[72]MEDIA GEOMETRICA'!$AD$8,'[72]MEDIA GEOMETRICA'!$AH$8,'[72]MEDIA GEOMETRICA'!$AL$8,'[72]MEDIA GEOMETRICA'!#REF!,'[72]MEDIA GEOMETRICA'!#REF!</definedName>
    <definedName name="diferencia" localSheetId="10">'[72]MEDIA GEOMETRICA'!$J$8,'[72]MEDIA GEOMETRICA'!$N$8,'[72]MEDIA GEOMETRICA'!$R$8,'[72]MEDIA GEOMETRICA'!$V$8,'[72]MEDIA GEOMETRICA'!$Z$8,'[72]MEDIA GEOMETRICA'!$AD$8,'[72]MEDIA GEOMETRICA'!$AH$8,'[72]MEDIA GEOMETRICA'!$AL$8,'[72]MEDIA GEOMETRICA'!#REF!,'[72]MEDIA GEOMETRICA'!#REF!</definedName>
    <definedName name="diferencia" localSheetId="12">'[72]MEDIA GEOMETRICA'!$J$8,'[72]MEDIA GEOMETRICA'!$N$8,'[72]MEDIA GEOMETRICA'!$R$8,'[72]MEDIA GEOMETRICA'!$V$8,'[72]MEDIA GEOMETRICA'!$Z$8,'[72]MEDIA GEOMETRICA'!$AD$8,'[72]MEDIA GEOMETRICA'!$AH$8,'[72]MEDIA GEOMETRICA'!$AL$8,'[72]MEDIA GEOMETRICA'!#REF!,'[72]MEDIA GEOMETRICA'!#REF!</definedName>
    <definedName name="diferencia" localSheetId="13">'[72]MEDIA GEOMETRICA'!$J$8,'[72]MEDIA GEOMETRICA'!$N$8,'[72]MEDIA GEOMETRICA'!$R$8,'[72]MEDIA GEOMETRICA'!$V$8,'[72]MEDIA GEOMETRICA'!$Z$8,'[72]MEDIA GEOMETRICA'!$AD$8,'[72]MEDIA GEOMETRICA'!$AH$8,'[72]MEDIA GEOMETRICA'!$AL$8,'[72]MEDIA GEOMETRICA'!#REF!,'[72]MEDIA GEOMETRICA'!#REF!</definedName>
    <definedName name="diferencia" localSheetId="15">'[72]MEDIA GEOMETRICA'!$J$8,'[72]MEDIA GEOMETRICA'!$N$8,'[72]MEDIA GEOMETRICA'!$R$8,'[72]MEDIA GEOMETRICA'!$V$8,'[72]MEDIA GEOMETRICA'!$Z$8,'[72]MEDIA GEOMETRICA'!$AD$8,'[72]MEDIA GEOMETRICA'!$AH$8,'[72]MEDIA GEOMETRICA'!$AL$8,'[72]MEDIA GEOMETRICA'!#REF!,'[72]MEDIA GEOMETRICA'!#REF!</definedName>
    <definedName name="diferencia" localSheetId="19">'[72]MEDIA GEOMETRICA'!$J$8,'[72]MEDIA GEOMETRICA'!$N$8,'[72]MEDIA GEOMETRICA'!$R$8,'[72]MEDIA GEOMETRICA'!$V$8,'[72]MEDIA GEOMETRICA'!$Z$8,'[72]MEDIA GEOMETRICA'!$AD$8,'[72]MEDIA GEOMETRICA'!$AH$8,'[72]MEDIA GEOMETRICA'!$AL$8,'[72]MEDIA GEOMETRICA'!#REF!,'[72]MEDIA GEOMETRICA'!#REF!</definedName>
    <definedName name="diferencia" localSheetId="16">'[72]MEDIA GEOMETRICA'!$J$8,'[72]MEDIA GEOMETRICA'!$N$8,'[72]MEDIA GEOMETRICA'!$R$8,'[72]MEDIA GEOMETRICA'!$V$8,'[72]MEDIA GEOMETRICA'!$Z$8,'[72]MEDIA GEOMETRICA'!$AD$8,'[72]MEDIA GEOMETRICA'!$AH$8,'[72]MEDIA GEOMETRICA'!$AL$8,'[72]MEDIA GEOMETRICA'!#REF!,'[72]MEDIA GEOMETRICA'!#REF!</definedName>
    <definedName name="diferencia" localSheetId="17">'[72]MEDIA GEOMETRICA'!$J$8,'[72]MEDIA GEOMETRICA'!$N$8,'[72]MEDIA GEOMETRICA'!$R$8,'[72]MEDIA GEOMETRICA'!$V$8,'[72]MEDIA GEOMETRICA'!$Z$8,'[72]MEDIA GEOMETRICA'!$AD$8,'[72]MEDIA GEOMETRICA'!$AH$8,'[72]MEDIA GEOMETRICA'!$AL$8,'[72]MEDIA GEOMETRICA'!#REF!,'[72]MEDIA GEOMETRICA'!#REF!</definedName>
    <definedName name="diferencia" localSheetId="18">'[72]MEDIA GEOMETRICA'!$J$8,'[72]MEDIA GEOMETRICA'!$N$8,'[72]MEDIA GEOMETRICA'!$R$8,'[72]MEDIA GEOMETRICA'!$V$8,'[72]MEDIA GEOMETRICA'!$Z$8,'[72]MEDIA GEOMETRICA'!$AD$8,'[72]MEDIA GEOMETRICA'!$AH$8,'[72]MEDIA GEOMETRICA'!$AL$8,'[72]MEDIA GEOMETRICA'!#REF!,'[72]MEDIA GEOMETRICA'!#REF!</definedName>
    <definedName name="diferencia" localSheetId="20">'[72]MEDIA GEOMETRICA'!$J$8,'[72]MEDIA GEOMETRICA'!$N$8,'[72]MEDIA GEOMETRICA'!$R$8,'[72]MEDIA GEOMETRICA'!$V$8,'[72]MEDIA GEOMETRICA'!$Z$8,'[72]MEDIA GEOMETRICA'!$AD$8,'[72]MEDIA GEOMETRICA'!$AH$8,'[72]MEDIA GEOMETRICA'!$AL$8,'[72]MEDIA GEOMETRICA'!#REF!,'[72]MEDIA GEOMETRICA'!#REF!</definedName>
    <definedName name="diferencia" localSheetId="11">'[72]MEDIA GEOMETRICA'!$J$8,'[72]MEDIA GEOMETRICA'!$N$8,'[72]MEDIA GEOMETRICA'!$R$8,'[72]MEDIA GEOMETRICA'!$V$8,'[72]MEDIA GEOMETRICA'!$Z$8,'[72]MEDIA GEOMETRICA'!$AD$8,'[72]MEDIA GEOMETRICA'!$AH$8,'[72]MEDIA GEOMETRICA'!$AL$8,'[72]MEDIA GEOMETRICA'!#REF!,'[72]MEDIA GEOMETRICA'!#REF!</definedName>
    <definedName name="diferencia" localSheetId="14">'[72]MEDIA GEOMETRICA'!$J$8,'[72]MEDIA GEOMETRICA'!$N$8,'[72]MEDIA GEOMETRICA'!$R$8,'[72]MEDIA GEOMETRICA'!$V$8,'[72]MEDIA GEOMETRICA'!$Z$8,'[72]MEDIA GEOMETRICA'!$AD$8,'[72]MEDIA GEOMETRICA'!$AH$8,'[72]MEDIA GEOMETRICA'!$AL$8,'[72]MEDIA GEOMETRICA'!#REF!,'[72]MEDIA GEOMETRICA'!#REF!</definedName>
    <definedName name="diferencia" localSheetId="1">'[72]MEDIA GEOMETRICA'!$J$8,'[72]MEDIA GEOMETRICA'!$N$8,'[72]MEDIA GEOMETRICA'!$R$8,'[72]MEDIA GEOMETRICA'!$V$8,'[72]MEDIA GEOMETRICA'!$Z$8,'[72]MEDIA GEOMETRICA'!$AD$8,'[72]MEDIA GEOMETRICA'!$AH$8,'[72]MEDIA GEOMETRICA'!$AL$8,'[72]MEDIA GEOMETRICA'!#REF!,'[72]MEDIA GEOMETRICA'!#REF!</definedName>
    <definedName name="diferencia" localSheetId="2">#REF!,#REF!,#REF!,#REF!,#REF!,#REF!,#REF!,#REF!,#REF!,#REF!</definedName>
    <definedName name="diferencia">'[72]MEDIA GEOMETRICA'!$J$8,'[72]MEDIA GEOMETRICA'!$N$8,'[72]MEDIA GEOMETRICA'!$R$8,'[72]MEDIA GEOMETRICA'!$V$8,'[72]MEDIA GEOMETRICA'!$Z$8,'[72]MEDIA GEOMETRICA'!$AD$8,'[72]MEDIA GEOMETRICA'!$AH$8,'[72]MEDIA GEOMETRICA'!$AL$8,'[72]MEDIA GEOMETRICA'!#REF!,'[72]MEDIA GEOMETRICA'!#REF!</definedName>
    <definedName name="DIJ" localSheetId="7">[13]Tablas!#REF!</definedName>
    <definedName name="DIJ" localSheetId="5">[13]Tablas!#REF!</definedName>
    <definedName name="DIJ" localSheetId="6">[13]Tablas!#REF!</definedName>
    <definedName name="DIJ" localSheetId="21">[13]Tablas!#REF!</definedName>
    <definedName name="DIJ" localSheetId="22">[13]Tablas!#REF!</definedName>
    <definedName name="DIJ" localSheetId="23">[13]Tablas!#REF!</definedName>
    <definedName name="DIJ" localSheetId="24">[13]Tablas!#REF!</definedName>
    <definedName name="DIJ" localSheetId="8">[13]Tablas!#REF!</definedName>
    <definedName name="DIJ" localSheetId="9">[13]Tablas!#REF!</definedName>
    <definedName name="DIJ" localSheetId="25">[13]Tablas!#REF!</definedName>
    <definedName name="DIJ" localSheetId="26">[13]Tablas!#REF!</definedName>
    <definedName name="DIJ" localSheetId="27">[13]Tablas!#REF!</definedName>
    <definedName name="DIJ" localSheetId="28">[13]Tablas!#REF!</definedName>
    <definedName name="DIJ" localSheetId="10">[13]Tablas!#REF!</definedName>
    <definedName name="DIJ" localSheetId="12">[13]Tablas!#REF!</definedName>
    <definedName name="DIJ" localSheetId="13">[13]Tablas!#REF!</definedName>
    <definedName name="DIJ" localSheetId="15">[13]Tablas!#REF!</definedName>
    <definedName name="DIJ" localSheetId="19">[13]Tablas!#REF!</definedName>
    <definedName name="DIJ" localSheetId="16">[13]Tablas!#REF!</definedName>
    <definedName name="DIJ" localSheetId="17">[13]Tablas!#REF!</definedName>
    <definedName name="DIJ" localSheetId="18">[13]Tablas!#REF!</definedName>
    <definedName name="DIJ" localSheetId="20">[13]Tablas!#REF!</definedName>
    <definedName name="DIJ" localSheetId="11">[13]Tablas!#REF!</definedName>
    <definedName name="DIJ" localSheetId="14">[13]Tablas!#REF!</definedName>
    <definedName name="DIJ" localSheetId="1">[13]Tablas!#REF!</definedName>
    <definedName name="DIJ" localSheetId="2">#REF!</definedName>
    <definedName name="DIJ">[13]Tablas!#REF!</definedName>
    <definedName name="DIJ1_1" localSheetId="1">[13]Tablas!#REF!</definedName>
    <definedName name="DIJ1_1" localSheetId="2">#REF!</definedName>
    <definedName name="DIJ1_1">[13]Tablas!#REF!</definedName>
    <definedName name="DIJ1_1_1" localSheetId="1">[13]Tablas!#REF!</definedName>
    <definedName name="DIJ1_1_1" localSheetId="2">#REF!</definedName>
    <definedName name="DIJ1_1_1">[13]Tablas!#REF!</definedName>
    <definedName name="DIJ1_1_2" localSheetId="2">#REF!</definedName>
    <definedName name="DIJ1_1_2">[13]Tablas!#REF!</definedName>
    <definedName name="DIJ1_1_3" localSheetId="2">#REF!</definedName>
    <definedName name="DIJ1_1_3">[13]Tablas!#REF!</definedName>
    <definedName name="DIJ1_1_4" localSheetId="2">#REF!</definedName>
    <definedName name="DIJ1_1_4">[13]Tablas!#REF!</definedName>
    <definedName name="DIJ1_1_5" localSheetId="2">#REF!</definedName>
    <definedName name="DIJ1_1_5">[13]Tablas!#REF!</definedName>
    <definedName name="DIJ1_2" localSheetId="2">#REF!</definedName>
    <definedName name="DIJ1_2">[13]Tablas!#REF!</definedName>
    <definedName name="DIJ1_3" localSheetId="2">#REF!</definedName>
    <definedName name="DIJ1_3">[13]Tablas!#REF!</definedName>
    <definedName name="DIJ1_4" localSheetId="2">#REF!</definedName>
    <definedName name="DIJ1_4">[13]Tablas!#REF!</definedName>
    <definedName name="DIJ1_5" localSheetId="2">#REF!</definedName>
    <definedName name="DIJ1_5">[13]Tablas!#REF!</definedName>
    <definedName name="Direccion" localSheetId="2">#REF!</definedName>
    <definedName name="Direccion">[45]EMPRESA!$F$14</definedName>
    <definedName name="display_area_2" localSheetId="7">#REF!</definedName>
    <definedName name="display_area_2" localSheetId="5">#REF!</definedName>
    <definedName name="display_area_2" localSheetId="6">#REF!</definedName>
    <definedName name="display_area_2" localSheetId="21">#REF!</definedName>
    <definedName name="display_area_2" localSheetId="22">#REF!</definedName>
    <definedName name="display_area_2" localSheetId="23">#REF!</definedName>
    <definedName name="display_area_2" localSheetId="24">#REF!</definedName>
    <definedName name="display_area_2" localSheetId="8">#REF!</definedName>
    <definedName name="display_area_2" localSheetId="9">#REF!</definedName>
    <definedName name="display_area_2" localSheetId="25">#REF!</definedName>
    <definedName name="display_area_2" localSheetId="26">#REF!</definedName>
    <definedName name="display_area_2" localSheetId="27">#REF!</definedName>
    <definedName name="display_area_2" localSheetId="28">#REF!</definedName>
    <definedName name="display_area_2" localSheetId="10">#REF!</definedName>
    <definedName name="display_area_2" localSheetId="12">#REF!</definedName>
    <definedName name="display_area_2" localSheetId="13">#REF!</definedName>
    <definedName name="display_area_2" localSheetId="15">#REF!</definedName>
    <definedName name="display_area_2" localSheetId="19">#REF!</definedName>
    <definedName name="display_area_2" localSheetId="16">#REF!</definedName>
    <definedName name="display_area_2" localSheetId="17">#REF!</definedName>
    <definedName name="display_area_2" localSheetId="18">#REF!</definedName>
    <definedName name="display_area_2" localSheetId="20">#REF!</definedName>
    <definedName name="display_area_2" localSheetId="11">#REF!</definedName>
    <definedName name="display_area_2" localSheetId="14">#REF!</definedName>
    <definedName name="display_area_2" localSheetId="1">#REF!</definedName>
    <definedName name="display_area_2">#REF!</definedName>
    <definedName name="djdytj" localSheetId="7"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 localSheetId="2">#REF!</definedName>
    <definedName name="DMxUS">#REF!</definedName>
    <definedName name="do" localSheetId="1">#REF!</definedName>
    <definedName name="do">#REF!</definedName>
    <definedName name="dolar" localSheetId="1">#REF!</definedName>
    <definedName name="dolar">#REF!</definedName>
    <definedName name="DOLLAR" localSheetId="2">#REF!</definedName>
    <definedName name="DOLLAR">[73]CÁLCULOS!$H$34</definedName>
    <definedName name="DOTACIÓN" localSheetId="7">#REF!</definedName>
    <definedName name="DOTACIÓN" localSheetId="5">#REF!</definedName>
    <definedName name="DOTACIÓN" localSheetId="6">#REF!</definedName>
    <definedName name="DOTACIÓN" localSheetId="21">#REF!</definedName>
    <definedName name="DOTACIÓN" localSheetId="22">#REF!</definedName>
    <definedName name="DOTACIÓN" localSheetId="23">#REF!</definedName>
    <definedName name="DOTACIÓN" localSheetId="24">#REF!</definedName>
    <definedName name="DOTACIÓN" localSheetId="8">#REF!</definedName>
    <definedName name="DOTACIÓN" localSheetId="9">#REF!</definedName>
    <definedName name="DOTACIÓN" localSheetId="25">#REF!</definedName>
    <definedName name="DOTACIÓN" localSheetId="26">#REF!</definedName>
    <definedName name="DOTACIÓN" localSheetId="27">#REF!</definedName>
    <definedName name="DOTACIÓN" localSheetId="28">#REF!</definedName>
    <definedName name="DOTACIÓN" localSheetId="10">#REF!</definedName>
    <definedName name="DOTACIÓN" localSheetId="12">#REF!</definedName>
    <definedName name="DOTACIÓN" localSheetId="13">#REF!</definedName>
    <definedName name="DOTACIÓN" localSheetId="15">#REF!</definedName>
    <definedName name="DOTACIÓN" localSheetId="19">#REF!</definedName>
    <definedName name="DOTACIÓN" localSheetId="16">#REF!</definedName>
    <definedName name="DOTACIÓN" localSheetId="17">#REF!</definedName>
    <definedName name="DOTACIÓN" localSheetId="18">#REF!</definedName>
    <definedName name="DOTACIÓN" localSheetId="20">#REF!</definedName>
    <definedName name="DOTACIÓN" localSheetId="11">#REF!</definedName>
    <definedName name="DOTACIÓN" localSheetId="14">#REF!</definedName>
    <definedName name="DOTACIÓN" localSheetId="1">#REF!</definedName>
    <definedName name="DOTACIÓN">#REF!</definedName>
    <definedName name="DPI" localSheetId="7">[13]Tablas!#REF!</definedName>
    <definedName name="DPI" localSheetId="5">[13]Tablas!#REF!</definedName>
    <definedName name="DPI" localSheetId="6">[13]Tablas!#REF!</definedName>
    <definedName name="DPI" localSheetId="21">[13]Tablas!#REF!</definedName>
    <definedName name="DPI" localSheetId="22">[13]Tablas!#REF!</definedName>
    <definedName name="DPI" localSheetId="23">[13]Tablas!#REF!</definedName>
    <definedName name="DPI" localSheetId="24">[13]Tablas!#REF!</definedName>
    <definedName name="DPI" localSheetId="8">[13]Tablas!#REF!</definedName>
    <definedName name="DPI" localSheetId="9">[13]Tablas!#REF!</definedName>
    <definedName name="DPI" localSheetId="25">[13]Tablas!#REF!</definedName>
    <definedName name="DPI" localSheetId="26">[13]Tablas!#REF!</definedName>
    <definedName name="DPI" localSheetId="27">[13]Tablas!#REF!</definedName>
    <definedName name="DPI" localSheetId="28">[13]Tablas!#REF!</definedName>
    <definedName name="DPI" localSheetId="10">[13]Tablas!#REF!</definedName>
    <definedName name="DPI" localSheetId="12">[13]Tablas!#REF!</definedName>
    <definedName name="DPI" localSheetId="13">[13]Tablas!#REF!</definedName>
    <definedName name="DPI" localSheetId="15">[13]Tablas!#REF!</definedName>
    <definedName name="DPI" localSheetId="19">[13]Tablas!#REF!</definedName>
    <definedName name="DPI" localSheetId="16">[13]Tablas!#REF!</definedName>
    <definedName name="DPI" localSheetId="17">[13]Tablas!#REF!</definedName>
    <definedName name="DPI" localSheetId="18">[13]Tablas!#REF!</definedName>
    <definedName name="DPI" localSheetId="20">[13]Tablas!#REF!</definedName>
    <definedName name="DPI" localSheetId="11">[13]Tablas!#REF!</definedName>
    <definedName name="DPI" localSheetId="14">[13]Tablas!#REF!</definedName>
    <definedName name="DPI" localSheetId="1">[13]Tablas!#REF!</definedName>
    <definedName name="DPI" localSheetId="2">#REF!</definedName>
    <definedName name="DPI">[13]Tablas!#REF!</definedName>
    <definedName name="DPI1_1" localSheetId="1">[13]Tablas!#REF!</definedName>
    <definedName name="DPI1_1" localSheetId="2">#REF!</definedName>
    <definedName name="DPI1_1">[13]Tablas!#REF!</definedName>
    <definedName name="DPI1_1_1" localSheetId="2">#REF!</definedName>
    <definedName name="DPI1_1_1">[13]Tablas!#REF!</definedName>
    <definedName name="DPY" localSheetId="2">#REF!</definedName>
    <definedName name="DPY">[13]Tablas!#REF!</definedName>
    <definedName name="DPY1_1" localSheetId="2">#REF!</definedName>
    <definedName name="DPY1_1">[13]Tablas!#REF!</definedName>
    <definedName name="DPY1_1_1" localSheetId="2">#REF!</definedName>
    <definedName name="DPY1_1_1">[13]Tablas!#REF!</definedName>
    <definedName name="DRI" localSheetId="2">#REF!</definedName>
    <definedName name="DRI">[13]Tablas!#REF!</definedName>
    <definedName name="DRI1_1" localSheetId="2">#REF!</definedName>
    <definedName name="DRI1_1">[13]Tablas!#REF!</definedName>
    <definedName name="DRI1_1_1" localSheetId="2">#REF!</definedName>
    <definedName name="DRI1_1_1">[13]Tablas!#REF!</definedName>
    <definedName name="DRI1_1_2" localSheetId="2">#REF!</definedName>
    <definedName name="DRI1_1_2">[13]Tablas!#REF!</definedName>
    <definedName name="DRI1_1_3" localSheetId="2">#REF!</definedName>
    <definedName name="DRI1_1_3">[13]Tablas!#REF!</definedName>
    <definedName name="DRI1_1_4" localSheetId="2">#REF!</definedName>
    <definedName name="DRI1_1_4">[13]Tablas!#REF!</definedName>
    <definedName name="DRI1_2" localSheetId="2">#REF!</definedName>
    <definedName name="DRI1_2">[13]Tablas!#REF!</definedName>
    <definedName name="DRI1_3" localSheetId="2">#REF!</definedName>
    <definedName name="DRI1_3">[13]Tablas!#REF!</definedName>
    <definedName name="DRI1_4" localSheetId="2">#REF!</definedName>
    <definedName name="DRI1_4">[13]Tablas!#REF!</definedName>
    <definedName name="DRL" localSheetId="2">#REF!</definedName>
    <definedName name="DRL">[13]Tablas!#REF!</definedName>
    <definedName name="DRL1_1" localSheetId="2">#REF!</definedName>
    <definedName name="DRL1_1">[13]Tablas!#REF!</definedName>
    <definedName name="DRL1_1_1" localSheetId="2">#REF!</definedName>
    <definedName name="DRL1_1_1">[13]Tablas!#REF!</definedName>
    <definedName name="DRL1_1_2" localSheetId="2">#REF!</definedName>
    <definedName name="DRL1_1_2">[13]Tablas!#REF!</definedName>
    <definedName name="DRL1_1_3" localSheetId="2">#REF!</definedName>
    <definedName name="DRL1_1_3">[13]Tablas!#REF!</definedName>
    <definedName name="DRL1_1_4" localSheetId="2">#REF!</definedName>
    <definedName name="DRL1_1_4">[13]Tablas!#REF!</definedName>
    <definedName name="DRL1_2" localSheetId="2">#REF!</definedName>
    <definedName name="DRL1_2">[13]Tablas!#REF!</definedName>
    <definedName name="DRL1_3" localSheetId="2">#REF!</definedName>
    <definedName name="DRL1_3">[13]Tablas!#REF!</definedName>
    <definedName name="DRL1_4" localSheetId="2">#REF!</definedName>
    <definedName name="DRL1_4">[13]Tablas!#REF!</definedName>
    <definedName name="dry" localSheetId="7"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10"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5" hidden="1">{"via1",#N/A,TRUE,"general";"via2",#N/A,TRUE,"general";"via3",#N/A,TRUE,"general"}</definedName>
    <definedName name="dry" localSheetId="19"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20" hidden="1">{"via1",#N/A,TRUE,"general";"via2",#N/A,TRUE,"general";"via3",#N/A,TRUE,"general"}</definedName>
    <definedName name="dry" localSheetId="11" hidden="1">{"via1",#N/A,TRUE,"general";"via2",#N/A,TRUE,"general";"via3",#N/A,TRUE,"general"}</definedName>
    <definedName name="dry" localSheetId="14"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2">#REF!</definedName>
    <definedName name="DS">[71]Cronograma!#REF!</definedName>
    <definedName name="DSAD" localSheetId="7"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10"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5" hidden="1">{"via1",#N/A,TRUE,"general";"via2",#N/A,TRUE,"general";"via3",#N/A,TRUE,"general"}</definedName>
    <definedName name="DSAD" localSheetId="19"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20" hidden="1">{"via1",#N/A,TRUE,"general";"via2",#N/A,TRUE,"general";"via3",#N/A,TRUE,"general"}</definedName>
    <definedName name="DSAD" localSheetId="11" hidden="1">{"via1",#N/A,TRUE,"general";"via2",#N/A,TRUE,"general";"via3",#N/A,TRUE,"general"}</definedName>
    <definedName name="DSAD" localSheetId="14"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#REF!</definedName>
    <definedName name="DsctoFondo" localSheetId="2">#REF!</definedName>
    <definedName name="DsctoFondo">[74]EMPRESA!$I$25</definedName>
    <definedName name="DsctoPension" localSheetId="2">#REF!</definedName>
    <definedName name="DsctoPension">[74]EMPRESA!$I$23</definedName>
    <definedName name="DsctoSalud" localSheetId="2">#REF!</definedName>
    <definedName name="DsctoSalud">[74]EMPRESA!$I$24</definedName>
    <definedName name="DSD" localSheetId="7"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10"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5" hidden="1">{"via1",#N/A,TRUE,"general";"via2",#N/A,TRUE,"general";"via3",#N/A,TRUE,"general"}</definedName>
    <definedName name="DSD" localSheetId="19"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20" hidden="1">{"via1",#N/A,TRUE,"general";"via2",#N/A,TRUE,"general";"via3",#N/A,TRUE,"general"}</definedName>
    <definedName name="DSD" localSheetId="11" hidden="1">{"via1",#N/A,TRUE,"general";"via2",#N/A,TRUE,"general";"via3",#N/A,TRUE,"general"}</definedName>
    <definedName name="DSD" localSheetId="14"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10"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5" hidden="1">{"via1",#N/A,TRUE,"general";"via2",#N/A,TRUE,"general";"via3",#N/A,TRUE,"general"}</definedName>
    <definedName name="DSF" localSheetId="19"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20" hidden="1">{"via1",#N/A,TRUE,"general";"via2",#N/A,TRUE,"general";"via3",#N/A,TRUE,"general"}</definedName>
    <definedName name="DSF" localSheetId="11" hidden="1">{"via1",#N/A,TRUE,"general";"via2",#N/A,TRUE,"general";"via3",#N/A,TRUE,"general"}</definedName>
    <definedName name="DSF" localSheetId="14"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10"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5" hidden="1">{"via1",#N/A,TRUE,"general";"via2",#N/A,TRUE,"general";"via3",#N/A,TRUE,"general"}</definedName>
    <definedName name="dsfg" localSheetId="19"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20" hidden="1">{"via1",#N/A,TRUE,"general";"via2",#N/A,TRUE,"general";"via3",#N/A,TRUE,"general"}</definedName>
    <definedName name="dsfg" localSheetId="11" hidden="1">{"via1",#N/A,TRUE,"general";"via2",#N/A,TRUE,"general";"via3",#N/A,TRUE,"general"}</definedName>
    <definedName name="dsfg" localSheetId="14"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10"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5" hidden="1">{"via1",#N/A,TRUE,"general";"via2",#N/A,TRUE,"general";"via3",#N/A,TRUE,"general"}</definedName>
    <definedName name="dsfsdf" localSheetId="19"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20" hidden="1">{"via1",#N/A,TRUE,"general";"via2",#N/A,TRUE,"general";"via3",#N/A,TRUE,"general"}</definedName>
    <definedName name="dsfsdf" localSheetId="11" hidden="1">{"via1",#N/A,TRUE,"general";"via2",#N/A,TRUE,"general";"via3",#N/A,TRUE,"general"}</definedName>
    <definedName name="dsfsdf" localSheetId="14"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10"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5" hidden="1">{"via1",#N/A,TRUE,"general";"via2",#N/A,TRUE,"general";"via3",#N/A,TRUE,"general"}</definedName>
    <definedName name="dsftbv" localSheetId="19"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20" hidden="1">{"via1",#N/A,TRUE,"general";"via2",#N/A,TRUE,"general";"via3",#N/A,TRUE,"general"}</definedName>
    <definedName name="dsftbv" localSheetId="11" hidden="1">{"via1",#N/A,TRUE,"general";"via2",#N/A,TRUE,"general";"via3",#N/A,TRUE,"general"}</definedName>
    <definedName name="dsftbv" localSheetId="14"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GRDH" localSheetId="7">#REF!</definedName>
    <definedName name="DSGRDH" localSheetId="5">#REF!</definedName>
    <definedName name="DSGRDH" localSheetId="6">#REF!</definedName>
    <definedName name="DSGRDH" localSheetId="21">#REF!</definedName>
    <definedName name="DSGRDH" localSheetId="22">#REF!</definedName>
    <definedName name="DSGRDH" localSheetId="23">#REF!</definedName>
    <definedName name="DSGRDH" localSheetId="24">#REF!</definedName>
    <definedName name="DSGRDH" localSheetId="8">#REF!</definedName>
    <definedName name="DSGRDH" localSheetId="9">#REF!</definedName>
    <definedName name="DSGRDH" localSheetId="25">#REF!</definedName>
    <definedName name="DSGRDH" localSheetId="26">#REF!</definedName>
    <definedName name="DSGRDH" localSheetId="27">#REF!</definedName>
    <definedName name="DSGRDH" localSheetId="28">#REF!</definedName>
    <definedName name="DSGRDH" localSheetId="10">#REF!</definedName>
    <definedName name="DSGRDH" localSheetId="12">#REF!</definedName>
    <definedName name="DSGRDH" localSheetId="13">#REF!</definedName>
    <definedName name="DSGRDH" localSheetId="15">#REF!</definedName>
    <definedName name="DSGRDH" localSheetId="19">#REF!</definedName>
    <definedName name="DSGRDH" localSheetId="16">#REF!</definedName>
    <definedName name="DSGRDH" localSheetId="17">#REF!</definedName>
    <definedName name="DSGRDH" localSheetId="18">#REF!</definedName>
    <definedName name="DSGRDH" localSheetId="20">#REF!</definedName>
    <definedName name="DSGRDH" localSheetId="11">#REF!</definedName>
    <definedName name="DSGRDH" localSheetId="14">#REF!</definedName>
    <definedName name="DSGRDH" localSheetId="1">#REF!</definedName>
    <definedName name="DSGRDH">#REF!</definedName>
    <definedName name="DSP" localSheetId="7">[13]Tablas!#REF!</definedName>
    <definedName name="DSP" localSheetId="5">[13]Tablas!#REF!</definedName>
    <definedName name="DSP" localSheetId="6">[13]Tablas!#REF!</definedName>
    <definedName name="DSP" localSheetId="21">[13]Tablas!#REF!</definedName>
    <definedName name="DSP" localSheetId="22">[13]Tablas!#REF!</definedName>
    <definedName name="DSP" localSheetId="23">[13]Tablas!#REF!</definedName>
    <definedName name="DSP" localSheetId="24">[13]Tablas!#REF!</definedName>
    <definedName name="DSP" localSheetId="8">[13]Tablas!#REF!</definedName>
    <definedName name="DSP" localSheetId="9">[13]Tablas!#REF!</definedName>
    <definedName name="DSP" localSheetId="25">[13]Tablas!#REF!</definedName>
    <definedName name="DSP" localSheetId="26">[13]Tablas!#REF!</definedName>
    <definedName name="DSP" localSheetId="27">[13]Tablas!#REF!</definedName>
    <definedName name="DSP" localSheetId="28">[13]Tablas!#REF!</definedName>
    <definedName name="DSP" localSheetId="10">[13]Tablas!#REF!</definedName>
    <definedName name="DSP" localSheetId="12">[13]Tablas!#REF!</definedName>
    <definedName name="DSP" localSheetId="13">[13]Tablas!#REF!</definedName>
    <definedName name="DSP" localSheetId="15">[13]Tablas!#REF!</definedName>
    <definedName name="DSP" localSheetId="19">[13]Tablas!#REF!</definedName>
    <definedName name="DSP" localSheetId="16">[13]Tablas!#REF!</definedName>
    <definedName name="DSP" localSheetId="17">[13]Tablas!#REF!</definedName>
    <definedName name="DSP" localSheetId="18">[13]Tablas!#REF!</definedName>
    <definedName name="DSP" localSheetId="20">[13]Tablas!#REF!</definedName>
    <definedName name="DSP" localSheetId="11">[13]Tablas!#REF!</definedName>
    <definedName name="DSP" localSheetId="14">[13]Tablas!#REF!</definedName>
    <definedName name="DSP" localSheetId="1">[13]Tablas!#REF!</definedName>
    <definedName name="DSP" localSheetId="2">#REF!</definedName>
    <definedName name="DSP">[13]Tablas!#REF!</definedName>
    <definedName name="DSP1_1" localSheetId="1">[13]Tablas!#REF!</definedName>
    <definedName name="DSP1_1" localSheetId="2">#REF!</definedName>
    <definedName name="DSP1_1">[13]Tablas!#REF!</definedName>
    <definedName name="DSP1_1_1" localSheetId="2">#REF!</definedName>
    <definedName name="DSP1_1_1">[13]Tablas!#REF!</definedName>
    <definedName name="dt" localSheetId="7">#REF!</definedName>
    <definedName name="dt" localSheetId="5">#REF!</definedName>
    <definedName name="dt" localSheetId="6">#REF!</definedName>
    <definedName name="dt" localSheetId="21">#REF!</definedName>
    <definedName name="dt" localSheetId="22">#REF!</definedName>
    <definedName name="dt" localSheetId="23">#REF!</definedName>
    <definedName name="dt" localSheetId="24">#REF!</definedName>
    <definedName name="dt" localSheetId="8">#REF!</definedName>
    <definedName name="dt" localSheetId="9">#REF!</definedName>
    <definedName name="dt" localSheetId="25">#REF!</definedName>
    <definedName name="dt" localSheetId="26">#REF!</definedName>
    <definedName name="dt" localSheetId="27">#REF!</definedName>
    <definedName name="dt" localSheetId="28">#REF!</definedName>
    <definedName name="dt" localSheetId="10">#REF!</definedName>
    <definedName name="dt" localSheetId="12">#REF!</definedName>
    <definedName name="dt" localSheetId="13">#REF!</definedName>
    <definedName name="dt" localSheetId="15">#REF!</definedName>
    <definedName name="dt" localSheetId="19">#REF!</definedName>
    <definedName name="dt" localSheetId="16">#REF!</definedName>
    <definedName name="dt" localSheetId="17">#REF!</definedName>
    <definedName name="dt" localSheetId="18">#REF!</definedName>
    <definedName name="dt" localSheetId="20">#REF!</definedName>
    <definedName name="dt" localSheetId="11">#REF!</definedName>
    <definedName name="dt" localSheetId="14">#REF!</definedName>
    <definedName name="dt" localSheetId="1">#REF!</definedName>
    <definedName name="dt">#REF!</definedName>
    <definedName name="dtrhj" localSheetId="7"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10"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5" hidden="1">{"via1",#N/A,TRUE,"general";"via2",#N/A,TRUE,"general";"via3",#N/A,TRUE,"general"}</definedName>
    <definedName name="dtrhj" localSheetId="19"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20" hidden="1">{"via1",#N/A,TRUE,"general";"via2",#N/A,TRUE,"general";"via3",#N/A,TRUE,"general"}</definedName>
    <definedName name="dtrhj" localSheetId="11" hidden="1">{"via1",#N/A,TRUE,"general";"via2",#N/A,TRUE,"general";"via3",#N/A,TRUE,"general"}</definedName>
    <definedName name="dtrhj" localSheetId="14"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VDFRBRF" localSheetId="7">#REF!</definedName>
    <definedName name="DVDFRBRF" localSheetId="5">#REF!</definedName>
    <definedName name="DVDFRBRF" localSheetId="6">#REF!</definedName>
    <definedName name="DVDFRBRF" localSheetId="21">#REF!</definedName>
    <definedName name="DVDFRBRF" localSheetId="22">#REF!</definedName>
    <definedName name="DVDFRBRF" localSheetId="23">#REF!</definedName>
    <definedName name="DVDFRBRF" localSheetId="24">#REF!</definedName>
    <definedName name="DVDFRBRF" localSheetId="8">#REF!</definedName>
    <definedName name="DVDFRBRF" localSheetId="9">#REF!</definedName>
    <definedName name="DVDFRBRF" localSheetId="25">#REF!</definedName>
    <definedName name="DVDFRBRF" localSheetId="26">#REF!</definedName>
    <definedName name="DVDFRBRF" localSheetId="27">#REF!</definedName>
    <definedName name="DVDFRBRF" localSheetId="28">#REF!</definedName>
    <definedName name="DVDFRBRF" localSheetId="10">#REF!</definedName>
    <definedName name="DVDFRBRF" localSheetId="12">#REF!</definedName>
    <definedName name="DVDFRBRF" localSheetId="13">#REF!</definedName>
    <definedName name="DVDFRBRF" localSheetId="15">#REF!</definedName>
    <definedName name="DVDFRBRF" localSheetId="19">#REF!</definedName>
    <definedName name="DVDFRBRF" localSheetId="16">#REF!</definedName>
    <definedName name="DVDFRBRF" localSheetId="17">#REF!</definedName>
    <definedName name="DVDFRBRF" localSheetId="18">#REF!</definedName>
    <definedName name="DVDFRBRF" localSheetId="20">#REF!</definedName>
    <definedName name="DVDFRBRF" localSheetId="11">#REF!</definedName>
    <definedName name="DVDFRBRF" localSheetId="14">#REF!</definedName>
    <definedName name="DVDFRBRF" localSheetId="1">#REF!</definedName>
    <definedName name="DVDFRBRF">#REF!</definedName>
    <definedName name="DVDSGRG" localSheetId="7">#REF!</definedName>
    <definedName name="DVDSGRG" localSheetId="5">#REF!</definedName>
    <definedName name="DVDSGRG" localSheetId="6">#REF!</definedName>
    <definedName name="DVDSGRG" localSheetId="21">#REF!</definedName>
    <definedName name="DVDSGRG" localSheetId="22">#REF!</definedName>
    <definedName name="DVDSGRG" localSheetId="23">#REF!</definedName>
    <definedName name="DVDSGRG" localSheetId="24">#REF!</definedName>
    <definedName name="DVDSGRG" localSheetId="8">#REF!</definedName>
    <definedName name="DVDSGRG" localSheetId="9">#REF!</definedName>
    <definedName name="DVDSGRG" localSheetId="25">#REF!</definedName>
    <definedName name="DVDSGRG" localSheetId="26">#REF!</definedName>
    <definedName name="DVDSGRG" localSheetId="27">#REF!</definedName>
    <definedName name="DVDSGRG" localSheetId="28">#REF!</definedName>
    <definedName name="DVDSGRG" localSheetId="10">#REF!</definedName>
    <definedName name="DVDSGRG" localSheetId="12">#REF!</definedName>
    <definedName name="DVDSGRG" localSheetId="13">#REF!</definedName>
    <definedName name="DVDSGRG" localSheetId="15">#REF!</definedName>
    <definedName name="DVDSGRG" localSheetId="19">#REF!</definedName>
    <definedName name="DVDSGRG" localSheetId="16">#REF!</definedName>
    <definedName name="DVDSGRG" localSheetId="17">#REF!</definedName>
    <definedName name="DVDSGRG" localSheetId="18">#REF!</definedName>
    <definedName name="DVDSGRG" localSheetId="20">#REF!</definedName>
    <definedName name="DVDSGRG" localSheetId="11">#REF!</definedName>
    <definedName name="DVDSGRG" localSheetId="14">#REF!</definedName>
    <definedName name="DVDSGRG" localSheetId="1">#REF!</definedName>
    <definedName name="DVDSGRG">#REF!</definedName>
    <definedName name="DVFSDGRGR" localSheetId="7">#REF!</definedName>
    <definedName name="DVFSDGRGR" localSheetId="5">#REF!</definedName>
    <definedName name="DVFSDGRGR" localSheetId="6">#REF!</definedName>
    <definedName name="DVFSDGRGR" localSheetId="21">#REF!</definedName>
    <definedName name="DVFSDGRGR" localSheetId="22">#REF!</definedName>
    <definedName name="DVFSDGRGR" localSheetId="23">#REF!</definedName>
    <definedName name="DVFSDGRGR" localSheetId="24">#REF!</definedName>
    <definedName name="DVFSDGRGR" localSheetId="8">#REF!</definedName>
    <definedName name="DVFSDGRGR" localSheetId="9">#REF!</definedName>
    <definedName name="DVFSDGRGR" localSheetId="25">#REF!</definedName>
    <definedName name="DVFSDGRGR" localSheetId="26">#REF!</definedName>
    <definedName name="DVFSDGRGR" localSheetId="27">#REF!</definedName>
    <definedName name="DVFSDGRGR" localSheetId="28">#REF!</definedName>
    <definedName name="DVFSDGRGR" localSheetId="10">#REF!</definedName>
    <definedName name="DVFSDGRGR" localSheetId="12">#REF!</definedName>
    <definedName name="DVFSDGRGR" localSheetId="13">#REF!</definedName>
    <definedName name="DVFSDGRGR" localSheetId="15">#REF!</definedName>
    <definedName name="DVFSDGRGR" localSheetId="19">#REF!</definedName>
    <definedName name="DVFSDGRGR" localSheetId="16">#REF!</definedName>
    <definedName name="DVFSDGRGR" localSheetId="17">#REF!</definedName>
    <definedName name="DVFSDGRGR" localSheetId="18">#REF!</definedName>
    <definedName name="DVFSDGRGR" localSheetId="20">#REF!</definedName>
    <definedName name="DVFSDGRGR" localSheetId="11">#REF!</definedName>
    <definedName name="DVFSDGRGR" localSheetId="14">#REF!</definedName>
    <definedName name="DVFSDGRGR" localSheetId="1">#REF!</definedName>
    <definedName name="DVFSDGRGR">#REF!</definedName>
    <definedName name="DVSXVD" localSheetId="1">#REF!</definedName>
    <definedName name="DVSXVD">#REF!</definedName>
    <definedName name="dxfgg" localSheetId="7"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10"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5" hidden="1">{"via1",#N/A,TRUE,"general";"via2",#N/A,TRUE,"general";"via3",#N/A,TRUE,"general"}</definedName>
    <definedName name="dxfgg" localSheetId="19"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20" hidden="1">{"via1",#N/A,TRUE,"general";"via2",#N/A,TRUE,"general";"via3",#N/A,TRUE,"general"}</definedName>
    <definedName name="dxfgg" localSheetId="11" hidden="1">{"via1",#N/A,TRUE,"general";"via2",#N/A,TRUE,"general";"via3",#N/A,TRUE,"general"}</definedName>
    <definedName name="dxfgg" localSheetId="14"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 localSheetId="2">#REF!</definedName>
    <definedName name="E">#REF!</definedName>
    <definedName name="e3e33" localSheetId="7"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10"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5" hidden="1">{"via1",#N/A,TRUE,"general";"via2",#N/A,TRUE,"general";"via3",#N/A,TRUE,"general"}</definedName>
    <definedName name="e3e33" localSheetId="19"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20" hidden="1">{"via1",#N/A,TRUE,"general";"via2",#N/A,TRUE,"general";"via3",#N/A,TRUE,"general"}</definedName>
    <definedName name="e3e33" localSheetId="11" hidden="1">{"via1",#N/A,TRUE,"general";"via2",#N/A,TRUE,"general";"via3",#N/A,TRUE,"general"}</definedName>
    <definedName name="e3e33" localSheetId="14"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 localSheetId="2">#REF!</definedName>
    <definedName name="ECP">[13]Tablas!#REF!</definedName>
    <definedName name="ECP1_1" localSheetId="2">#REF!</definedName>
    <definedName name="ECP1_1">[13]Tablas!#REF!</definedName>
    <definedName name="ECP1_1_1" localSheetId="2">#REF!</definedName>
    <definedName name="ECP1_1_1">[13]Tablas!#REF!</definedName>
    <definedName name="EDC" localSheetId="7">#REF!</definedName>
    <definedName name="EDC" localSheetId="5">#REF!</definedName>
    <definedName name="EDC" localSheetId="6">#REF!</definedName>
    <definedName name="EDC" localSheetId="21">#REF!</definedName>
    <definedName name="EDC" localSheetId="22">#REF!</definedName>
    <definedName name="EDC" localSheetId="23">#REF!</definedName>
    <definedName name="EDC" localSheetId="24">#REF!</definedName>
    <definedName name="EDC" localSheetId="8">#REF!</definedName>
    <definedName name="EDC" localSheetId="9">#REF!</definedName>
    <definedName name="EDC" localSheetId="25">#REF!</definedName>
    <definedName name="EDC" localSheetId="26">#REF!</definedName>
    <definedName name="EDC" localSheetId="27">#REF!</definedName>
    <definedName name="EDC" localSheetId="28">#REF!</definedName>
    <definedName name="EDC" localSheetId="10">#REF!</definedName>
    <definedName name="EDC" localSheetId="12">#REF!</definedName>
    <definedName name="EDC" localSheetId="13">#REF!</definedName>
    <definedName name="EDC" localSheetId="15">#REF!</definedName>
    <definedName name="EDC" localSheetId="19">#REF!</definedName>
    <definedName name="EDC" localSheetId="16">#REF!</definedName>
    <definedName name="EDC" localSheetId="17">#REF!</definedName>
    <definedName name="EDC" localSheetId="18">#REF!</definedName>
    <definedName name="EDC" localSheetId="20">#REF!</definedName>
    <definedName name="EDC" localSheetId="11">#REF!</definedName>
    <definedName name="EDC" localSheetId="14">#REF!</definedName>
    <definedName name="EDC" localSheetId="1">#REF!</definedName>
    <definedName name="EDC">#REF!</definedName>
    <definedName name="EDEDWSWQA" localSheetId="7"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10"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5" hidden="1">{"via1",#N/A,TRUE,"general";"via2",#N/A,TRUE,"general";"via3",#N/A,TRUE,"general"}</definedName>
    <definedName name="edgfhmn" localSheetId="19"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20" hidden="1">{"via1",#N/A,TRUE,"general";"via2",#N/A,TRUE,"general";"via3",#N/A,TRUE,"general"}</definedName>
    <definedName name="edgfhmn" localSheetId="11" hidden="1">{"via1",#N/A,TRUE,"general";"via2",#N/A,TRUE,"general";"via3",#N/A,TRUE,"general"}</definedName>
    <definedName name="edgfhmn" localSheetId="14"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7">[6]!ERR</definedName>
    <definedName name="EE" localSheetId="5">[6]!ERR</definedName>
    <definedName name="EE" localSheetId="6">[6]!ERR</definedName>
    <definedName name="EE" localSheetId="21">[6]!ERR</definedName>
    <definedName name="EE" localSheetId="22">[6]!ERR</definedName>
    <definedName name="EE" localSheetId="23">[6]!ERR</definedName>
    <definedName name="EE" localSheetId="24">[6]!ERR</definedName>
    <definedName name="EE" localSheetId="8">[6]!ERR</definedName>
    <definedName name="EE" localSheetId="9">[6]!ERR</definedName>
    <definedName name="EE" localSheetId="25">[6]!ERR</definedName>
    <definedName name="EE" localSheetId="26">[6]!ERR</definedName>
    <definedName name="EE" localSheetId="27">[6]!ERR</definedName>
    <definedName name="EE" localSheetId="28">[6]!ERR</definedName>
    <definedName name="EE" localSheetId="10">[6]!ERR</definedName>
    <definedName name="EE" localSheetId="12">[6]!ERR</definedName>
    <definedName name="EE" localSheetId="13">[6]!ERR</definedName>
    <definedName name="EE" localSheetId="15">[6]!ERR</definedName>
    <definedName name="EE" localSheetId="19">[6]!ERR</definedName>
    <definedName name="EE" localSheetId="16">[6]!ERR</definedName>
    <definedName name="EE" localSheetId="17">[6]!ERR</definedName>
    <definedName name="EE" localSheetId="18">[6]!ERR</definedName>
    <definedName name="EE" localSheetId="20">[6]!ERR</definedName>
    <definedName name="EE" localSheetId="11">[6]!ERR</definedName>
    <definedName name="EE" localSheetId="14">[6]!ERR</definedName>
    <definedName name="EE" localSheetId="1">'MEMORIAS DE CANTIDADES'!ERR</definedName>
    <definedName name="EE" localSheetId="2">'PMA '!ERR</definedName>
    <definedName name="EE">[0]!ERR</definedName>
    <definedName name="eeedfr" localSheetId="7"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10"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5" hidden="1">{"via1",#N/A,TRUE,"general";"via2",#N/A,TRUE,"general";"via3",#N/A,TRUE,"general"}</definedName>
    <definedName name="eeerfd" localSheetId="19"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20" hidden="1">{"via1",#N/A,TRUE,"general";"via2",#N/A,TRUE,"general";"via3",#N/A,TRUE,"general"}</definedName>
    <definedName name="eeerfd" localSheetId="11" hidden="1">{"via1",#N/A,TRUE,"general";"via2",#N/A,TRUE,"general";"via3",#N/A,TRUE,"general"}</definedName>
    <definedName name="eeerfd" localSheetId="14"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 localSheetId="2">#REF!</definedName>
    <definedName name="EF">#REF!</definedName>
    <definedName name="EFA" localSheetId="1">#REF!</definedName>
    <definedName name="EFA">#REF!</definedName>
    <definedName name="EFDV" localSheetId="1">#REF!</definedName>
    <definedName name="EFDV">#REF!</definedName>
    <definedName name="efef" localSheetId="7"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10"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5" hidden="1">{"TAB1",#N/A,TRUE,"GENERAL";"TAB2",#N/A,TRUE,"GENERAL";"TAB3",#N/A,TRUE,"GENERAL";"TAB4",#N/A,TRUE,"GENERAL";"TAB5",#N/A,TRUE,"GENERAL"}</definedName>
    <definedName name="efef" localSheetId="19"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2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4"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10"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5" hidden="1">{"via1",#N/A,TRUE,"general";"via2",#N/A,TRUE,"general";"via3",#N/A,TRUE,"general"}</definedName>
    <definedName name="efer" localSheetId="19"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20" hidden="1">{"via1",#N/A,TRUE,"general";"via2",#N/A,TRUE,"general";"via3",#N/A,TRUE,"general"}</definedName>
    <definedName name="efer" localSheetId="11" hidden="1">{"via1",#N/A,TRUE,"general";"via2",#N/A,TRUE,"general";"via3",#N/A,TRUE,"general"}</definedName>
    <definedName name="efer" localSheetId="14"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RUY7J" localSheetId="2">#REF!</definedName>
    <definedName name="EFRUY7J">[12]Tablas!#REF!</definedName>
    <definedName name="egeg" localSheetId="7"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10"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5" hidden="1">{"TAB1",#N/A,TRUE,"GENERAL";"TAB2",#N/A,TRUE,"GENERAL";"TAB3",#N/A,TRUE,"GENERAL";"TAB4",#N/A,TRUE,"GENERAL";"TAB5",#N/A,TRUE,"GENERAL"}</definedName>
    <definedName name="egeg" localSheetId="19"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2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4"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 localSheetId="2">#REF!</definedName>
    <definedName name="EJEC">[26]PRESUPUESTO!$E$7</definedName>
    <definedName name="Ejecutivo" localSheetId="2">#REF!</definedName>
    <definedName name="Ejecutivo">'[75]Info Ejec'!$A$1:$AV$153</definedName>
    <definedName name="ELIMINACIONPROYC" localSheetId="7">#REF!</definedName>
    <definedName name="ELIMINACIONPROYC" localSheetId="5">#REF!</definedName>
    <definedName name="ELIMINACIONPROYC" localSheetId="6">#REF!</definedName>
    <definedName name="ELIMINACIONPROYC" localSheetId="21">#REF!</definedName>
    <definedName name="ELIMINACIONPROYC" localSheetId="22">#REF!</definedName>
    <definedName name="ELIMINACIONPROYC" localSheetId="23">#REF!</definedName>
    <definedName name="ELIMINACIONPROYC" localSheetId="24">#REF!</definedName>
    <definedName name="ELIMINACIONPROYC" localSheetId="8">#REF!</definedName>
    <definedName name="ELIMINACIONPROYC" localSheetId="9">#REF!</definedName>
    <definedName name="ELIMINACIONPROYC" localSheetId="25">#REF!</definedName>
    <definedName name="ELIMINACIONPROYC" localSheetId="26">#REF!</definedName>
    <definedName name="ELIMINACIONPROYC" localSheetId="27">#REF!</definedName>
    <definedName name="ELIMINACIONPROYC" localSheetId="28">#REF!</definedName>
    <definedName name="ELIMINACIONPROYC" localSheetId="10">#REF!</definedName>
    <definedName name="ELIMINACIONPROYC" localSheetId="12">#REF!</definedName>
    <definedName name="ELIMINACIONPROYC" localSheetId="13">#REF!</definedName>
    <definedName name="ELIMINACIONPROYC" localSheetId="15">#REF!</definedName>
    <definedName name="ELIMINACIONPROYC" localSheetId="19">#REF!</definedName>
    <definedName name="ELIMINACIONPROYC" localSheetId="16">#REF!</definedName>
    <definedName name="ELIMINACIONPROYC" localSheetId="17">#REF!</definedName>
    <definedName name="ELIMINACIONPROYC" localSheetId="18">#REF!</definedName>
    <definedName name="ELIMINACIONPROYC" localSheetId="20">#REF!</definedName>
    <definedName name="ELIMINACIONPROYC" localSheetId="11">#REF!</definedName>
    <definedName name="ELIMINACIONPROYC" localSheetId="14">#REF!</definedName>
    <definedName name="ELIMINACIONPROYC" localSheetId="1">#REF!</definedName>
    <definedName name="ELIMINACIONPROYC">#REF!</definedName>
    <definedName name="emanto" localSheetId="1">#REF!</definedName>
    <definedName name="emanto">#REF!</definedName>
    <definedName name="eme" localSheetId="7">[6]!ERR</definedName>
    <definedName name="eme" localSheetId="5">[6]!ERR</definedName>
    <definedName name="eme" localSheetId="6">[6]!ERR</definedName>
    <definedName name="eme" localSheetId="21">[6]!ERR</definedName>
    <definedName name="eme" localSheetId="22">[6]!ERR</definedName>
    <definedName name="eme" localSheetId="23">[6]!ERR</definedName>
    <definedName name="eme" localSheetId="24">[6]!ERR</definedName>
    <definedName name="eme" localSheetId="8">[6]!ERR</definedName>
    <definedName name="eme" localSheetId="9">[6]!ERR</definedName>
    <definedName name="eme" localSheetId="25">[6]!ERR</definedName>
    <definedName name="eme" localSheetId="26">[6]!ERR</definedName>
    <definedName name="eme" localSheetId="27">[6]!ERR</definedName>
    <definedName name="eme" localSheetId="28">[6]!ERR</definedName>
    <definedName name="eme" localSheetId="10">[6]!ERR</definedName>
    <definedName name="eme" localSheetId="12">[6]!ERR</definedName>
    <definedName name="eme" localSheetId="13">[6]!ERR</definedName>
    <definedName name="eme" localSheetId="15">[6]!ERR</definedName>
    <definedName name="eme" localSheetId="19">[6]!ERR</definedName>
    <definedName name="eme" localSheetId="16">[6]!ERR</definedName>
    <definedName name="eme" localSheetId="17">[6]!ERR</definedName>
    <definedName name="eme" localSheetId="18">[6]!ERR</definedName>
    <definedName name="eme" localSheetId="20">[6]!ERR</definedName>
    <definedName name="eme" localSheetId="11">[6]!ERR</definedName>
    <definedName name="eme" localSheetId="14">[6]!ERR</definedName>
    <definedName name="eme" localSheetId="1">'MEMORIAS DE CANTIDADES'!ERR</definedName>
    <definedName name="eme" localSheetId="2">'PMA '!ERR</definedName>
    <definedName name="eme">[0]!ERR</definedName>
    <definedName name="EMPLEADO" localSheetId="7">#REF!</definedName>
    <definedName name="EMPLEADO" localSheetId="5">#REF!</definedName>
    <definedName name="EMPLEADO" localSheetId="6">#REF!</definedName>
    <definedName name="EMPLEADO" localSheetId="21">#REF!</definedName>
    <definedName name="EMPLEADO" localSheetId="22">#REF!</definedName>
    <definedName name="EMPLEADO" localSheetId="23">#REF!</definedName>
    <definedName name="EMPLEADO" localSheetId="24">#REF!</definedName>
    <definedName name="EMPLEADO" localSheetId="8">#REF!</definedName>
    <definedName name="EMPLEADO" localSheetId="9">#REF!</definedName>
    <definedName name="EMPLEADO" localSheetId="25">#REF!</definedName>
    <definedName name="EMPLEADO" localSheetId="26">#REF!</definedName>
    <definedName name="EMPLEADO" localSheetId="27">#REF!</definedName>
    <definedName name="EMPLEADO" localSheetId="28">#REF!</definedName>
    <definedName name="EMPLEADO" localSheetId="10">#REF!</definedName>
    <definedName name="EMPLEADO" localSheetId="12">#REF!</definedName>
    <definedName name="EMPLEADO" localSheetId="13">#REF!</definedName>
    <definedName name="EMPLEADO" localSheetId="15">#REF!</definedName>
    <definedName name="EMPLEADO" localSheetId="19">#REF!</definedName>
    <definedName name="EMPLEADO" localSheetId="16">#REF!</definedName>
    <definedName name="EMPLEADO" localSheetId="17">#REF!</definedName>
    <definedName name="EMPLEADO" localSheetId="18">#REF!</definedName>
    <definedName name="EMPLEADO" localSheetId="20">#REF!</definedName>
    <definedName name="EMPLEADO" localSheetId="11">#REF!</definedName>
    <definedName name="EMPLEADO" localSheetId="14">#REF!</definedName>
    <definedName name="EMPLEADO" localSheetId="1">#REF!</definedName>
    <definedName name="EMPLEADO">#REF!</definedName>
    <definedName name="Empresa" localSheetId="2">#REF!</definedName>
    <definedName name="Empresa">[45]EMPRESA!$F$6</definedName>
    <definedName name="EMULSION" localSheetId="7">#REF!</definedName>
    <definedName name="EMULSION" localSheetId="5">#REF!</definedName>
    <definedName name="EMULSION" localSheetId="6">#REF!</definedName>
    <definedName name="EMULSION" localSheetId="21">#REF!</definedName>
    <definedName name="EMULSION" localSheetId="22">#REF!</definedName>
    <definedName name="EMULSION" localSheetId="23">#REF!</definedName>
    <definedName name="EMULSION" localSheetId="24">#REF!</definedName>
    <definedName name="EMULSION" localSheetId="8">#REF!</definedName>
    <definedName name="EMULSION" localSheetId="9">#REF!</definedName>
    <definedName name="EMULSION" localSheetId="25">#REF!</definedName>
    <definedName name="EMULSION" localSheetId="26">#REF!</definedName>
    <definedName name="EMULSION" localSheetId="27">#REF!</definedName>
    <definedName name="EMULSION" localSheetId="28">#REF!</definedName>
    <definedName name="EMULSION" localSheetId="10">#REF!</definedName>
    <definedName name="EMULSION" localSheetId="12">#REF!</definedName>
    <definedName name="EMULSION" localSheetId="13">#REF!</definedName>
    <definedName name="EMULSION" localSheetId="15">#REF!</definedName>
    <definedName name="EMULSION" localSheetId="19">#REF!</definedName>
    <definedName name="EMULSION" localSheetId="16">#REF!</definedName>
    <definedName name="EMULSION" localSheetId="17">#REF!</definedName>
    <definedName name="EMULSION" localSheetId="18">#REF!</definedName>
    <definedName name="EMULSION" localSheetId="20">#REF!</definedName>
    <definedName name="EMULSION" localSheetId="11">#REF!</definedName>
    <definedName name="EMULSION" localSheetId="14">#REF!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2">#REF!</definedName>
    <definedName name="EPECIALIDAD_SIDOE">[13]Tablas!#REF!</definedName>
    <definedName name="EQUIPO" localSheetId="4">#REF!</definedName>
    <definedName name="EQUIPO" localSheetId="3">#REF!</definedName>
    <definedName name="equipo" localSheetId="2">#REF!</definedName>
    <definedName name="equipo">[76]Equipo!$A$7:$A$65536</definedName>
    <definedName name="EQUIPO1" localSheetId="7">#REF!</definedName>
    <definedName name="EQUIPO1" localSheetId="5">#REF!</definedName>
    <definedName name="EQUIPO1" localSheetId="6">#REF!</definedName>
    <definedName name="EQUIPO1" localSheetId="21">#REF!</definedName>
    <definedName name="EQUIPO1" localSheetId="22">#REF!</definedName>
    <definedName name="EQUIPO1" localSheetId="23">#REF!</definedName>
    <definedName name="EQUIPO1" localSheetId="24">#REF!</definedName>
    <definedName name="EQUIPO1" localSheetId="8">#REF!</definedName>
    <definedName name="EQUIPO1" localSheetId="9">#REF!</definedName>
    <definedName name="EQUIPO1" localSheetId="25">#REF!</definedName>
    <definedName name="EQUIPO1" localSheetId="26">#REF!</definedName>
    <definedName name="EQUIPO1" localSheetId="27">#REF!</definedName>
    <definedName name="EQUIPO1" localSheetId="28">#REF!</definedName>
    <definedName name="EQUIPO1" localSheetId="10">#REF!</definedName>
    <definedName name="EQUIPO1" localSheetId="12">#REF!</definedName>
    <definedName name="EQUIPO1" localSheetId="13">#REF!</definedName>
    <definedName name="EQUIPO1" localSheetId="15">#REF!</definedName>
    <definedName name="EQUIPO1" localSheetId="19">#REF!</definedName>
    <definedName name="EQUIPO1" localSheetId="16">#REF!</definedName>
    <definedName name="EQUIPO1" localSheetId="17">#REF!</definedName>
    <definedName name="EQUIPO1" localSheetId="18">#REF!</definedName>
    <definedName name="EQUIPO1" localSheetId="20">#REF!</definedName>
    <definedName name="EQUIPO1" localSheetId="11">#REF!</definedName>
    <definedName name="EQUIPO1" localSheetId="14">#REF!</definedName>
    <definedName name="EQUIPO1" localSheetId="1">#REF!</definedName>
    <definedName name="EQUIPO1">#REF!</definedName>
    <definedName name="EQUIPOS" localSheetId="4">[22]!absc</definedName>
    <definedName name="EQUIPOS" localSheetId="3">[22]!absc</definedName>
    <definedName name="Equipos" localSheetId="1">#REF!</definedName>
    <definedName name="Equipos" localSheetId="2">#REF!</definedName>
    <definedName name="Equipos">#REF!</definedName>
    <definedName name="EQUIPOS1" localSheetId="1">#REF!</definedName>
    <definedName name="EQUIPOS1">#REF!</definedName>
    <definedName name="eqw" localSheetId="7"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10"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5" hidden="1">{"via1",#N/A,TRUE,"general";"via2",#N/A,TRUE,"general";"via3",#N/A,TRUE,"general"}</definedName>
    <definedName name="eqw" localSheetId="19"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20" hidden="1">{"via1",#N/A,TRUE,"general";"via2",#N/A,TRUE,"general";"via3",#N/A,TRUE,"general"}</definedName>
    <definedName name="eqw" localSheetId="11" hidden="1">{"via1",#N/A,TRUE,"general";"via2",#N/A,TRUE,"general";"via3",#N/A,TRUE,"general"}</definedName>
    <definedName name="eqw" localSheetId="14"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E_ART" localSheetId="2">#REF!</definedName>
    <definedName name="ERE_ART">[50]steel!$B$8:$B$47</definedName>
    <definedName name="erfg" localSheetId="7" hidden="1">{#N/A,#N/A,FALSE,"Hoja1";#N/A,#N/A,FALSE,"Hoja2"}</definedName>
    <definedName name="erfg" localSheetId="5" hidden="1">{#N/A,#N/A,FALSE,"Hoja1";#N/A,#N/A,FALSE,"Hoja2"}</definedName>
    <definedName name="erfg" localSheetId="6" hidden="1">{#N/A,#N/A,FALSE,"Hoja1";#N/A,#N/A,FALSE,"Hoja2"}</definedName>
    <definedName name="erfg" localSheetId="21" hidden="1">{#N/A,#N/A,FALSE,"Hoja1";#N/A,#N/A,FALSE,"Hoja2"}</definedName>
    <definedName name="erfg" localSheetId="22" hidden="1">{#N/A,#N/A,FALSE,"Hoja1";#N/A,#N/A,FALSE,"Hoja2"}</definedName>
    <definedName name="erfg" localSheetId="23" hidden="1">{#N/A,#N/A,FALSE,"Hoja1";#N/A,#N/A,FALSE,"Hoja2"}</definedName>
    <definedName name="erfg" localSheetId="24" hidden="1">{#N/A,#N/A,FALSE,"Hoja1";#N/A,#N/A,FALSE,"Hoja2"}</definedName>
    <definedName name="erfg" localSheetId="8" hidden="1">{#N/A,#N/A,FALSE,"Hoja1";#N/A,#N/A,FALSE,"Hoja2"}</definedName>
    <definedName name="erfg" localSheetId="9" hidden="1">{#N/A,#N/A,FALSE,"Hoja1";#N/A,#N/A,FALSE,"Hoja2"}</definedName>
    <definedName name="erfg" localSheetId="25" hidden="1">{#N/A,#N/A,FALSE,"Hoja1";#N/A,#N/A,FALSE,"Hoja2"}</definedName>
    <definedName name="erfg" localSheetId="26" hidden="1">{#N/A,#N/A,FALSE,"Hoja1";#N/A,#N/A,FALSE,"Hoja2"}</definedName>
    <definedName name="erfg" localSheetId="27" hidden="1">{#N/A,#N/A,FALSE,"Hoja1";#N/A,#N/A,FALSE,"Hoja2"}</definedName>
    <definedName name="erfg" localSheetId="28" hidden="1">{#N/A,#N/A,FALSE,"Hoja1";#N/A,#N/A,FALSE,"Hoja2"}</definedName>
    <definedName name="erfg" localSheetId="10" hidden="1">{#N/A,#N/A,FALSE,"Hoja1";#N/A,#N/A,FALSE,"Hoja2"}</definedName>
    <definedName name="erfg" localSheetId="12" hidden="1">{#N/A,#N/A,FALSE,"Hoja1";#N/A,#N/A,FALSE,"Hoja2"}</definedName>
    <definedName name="erfg" localSheetId="13" hidden="1">{#N/A,#N/A,FALSE,"Hoja1";#N/A,#N/A,FALSE,"Hoja2"}</definedName>
    <definedName name="erfg" localSheetId="15" hidden="1">{#N/A,#N/A,FALSE,"Hoja1";#N/A,#N/A,FALSE,"Hoja2"}</definedName>
    <definedName name="erfg" localSheetId="19" hidden="1">{#N/A,#N/A,FALSE,"Hoja1";#N/A,#N/A,FALSE,"Hoja2"}</definedName>
    <definedName name="erfg" localSheetId="16" hidden="1">{#N/A,#N/A,FALSE,"Hoja1";#N/A,#N/A,FALSE,"Hoja2"}</definedName>
    <definedName name="erfg" localSheetId="17" hidden="1">{#N/A,#N/A,FALSE,"Hoja1";#N/A,#N/A,FALSE,"Hoja2"}</definedName>
    <definedName name="erfg" localSheetId="18" hidden="1">{#N/A,#N/A,FALSE,"Hoja1";#N/A,#N/A,FALSE,"Hoja2"}</definedName>
    <definedName name="erfg" localSheetId="20" hidden="1">{#N/A,#N/A,FALSE,"Hoja1";#N/A,#N/A,FALSE,"Hoja2"}</definedName>
    <definedName name="erfg" localSheetId="11" hidden="1">{#N/A,#N/A,FALSE,"Hoja1";#N/A,#N/A,FALSE,"Hoja2"}</definedName>
    <definedName name="erfg" localSheetId="14" hidden="1">{#N/A,#N/A,FALSE,"Hoja1";#N/A,#N/A,FALSE,"Hoja2"}</definedName>
    <definedName name="erfg" localSheetId="1" hidden="1">{#N/A,#N/A,FALSE,"Hoja1";#N/A,#N/A,FALSE,"Hoja2"}</definedName>
    <definedName name="erfg" localSheetId="2"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10"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5" hidden="1">{"TAB1",#N/A,TRUE,"GENERAL";"TAB2",#N/A,TRUE,"GENERAL";"TAB3",#N/A,TRUE,"GENERAL";"TAB4",#N/A,TRUE,"GENERAL";"TAB5",#N/A,TRUE,"GENERAL"}</definedName>
    <definedName name="erg" localSheetId="19"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20" hidden="1">{"TAB1",#N/A,TRUE,"GENERAL";"TAB2",#N/A,TRUE,"GENERAL";"TAB3",#N/A,TRUE,"GENERAL";"TAB4",#N/A,TRUE,"GENERAL";"TAB5",#N/A,TRUE,"GENERAL"}</definedName>
    <definedName name="erg" localSheetId="11" hidden="1">{"TAB1",#N/A,TRUE,"GENERAL";"TAB2",#N/A,TRUE,"GENERAL";"TAB3",#N/A,TRUE,"GENERAL";"TAB4",#N/A,TRUE,"GENERAL";"TAB5",#N/A,TRUE,"GENERAL"}</definedName>
    <definedName name="erg" localSheetId="14"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10"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5" hidden="1">{"via1",#N/A,TRUE,"general";"via2",#N/A,TRUE,"general";"via3",#N/A,TRUE,"general"}</definedName>
    <definedName name="erger" localSheetId="19"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20" hidden="1">{"via1",#N/A,TRUE,"general";"via2",#N/A,TRUE,"general";"via3",#N/A,TRUE,"general"}</definedName>
    <definedName name="erger" localSheetId="11" hidden="1">{"via1",#N/A,TRUE,"general";"via2",#N/A,TRUE,"general";"via3",#N/A,TRUE,"general"}</definedName>
    <definedName name="erger" localSheetId="14"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10"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5" hidden="1">{"via1",#N/A,TRUE,"general";"via2",#N/A,TRUE,"general";"via3",#N/A,TRUE,"general"}</definedName>
    <definedName name="ergerg" localSheetId="19"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20" hidden="1">{"via1",#N/A,TRUE,"general";"via2",#N/A,TRUE,"general";"via3",#N/A,TRUE,"general"}</definedName>
    <definedName name="ergerg" localSheetId="11" hidden="1">{"via1",#N/A,TRUE,"general";"via2",#N/A,TRUE,"general";"via3",#N/A,TRUE,"general"}</definedName>
    <definedName name="ergerg" localSheetId="14"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10"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5" hidden="1">{"via1",#N/A,TRUE,"general";"via2",#N/A,TRUE,"general";"via3",#N/A,TRUE,"general"}</definedName>
    <definedName name="ergfegr" localSheetId="19"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20" hidden="1">{"via1",#N/A,TRUE,"general";"via2",#N/A,TRUE,"general";"via3",#N/A,TRUE,"general"}</definedName>
    <definedName name="ergfegr" localSheetId="11" hidden="1">{"via1",#N/A,TRUE,"general";"via2",#N/A,TRUE,"general";"via3",#N/A,TRUE,"general"}</definedName>
    <definedName name="ergfegr" localSheetId="14"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10"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5" hidden="1">{"via1",#N/A,TRUE,"general";"via2",#N/A,TRUE,"general";"via3",#N/A,TRUE,"general"}</definedName>
    <definedName name="erggewg" localSheetId="19"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20" hidden="1">{"via1",#N/A,TRUE,"general";"via2",#N/A,TRUE,"general";"via3",#N/A,TRUE,"general"}</definedName>
    <definedName name="erggewg" localSheetId="11" hidden="1">{"via1",#N/A,TRUE,"general";"via2",#N/A,TRUE,"general";"via3",#N/A,TRUE,"general"}</definedName>
    <definedName name="erggewg" localSheetId="14"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10"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5" hidden="1">{"via1",#N/A,TRUE,"general";"via2",#N/A,TRUE,"general";"via3",#N/A,TRUE,"general"}</definedName>
    <definedName name="ergregerg" localSheetId="19"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20" hidden="1">{"via1",#N/A,TRUE,"general";"via2",#N/A,TRUE,"general";"via3",#N/A,TRUE,"general"}</definedName>
    <definedName name="ergregerg" localSheetId="11" hidden="1">{"via1",#N/A,TRUE,"general";"via2",#N/A,TRUE,"general";"via3",#N/A,TRUE,"general"}</definedName>
    <definedName name="ergregerg" localSheetId="14"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10"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5" hidden="1">{"via1",#N/A,TRUE,"general";"via2",#N/A,TRUE,"general";"via3",#N/A,TRUE,"general"}</definedName>
    <definedName name="ergwreg" localSheetId="19"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20" hidden="1">{"via1",#N/A,TRUE,"general";"via2",#N/A,TRUE,"general";"via3",#N/A,TRUE,"general"}</definedName>
    <definedName name="ergwreg" localSheetId="11" hidden="1">{"via1",#N/A,TRUE,"general";"via2",#N/A,TRUE,"general";"via3",#N/A,TRUE,"general"}</definedName>
    <definedName name="ergwreg" localSheetId="14"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7">{"TAB1",#N/A,TRUE,"GENERAL";"TAB2",#N/A,TRUE,"GENERAL";"TAB3",#N/A,TRUE,"GENERAL";"TAB4",#N/A,TRUE,"GENERAL";"TAB5",#N/A,TRUE,"GENERAL"}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10">{"TAB1",#N/A,TRUE,"GENERAL";"TAB2",#N/A,TRUE,"GENERAL";"TAB3",#N/A,TRUE,"GENERAL";"TAB4",#N/A,TRUE,"GENERAL";"TAB5",#N/A,TRUE,"GENERAL"}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5">{"TAB1",#N/A,TRUE,"GENERAL";"TAB2",#N/A,TRUE,"GENERAL";"TAB3",#N/A,TRUE,"GENERAL";"TAB4",#N/A,TRUE,"GENERAL";"TAB5",#N/A,TRUE,"GENERAL"}</definedName>
    <definedName name="ERR" localSheetId="19">{"TAB1",#N/A,TRUE,"GENERAL";"TAB2",#N/A,TRUE,"GENERAL";"TAB3",#N/A,TRUE,"GENERAL";"TAB4",#N/A,TRUE,"GENERAL";"TAB5",#N/A,TRUE,"GENERAL"}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20">{"TAB1",#N/A,TRUE,"GENERAL";"TAB2",#N/A,TRUE,"GENERAL";"TAB3",#N/A,TRUE,"GENERAL";"TAB4",#N/A,TRUE,"GENERAL";"TAB5",#N/A,TRUE,"GENERAL"}</definedName>
    <definedName name="ERR" localSheetId="11">{"TAB1",#N/A,TRUE,"GENERAL";"TAB2",#N/A,TRUE,"GENERAL";"TAB3",#N/A,TRUE,"GENERAL";"TAB4",#N/A,TRUE,"GENERAL";"TAB5",#N/A,TRUE,"GENERAL"}</definedName>
    <definedName name="ERR" localSheetId="14">{"TAB1",#N/A,TRUE,"GENERAL";"TAB2",#N/A,TRUE,"GENERAL";"TAB3",#N/A,TRUE,"GENERAL";"TAB4",#N/A,TRUE,"GENERAL";"TAB5",#N/A,TRUE,"GENERAL"}</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 localSheetId="2">#REF!</definedName>
    <definedName name="ERRORE">#REF!</definedName>
    <definedName name="ert" localSheetId="7"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10"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5" hidden="1">{"via1",#N/A,TRUE,"general";"via2",#N/A,TRUE,"general";"via3",#N/A,TRUE,"general"}</definedName>
    <definedName name="ert" localSheetId="19"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20" hidden="1">{"via1",#N/A,TRUE,"general";"via2",#N/A,TRUE,"general";"via3",#N/A,TRUE,"general"}</definedName>
    <definedName name="ert" localSheetId="11" hidden="1">{"via1",#N/A,TRUE,"general";"via2",#N/A,TRUE,"general";"via3",#N/A,TRUE,"general"}</definedName>
    <definedName name="ert" localSheetId="14"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10"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5" hidden="1">{"via1",#N/A,TRUE,"general";"via2",#N/A,TRUE,"general";"via3",#N/A,TRUE,"general"}</definedName>
    <definedName name="erte" localSheetId="19"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20" hidden="1">{"via1",#N/A,TRUE,"general";"via2",#N/A,TRUE,"general";"via3",#N/A,TRUE,"general"}</definedName>
    <definedName name="erte" localSheetId="11" hidden="1">{"via1",#N/A,TRUE,"general";"via2",#N/A,TRUE,"general";"via3",#N/A,TRUE,"general"}</definedName>
    <definedName name="erte" localSheetId="14"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10"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5" hidden="1">{"via1",#N/A,TRUE,"general";"via2",#N/A,TRUE,"general";"via3",#N/A,TRUE,"general"}</definedName>
    <definedName name="ertert" localSheetId="19"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20" hidden="1">{"via1",#N/A,TRUE,"general";"via2",#N/A,TRUE,"general";"via3",#N/A,TRUE,"general"}</definedName>
    <definedName name="ertert" localSheetId="11" hidden="1">{"via1",#N/A,TRUE,"general";"via2",#N/A,TRUE,"general";"via3",#N/A,TRUE,"general"}</definedName>
    <definedName name="ertert" localSheetId="14"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10"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5" hidden="1">{"via1",#N/A,TRUE,"general";"via2",#N/A,TRUE,"general";"via3",#N/A,TRUE,"general"}</definedName>
    <definedName name="ertreb" localSheetId="19"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20" hidden="1">{"via1",#N/A,TRUE,"general";"via2",#N/A,TRUE,"general";"via3",#N/A,TRUE,"general"}</definedName>
    <definedName name="ertreb" localSheetId="11" hidden="1">{"via1",#N/A,TRUE,"general";"via2",#N/A,TRUE,"general";"via3",#N/A,TRUE,"general"}</definedName>
    <definedName name="ertreb" localSheetId="14"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10"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5" hidden="1">{"via1",#N/A,TRUE,"general";"via2",#N/A,TRUE,"general";"via3",#N/A,TRUE,"general"}</definedName>
    <definedName name="erttret" localSheetId="19"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20" hidden="1">{"via1",#N/A,TRUE,"general";"via2",#N/A,TRUE,"general";"via3",#N/A,TRUE,"general"}</definedName>
    <definedName name="erttret" localSheetId="11" hidden="1">{"via1",#N/A,TRUE,"general";"via2",#N/A,TRUE,"general";"via3",#N/A,TRUE,"general"}</definedName>
    <definedName name="erttret" localSheetId="14"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10"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5" hidden="1">{"via1",#N/A,TRUE,"general";"via2",#N/A,TRUE,"general";"via3",#N/A,TRUE,"general"}</definedName>
    <definedName name="ertuiy" localSheetId="19"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20" hidden="1">{"via1",#N/A,TRUE,"general";"via2",#N/A,TRUE,"general";"via3",#N/A,TRUE,"general"}</definedName>
    <definedName name="ertuiy" localSheetId="11" hidden="1">{"via1",#N/A,TRUE,"general";"via2",#N/A,TRUE,"general";"via3",#N/A,TRUE,"general"}</definedName>
    <definedName name="ertuiy" localSheetId="14"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10"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5" hidden="1">{"TAB1",#N/A,TRUE,"GENERAL";"TAB2",#N/A,TRUE,"GENERAL";"TAB3",#N/A,TRUE,"GENERAL";"TAB4",#N/A,TRUE,"GENERAL";"TAB5",#N/A,TRUE,"GENERAL"}</definedName>
    <definedName name="eru" localSheetId="19"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20" hidden="1">{"TAB1",#N/A,TRUE,"GENERAL";"TAB2",#N/A,TRUE,"GENERAL";"TAB3",#N/A,TRUE,"GENERAL";"TAB4",#N/A,TRUE,"GENERAL";"TAB5",#N/A,TRUE,"GENERAL"}</definedName>
    <definedName name="eru" localSheetId="11" hidden="1">{"TAB1",#N/A,TRUE,"GENERAL";"TAB2",#N/A,TRUE,"GENERAL";"TAB3",#N/A,TRUE,"GENERAL";"TAB4",#N/A,TRUE,"GENERAL";"TAB5",#N/A,TRUE,"GENERAL"}</definedName>
    <definedName name="eru" localSheetId="14"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10"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5" hidden="1">{"via1",#N/A,TRUE,"general";"via2",#N/A,TRUE,"general";"via3",#N/A,TRUE,"general"}</definedName>
    <definedName name="ERV" localSheetId="19"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20" hidden="1">{"via1",#N/A,TRUE,"general";"via2",#N/A,TRUE,"general";"via3",#N/A,TRUE,"general"}</definedName>
    <definedName name="ERV" localSheetId="11" hidden="1">{"via1",#N/A,TRUE,"general";"via2",#N/A,TRUE,"general";"via3",#N/A,TRUE,"general"}</definedName>
    <definedName name="ERV" localSheetId="14"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10"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5" hidden="1">{"via1",#N/A,TRUE,"general";"via2",#N/A,TRUE,"general";"via3",#N/A,TRUE,"general"}</definedName>
    <definedName name="erware" localSheetId="19"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20" hidden="1">{"via1",#N/A,TRUE,"general";"via2",#N/A,TRUE,"general";"via3",#N/A,TRUE,"general"}</definedName>
    <definedName name="erware" localSheetId="11" hidden="1">{"via1",#N/A,TRUE,"general";"via2",#N/A,TRUE,"general";"via3",#N/A,TRUE,"general"}</definedName>
    <definedName name="erware" localSheetId="14"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10"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5" hidden="1">{"via1",#N/A,TRUE,"general";"via2",#N/A,TRUE,"general";"via3",#N/A,TRUE,"general"}</definedName>
    <definedName name="ERWER" localSheetId="19"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20" hidden="1">{"via1",#N/A,TRUE,"general";"via2",#N/A,TRUE,"general";"via3",#N/A,TRUE,"general"}</definedName>
    <definedName name="ERWER" localSheetId="11" hidden="1">{"via1",#N/A,TRUE,"general";"via2",#N/A,TRUE,"general";"via3",#N/A,TRUE,"general"}</definedName>
    <definedName name="ERWER" localSheetId="14"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10"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5" hidden="1">{"TAB1",#N/A,TRUE,"GENERAL";"TAB2",#N/A,TRUE,"GENERAL";"TAB3",#N/A,TRUE,"GENERAL";"TAB4",#N/A,TRUE,"GENERAL";"TAB5",#N/A,TRUE,"GENERAL"}</definedName>
    <definedName name="erwr" localSheetId="19"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2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4"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10"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5" hidden="1">{"via1",#N/A,TRUE,"general";"via2",#N/A,TRUE,"general";"via3",#N/A,TRUE,"general"}</definedName>
    <definedName name="ERWRL" localSheetId="19"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20" hidden="1">{"via1",#N/A,TRUE,"general";"via2",#N/A,TRUE,"general";"via3",#N/A,TRUE,"general"}</definedName>
    <definedName name="ERWRL" localSheetId="11" hidden="1">{"via1",#N/A,TRUE,"general";"via2",#N/A,TRUE,"general";"via3",#N/A,TRUE,"general"}</definedName>
    <definedName name="ERWRL" localSheetId="14"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10"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5" hidden="1">{"via1",#N/A,TRUE,"general";"via2",#N/A,TRUE,"general";"via3",#N/A,TRUE,"general"}</definedName>
    <definedName name="ery" localSheetId="19"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20" hidden="1">{"via1",#N/A,TRUE,"general";"via2",#N/A,TRUE,"general";"via3",#N/A,TRUE,"general"}</definedName>
    <definedName name="ery" localSheetId="11" hidden="1">{"via1",#N/A,TRUE,"general";"via2",#N/A,TRUE,"general";"via3",#N/A,TRUE,"general"}</definedName>
    <definedName name="ery" localSheetId="14"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10"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5" hidden="1">{"via1",#N/A,TRUE,"general";"via2",#N/A,TRUE,"general";"via3",#N/A,TRUE,"general"}</definedName>
    <definedName name="eryhd" localSheetId="19"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20" hidden="1">{"via1",#N/A,TRUE,"general";"via2",#N/A,TRUE,"general";"via3",#N/A,TRUE,"general"}</definedName>
    <definedName name="eryhd" localSheetId="11" hidden="1">{"via1",#N/A,TRUE,"general";"via2",#N/A,TRUE,"general";"via3",#N/A,TRUE,"general"}</definedName>
    <definedName name="eryhd" localSheetId="14"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10"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5" hidden="1">{"via1",#N/A,TRUE,"general";"via2",#N/A,TRUE,"general";"via3",#N/A,TRUE,"general"}</definedName>
    <definedName name="erytd" localSheetId="19"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20" hidden="1">{"via1",#N/A,TRUE,"general";"via2",#N/A,TRUE,"general";"via3",#N/A,TRUE,"general"}</definedName>
    <definedName name="erytd" localSheetId="11" hidden="1">{"via1",#N/A,TRUE,"general";"via2",#N/A,TRUE,"general";"via3",#N/A,TRUE,"general"}</definedName>
    <definedName name="erytd" localSheetId="14"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10"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5" hidden="1">{"via1",#N/A,TRUE,"general";"via2",#N/A,TRUE,"general";"via3",#N/A,TRUE,"general"}</definedName>
    <definedName name="eryty" localSheetId="19"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20" hidden="1">{"via1",#N/A,TRUE,"general";"via2",#N/A,TRUE,"general";"via3",#N/A,TRUE,"general"}</definedName>
    <definedName name="eryty" localSheetId="11" hidden="1">{"via1",#N/A,TRUE,"general";"via2",#N/A,TRUE,"general";"via3",#N/A,TRUE,"general"}</definedName>
    <definedName name="eryty" localSheetId="14"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10"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5" hidden="1">{"via1",#N/A,TRUE,"general";"via2",#N/A,TRUE,"general";"via3",#N/A,TRUE,"general"}</definedName>
    <definedName name="eryy" localSheetId="19"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20" hidden="1">{"via1",#N/A,TRUE,"general";"via2",#N/A,TRUE,"general";"via3",#N/A,TRUE,"general"}</definedName>
    <definedName name="eryy" localSheetId="11" hidden="1">{"via1",#N/A,TRUE,"general";"via2",#N/A,TRUE,"general";"via3",#N/A,TRUE,"general"}</definedName>
    <definedName name="eryy" localSheetId="14"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7">[6]!ERR</definedName>
    <definedName name="ES" localSheetId="5">[6]!ERR</definedName>
    <definedName name="ES" localSheetId="6">[6]!ERR</definedName>
    <definedName name="ES" localSheetId="21">[6]!ERR</definedName>
    <definedName name="ES" localSheetId="22">[6]!ERR</definedName>
    <definedName name="ES" localSheetId="23">[6]!ERR</definedName>
    <definedName name="ES" localSheetId="24">[6]!ERR</definedName>
    <definedName name="ES" localSheetId="8">[6]!ERR</definedName>
    <definedName name="ES" localSheetId="9">[6]!ERR</definedName>
    <definedName name="ES" localSheetId="25">[6]!ERR</definedName>
    <definedName name="ES" localSheetId="26">[6]!ERR</definedName>
    <definedName name="ES" localSheetId="27">[6]!ERR</definedName>
    <definedName name="ES" localSheetId="28">[6]!ERR</definedName>
    <definedName name="ES" localSheetId="10">[6]!ERR</definedName>
    <definedName name="ES" localSheetId="12">[6]!ERR</definedName>
    <definedName name="ES" localSheetId="13">[6]!ERR</definedName>
    <definedName name="ES" localSheetId="15">[6]!ERR</definedName>
    <definedName name="ES" localSheetId="19">[6]!ERR</definedName>
    <definedName name="ES" localSheetId="16">[6]!ERR</definedName>
    <definedName name="ES" localSheetId="17">[6]!ERR</definedName>
    <definedName name="ES" localSheetId="18">[6]!ERR</definedName>
    <definedName name="ES" localSheetId="20">[6]!ERR</definedName>
    <definedName name="ES" localSheetId="11">[6]!ERR</definedName>
    <definedName name="ES" localSheetId="14">[6]!ERR</definedName>
    <definedName name="ES" localSheetId="1">'MEMORIAS DE CANTIDADES'!ERR</definedName>
    <definedName name="ES" localSheetId="2">'PMA '!ERR</definedName>
    <definedName name="ES">[0]!ERR</definedName>
    <definedName name="ESA" localSheetId="7">#REF!</definedName>
    <definedName name="ESA" localSheetId="5">#REF!</definedName>
    <definedName name="ESA" localSheetId="6">#REF!</definedName>
    <definedName name="ESA" localSheetId="21">#REF!</definedName>
    <definedName name="ESA" localSheetId="22">#REF!</definedName>
    <definedName name="ESA" localSheetId="23">#REF!</definedName>
    <definedName name="ESA" localSheetId="24">#REF!</definedName>
    <definedName name="ESA" localSheetId="8">#REF!</definedName>
    <definedName name="ESA" localSheetId="9">#REF!</definedName>
    <definedName name="ESA" localSheetId="25">#REF!</definedName>
    <definedName name="ESA" localSheetId="26">#REF!</definedName>
    <definedName name="ESA" localSheetId="27">#REF!</definedName>
    <definedName name="ESA" localSheetId="28">#REF!</definedName>
    <definedName name="ESA" localSheetId="10">#REF!</definedName>
    <definedName name="ESA" localSheetId="12">#REF!</definedName>
    <definedName name="ESA" localSheetId="13">#REF!</definedName>
    <definedName name="ESA" localSheetId="15">#REF!</definedName>
    <definedName name="ESA" localSheetId="19">#REF!</definedName>
    <definedName name="ESA" localSheetId="16">#REF!</definedName>
    <definedName name="ESA" localSheetId="17">#REF!</definedName>
    <definedName name="ESA" localSheetId="18">#REF!</definedName>
    <definedName name="ESA" localSheetId="20">#REF!</definedName>
    <definedName name="ESA" localSheetId="11">#REF!</definedName>
    <definedName name="ESA" localSheetId="14">#REF!</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ESES" localSheetId="1">#REF!</definedName>
    <definedName name="ESTESES">#REF!</definedName>
    <definedName name="Estimate_Factor">1</definedName>
    <definedName name="ESTRAE" localSheetId="2">#REF!</definedName>
    <definedName name="ESTRAE">'[3]7422CW00'!#REF!</definedName>
    <definedName name="ESTRU" localSheetId="2">#REF!</definedName>
    <definedName name="ESTRU">[77]Estructura!$C$7:$E$2570</definedName>
    <definedName name="ESTRUCTURA" localSheetId="7"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21" hidden="1">{#N/A,#N/A,TRUE,"INGENIERIA";#N/A,#N/A,TRUE,"COMPRAS";#N/A,#N/A,TRUE,"DIRECCION";#N/A,#N/A,TRUE,"RESUMEN"}</definedName>
    <definedName name="ESTRUCTURA" localSheetId="22" hidden="1">{#N/A,#N/A,TRUE,"INGENIERIA";#N/A,#N/A,TRUE,"COMPRAS";#N/A,#N/A,TRUE,"DIRECCION";#N/A,#N/A,TRUE,"RESUMEN"}</definedName>
    <definedName name="ESTRUCTURA" localSheetId="23" hidden="1">{#N/A,#N/A,TRUE,"INGENIERIA";#N/A,#N/A,TRUE,"COMPRAS";#N/A,#N/A,TRUE,"DIRECCION";#N/A,#N/A,TRUE,"RESUMEN"}</definedName>
    <definedName name="ESTRUCTURA" localSheetId="24"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25" hidden="1">{#N/A,#N/A,TRUE,"INGENIERIA";#N/A,#N/A,TRUE,"COMPRAS";#N/A,#N/A,TRUE,"DIRECCION";#N/A,#N/A,TRUE,"RESUMEN"}</definedName>
    <definedName name="ESTRUCTURA" localSheetId="26" hidden="1">{#N/A,#N/A,TRUE,"INGENIERIA";#N/A,#N/A,TRUE,"COMPRAS";#N/A,#N/A,TRUE,"DIRECCION";#N/A,#N/A,TRUE,"RESUMEN"}</definedName>
    <definedName name="ESTRUCTURA" localSheetId="27" hidden="1">{#N/A,#N/A,TRUE,"INGENIERIA";#N/A,#N/A,TRUE,"COMPRAS";#N/A,#N/A,TRUE,"DIRECCION";#N/A,#N/A,TRUE,"RESUMEN"}</definedName>
    <definedName name="ESTRUCTURA" localSheetId="28" hidden="1">{#N/A,#N/A,TRUE,"INGENIERIA";#N/A,#N/A,TRUE,"COMPRAS";#N/A,#N/A,TRUE,"DIRECCION";#N/A,#N/A,TRUE,"RESUMEN"}</definedName>
    <definedName name="ESTRUCTURA" localSheetId="10" hidden="1">{#N/A,#N/A,TRUE,"INGENIERIA";#N/A,#N/A,TRUE,"COMPRAS";#N/A,#N/A,TRUE,"DIRECCION";#N/A,#N/A,TRUE,"RESUMEN"}</definedName>
    <definedName name="ESTRUCTURA" localSheetId="12" hidden="1">{#N/A,#N/A,TRUE,"INGENIERIA";#N/A,#N/A,TRUE,"COMPRAS";#N/A,#N/A,TRUE,"DIRECCION";#N/A,#N/A,TRUE,"RESUMEN"}</definedName>
    <definedName name="ESTRUCTURA" localSheetId="13" hidden="1">{#N/A,#N/A,TRUE,"INGENIERIA";#N/A,#N/A,TRUE,"COMPRAS";#N/A,#N/A,TRUE,"DIRECCION";#N/A,#N/A,TRUE,"RESUMEN"}</definedName>
    <definedName name="ESTRUCTURA" localSheetId="15" hidden="1">{#N/A,#N/A,TRUE,"INGENIERIA";#N/A,#N/A,TRUE,"COMPRAS";#N/A,#N/A,TRUE,"DIRECCION";#N/A,#N/A,TRUE,"RESUMEN"}</definedName>
    <definedName name="ESTRUCTURA" localSheetId="19"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18" hidden="1">{#N/A,#N/A,TRUE,"INGENIERIA";#N/A,#N/A,TRUE,"COMPRAS";#N/A,#N/A,TRUE,"DIRECCION";#N/A,#N/A,TRUE,"RESUMEN"}</definedName>
    <definedName name="ESTRUCTURA" localSheetId="20" hidden="1">{#N/A,#N/A,TRUE,"INGENIERIA";#N/A,#N/A,TRUE,"COMPRAS";#N/A,#N/A,TRUE,"DIRECCION";#N/A,#N/A,TRUE,"RESUMEN"}</definedName>
    <definedName name="ESTRUCTURA" localSheetId="11" hidden="1">{#N/A,#N/A,TRUE,"INGENIERIA";#N/A,#N/A,TRUE,"COMPRAS";#N/A,#N/A,TRUE,"DIRECCION";#N/A,#N/A,TRUE,"RESUMEN"}</definedName>
    <definedName name="ESTRUCTURA" localSheetId="14" hidden="1">{#N/A,#N/A,TRUE,"INGENIERIA";#N/A,#N/A,TRUE,"COMPRAS";#N/A,#N/A,TRUE,"DIRECCION";#N/A,#N/A,TRUE,"RESUMEN"}</definedName>
    <definedName name="ESTRUCTURA" localSheetId="1"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S" localSheetId="2">#REF!</definedName>
    <definedName name="ESTRUCTURAS">[78]Hoja3!$B$7:$B$15</definedName>
    <definedName name="ETAP" localSheetId="7">#REF!</definedName>
    <definedName name="ETAP" localSheetId="5">#REF!</definedName>
    <definedName name="ETAP" localSheetId="6">#REF!</definedName>
    <definedName name="ETAP" localSheetId="21">#REF!</definedName>
    <definedName name="ETAP" localSheetId="22">#REF!</definedName>
    <definedName name="ETAP" localSheetId="23">#REF!</definedName>
    <definedName name="ETAP" localSheetId="24">#REF!</definedName>
    <definedName name="ETAP" localSheetId="8">#REF!</definedName>
    <definedName name="ETAP" localSheetId="9">#REF!</definedName>
    <definedName name="ETAP" localSheetId="25">#REF!</definedName>
    <definedName name="ETAP" localSheetId="26">#REF!</definedName>
    <definedName name="ETAP" localSheetId="27">#REF!</definedName>
    <definedName name="ETAP" localSheetId="28">#REF!</definedName>
    <definedName name="ETAP" localSheetId="10">#REF!</definedName>
    <definedName name="ETAP" localSheetId="12">#REF!</definedName>
    <definedName name="ETAP" localSheetId="13">#REF!</definedName>
    <definedName name="ETAP" localSheetId="15">#REF!</definedName>
    <definedName name="ETAP" localSheetId="19">#REF!</definedName>
    <definedName name="ETAP" localSheetId="16">#REF!</definedName>
    <definedName name="ETAP" localSheetId="17">#REF!</definedName>
    <definedName name="ETAP" localSheetId="18">#REF!</definedName>
    <definedName name="ETAP" localSheetId="20">#REF!</definedName>
    <definedName name="ETAP" localSheetId="11">#REF!</definedName>
    <definedName name="ETAP" localSheetId="14">#REF!</definedName>
    <definedName name="ETAP" localSheetId="1">#REF!</definedName>
    <definedName name="ETAP">#REF!</definedName>
    <definedName name="ETAPA_PACC" localSheetId="1">#REF!</definedName>
    <definedName name="ETAPA_PACC">#REF!</definedName>
    <definedName name="etertgg" localSheetId="7"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10"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5" hidden="1">{"via1",#N/A,TRUE,"general";"via2",#N/A,TRUE,"general";"via3",#N/A,TRUE,"general"}</definedName>
    <definedName name="etertgg" localSheetId="19"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20" hidden="1">{"via1",#N/A,TRUE,"general";"via2",#N/A,TRUE,"general";"via3",#N/A,TRUE,"general"}</definedName>
    <definedName name="etertgg" localSheetId="11" hidden="1">{"via1",#N/A,TRUE,"general";"via2",#N/A,TRUE,"general";"via3",#N/A,TRUE,"general"}</definedName>
    <definedName name="etertgg" localSheetId="14"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7" hidden="1">{#N/A,#N/A,TRUE,"1842CWN0"}</definedName>
    <definedName name="etertt" localSheetId="5" hidden="1">{#N/A,#N/A,TRUE,"1842CWN0"}</definedName>
    <definedName name="etertt" localSheetId="6" hidden="1">{#N/A,#N/A,TRUE,"1842CWN0"}</definedName>
    <definedName name="etertt" localSheetId="21" hidden="1">{#N/A,#N/A,TRUE,"1842CWN0"}</definedName>
    <definedName name="etertt" localSheetId="22" hidden="1">{#N/A,#N/A,TRUE,"1842CWN0"}</definedName>
    <definedName name="etertt" localSheetId="23" hidden="1">{#N/A,#N/A,TRUE,"1842CWN0"}</definedName>
    <definedName name="etertt" localSheetId="24" hidden="1">{#N/A,#N/A,TRUE,"1842CWN0"}</definedName>
    <definedName name="etertt" localSheetId="8" hidden="1">{#N/A,#N/A,TRUE,"1842CWN0"}</definedName>
    <definedName name="etertt" localSheetId="9" hidden="1">{#N/A,#N/A,TRUE,"1842CWN0"}</definedName>
    <definedName name="etertt" localSheetId="25" hidden="1">{#N/A,#N/A,TRUE,"1842CWN0"}</definedName>
    <definedName name="etertt" localSheetId="26" hidden="1">{#N/A,#N/A,TRUE,"1842CWN0"}</definedName>
    <definedName name="etertt" localSheetId="27" hidden="1">{#N/A,#N/A,TRUE,"1842CWN0"}</definedName>
    <definedName name="etertt" localSheetId="28" hidden="1">{#N/A,#N/A,TRUE,"1842CWN0"}</definedName>
    <definedName name="etertt" localSheetId="10" hidden="1">{#N/A,#N/A,TRUE,"1842CWN0"}</definedName>
    <definedName name="etertt" localSheetId="12" hidden="1">{#N/A,#N/A,TRUE,"1842CWN0"}</definedName>
    <definedName name="etertt" localSheetId="13" hidden="1">{#N/A,#N/A,TRUE,"1842CWN0"}</definedName>
    <definedName name="etertt" localSheetId="15" hidden="1">{#N/A,#N/A,TRUE,"1842CWN0"}</definedName>
    <definedName name="etertt" localSheetId="19" hidden="1">{#N/A,#N/A,TRUE,"1842CWN0"}</definedName>
    <definedName name="etertt" localSheetId="16" hidden="1">{#N/A,#N/A,TRUE,"1842CWN0"}</definedName>
    <definedName name="etertt" localSheetId="17" hidden="1">{#N/A,#N/A,TRUE,"1842CWN0"}</definedName>
    <definedName name="etertt" localSheetId="18" hidden="1">{#N/A,#N/A,TRUE,"1842CWN0"}</definedName>
    <definedName name="etertt" localSheetId="20" hidden="1">{#N/A,#N/A,TRUE,"1842CWN0"}</definedName>
    <definedName name="etertt" localSheetId="11" hidden="1">{#N/A,#N/A,TRUE,"1842CWN0"}</definedName>
    <definedName name="etertt" localSheetId="14" hidden="1">{#N/A,#N/A,TRUE,"1842CWN0"}</definedName>
    <definedName name="etertt" localSheetId="1" hidden="1">{#N/A,#N/A,TRUE,"1842CWN0"}</definedName>
    <definedName name="etertt" localSheetId="2" hidden="1">{#N/A,#N/A,TRUE,"1842CWN0"}</definedName>
    <definedName name="etertt" hidden="1">{#N/A,#N/A,TRUE,"1842CWN0"}</definedName>
    <definedName name="etewt" localSheetId="7"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10"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5" hidden="1">{"via1",#N/A,TRUE,"general";"via2",#N/A,TRUE,"general";"via3",#N/A,TRUE,"general"}</definedName>
    <definedName name="etu" localSheetId="19"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20" hidden="1">{"via1",#N/A,TRUE,"general";"via2",#N/A,TRUE,"general";"via3",#N/A,TRUE,"general"}</definedName>
    <definedName name="etu" localSheetId="11" hidden="1">{"via1",#N/A,TRUE,"general";"via2",#N/A,TRUE,"general";"via3",#N/A,TRUE,"general"}</definedName>
    <definedName name="etu" localSheetId="14"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10"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5" hidden="1">{"via1",#N/A,TRUE,"general";"via2",#N/A,TRUE,"general";"via3",#N/A,TRUE,"general"}</definedName>
    <definedName name="etueh" localSheetId="19"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20" hidden="1">{"via1",#N/A,TRUE,"general";"via2",#N/A,TRUE,"general";"via3",#N/A,TRUE,"general"}</definedName>
    <definedName name="etueh" localSheetId="11" hidden="1">{"via1",#N/A,TRUE,"general";"via2",#N/A,TRUE,"general";"via3",#N/A,TRUE,"general"}</definedName>
    <definedName name="etueh" localSheetId="14"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10"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5" hidden="1">{"via1",#N/A,TRUE,"general";"via2",#N/A,TRUE,"general";"via3",#N/A,TRUE,"general"}</definedName>
    <definedName name="etyty" localSheetId="19"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20" hidden="1">{"via1",#N/A,TRUE,"general";"via2",#N/A,TRUE,"general";"via3",#N/A,TRUE,"general"}</definedName>
    <definedName name="etyty" localSheetId="11" hidden="1">{"via1",#N/A,TRUE,"general";"via2",#N/A,TRUE,"general";"via3",#N/A,TRUE,"general"}</definedName>
    <definedName name="etyty" localSheetId="14"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10"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5" hidden="1">{"TAB1",#N/A,TRUE,"GENERAL";"TAB2",#N/A,TRUE,"GENERAL";"TAB3",#N/A,TRUE,"GENERAL";"TAB4",#N/A,TRUE,"GENERAL";"TAB5",#N/A,TRUE,"GENERAL"}</definedName>
    <definedName name="etyu" localSheetId="19"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2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4"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10"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5" hidden="1">{"via1",#N/A,TRUE,"general";"via2",#N/A,TRUE,"general";"via3",#N/A,TRUE,"general"}</definedName>
    <definedName name="eu" localSheetId="19"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20" hidden="1">{"via1",#N/A,TRUE,"general";"via2",#N/A,TRUE,"general";"via3",#N/A,TRUE,"general"}</definedName>
    <definedName name="eu" localSheetId="11" hidden="1">{"via1",#N/A,TRUE,"general";"via2",#N/A,TRUE,"general";"via3",#N/A,TRUE,"general"}</definedName>
    <definedName name="eu" localSheetId="14"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10"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5" hidden="1">{"via1",#N/A,TRUE,"general";"via2",#N/A,TRUE,"general";"via3",#N/A,TRUE,"general"}</definedName>
    <definedName name="eut" localSheetId="19"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20" hidden="1">{"via1",#N/A,TRUE,"general";"via2",#N/A,TRUE,"general";"via3",#N/A,TRUE,"general"}</definedName>
    <definedName name="eut" localSheetId="11" hidden="1">{"via1",#N/A,TRUE,"general";"via2",#N/A,TRUE,"general";"via3",#N/A,TRUE,"general"}</definedName>
    <definedName name="eut" localSheetId="14"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10"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5" hidden="1">{"TAB1",#N/A,TRUE,"GENERAL";"TAB2",#N/A,TRUE,"GENERAL";"TAB3",#N/A,TRUE,"GENERAL";"TAB4",#N/A,TRUE,"GENERAL";"TAB5",#N/A,TRUE,"GENERAL"}</definedName>
    <definedName name="euyt" localSheetId="19"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2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4"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 localSheetId="2">#REF!</definedName>
    <definedName name="EW">#REF!</definedName>
    <definedName name="ewegt" localSheetId="7"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gefgewgrg" localSheetId="7">#REF!</definedName>
    <definedName name="ewgefgewgrg" localSheetId="5">#REF!</definedName>
    <definedName name="ewgefgewgrg" localSheetId="6">#REF!</definedName>
    <definedName name="ewgefgewgrg" localSheetId="21">#REF!</definedName>
    <definedName name="ewgefgewgrg" localSheetId="22">#REF!</definedName>
    <definedName name="ewgefgewgrg" localSheetId="23">#REF!</definedName>
    <definedName name="ewgefgewgrg" localSheetId="24">#REF!</definedName>
    <definedName name="ewgefgewgrg" localSheetId="8">#REF!</definedName>
    <definedName name="ewgefgewgrg" localSheetId="9">#REF!</definedName>
    <definedName name="ewgefgewgrg" localSheetId="25">#REF!</definedName>
    <definedName name="ewgefgewgrg" localSheetId="26">#REF!</definedName>
    <definedName name="ewgefgewgrg" localSheetId="27">#REF!</definedName>
    <definedName name="ewgefgewgrg" localSheetId="28">#REF!</definedName>
    <definedName name="ewgefgewgrg" localSheetId="10">#REF!</definedName>
    <definedName name="ewgefgewgrg" localSheetId="12">#REF!</definedName>
    <definedName name="ewgefgewgrg" localSheetId="13">#REF!</definedName>
    <definedName name="ewgefgewgrg" localSheetId="15">#REF!</definedName>
    <definedName name="ewgefgewgrg" localSheetId="19">#REF!</definedName>
    <definedName name="ewgefgewgrg" localSheetId="16">#REF!</definedName>
    <definedName name="ewgefgewgrg" localSheetId="17">#REF!</definedName>
    <definedName name="ewgefgewgrg" localSheetId="18">#REF!</definedName>
    <definedName name="ewgefgewgrg" localSheetId="20">#REF!</definedName>
    <definedName name="ewgefgewgrg" localSheetId="11">#REF!</definedName>
    <definedName name="ewgefgewgrg" localSheetId="14">#REF!</definedName>
    <definedName name="ewgefgewgrg" localSheetId="1">#REF!</definedName>
    <definedName name="ewgefgewgrg">#REF!</definedName>
    <definedName name="ewre" localSheetId="7"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10"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5" hidden="1">{"TAB1",#N/A,TRUE,"GENERAL";"TAB2",#N/A,TRUE,"GENERAL";"TAB3",#N/A,TRUE,"GENERAL";"TAB4",#N/A,TRUE,"GENERAL";"TAB5",#N/A,TRUE,"GENERAL"}</definedName>
    <definedName name="ewre" localSheetId="19"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2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4"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10"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5" hidden="1">{"TAB1",#N/A,TRUE,"GENERAL";"TAB2",#N/A,TRUE,"GENERAL";"TAB3",#N/A,TRUE,"GENERAL";"TAB4",#N/A,TRUE,"GENERAL";"TAB5",#N/A,TRUE,"GENERAL"}</definedName>
    <definedName name="ewrr" localSheetId="19"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2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4"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10"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5" hidden="1">{"TAB1",#N/A,TRUE,"GENERAL";"TAB2",#N/A,TRUE,"GENERAL";"TAB3",#N/A,TRUE,"GENERAL";"TAB4",#N/A,TRUE,"GENERAL";"TAB5",#N/A,TRUE,"GENERAL"}</definedName>
    <definedName name="ewrt" localSheetId="19"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2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4"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2" hidden="1">#REF!</definedName>
    <definedName name="EX" hidden="1">#REF!</definedName>
    <definedName name="EX_1" localSheetId="1" hidden="1">#REF!</definedName>
    <definedName name="EX_1" hidden="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2">#REF!</definedName>
    <definedName name="Excel_BuiltIn_Print_Titles_10">[24]SKJ452!#REF!</definedName>
    <definedName name="Excel_BuiltIn_Print_Titles_11" localSheetId="2">#REF!</definedName>
    <definedName name="Excel_BuiltIn_Print_Titles_11">[24]ITA878!#REF!</definedName>
    <definedName name="Excel_BuiltIn_Print_Titles_12" localSheetId="2">#REF!</definedName>
    <definedName name="Excel_BuiltIn_Print_Titles_12">'[24]AEA-944'!#REF!</definedName>
    <definedName name="Excel_BuiltIn_Print_Titles_13" localSheetId="2">#REF!</definedName>
    <definedName name="Excel_BuiltIn_Print_Titles_13">'[24]DUB-823'!#REF!</definedName>
    <definedName name="Excel_BuiltIn_Print_Titles_14" localSheetId="2">#REF!</definedName>
    <definedName name="Excel_BuiltIn_Print_Titles_14">'[24]GPI 526'!#REF!</definedName>
    <definedName name="Excel_BuiltIn_Print_Titles_15" localSheetId="7">#REF!</definedName>
    <definedName name="Excel_BuiltIn_Print_Titles_15" localSheetId="5">#REF!</definedName>
    <definedName name="Excel_BuiltIn_Print_Titles_15" localSheetId="6">#REF!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8">#REF!</definedName>
    <definedName name="Excel_BuiltIn_Print_Titles_15" localSheetId="9">#REF!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10">#REF!</definedName>
    <definedName name="Excel_BuiltIn_Print_Titles_15" localSheetId="12">#REF!</definedName>
    <definedName name="Excel_BuiltIn_Print_Titles_15" localSheetId="13">#REF!</definedName>
    <definedName name="Excel_BuiltIn_Print_Titles_15" localSheetId="15">#REF!</definedName>
    <definedName name="Excel_BuiltIn_Print_Titles_15" localSheetId="19">#REF!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20">#REF!</definedName>
    <definedName name="Excel_BuiltIn_Print_Titles_15" localSheetId="11">#REF!</definedName>
    <definedName name="Excel_BuiltIn_Print_Titles_15" localSheetId="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2">#REF!</definedName>
    <definedName name="Excel_BuiltIn_Print_Titles_19">[24]XXJ617!#REF!</definedName>
    <definedName name="Excel_BuiltIn_Print_Titles_20" localSheetId="7">#REF!</definedName>
    <definedName name="Excel_BuiltIn_Print_Titles_20" localSheetId="5">#REF!</definedName>
    <definedName name="Excel_BuiltIn_Print_Titles_20" localSheetId="6">#REF!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8">#REF!</definedName>
    <definedName name="Excel_BuiltIn_Print_Titles_20" localSheetId="9">#REF!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10">#REF!</definedName>
    <definedName name="Excel_BuiltIn_Print_Titles_20" localSheetId="12">#REF!</definedName>
    <definedName name="Excel_BuiltIn_Print_Titles_20" localSheetId="13">#REF!</definedName>
    <definedName name="Excel_BuiltIn_Print_Titles_20" localSheetId="15">#REF!</definedName>
    <definedName name="Excel_BuiltIn_Print_Titles_20" localSheetId="19">#REF!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20">#REF!</definedName>
    <definedName name="Excel_BuiltIn_Print_Titles_20" localSheetId="11">#REF!</definedName>
    <definedName name="Excel_BuiltIn_Print_Titles_20" localSheetId="14">#REF!</definedName>
    <definedName name="Excel_BuiltIn_Print_Titles_20" localSheetId="1">#REF!</definedName>
    <definedName name="Excel_BuiltIn_Print_Titles_20">#REF!</definedName>
    <definedName name="Excel_BuiltIn_Print_Titles_21" localSheetId="7">[24]SNG_855!#REF!</definedName>
    <definedName name="Excel_BuiltIn_Print_Titles_21" localSheetId="5">[24]SNG_855!#REF!</definedName>
    <definedName name="Excel_BuiltIn_Print_Titles_21" localSheetId="6">[24]SNG_855!#REF!</definedName>
    <definedName name="Excel_BuiltIn_Print_Titles_21" localSheetId="21">[24]SNG_855!#REF!</definedName>
    <definedName name="Excel_BuiltIn_Print_Titles_21" localSheetId="22">[24]SNG_855!#REF!</definedName>
    <definedName name="Excel_BuiltIn_Print_Titles_21" localSheetId="23">[24]SNG_855!#REF!</definedName>
    <definedName name="Excel_BuiltIn_Print_Titles_21" localSheetId="24">[24]SNG_855!#REF!</definedName>
    <definedName name="Excel_BuiltIn_Print_Titles_21" localSheetId="8">[24]SNG_855!#REF!</definedName>
    <definedName name="Excel_BuiltIn_Print_Titles_21" localSheetId="9">[24]SNG_855!#REF!</definedName>
    <definedName name="Excel_BuiltIn_Print_Titles_21" localSheetId="25">[24]SNG_855!#REF!</definedName>
    <definedName name="Excel_BuiltIn_Print_Titles_21" localSheetId="26">[24]SNG_855!#REF!</definedName>
    <definedName name="Excel_BuiltIn_Print_Titles_21" localSheetId="27">[24]SNG_855!#REF!</definedName>
    <definedName name="Excel_BuiltIn_Print_Titles_21" localSheetId="28">[24]SNG_855!#REF!</definedName>
    <definedName name="Excel_BuiltIn_Print_Titles_21" localSheetId="10">[24]SNG_855!#REF!</definedName>
    <definedName name="Excel_BuiltIn_Print_Titles_21" localSheetId="12">[24]SNG_855!#REF!</definedName>
    <definedName name="Excel_BuiltIn_Print_Titles_21" localSheetId="13">[24]SNG_855!#REF!</definedName>
    <definedName name="Excel_BuiltIn_Print_Titles_21" localSheetId="15">[24]SNG_855!#REF!</definedName>
    <definedName name="Excel_BuiltIn_Print_Titles_21" localSheetId="19">[24]SNG_855!#REF!</definedName>
    <definedName name="Excel_BuiltIn_Print_Titles_21" localSheetId="16">[24]SNG_855!#REF!</definedName>
    <definedName name="Excel_BuiltIn_Print_Titles_21" localSheetId="17">[24]SNG_855!#REF!</definedName>
    <definedName name="Excel_BuiltIn_Print_Titles_21" localSheetId="18">[24]SNG_855!#REF!</definedName>
    <definedName name="Excel_BuiltIn_Print_Titles_21" localSheetId="20">[24]SNG_855!#REF!</definedName>
    <definedName name="Excel_BuiltIn_Print_Titles_21" localSheetId="11">[24]SNG_855!#REF!</definedName>
    <definedName name="Excel_BuiltIn_Print_Titles_21" localSheetId="14">[24]SNG_855!#REF!</definedName>
    <definedName name="Excel_BuiltIn_Print_Titles_21" localSheetId="1">[24]SNG_855!#REF!</definedName>
    <definedName name="Excel_BuiltIn_Print_Titles_21" localSheetId="2">#REF!</definedName>
    <definedName name="Excel_BuiltIn_Print_Titles_21">[24]SNG_855!#REF!</definedName>
    <definedName name="Excel_BuiltIn_Print_Titles_23" localSheetId="7">#REF!</definedName>
    <definedName name="Excel_BuiltIn_Print_Titles_23" localSheetId="5">#REF!</definedName>
    <definedName name="Excel_BuiltIn_Print_Titles_23" localSheetId="6">#REF!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8">#REF!</definedName>
    <definedName name="Excel_BuiltIn_Print_Titles_23" localSheetId="9">#REF!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10">#REF!</definedName>
    <definedName name="Excel_BuiltIn_Print_Titles_23" localSheetId="12">#REF!</definedName>
    <definedName name="Excel_BuiltIn_Print_Titles_23" localSheetId="13">#REF!</definedName>
    <definedName name="Excel_BuiltIn_Print_Titles_23" localSheetId="15">#REF!</definedName>
    <definedName name="Excel_BuiltIn_Print_Titles_23" localSheetId="19">#REF!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20">#REF!</definedName>
    <definedName name="Excel_BuiltIn_Print_Titles_23" localSheetId="11">#REF!</definedName>
    <definedName name="Excel_BuiltIn_Print_Titles_23" localSheetId="14">#REF!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'[24]VEA 374'!#REF!</definedName>
    <definedName name="Excel_BuiltIn_Print_Titles_5" localSheetId="2">#REF!</definedName>
    <definedName name="Excel_BuiltIn_Print_Titles_5">'[24]VEA 374'!#REF!</definedName>
    <definedName name="Excel_BuiltIn_Print_Titles_5_XX" localSheetId="1">'[24]VEA 374'!#REF!</definedName>
    <definedName name="Excel_BuiltIn_Print_Titles_5_XX" localSheetId="2">#REF!</definedName>
    <definedName name="Excel_BuiltIn_Print_Titles_5_XX">'[24]VEA 374'!#REF!</definedName>
    <definedName name="Excel_BuiltIn_Print_Titles_6" localSheetId="7">#REF!</definedName>
    <definedName name="Excel_BuiltIn_Print_Titles_6" localSheetId="5">#REF!</definedName>
    <definedName name="Excel_BuiltIn_Print_Titles_6" localSheetId="6">#REF!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8">#REF!</definedName>
    <definedName name="Excel_BuiltIn_Print_Titles_6" localSheetId="9">#REF!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10">#REF!</definedName>
    <definedName name="Excel_BuiltIn_Print_Titles_6" localSheetId="12">#REF!</definedName>
    <definedName name="Excel_BuiltIn_Print_Titles_6" localSheetId="13">#REF!</definedName>
    <definedName name="Excel_BuiltIn_Print_Titles_6" localSheetId="15">#REF!</definedName>
    <definedName name="Excel_BuiltIn_Print_Titles_6" localSheetId="19">#REF!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20">#REF!</definedName>
    <definedName name="Excel_BuiltIn_Print_Titles_6" localSheetId="11">#REF!</definedName>
    <definedName name="Excel_BuiltIn_Print_Titles_6" localSheetId="14">#REF!</definedName>
    <definedName name="Excel_BuiltIn_Print_Titles_6" localSheetId="1">#REF!</definedName>
    <definedName name="Excel_BuiltIn_Print_Titles_6">#REF!</definedName>
    <definedName name="Excel_BuiltIn_Print_Titles_7" localSheetId="7">[24]HFB024!#REF!</definedName>
    <definedName name="Excel_BuiltIn_Print_Titles_7" localSheetId="5">[24]HFB024!#REF!</definedName>
    <definedName name="Excel_BuiltIn_Print_Titles_7" localSheetId="6">[24]HFB024!#REF!</definedName>
    <definedName name="Excel_BuiltIn_Print_Titles_7" localSheetId="21">[24]HFB024!#REF!</definedName>
    <definedName name="Excel_BuiltIn_Print_Titles_7" localSheetId="22">[24]HFB024!#REF!</definedName>
    <definedName name="Excel_BuiltIn_Print_Titles_7" localSheetId="23">[24]HFB024!#REF!</definedName>
    <definedName name="Excel_BuiltIn_Print_Titles_7" localSheetId="24">[24]HFB024!#REF!</definedName>
    <definedName name="Excel_BuiltIn_Print_Titles_7" localSheetId="8">[24]HFB024!#REF!</definedName>
    <definedName name="Excel_BuiltIn_Print_Titles_7" localSheetId="9">[24]HFB024!#REF!</definedName>
    <definedName name="Excel_BuiltIn_Print_Titles_7" localSheetId="25">[24]HFB024!#REF!</definedName>
    <definedName name="Excel_BuiltIn_Print_Titles_7" localSheetId="26">[24]HFB024!#REF!</definedName>
    <definedName name="Excel_BuiltIn_Print_Titles_7" localSheetId="27">[24]HFB024!#REF!</definedName>
    <definedName name="Excel_BuiltIn_Print_Titles_7" localSheetId="28">[24]HFB024!#REF!</definedName>
    <definedName name="Excel_BuiltIn_Print_Titles_7" localSheetId="10">[24]HFB024!#REF!</definedName>
    <definedName name="Excel_BuiltIn_Print_Titles_7" localSheetId="12">[24]HFB024!#REF!</definedName>
    <definedName name="Excel_BuiltIn_Print_Titles_7" localSheetId="13">[24]HFB024!#REF!</definedName>
    <definedName name="Excel_BuiltIn_Print_Titles_7" localSheetId="15">[24]HFB024!#REF!</definedName>
    <definedName name="Excel_BuiltIn_Print_Titles_7" localSheetId="19">[24]HFB024!#REF!</definedName>
    <definedName name="Excel_BuiltIn_Print_Titles_7" localSheetId="16">[24]HFB024!#REF!</definedName>
    <definedName name="Excel_BuiltIn_Print_Titles_7" localSheetId="17">[24]HFB024!#REF!</definedName>
    <definedName name="Excel_BuiltIn_Print_Titles_7" localSheetId="18">[24]HFB024!#REF!</definedName>
    <definedName name="Excel_BuiltIn_Print_Titles_7" localSheetId="20">[24]HFB024!#REF!</definedName>
    <definedName name="Excel_BuiltIn_Print_Titles_7" localSheetId="11">[24]HFB024!#REF!</definedName>
    <definedName name="Excel_BuiltIn_Print_Titles_7" localSheetId="14">[24]HFB024!#REF!</definedName>
    <definedName name="Excel_BuiltIn_Print_Titles_7" localSheetId="1">[24]HFB024!#REF!</definedName>
    <definedName name="Excel_BuiltIn_Print_Titles_7" localSheetId="2">#REF!</definedName>
    <definedName name="Excel_BuiltIn_Print_Titles_7">[24]HFB024!#REF!</definedName>
    <definedName name="Excel_BuiltIn_Print_Titles_8" localSheetId="7">#REF!</definedName>
    <definedName name="Excel_BuiltIn_Print_Titles_8" localSheetId="5">#REF!</definedName>
    <definedName name="Excel_BuiltIn_Print_Titles_8" localSheetId="6">#REF!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8">#REF!</definedName>
    <definedName name="Excel_BuiltIn_Print_Titles_8" localSheetId="9">#REF!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10">#REF!</definedName>
    <definedName name="Excel_BuiltIn_Print_Titles_8" localSheetId="12">#REF!</definedName>
    <definedName name="Excel_BuiltIn_Print_Titles_8" localSheetId="13">#REF!</definedName>
    <definedName name="Excel_BuiltIn_Print_Titles_8" localSheetId="15">#REF!</definedName>
    <definedName name="Excel_BuiltIn_Print_Titles_8" localSheetId="19">#REF!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20">#REF!</definedName>
    <definedName name="Excel_BuiltIn_Print_Titles_8" localSheetId="11">#REF!</definedName>
    <definedName name="Excel_BuiltIn_Print_Titles_8" localSheetId="14">#REF!</definedName>
    <definedName name="Excel_BuiltIn_Print_Titles_8" localSheetId="1">#REF!</definedName>
    <definedName name="Excel_BuiltIn_Print_Titles_8">#REF!</definedName>
    <definedName name="Excel_BuiltIn_Print_Titles_9" localSheetId="7">[24]PAJ825!#REF!</definedName>
    <definedName name="Excel_BuiltIn_Print_Titles_9" localSheetId="5">[24]PAJ825!#REF!</definedName>
    <definedName name="Excel_BuiltIn_Print_Titles_9" localSheetId="6">[24]PAJ825!#REF!</definedName>
    <definedName name="Excel_BuiltIn_Print_Titles_9" localSheetId="21">[24]PAJ825!#REF!</definedName>
    <definedName name="Excel_BuiltIn_Print_Titles_9" localSheetId="22">[24]PAJ825!#REF!</definedName>
    <definedName name="Excel_BuiltIn_Print_Titles_9" localSheetId="23">[24]PAJ825!#REF!</definedName>
    <definedName name="Excel_BuiltIn_Print_Titles_9" localSheetId="24">[24]PAJ825!#REF!</definedName>
    <definedName name="Excel_BuiltIn_Print_Titles_9" localSheetId="8">[24]PAJ825!#REF!</definedName>
    <definedName name="Excel_BuiltIn_Print_Titles_9" localSheetId="9">[24]PAJ825!#REF!</definedName>
    <definedName name="Excel_BuiltIn_Print_Titles_9" localSheetId="25">[24]PAJ825!#REF!</definedName>
    <definedName name="Excel_BuiltIn_Print_Titles_9" localSheetId="26">[24]PAJ825!#REF!</definedName>
    <definedName name="Excel_BuiltIn_Print_Titles_9" localSheetId="27">[24]PAJ825!#REF!</definedName>
    <definedName name="Excel_BuiltIn_Print_Titles_9" localSheetId="28">[24]PAJ825!#REF!</definedName>
    <definedName name="Excel_BuiltIn_Print_Titles_9" localSheetId="10">[24]PAJ825!#REF!</definedName>
    <definedName name="Excel_BuiltIn_Print_Titles_9" localSheetId="12">[24]PAJ825!#REF!</definedName>
    <definedName name="Excel_BuiltIn_Print_Titles_9" localSheetId="13">[24]PAJ825!#REF!</definedName>
    <definedName name="Excel_BuiltIn_Print_Titles_9" localSheetId="15">[24]PAJ825!#REF!</definedName>
    <definedName name="Excel_BuiltIn_Print_Titles_9" localSheetId="19">[24]PAJ825!#REF!</definedName>
    <definedName name="Excel_BuiltIn_Print_Titles_9" localSheetId="16">[24]PAJ825!#REF!</definedName>
    <definedName name="Excel_BuiltIn_Print_Titles_9" localSheetId="17">[24]PAJ825!#REF!</definedName>
    <definedName name="Excel_BuiltIn_Print_Titles_9" localSheetId="18">[24]PAJ825!#REF!</definedName>
    <definedName name="Excel_BuiltIn_Print_Titles_9" localSheetId="20">[24]PAJ825!#REF!</definedName>
    <definedName name="Excel_BuiltIn_Print_Titles_9" localSheetId="11">[24]PAJ825!#REF!</definedName>
    <definedName name="Excel_BuiltIn_Print_Titles_9" localSheetId="14">[24]PAJ825!#REF!</definedName>
    <definedName name="Excel_BuiltIn_Print_Titles_9" localSheetId="1">[24]PAJ825!#REF!</definedName>
    <definedName name="Excel_BuiltIn_Print_Titles_9" localSheetId="2">#REF!</definedName>
    <definedName name="Excel_BuiltIn_Print_Titles_9">[24]PAJ825!#REF!</definedName>
    <definedName name="EXCROC" localSheetId="4">'[79]Análisis de precios'!$H$52</definedName>
    <definedName name="EXCROC" localSheetId="3">'[79]Análisis de precios'!$H$52</definedName>
    <definedName name="EXCROC" localSheetId="2">#REF!</definedName>
    <definedName name="EXCROC">'[80]Análisis de precios'!$H$52</definedName>
    <definedName name="ExtensionCoordinador" localSheetId="7">#REF!</definedName>
    <definedName name="ExtensionCoordinador" localSheetId="5">#REF!</definedName>
    <definedName name="ExtensionCoordinador" localSheetId="6">#REF!</definedName>
    <definedName name="ExtensionCoordinador" localSheetId="21">#REF!</definedName>
    <definedName name="ExtensionCoordinador" localSheetId="22">#REF!</definedName>
    <definedName name="ExtensionCoordinador" localSheetId="23">#REF!</definedName>
    <definedName name="ExtensionCoordinador" localSheetId="24">#REF!</definedName>
    <definedName name="ExtensionCoordinador" localSheetId="8">#REF!</definedName>
    <definedName name="ExtensionCoordinador" localSheetId="9">#REF!</definedName>
    <definedName name="ExtensionCoordinador" localSheetId="25">#REF!</definedName>
    <definedName name="ExtensionCoordinador" localSheetId="26">#REF!</definedName>
    <definedName name="ExtensionCoordinador" localSheetId="27">#REF!</definedName>
    <definedName name="ExtensionCoordinador" localSheetId="28">#REF!</definedName>
    <definedName name="ExtensionCoordinador" localSheetId="10">#REF!</definedName>
    <definedName name="ExtensionCoordinador" localSheetId="12">#REF!</definedName>
    <definedName name="ExtensionCoordinador" localSheetId="13">#REF!</definedName>
    <definedName name="ExtensionCoordinador" localSheetId="15">#REF!</definedName>
    <definedName name="ExtensionCoordinador" localSheetId="19">#REF!</definedName>
    <definedName name="ExtensionCoordinador" localSheetId="16">#REF!</definedName>
    <definedName name="ExtensionCoordinador" localSheetId="17">#REF!</definedName>
    <definedName name="ExtensionCoordinador" localSheetId="18">#REF!</definedName>
    <definedName name="ExtensionCoordinador" localSheetId="20">#REF!</definedName>
    <definedName name="ExtensionCoordinador" localSheetId="11">#REF!</definedName>
    <definedName name="ExtensionCoordinador" localSheetId="14">#REF!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 localSheetId="2">#REF!</definedName>
    <definedName name="Extras">'[45]LIQUIDA-NOMINA'!$AH$4</definedName>
    <definedName name="F._INGRESO" localSheetId="7">#REF!</definedName>
    <definedName name="F._INGRESO" localSheetId="5">#REF!</definedName>
    <definedName name="F._INGRESO" localSheetId="6">#REF!</definedName>
    <definedName name="F._INGRESO" localSheetId="21">#REF!</definedName>
    <definedName name="F._INGRESO" localSheetId="22">#REF!</definedName>
    <definedName name="F._INGRESO" localSheetId="23">#REF!</definedName>
    <definedName name="F._INGRESO" localSheetId="24">#REF!</definedName>
    <definedName name="F._INGRESO" localSheetId="8">#REF!</definedName>
    <definedName name="F._INGRESO" localSheetId="9">#REF!</definedName>
    <definedName name="F._INGRESO" localSheetId="25">#REF!</definedName>
    <definedName name="F._INGRESO" localSheetId="26">#REF!</definedName>
    <definedName name="F._INGRESO" localSheetId="27">#REF!</definedName>
    <definedName name="F._INGRESO" localSheetId="28">#REF!</definedName>
    <definedName name="F._INGRESO" localSheetId="10">#REF!</definedName>
    <definedName name="F._INGRESO" localSheetId="12">#REF!</definedName>
    <definedName name="F._INGRESO" localSheetId="13">#REF!</definedName>
    <definedName name="F._INGRESO" localSheetId="15">#REF!</definedName>
    <definedName name="F._INGRESO" localSheetId="19">#REF!</definedName>
    <definedName name="F._INGRESO" localSheetId="16">#REF!</definedName>
    <definedName name="F._INGRESO" localSheetId="17">#REF!</definedName>
    <definedName name="F._INGRESO" localSheetId="18">#REF!</definedName>
    <definedName name="F._INGRESO" localSheetId="20">#REF!</definedName>
    <definedName name="F._INGRESO" localSheetId="11">#REF!</definedName>
    <definedName name="F._INGRESO" localSheetId="14">#REF!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2">#REF!</definedName>
    <definedName name="FACTURADO">'[81]Itemes Renovación'!#REF!</definedName>
    <definedName name="FareWellStmnt" localSheetId="7">[56]!FareWellStmnt</definedName>
    <definedName name="FareWellStmnt" localSheetId="5">[56]!FareWellStmnt</definedName>
    <definedName name="FareWellStmnt" localSheetId="6">[56]!FareWellStmnt</definedName>
    <definedName name="FareWellStmnt" localSheetId="21">[56]!FareWellStmnt</definedName>
    <definedName name="FareWellStmnt" localSheetId="22">[56]!FareWellStmnt</definedName>
    <definedName name="FareWellStmnt" localSheetId="23">[56]!FareWellStmnt</definedName>
    <definedName name="FareWellStmnt" localSheetId="24">[56]!FareWellStmnt</definedName>
    <definedName name="FareWellStmnt" localSheetId="8">[56]!FareWellStmnt</definedName>
    <definedName name="FareWellStmnt" localSheetId="9">[56]!FareWellStmnt</definedName>
    <definedName name="FareWellStmnt" localSheetId="25">[56]!FareWellStmnt</definedName>
    <definedName name="FareWellStmnt" localSheetId="26">[56]!FareWellStmnt</definedName>
    <definedName name="FareWellStmnt" localSheetId="27">[56]!FareWellStmnt</definedName>
    <definedName name="FareWellStmnt" localSheetId="28">[56]!FareWellStmnt</definedName>
    <definedName name="FareWellStmnt" localSheetId="10">[56]!FareWellStmnt</definedName>
    <definedName name="FareWellStmnt" localSheetId="12">[56]!FareWellStmnt</definedName>
    <definedName name="FareWellStmnt" localSheetId="13">[56]!FareWellStmnt</definedName>
    <definedName name="FareWellStmnt" localSheetId="15">[56]!FareWellStmnt</definedName>
    <definedName name="FareWellStmnt" localSheetId="19">[56]!FareWellStmnt</definedName>
    <definedName name="FareWellStmnt" localSheetId="16">[56]!FareWellStmnt</definedName>
    <definedName name="FareWellStmnt" localSheetId="17">[56]!FareWellStmnt</definedName>
    <definedName name="FareWellStmnt" localSheetId="18">[56]!FareWellStmnt</definedName>
    <definedName name="FareWellStmnt" localSheetId="20">[56]!FareWellStmnt</definedName>
    <definedName name="FareWellStmnt" localSheetId="11">[56]!FareWellStmnt</definedName>
    <definedName name="FareWellStmnt" localSheetId="14">[56]!FareWellStmnt</definedName>
    <definedName name="FareWellStmnt" localSheetId="2">#REF!</definedName>
    <definedName name="FareWellStmnt" localSheetId="0">[56]!FareWellStmnt</definedName>
    <definedName name="FareWellStmnt">[56]!FareWellStmnt</definedName>
    <definedName name="FaseProyecto" localSheetId="7">#REF!</definedName>
    <definedName name="FaseProyecto" localSheetId="5">#REF!</definedName>
    <definedName name="FaseProyecto" localSheetId="6">#REF!</definedName>
    <definedName name="FaseProyecto" localSheetId="21">#REF!</definedName>
    <definedName name="FaseProyecto" localSheetId="22">#REF!</definedName>
    <definedName name="FaseProyecto" localSheetId="23">#REF!</definedName>
    <definedName name="FaseProyecto" localSheetId="24">#REF!</definedName>
    <definedName name="FaseProyecto" localSheetId="8">#REF!</definedName>
    <definedName name="FaseProyecto" localSheetId="9">#REF!</definedName>
    <definedName name="FaseProyecto" localSheetId="25">#REF!</definedName>
    <definedName name="FaseProyecto" localSheetId="26">#REF!</definedName>
    <definedName name="FaseProyecto" localSheetId="27">#REF!</definedName>
    <definedName name="FaseProyecto" localSheetId="28">#REF!</definedName>
    <definedName name="FaseProyecto" localSheetId="10">#REF!</definedName>
    <definedName name="FaseProyecto" localSheetId="12">#REF!</definedName>
    <definedName name="FaseProyecto" localSheetId="13">#REF!</definedName>
    <definedName name="FaseProyecto" localSheetId="15">#REF!</definedName>
    <definedName name="FaseProyecto" localSheetId="19">#REF!</definedName>
    <definedName name="FaseProyecto" localSheetId="16">#REF!</definedName>
    <definedName name="FaseProyecto" localSheetId="17">#REF!</definedName>
    <definedName name="FaseProyecto" localSheetId="18">#REF!</definedName>
    <definedName name="FaseProyecto" localSheetId="20">#REF!</definedName>
    <definedName name="FaseProyecto" localSheetId="11">#REF!</definedName>
    <definedName name="FaseProyecto" localSheetId="14">#REF!</definedName>
    <definedName name="FaseProyecto" localSheetId="1">#REF!</definedName>
    <definedName name="FaseProyecto">#REF!</definedName>
    <definedName name="FD" localSheetId="7">[6]!ERR</definedName>
    <definedName name="FD" localSheetId="5">[6]!ERR</definedName>
    <definedName name="FD" localSheetId="6">[6]!ERR</definedName>
    <definedName name="FD" localSheetId="21">[6]!ERR</definedName>
    <definedName name="FD" localSheetId="22">[6]!ERR</definedName>
    <definedName name="FD" localSheetId="23">[6]!ERR</definedName>
    <definedName name="FD" localSheetId="24">[6]!ERR</definedName>
    <definedName name="FD" localSheetId="8">[6]!ERR</definedName>
    <definedName name="FD" localSheetId="9">[6]!ERR</definedName>
    <definedName name="FD" localSheetId="25">[6]!ERR</definedName>
    <definedName name="FD" localSheetId="26">[6]!ERR</definedName>
    <definedName name="FD" localSheetId="27">[6]!ERR</definedName>
    <definedName name="FD" localSheetId="28">[6]!ERR</definedName>
    <definedName name="FD" localSheetId="10">[6]!ERR</definedName>
    <definedName name="FD" localSheetId="12">[6]!ERR</definedName>
    <definedName name="FD" localSheetId="13">[6]!ERR</definedName>
    <definedName name="FD" localSheetId="15">[6]!ERR</definedName>
    <definedName name="FD" localSheetId="19">[6]!ERR</definedName>
    <definedName name="FD" localSheetId="16">[6]!ERR</definedName>
    <definedName name="FD" localSheetId="17">[6]!ERR</definedName>
    <definedName name="FD" localSheetId="18">[6]!ERR</definedName>
    <definedName name="FD" localSheetId="20">[6]!ERR</definedName>
    <definedName name="FD" localSheetId="11">[6]!ERR</definedName>
    <definedName name="FD" localSheetId="14">[6]!ERR</definedName>
    <definedName name="fd" localSheetId="4">'[57]A. P. U.'!#REF!</definedName>
    <definedName name="fd" localSheetId="3">'[57]A. P. U.'!#REF!</definedName>
    <definedName name="FD" localSheetId="1">'MEMORIAS DE CANTIDADES'!ERR</definedName>
    <definedName name="FD" localSheetId="2">'PMA '!ERR</definedName>
    <definedName name="FD">[0]!ERR</definedName>
    <definedName name="fda" localSheetId="7"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10"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5" hidden="1">{"TAB1",#N/A,TRUE,"GENERAL";"TAB2",#N/A,TRUE,"GENERAL";"TAB3",#N/A,TRUE,"GENERAL";"TAB4",#N/A,TRUE,"GENERAL";"TAB5",#N/A,TRUE,"GENERAL"}</definedName>
    <definedName name="fda" localSheetId="19"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20" hidden="1">{"TAB1",#N/A,TRUE,"GENERAL";"TAB2",#N/A,TRUE,"GENERAL";"TAB3",#N/A,TRUE,"GENERAL";"TAB4",#N/A,TRUE,"GENERAL";"TAB5",#N/A,TRUE,"GENERAL"}</definedName>
    <definedName name="fda" localSheetId="11" hidden="1">{"TAB1",#N/A,TRUE,"GENERAL";"TAB2",#N/A,TRUE,"GENERAL";"TAB3",#N/A,TRUE,"GENERAL";"TAB4",#N/A,TRUE,"GENERAL";"TAB5",#N/A,TRUE,"GENERAL"}</definedName>
    <definedName name="fda" localSheetId="14"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DFBDF" localSheetId="2">#REF!</definedName>
    <definedName name="FDBDFBDF">[12]Tablas!#REF!</definedName>
    <definedName name="fdbjp" localSheetId="7"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TGHTRHTRH" localSheetId="7">#REF!</definedName>
    <definedName name="FDBTGHTRHTRH" localSheetId="5">#REF!</definedName>
    <definedName name="FDBTGHTRHTRH" localSheetId="6">#REF!</definedName>
    <definedName name="FDBTGHTRHTRH" localSheetId="21">#REF!</definedName>
    <definedName name="FDBTGHTRHTRH" localSheetId="22">#REF!</definedName>
    <definedName name="FDBTGHTRHTRH" localSheetId="23">#REF!</definedName>
    <definedName name="FDBTGHTRHTRH" localSheetId="24">#REF!</definedName>
    <definedName name="FDBTGHTRHTRH" localSheetId="8">#REF!</definedName>
    <definedName name="FDBTGHTRHTRH" localSheetId="9">#REF!</definedName>
    <definedName name="FDBTGHTRHTRH" localSheetId="25">#REF!</definedName>
    <definedName name="FDBTGHTRHTRH" localSheetId="26">#REF!</definedName>
    <definedName name="FDBTGHTRHTRH" localSheetId="27">#REF!</definedName>
    <definedName name="FDBTGHTRHTRH" localSheetId="28">#REF!</definedName>
    <definedName name="FDBTGHTRHTRH" localSheetId="10">#REF!</definedName>
    <definedName name="FDBTGHTRHTRH" localSheetId="12">#REF!</definedName>
    <definedName name="FDBTGHTRHTRH" localSheetId="13">#REF!</definedName>
    <definedName name="FDBTGHTRHTRH" localSheetId="15">#REF!</definedName>
    <definedName name="FDBTGHTRHTRH" localSheetId="19">#REF!</definedName>
    <definedName name="FDBTGHTRHTRH" localSheetId="16">#REF!</definedName>
    <definedName name="FDBTGHTRHTRH" localSheetId="17">#REF!</definedName>
    <definedName name="FDBTGHTRHTRH" localSheetId="18">#REF!</definedName>
    <definedName name="FDBTGHTRHTRH" localSheetId="20">#REF!</definedName>
    <definedName name="FDBTGHTRHTRH" localSheetId="11">#REF!</definedName>
    <definedName name="FDBTGHTRHTRH" localSheetId="14">#REF!</definedName>
    <definedName name="FDBTGHTRHTRH" localSheetId="1">#REF!</definedName>
    <definedName name="FDBTGHTRHTRH">#REF!</definedName>
    <definedName name="fdbtstn" localSheetId="7">[13]Tablas!#REF!</definedName>
    <definedName name="fdbtstn" localSheetId="5">[13]Tablas!#REF!</definedName>
    <definedName name="fdbtstn" localSheetId="6">[13]Tablas!#REF!</definedName>
    <definedName name="fdbtstn" localSheetId="21">[13]Tablas!#REF!</definedName>
    <definedName name="fdbtstn" localSheetId="22">[13]Tablas!#REF!</definedName>
    <definedName name="fdbtstn" localSheetId="23">[13]Tablas!#REF!</definedName>
    <definedName name="fdbtstn" localSheetId="24">[13]Tablas!#REF!</definedName>
    <definedName name="fdbtstn" localSheetId="8">[13]Tablas!#REF!</definedName>
    <definedName name="fdbtstn" localSheetId="9">[13]Tablas!#REF!</definedName>
    <definedName name="fdbtstn" localSheetId="25">[13]Tablas!#REF!</definedName>
    <definedName name="fdbtstn" localSheetId="26">[13]Tablas!#REF!</definedName>
    <definedName name="fdbtstn" localSheetId="27">[13]Tablas!#REF!</definedName>
    <definedName name="fdbtstn" localSheetId="28">[13]Tablas!#REF!</definedName>
    <definedName name="fdbtstn" localSheetId="10">[13]Tablas!#REF!</definedName>
    <definedName name="fdbtstn" localSheetId="12">[13]Tablas!#REF!</definedName>
    <definedName name="fdbtstn" localSheetId="13">[13]Tablas!#REF!</definedName>
    <definedName name="fdbtstn" localSheetId="15">[13]Tablas!#REF!</definedName>
    <definedName name="fdbtstn" localSheetId="19">[13]Tablas!#REF!</definedName>
    <definedName name="fdbtstn" localSheetId="16">[13]Tablas!#REF!</definedName>
    <definedName name="fdbtstn" localSheetId="17">[13]Tablas!#REF!</definedName>
    <definedName name="fdbtstn" localSheetId="18">[13]Tablas!#REF!</definedName>
    <definedName name="fdbtstn" localSheetId="20">[13]Tablas!#REF!</definedName>
    <definedName name="fdbtstn" localSheetId="11">[13]Tablas!#REF!</definedName>
    <definedName name="fdbtstn" localSheetId="14">[13]Tablas!#REF!</definedName>
    <definedName name="fdbtstn" localSheetId="1">[13]Tablas!#REF!</definedName>
    <definedName name="fdbtstn" localSheetId="2">#REF!</definedName>
    <definedName name="fdbtstn">[13]Tablas!#REF!</definedName>
    <definedName name="fdf" localSheetId="7"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10"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5" hidden="1">{"TAB1",#N/A,TRUE,"GENERAL";"TAB2",#N/A,TRUE,"GENERAL";"TAB3",#N/A,TRUE,"GENERAL";"TAB4",#N/A,TRUE,"GENERAL";"TAB5",#N/A,TRUE,"GENERAL"}</definedName>
    <definedName name="fdf" localSheetId="19"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20" hidden="1">{"TAB1",#N/A,TRUE,"GENERAL";"TAB2",#N/A,TRUE,"GENERAL";"TAB3",#N/A,TRUE,"GENERAL";"TAB4",#N/A,TRUE,"GENERAL";"TAB5",#N/A,TRUE,"GENERAL"}</definedName>
    <definedName name="fdf" localSheetId="11" hidden="1">{"TAB1",#N/A,TRUE,"GENERAL";"TAB2",#N/A,TRUE,"GENERAL";"TAB3",#N/A,TRUE,"GENERAL";"TAB4",#N/A,TRUE,"GENERAL";"TAB5",#N/A,TRUE,"GENERAL"}</definedName>
    <definedName name="fdf" localSheetId="14"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10"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5" hidden="1">{"via1",#N/A,TRUE,"general";"via2",#N/A,TRUE,"general";"via3",#N/A,TRUE,"general"}</definedName>
    <definedName name="fdg" localSheetId="19"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20" hidden="1">{"via1",#N/A,TRUE,"general";"via2",#N/A,TRUE,"general";"via3",#N/A,TRUE,"general"}</definedName>
    <definedName name="fdg" localSheetId="11" hidden="1">{"via1",#N/A,TRUE,"general";"via2",#N/A,TRUE,"general";"via3",#N/A,TRUE,"general"}</definedName>
    <definedName name="fdg" localSheetId="14"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10"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5" hidden="1">{"TAB1",#N/A,TRUE,"GENERAL";"TAB2",#N/A,TRUE,"GENERAL";"TAB3",#N/A,TRUE,"GENERAL";"TAB4",#N/A,TRUE,"GENERAL";"TAB5",#N/A,TRUE,"GENERAL"}</definedName>
    <definedName name="FDGD" localSheetId="19"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2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4"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10"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5" hidden="1">{"TAB1",#N/A,TRUE,"GENERAL";"TAB2",#N/A,TRUE,"GENERAL";"TAB3",#N/A,TRUE,"GENERAL";"TAB4",#N/A,TRUE,"GENERAL";"TAB5",#N/A,TRUE,"GENERAL"}</definedName>
    <definedName name="fdh" localSheetId="19"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20" hidden="1">{"TAB1",#N/A,TRUE,"GENERAL";"TAB2",#N/A,TRUE,"GENERAL";"TAB3",#N/A,TRUE,"GENERAL";"TAB4",#N/A,TRUE,"GENERAL";"TAB5",#N/A,TRUE,"GENERAL"}</definedName>
    <definedName name="fdh" localSheetId="11" hidden="1">{"TAB1",#N/A,TRUE,"GENERAL";"TAB2",#N/A,TRUE,"GENERAL";"TAB3",#N/A,TRUE,"GENERAL";"TAB4",#N/A,TRUE,"GENERAL";"TAB5",#N/A,TRUE,"GENERAL"}</definedName>
    <definedName name="fdh" localSheetId="14"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10"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5" hidden="1">{"TAB1",#N/A,TRUE,"GENERAL";"TAB2",#N/A,TRUE,"GENERAL";"TAB3",#N/A,TRUE,"GENERAL";"TAB4",#N/A,TRUE,"GENERAL";"TAB5",#N/A,TRUE,"GENERAL"}</definedName>
    <definedName name="fdsf" localSheetId="19"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2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4"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10"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5" hidden="1">{"via1",#N/A,TRUE,"general";"via2",#N/A,TRUE,"general";"via3",#N/A,TRUE,"general"}</definedName>
    <definedName name="fdsfdsf" localSheetId="19"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20" hidden="1">{"via1",#N/A,TRUE,"general";"via2",#N/A,TRUE,"general";"via3",#N/A,TRUE,"general"}</definedName>
    <definedName name="fdsfdsf" localSheetId="11" hidden="1">{"via1",#N/A,TRUE,"general";"via2",#N/A,TRUE,"general";"via3",#N/A,TRUE,"general"}</definedName>
    <definedName name="fdsfdsf" localSheetId="14"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10"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5" hidden="1">{"via1",#N/A,TRUE,"general";"via2",#N/A,TRUE,"general";"via3",#N/A,TRUE,"general"}</definedName>
    <definedName name="fdsgfds" localSheetId="19"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20" hidden="1">{"via1",#N/A,TRUE,"general";"via2",#N/A,TRUE,"general";"via3",#N/A,TRUE,"general"}</definedName>
    <definedName name="fdsgfds" localSheetId="11" hidden="1">{"via1",#N/A,TRUE,"general";"via2",#N/A,TRUE,"general";"via3",#N/A,TRUE,"general"}</definedName>
    <definedName name="fdsgfds" localSheetId="14"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 localSheetId="2">#REF!</definedName>
    <definedName name="fdwssf">#REF!</definedName>
    <definedName name="FE">1.32</definedName>
    <definedName name="Fecha" localSheetId="2">#REF!</definedName>
    <definedName name="Fecha">[82]Tablas!$B$1:$B$65536</definedName>
    <definedName name="FechaInicio" localSheetId="2">#REF!</definedName>
    <definedName name="FechaInicio">[45]CONTRATO!$E$10</definedName>
    <definedName name="FechaTermina" localSheetId="2">#REF!</definedName>
    <definedName name="FechaTermina">[45]CONTRATO!$E$11</definedName>
    <definedName name="FechaTerminacion" localSheetId="7">#REF!</definedName>
    <definedName name="FechaTerminacion" localSheetId="5">#REF!</definedName>
    <definedName name="FechaTerminacion" localSheetId="6">#REF!</definedName>
    <definedName name="FechaTerminacion" localSheetId="21">#REF!</definedName>
    <definedName name="FechaTerminacion" localSheetId="22">#REF!</definedName>
    <definedName name="FechaTerminacion" localSheetId="23">#REF!</definedName>
    <definedName name="FechaTerminacion" localSheetId="24">#REF!</definedName>
    <definedName name="FechaTerminacion" localSheetId="8">#REF!</definedName>
    <definedName name="FechaTerminacion" localSheetId="9">#REF!</definedName>
    <definedName name="FechaTerminacion" localSheetId="25">#REF!</definedName>
    <definedName name="FechaTerminacion" localSheetId="26">#REF!</definedName>
    <definedName name="FechaTerminacion" localSheetId="27">#REF!</definedName>
    <definedName name="FechaTerminacion" localSheetId="28">#REF!</definedName>
    <definedName name="FechaTerminacion" localSheetId="10">#REF!</definedName>
    <definedName name="FechaTerminacion" localSheetId="12">#REF!</definedName>
    <definedName name="FechaTerminacion" localSheetId="13">#REF!</definedName>
    <definedName name="FechaTerminacion" localSheetId="15">#REF!</definedName>
    <definedName name="FechaTerminacion" localSheetId="19">#REF!</definedName>
    <definedName name="FechaTerminacion" localSheetId="16">#REF!</definedName>
    <definedName name="FechaTerminacion" localSheetId="17">#REF!</definedName>
    <definedName name="FechaTerminacion" localSheetId="18">#REF!</definedName>
    <definedName name="FechaTerminacion" localSheetId="20">#REF!</definedName>
    <definedName name="FechaTerminacion" localSheetId="11">#REF!</definedName>
    <definedName name="FechaTerminacion" localSheetId="14">#REF!</definedName>
    <definedName name="FechaTerminacion" localSheetId="1">#REF!</definedName>
    <definedName name="FechaTerminacion">#REF!</definedName>
    <definedName name="fer" localSheetId="7">'[40]Res-Accide-10'!#REF!</definedName>
    <definedName name="fer" localSheetId="5">'[40]Res-Accide-10'!#REF!</definedName>
    <definedName name="fer" localSheetId="6">'[40]Res-Accide-10'!#REF!</definedName>
    <definedName name="fer" localSheetId="21">'[40]Res-Accide-10'!#REF!</definedName>
    <definedName name="fer" localSheetId="22">'[40]Res-Accide-10'!#REF!</definedName>
    <definedName name="fer" localSheetId="23">'[40]Res-Accide-10'!#REF!</definedName>
    <definedName name="fer" localSheetId="24">'[40]Res-Accide-10'!#REF!</definedName>
    <definedName name="fer" localSheetId="8">'[40]Res-Accide-10'!#REF!</definedName>
    <definedName name="fer" localSheetId="9">'[40]Res-Accide-10'!#REF!</definedName>
    <definedName name="fer" localSheetId="25">'[40]Res-Accide-10'!#REF!</definedName>
    <definedName name="fer" localSheetId="26">'[40]Res-Accide-10'!#REF!</definedName>
    <definedName name="fer" localSheetId="27">'[40]Res-Accide-10'!#REF!</definedName>
    <definedName name="fer" localSheetId="28">'[40]Res-Accide-10'!#REF!</definedName>
    <definedName name="fer" localSheetId="10">'[40]Res-Accide-10'!#REF!</definedName>
    <definedName name="fer" localSheetId="12">'[40]Res-Accide-10'!#REF!</definedName>
    <definedName name="fer" localSheetId="13">'[40]Res-Accide-10'!#REF!</definedName>
    <definedName name="fer" localSheetId="15">'[40]Res-Accide-10'!#REF!</definedName>
    <definedName name="fer" localSheetId="19">'[40]Res-Accide-10'!#REF!</definedName>
    <definedName name="fer" localSheetId="16">'[40]Res-Accide-10'!#REF!</definedName>
    <definedName name="fer" localSheetId="17">'[40]Res-Accide-10'!#REF!</definedName>
    <definedName name="fer" localSheetId="18">'[40]Res-Accide-10'!#REF!</definedName>
    <definedName name="fer" localSheetId="20">'[40]Res-Accide-10'!#REF!</definedName>
    <definedName name="fer" localSheetId="11">'[40]Res-Accide-10'!#REF!</definedName>
    <definedName name="fer" localSheetId="14">'[40]Res-Accide-10'!#REF!</definedName>
    <definedName name="fer" localSheetId="1">'[40]Res-Accide-10'!#REF!</definedName>
    <definedName name="fer" localSheetId="2">#REF!</definedName>
    <definedName name="fer">'[40]Res-Accide-10'!#REF!</definedName>
    <definedName name="ferfer" localSheetId="7"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10"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5" hidden="1">{"via1",#N/A,TRUE,"general";"via2",#N/A,TRUE,"general";"via3",#N/A,TRUE,"general"}</definedName>
    <definedName name="ferfer" localSheetId="19"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20" hidden="1">{"via1",#N/A,TRUE,"general";"via2",#N/A,TRUE,"general";"via3",#N/A,TRUE,"general"}</definedName>
    <definedName name="ferfer" localSheetId="11" hidden="1">{"via1",#N/A,TRUE,"general";"via2",#N/A,TRUE,"general";"via3",#N/A,TRUE,"general"}</definedName>
    <definedName name="ferfer" localSheetId="14"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 localSheetId="7">[6]!ERR</definedName>
    <definedName name="ff" localSheetId="5">[6]!ERR</definedName>
    <definedName name="ff" localSheetId="6">[6]!ERR</definedName>
    <definedName name="ff" localSheetId="21">[6]!ERR</definedName>
    <definedName name="ff" localSheetId="22">[6]!ERR</definedName>
    <definedName name="ff" localSheetId="23">[6]!ERR</definedName>
    <definedName name="ff" localSheetId="24">[6]!ERR</definedName>
    <definedName name="ff" localSheetId="8">[6]!ERR</definedName>
    <definedName name="ff" localSheetId="9">[6]!ERR</definedName>
    <definedName name="ff" localSheetId="25">[6]!ERR</definedName>
    <definedName name="ff" localSheetId="26">[6]!ERR</definedName>
    <definedName name="ff" localSheetId="27">[6]!ERR</definedName>
    <definedName name="ff" localSheetId="28">[6]!ERR</definedName>
    <definedName name="ff" localSheetId="10">[6]!ERR</definedName>
    <definedName name="ff" localSheetId="12">[6]!ERR</definedName>
    <definedName name="ff" localSheetId="13">[6]!ERR</definedName>
    <definedName name="ff" localSheetId="15">[6]!ERR</definedName>
    <definedName name="ff" localSheetId="19">[6]!ERR</definedName>
    <definedName name="ff" localSheetId="16">[6]!ERR</definedName>
    <definedName name="ff" localSheetId="17">[6]!ERR</definedName>
    <definedName name="ff" localSheetId="18">[6]!ERR</definedName>
    <definedName name="ff" localSheetId="20">[6]!ERR</definedName>
    <definedName name="ff" localSheetId="11">[6]!ERR</definedName>
    <definedName name="ff" localSheetId="14">[6]!ERR</definedName>
    <definedName name="ff" localSheetId="1">'MEMORIAS DE CANTIDADES'!ERR</definedName>
    <definedName name="ff" localSheetId="2">'PMA '!ERR</definedName>
    <definedName name="ff">[0]!ERR</definedName>
    <definedName name="FFD" localSheetId="7">#REF!</definedName>
    <definedName name="FFD" localSheetId="5">#REF!</definedName>
    <definedName name="FFD" localSheetId="6">#REF!</definedName>
    <definedName name="FFD" localSheetId="21">#REF!</definedName>
    <definedName name="FFD" localSheetId="22">#REF!</definedName>
    <definedName name="FFD" localSheetId="23">#REF!</definedName>
    <definedName name="FFD" localSheetId="24">#REF!</definedName>
    <definedName name="FFD" localSheetId="8">#REF!</definedName>
    <definedName name="FFD" localSheetId="9">#REF!</definedName>
    <definedName name="FFD" localSheetId="25">#REF!</definedName>
    <definedName name="FFD" localSheetId="26">#REF!</definedName>
    <definedName name="FFD" localSheetId="27">#REF!</definedName>
    <definedName name="FFD" localSheetId="28">#REF!</definedName>
    <definedName name="FFD" localSheetId="10">#REF!</definedName>
    <definedName name="FFD" localSheetId="12">#REF!</definedName>
    <definedName name="FFD" localSheetId="13">#REF!</definedName>
    <definedName name="FFD" localSheetId="15">#REF!</definedName>
    <definedName name="FFD" localSheetId="19">#REF!</definedName>
    <definedName name="FFD" localSheetId="16">#REF!</definedName>
    <definedName name="FFD" localSheetId="17">#REF!</definedName>
    <definedName name="FFD" localSheetId="18">#REF!</definedName>
    <definedName name="FFD" localSheetId="20">#REF!</definedName>
    <definedName name="FFD" localSheetId="11">#REF!</definedName>
    <definedName name="FFD" localSheetId="14">#REF!</definedName>
    <definedName name="FFD" localSheetId="1">#REF!</definedName>
    <definedName name="FFD">#REF!</definedName>
    <definedName name="fff" localSheetId="7"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10"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5" hidden="1">{"via1",#N/A,TRUE,"general";"via2",#N/A,TRUE,"general";"via3",#N/A,TRUE,"general"}</definedName>
    <definedName name="fff" localSheetId="19"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20" hidden="1">{"via1",#N/A,TRUE,"general";"via2",#N/A,TRUE,"general";"via3",#N/A,TRUE,"general"}</definedName>
    <definedName name="fff" localSheetId="11" hidden="1">{"via1",#N/A,TRUE,"general";"via2",#N/A,TRUE,"general";"via3",#N/A,TRUE,"general"}</definedName>
    <definedName name="fff" localSheetId="14"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10"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5" hidden="1">{"via1",#N/A,TRUE,"general";"via2",#N/A,TRUE,"general";"via3",#N/A,TRUE,"general"}</definedName>
    <definedName name="ffffd" localSheetId="19"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20" hidden="1">{"via1",#N/A,TRUE,"general";"via2",#N/A,TRUE,"general";"via3",#N/A,TRUE,"general"}</definedName>
    <definedName name="ffffd" localSheetId="11" hidden="1">{"via1",#N/A,TRUE,"general";"via2",#N/A,TRUE,"general";"via3",#N/A,TRUE,"general"}</definedName>
    <definedName name="ffffd" localSheetId="14"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10"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5" hidden="1">{"via1",#N/A,TRUE,"general";"via2",#N/A,TRUE,"general";"via3",#N/A,TRUE,"general"}</definedName>
    <definedName name="ffffrd" localSheetId="19"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20" hidden="1">{"via1",#N/A,TRUE,"general";"via2",#N/A,TRUE,"general";"via3",#N/A,TRUE,"general"}</definedName>
    <definedName name="ffffrd" localSheetId="11" hidden="1">{"via1",#N/A,TRUE,"general";"via2",#N/A,TRUE,"general";"via3",#N/A,TRUE,"general"}</definedName>
    <definedName name="ffffrd" localSheetId="14"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10"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5" hidden="1">{"TAB1",#N/A,TRUE,"GENERAL";"TAB2",#N/A,TRUE,"GENERAL";"TAB3",#N/A,TRUE,"GENERAL";"TAB4",#N/A,TRUE,"GENERAL";"TAB5",#N/A,TRUE,"GENERAL"}</definedName>
    <definedName name="fffs" localSheetId="19"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2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4"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7">[6]!ERR</definedName>
    <definedName name="fg" localSheetId="5">[6]!ERR</definedName>
    <definedName name="fg" localSheetId="6">[6]!ERR</definedName>
    <definedName name="fg" localSheetId="21">[6]!ERR</definedName>
    <definedName name="fg" localSheetId="22">[6]!ERR</definedName>
    <definedName name="fg" localSheetId="23">[6]!ERR</definedName>
    <definedName name="fg" localSheetId="24">[6]!ERR</definedName>
    <definedName name="fg" localSheetId="8">[6]!ERR</definedName>
    <definedName name="fg" localSheetId="9">[6]!ERR</definedName>
    <definedName name="fg" localSheetId="25">[6]!ERR</definedName>
    <definedName name="fg" localSheetId="26">[6]!ERR</definedName>
    <definedName name="fg" localSheetId="27">[6]!ERR</definedName>
    <definedName name="fg" localSheetId="28">[6]!ERR</definedName>
    <definedName name="fg" localSheetId="10">[6]!ERR</definedName>
    <definedName name="fg" localSheetId="12">[6]!ERR</definedName>
    <definedName name="fg" localSheetId="13">[6]!ERR</definedName>
    <definedName name="fg" localSheetId="15">[6]!ERR</definedName>
    <definedName name="fg" localSheetId="19">[6]!ERR</definedName>
    <definedName name="fg" localSheetId="16">[6]!ERR</definedName>
    <definedName name="fg" localSheetId="17">[6]!ERR</definedName>
    <definedName name="fg" localSheetId="18">[6]!ERR</definedName>
    <definedName name="fg" localSheetId="20">[6]!ERR</definedName>
    <definedName name="fg" localSheetId="11">[6]!ERR</definedName>
    <definedName name="fg" localSheetId="14">[6]!ERR</definedName>
    <definedName name="fg" localSheetId="1">'MEMORIAS DE CANTIDADES'!ERR</definedName>
    <definedName name="fg" localSheetId="2">'PMA '!ERR</definedName>
    <definedName name="fg">[0]!ERR</definedName>
    <definedName name="fgdfg" localSheetId="7"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10"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5" hidden="1">{"via1",#N/A,TRUE,"general";"via2",#N/A,TRUE,"general";"via3",#N/A,TRUE,"general"}</definedName>
    <definedName name="fgdfsgr" localSheetId="19"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20" hidden="1">{"via1",#N/A,TRUE,"general";"via2",#N/A,TRUE,"general";"via3",#N/A,TRUE,"general"}</definedName>
    <definedName name="fgdfsgr" localSheetId="11" hidden="1">{"via1",#N/A,TRUE,"general";"via2",#N/A,TRUE,"general";"via3",#N/A,TRUE,"general"}</definedName>
    <definedName name="fgdfsgr" localSheetId="14"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10"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5" hidden="1">{"via1",#N/A,TRUE,"general";"via2",#N/A,TRUE,"general";"via3",#N/A,TRUE,"general"}</definedName>
    <definedName name="FGFDH" localSheetId="19"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20" hidden="1">{"via1",#N/A,TRUE,"general";"via2",#N/A,TRUE,"general";"via3",#N/A,TRUE,"general"}</definedName>
    <definedName name="FGFDH" localSheetId="11" hidden="1">{"via1",#N/A,TRUE,"general";"via2",#N/A,TRUE,"general";"via3",#N/A,TRUE,"general"}</definedName>
    <definedName name="FGFDH" localSheetId="14"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10"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5" hidden="1">{"via1",#N/A,TRUE,"general";"via2",#N/A,TRUE,"general";"via3",#N/A,TRUE,"general"}</definedName>
    <definedName name="fgghhj" localSheetId="19"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20" hidden="1">{"via1",#N/A,TRUE,"general";"via2",#N/A,TRUE,"general";"via3",#N/A,TRUE,"general"}</definedName>
    <definedName name="fgghhj" localSheetId="11" hidden="1">{"via1",#N/A,TRUE,"general";"via2",#N/A,TRUE,"general";"via3",#N/A,TRUE,"general"}</definedName>
    <definedName name="fgghhj" localSheetId="14"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2">#REF!</definedName>
    <definedName name="fgh">'[83]7422CW00'!#REF!</definedName>
    <definedName name="FGHFBC" localSheetId="7"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10"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5" hidden="1">{"via1",#N/A,TRUE,"general";"via2",#N/A,TRUE,"general";"via3",#N/A,TRUE,"general"}</definedName>
    <definedName name="FGHFBC" localSheetId="19"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20" hidden="1">{"via1",#N/A,TRUE,"general";"via2",#N/A,TRUE,"general";"via3",#N/A,TRUE,"general"}</definedName>
    <definedName name="FGHFBC" localSheetId="11" hidden="1">{"via1",#N/A,TRUE,"general";"via2",#N/A,TRUE,"general";"via3",#N/A,TRUE,"general"}</definedName>
    <definedName name="FGHFBC" localSheetId="14"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10"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5" hidden="1">{"via1",#N/A,TRUE,"general";"via2",#N/A,TRUE,"general";"via3",#N/A,TRUE,"general"}</definedName>
    <definedName name="fghfgh" localSheetId="19"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20" hidden="1">{"via1",#N/A,TRUE,"general";"via2",#N/A,TRUE,"general";"via3",#N/A,TRUE,"general"}</definedName>
    <definedName name="fghfgh" localSheetId="11" hidden="1">{"via1",#N/A,TRUE,"general";"via2",#N/A,TRUE,"general";"via3",#N/A,TRUE,"general"}</definedName>
    <definedName name="fghfgh" localSheetId="14"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10"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5" hidden="1">{"via1",#N/A,TRUE,"general";"via2",#N/A,TRUE,"general";"via3",#N/A,TRUE,"general"}</definedName>
    <definedName name="FGHFW" localSheetId="19"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20" hidden="1">{"via1",#N/A,TRUE,"general";"via2",#N/A,TRUE,"general";"via3",#N/A,TRUE,"general"}</definedName>
    <definedName name="FGHFW" localSheetId="11" hidden="1">{"via1",#N/A,TRUE,"general";"via2",#N/A,TRUE,"general";"via3",#N/A,TRUE,"general"}</definedName>
    <definedName name="FGHFW" localSheetId="14"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10"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5" hidden="1">{"via1",#N/A,TRUE,"general";"via2",#N/A,TRUE,"general";"via3",#N/A,TRUE,"general"}</definedName>
    <definedName name="fghsfgh" localSheetId="19"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20" hidden="1">{"via1",#N/A,TRUE,"general";"via2",#N/A,TRUE,"general";"via3",#N/A,TRUE,"general"}</definedName>
    <definedName name="fghsfgh" localSheetId="11" hidden="1">{"via1",#N/A,TRUE,"general";"via2",#N/A,TRUE,"general";"via3",#N/A,TRUE,"general"}</definedName>
    <definedName name="fghsfgh" localSheetId="14"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10"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5" hidden="1">{"TAB1",#N/A,TRUE,"GENERAL";"TAB2",#N/A,TRUE,"GENERAL";"TAB3",#N/A,TRUE,"GENERAL";"TAB4",#N/A,TRUE,"GENERAL";"TAB5",#N/A,TRUE,"GENERAL"}</definedName>
    <definedName name="fght" localSheetId="19"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2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4"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NGNGN" localSheetId="7">[84]!absc</definedName>
    <definedName name="FGNGNGN" localSheetId="5">[84]!absc</definedName>
    <definedName name="FGNGNGN" localSheetId="6">[84]!absc</definedName>
    <definedName name="FGNGNGN" localSheetId="21">[84]!absc</definedName>
    <definedName name="FGNGNGN" localSheetId="22">[84]!absc</definedName>
    <definedName name="FGNGNGN" localSheetId="23">[84]!absc</definedName>
    <definedName name="FGNGNGN" localSheetId="24">[84]!absc</definedName>
    <definedName name="FGNGNGN" localSheetId="8">[84]!absc</definedName>
    <definedName name="FGNGNGN" localSheetId="9">[84]!absc</definedName>
    <definedName name="FGNGNGN" localSheetId="25">[84]!absc</definedName>
    <definedName name="FGNGNGN" localSheetId="26">[84]!absc</definedName>
    <definedName name="FGNGNGN" localSheetId="27">[84]!absc</definedName>
    <definedName name="FGNGNGN" localSheetId="28">[84]!absc</definedName>
    <definedName name="FGNGNGN" localSheetId="10">[84]!absc</definedName>
    <definedName name="FGNGNGN" localSheetId="12">[84]!absc</definedName>
    <definedName name="FGNGNGN" localSheetId="13">[84]!absc</definedName>
    <definedName name="FGNGNGN" localSheetId="15">[84]!absc</definedName>
    <definedName name="FGNGNGN" localSheetId="19">[84]!absc</definedName>
    <definedName name="FGNGNGN" localSheetId="16">[84]!absc</definedName>
    <definedName name="FGNGNGN" localSheetId="17">[84]!absc</definedName>
    <definedName name="FGNGNGN" localSheetId="18">[84]!absc</definedName>
    <definedName name="FGNGNGN" localSheetId="20">[84]!absc</definedName>
    <definedName name="FGNGNGN" localSheetId="11">[84]!absc</definedName>
    <definedName name="FGNGNGN" localSheetId="14">[84]!absc</definedName>
    <definedName name="FGNGNGN" localSheetId="2">#REF!</definedName>
    <definedName name="FGNGNGN">[84]!absc</definedName>
    <definedName name="FGXGNG" localSheetId="7">'[54]TRAMO 03'!$F:$F,'[54]TRAMO 03'!$I:$I,'[54]TRAMO 03'!$K:$K,'[54]TRAMO 03'!#REF!,'[54]TRAMO 03'!#REF!,'[54]TRAMO 03'!#REF!,'[54]TRAMO 03'!#REF!,'[54]TRAMO 03'!#REF!,'[54]TRAMO 03'!#REF!,'[54]TRAMO 03'!#REF!,'[54]TRAMO 03'!#REF!,'[54]TRAMO 03'!#REF!,'[54]TRAMO 03'!#REF!,'[54]TRAMO 03'!#REF!,'[54]TRAMO 03'!#REF!,'[54]TRAMO 03'!#REF!</definedName>
    <definedName name="FGXGNG" localSheetId="5">'[54]TRAMO 03'!$F:$F,'[54]TRAMO 03'!$I:$I,'[54]TRAMO 03'!$K:$K,'[54]TRAMO 03'!#REF!,'[54]TRAMO 03'!#REF!,'[54]TRAMO 03'!#REF!,'[54]TRAMO 03'!#REF!,'[54]TRAMO 03'!#REF!,'[54]TRAMO 03'!#REF!,'[54]TRAMO 03'!#REF!,'[54]TRAMO 03'!#REF!,'[54]TRAMO 03'!#REF!,'[54]TRAMO 03'!#REF!,'[54]TRAMO 03'!#REF!,'[54]TRAMO 03'!#REF!,'[54]TRAMO 03'!#REF!</definedName>
    <definedName name="FGXGNG" localSheetId="6">'[54]TRAMO 03'!$F:$F,'[54]TRAMO 03'!$I:$I,'[54]TRAMO 03'!$K:$K,'[54]TRAMO 03'!#REF!,'[54]TRAMO 03'!#REF!,'[54]TRAMO 03'!#REF!,'[54]TRAMO 03'!#REF!,'[54]TRAMO 03'!#REF!,'[54]TRAMO 03'!#REF!,'[54]TRAMO 03'!#REF!,'[54]TRAMO 03'!#REF!,'[54]TRAMO 03'!#REF!,'[54]TRAMO 03'!#REF!,'[54]TRAMO 03'!#REF!,'[54]TRAMO 03'!#REF!,'[54]TRAMO 03'!#REF!</definedName>
    <definedName name="FGXGNG" localSheetId="21">'[54]TRAMO 03'!$F:$F,'[54]TRAMO 03'!$I:$I,'[54]TRAMO 03'!$K:$K,'[54]TRAMO 03'!#REF!,'[54]TRAMO 03'!#REF!,'[54]TRAMO 03'!#REF!,'[54]TRAMO 03'!#REF!,'[54]TRAMO 03'!#REF!,'[54]TRAMO 03'!#REF!,'[54]TRAMO 03'!#REF!,'[54]TRAMO 03'!#REF!,'[54]TRAMO 03'!#REF!,'[54]TRAMO 03'!#REF!,'[54]TRAMO 03'!#REF!,'[54]TRAMO 03'!#REF!,'[54]TRAMO 03'!#REF!</definedName>
    <definedName name="FGXGNG" localSheetId="22">'[54]TRAMO 03'!$F:$F,'[54]TRAMO 03'!$I:$I,'[54]TRAMO 03'!$K:$K,'[54]TRAMO 03'!#REF!,'[54]TRAMO 03'!#REF!,'[54]TRAMO 03'!#REF!,'[54]TRAMO 03'!#REF!,'[54]TRAMO 03'!#REF!,'[54]TRAMO 03'!#REF!,'[54]TRAMO 03'!#REF!,'[54]TRAMO 03'!#REF!,'[54]TRAMO 03'!#REF!,'[54]TRAMO 03'!#REF!,'[54]TRAMO 03'!#REF!,'[54]TRAMO 03'!#REF!,'[54]TRAMO 03'!#REF!</definedName>
    <definedName name="FGXGNG" localSheetId="23">'[54]TRAMO 03'!$F:$F,'[54]TRAMO 03'!$I:$I,'[54]TRAMO 03'!$K:$K,'[54]TRAMO 03'!#REF!,'[54]TRAMO 03'!#REF!,'[54]TRAMO 03'!#REF!,'[54]TRAMO 03'!#REF!,'[54]TRAMO 03'!#REF!,'[54]TRAMO 03'!#REF!,'[54]TRAMO 03'!#REF!,'[54]TRAMO 03'!#REF!,'[54]TRAMO 03'!#REF!,'[54]TRAMO 03'!#REF!,'[54]TRAMO 03'!#REF!,'[54]TRAMO 03'!#REF!,'[54]TRAMO 03'!#REF!</definedName>
    <definedName name="FGXGNG" localSheetId="24">'[54]TRAMO 03'!$F:$F,'[54]TRAMO 03'!$I:$I,'[54]TRAMO 03'!$K:$K,'[54]TRAMO 03'!#REF!,'[54]TRAMO 03'!#REF!,'[54]TRAMO 03'!#REF!,'[54]TRAMO 03'!#REF!,'[54]TRAMO 03'!#REF!,'[54]TRAMO 03'!#REF!,'[54]TRAMO 03'!#REF!,'[54]TRAMO 03'!#REF!,'[54]TRAMO 03'!#REF!,'[54]TRAMO 03'!#REF!,'[54]TRAMO 03'!#REF!,'[54]TRAMO 03'!#REF!,'[54]TRAMO 03'!#REF!</definedName>
    <definedName name="FGXGNG" localSheetId="8">'[54]TRAMO 03'!$F:$F,'[54]TRAMO 03'!$I:$I,'[54]TRAMO 03'!$K:$K,'[54]TRAMO 03'!#REF!,'[54]TRAMO 03'!#REF!,'[54]TRAMO 03'!#REF!,'[54]TRAMO 03'!#REF!,'[54]TRAMO 03'!#REF!,'[54]TRAMO 03'!#REF!,'[54]TRAMO 03'!#REF!,'[54]TRAMO 03'!#REF!,'[54]TRAMO 03'!#REF!,'[54]TRAMO 03'!#REF!,'[54]TRAMO 03'!#REF!,'[54]TRAMO 03'!#REF!,'[54]TRAMO 03'!#REF!</definedName>
    <definedName name="FGXGNG" localSheetId="9">'[54]TRAMO 03'!$F:$F,'[54]TRAMO 03'!$I:$I,'[54]TRAMO 03'!$K:$K,'[54]TRAMO 03'!#REF!,'[54]TRAMO 03'!#REF!,'[54]TRAMO 03'!#REF!,'[54]TRAMO 03'!#REF!,'[54]TRAMO 03'!#REF!,'[54]TRAMO 03'!#REF!,'[54]TRAMO 03'!#REF!,'[54]TRAMO 03'!#REF!,'[54]TRAMO 03'!#REF!,'[54]TRAMO 03'!#REF!,'[54]TRAMO 03'!#REF!,'[54]TRAMO 03'!#REF!,'[54]TRAMO 03'!#REF!</definedName>
    <definedName name="FGXGNG" localSheetId="25">'[54]TRAMO 03'!$F:$F,'[54]TRAMO 03'!$I:$I,'[54]TRAMO 03'!$K:$K,'[54]TRAMO 03'!#REF!,'[54]TRAMO 03'!#REF!,'[54]TRAMO 03'!#REF!,'[54]TRAMO 03'!#REF!,'[54]TRAMO 03'!#REF!,'[54]TRAMO 03'!#REF!,'[54]TRAMO 03'!#REF!,'[54]TRAMO 03'!#REF!,'[54]TRAMO 03'!#REF!,'[54]TRAMO 03'!#REF!,'[54]TRAMO 03'!#REF!,'[54]TRAMO 03'!#REF!,'[54]TRAMO 03'!#REF!</definedName>
    <definedName name="FGXGNG" localSheetId="26">'[54]TRAMO 03'!$F:$F,'[54]TRAMO 03'!$I:$I,'[54]TRAMO 03'!$K:$K,'[54]TRAMO 03'!#REF!,'[54]TRAMO 03'!#REF!,'[54]TRAMO 03'!#REF!,'[54]TRAMO 03'!#REF!,'[54]TRAMO 03'!#REF!,'[54]TRAMO 03'!#REF!,'[54]TRAMO 03'!#REF!,'[54]TRAMO 03'!#REF!,'[54]TRAMO 03'!#REF!,'[54]TRAMO 03'!#REF!,'[54]TRAMO 03'!#REF!,'[54]TRAMO 03'!#REF!,'[54]TRAMO 03'!#REF!</definedName>
    <definedName name="FGXGNG" localSheetId="27">'[54]TRAMO 03'!$F:$F,'[54]TRAMO 03'!$I:$I,'[54]TRAMO 03'!$K:$K,'[54]TRAMO 03'!#REF!,'[54]TRAMO 03'!#REF!,'[54]TRAMO 03'!#REF!,'[54]TRAMO 03'!#REF!,'[54]TRAMO 03'!#REF!,'[54]TRAMO 03'!#REF!,'[54]TRAMO 03'!#REF!,'[54]TRAMO 03'!#REF!,'[54]TRAMO 03'!#REF!,'[54]TRAMO 03'!#REF!,'[54]TRAMO 03'!#REF!,'[54]TRAMO 03'!#REF!,'[54]TRAMO 03'!#REF!</definedName>
    <definedName name="FGXGNG" localSheetId="28">'[54]TRAMO 03'!$F:$F,'[54]TRAMO 03'!$I:$I,'[54]TRAMO 03'!$K:$K,'[54]TRAMO 03'!#REF!,'[54]TRAMO 03'!#REF!,'[54]TRAMO 03'!#REF!,'[54]TRAMO 03'!#REF!,'[54]TRAMO 03'!#REF!,'[54]TRAMO 03'!#REF!,'[54]TRAMO 03'!#REF!,'[54]TRAMO 03'!#REF!,'[54]TRAMO 03'!#REF!,'[54]TRAMO 03'!#REF!,'[54]TRAMO 03'!#REF!,'[54]TRAMO 03'!#REF!,'[54]TRAMO 03'!#REF!</definedName>
    <definedName name="FGXGNG" localSheetId="10">'[54]TRAMO 03'!$F:$F,'[54]TRAMO 03'!$I:$I,'[54]TRAMO 03'!$K:$K,'[54]TRAMO 03'!#REF!,'[54]TRAMO 03'!#REF!,'[54]TRAMO 03'!#REF!,'[54]TRAMO 03'!#REF!,'[54]TRAMO 03'!#REF!,'[54]TRAMO 03'!#REF!,'[54]TRAMO 03'!#REF!,'[54]TRAMO 03'!#REF!,'[54]TRAMO 03'!#REF!,'[54]TRAMO 03'!#REF!,'[54]TRAMO 03'!#REF!,'[54]TRAMO 03'!#REF!,'[54]TRAMO 03'!#REF!</definedName>
    <definedName name="FGXGNG" localSheetId="12">'[54]TRAMO 03'!$F:$F,'[54]TRAMO 03'!$I:$I,'[54]TRAMO 03'!$K:$K,'[54]TRAMO 03'!#REF!,'[54]TRAMO 03'!#REF!,'[54]TRAMO 03'!#REF!,'[54]TRAMO 03'!#REF!,'[54]TRAMO 03'!#REF!,'[54]TRAMO 03'!#REF!,'[54]TRAMO 03'!#REF!,'[54]TRAMO 03'!#REF!,'[54]TRAMO 03'!#REF!,'[54]TRAMO 03'!#REF!,'[54]TRAMO 03'!#REF!,'[54]TRAMO 03'!#REF!,'[54]TRAMO 03'!#REF!</definedName>
    <definedName name="FGXGNG" localSheetId="13">'[54]TRAMO 03'!$F:$F,'[54]TRAMO 03'!$I:$I,'[54]TRAMO 03'!$K:$K,'[54]TRAMO 03'!#REF!,'[54]TRAMO 03'!#REF!,'[54]TRAMO 03'!#REF!,'[54]TRAMO 03'!#REF!,'[54]TRAMO 03'!#REF!,'[54]TRAMO 03'!#REF!,'[54]TRAMO 03'!#REF!,'[54]TRAMO 03'!#REF!,'[54]TRAMO 03'!#REF!,'[54]TRAMO 03'!#REF!,'[54]TRAMO 03'!#REF!,'[54]TRAMO 03'!#REF!,'[54]TRAMO 03'!#REF!</definedName>
    <definedName name="FGXGNG" localSheetId="15">'[54]TRAMO 03'!$F:$F,'[54]TRAMO 03'!$I:$I,'[54]TRAMO 03'!$K:$K,'[54]TRAMO 03'!#REF!,'[54]TRAMO 03'!#REF!,'[54]TRAMO 03'!#REF!,'[54]TRAMO 03'!#REF!,'[54]TRAMO 03'!#REF!,'[54]TRAMO 03'!#REF!,'[54]TRAMO 03'!#REF!,'[54]TRAMO 03'!#REF!,'[54]TRAMO 03'!#REF!,'[54]TRAMO 03'!#REF!,'[54]TRAMO 03'!#REF!,'[54]TRAMO 03'!#REF!,'[54]TRAMO 03'!#REF!</definedName>
    <definedName name="FGXGNG" localSheetId="19">'[54]TRAMO 03'!$F:$F,'[54]TRAMO 03'!$I:$I,'[54]TRAMO 03'!$K:$K,'[54]TRAMO 03'!#REF!,'[54]TRAMO 03'!#REF!,'[54]TRAMO 03'!#REF!,'[54]TRAMO 03'!#REF!,'[54]TRAMO 03'!#REF!,'[54]TRAMO 03'!#REF!,'[54]TRAMO 03'!#REF!,'[54]TRAMO 03'!#REF!,'[54]TRAMO 03'!#REF!,'[54]TRAMO 03'!#REF!,'[54]TRAMO 03'!#REF!,'[54]TRAMO 03'!#REF!,'[54]TRAMO 03'!#REF!</definedName>
    <definedName name="FGXGNG" localSheetId="16">'[54]TRAMO 03'!$F:$F,'[54]TRAMO 03'!$I:$I,'[54]TRAMO 03'!$K:$K,'[54]TRAMO 03'!#REF!,'[54]TRAMO 03'!#REF!,'[54]TRAMO 03'!#REF!,'[54]TRAMO 03'!#REF!,'[54]TRAMO 03'!#REF!,'[54]TRAMO 03'!#REF!,'[54]TRAMO 03'!#REF!,'[54]TRAMO 03'!#REF!,'[54]TRAMO 03'!#REF!,'[54]TRAMO 03'!#REF!,'[54]TRAMO 03'!#REF!,'[54]TRAMO 03'!#REF!,'[54]TRAMO 03'!#REF!</definedName>
    <definedName name="FGXGNG" localSheetId="17">'[54]TRAMO 03'!$F:$F,'[54]TRAMO 03'!$I:$I,'[54]TRAMO 03'!$K:$K,'[54]TRAMO 03'!#REF!,'[54]TRAMO 03'!#REF!,'[54]TRAMO 03'!#REF!,'[54]TRAMO 03'!#REF!,'[54]TRAMO 03'!#REF!,'[54]TRAMO 03'!#REF!,'[54]TRAMO 03'!#REF!,'[54]TRAMO 03'!#REF!,'[54]TRAMO 03'!#REF!,'[54]TRAMO 03'!#REF!,'[54]TRAMO 03'!#REF!,'[54]TRAMO 03'!#REF!,'[54]TRAMO 03'!#REF!</definedName>
    <definedName name="FGXGNG" localSheetId="18">'[54]TRAMO 03'!$F:$F,'[54]TRAMO 03'!$I:$I,'[54]TRAMO 03'!$K:$K,'[54]TRAMO 03'!#REF!,'[54]TRAMO 03'!#REF!,'[54]TRAMO 03'!#REF!,'[54]TRAMO 03'!#REF!,'[54]TRAMO 03'!#REF!,'[54]TRAMO 03'!#REF!,'[54]TRAMO 03'!#REF!,'[54]TRAMO 03'!#REF!,'[54]TRAMO 03'!#REF!,'[54]TRAMO 03'!#REF!,'[54]TRAMO 03'!#REF!,'[54]TRAMO 03'!#REF!,'[54]TRAMO 03'!#REF!</definedName>
    <definedName name="FGXGNG" localSheetId="20">'[54]TRAMO 03'!$F:$F,'[54]TRAMO 03'!$I:$I,'[54]TRAMO 03'!$K:$K,'[54]TRAMO 03'!#REF!,'[54]TRAMO 03'!#REF!,'[54]TRAMO 03'!#REF!,'[54]TRAMO 03'!#REF!,'[54]TRAMO 03'!#REF!,'[54]TRAMO 03'!#REF!,'[54]TRAMO 03'!#REF!,'[54]TRAMO 03'!#REF!,'[54]TRAMO 03'!#REF!,'[54]TRAMO 03'!#REF!,'[54]TRAMO 03'!#REF!,'[54]TRAMO 03'!#REF!,'[54]TRAMO 03'!#REF!</definedName>
    <definedName name="FGXGNG" localSheetId="11">'[54]TRAMO 03'!$F:$F,'[54]TRAMO 03'!$I:$I,'[54]TRAMO 03'!$K:$K,'[54]TRAMO 03'!#REF!,'[54]TRAMO 03'!#REF!,'[54]TRAMO 03'!#REF!,'[54]TRAMO 03'!#REF!,'[54]TRAMO 03'!#REF!,'[54]TRAMO 03'!#REF!,'[54]TRAMO 03'!#REF!,'[54]TRAMO 03'!#REF!,'[54]TRAMO 03'!#REF!,'[54]TRAMO 03'!#REF!,'[54]TRAMO 03'!#REF!,'[54]TRAMO 03'!#REF!,'[54]TRAMO 03'!#REF!</definedName>
    <definedName name="FGXGNG" localSheetId="14">'[54]TRAMO 03'!$F:$F,'[54]TRAMO 03'!$I:$I,'[54]TRAMO 03'!$K:$K,'[54]TRAMO 03'!#REF!,'[54]TRAMO 03'!#REF!,'[54]TRAMO 03'!#REF!,'[54]TRAMO 03'!#REF!,'[54]TRAMO 03'!#REF!,'[54]TRAMO 03'!#REF!,'[54]TRAMO 03'!#REF!,'[54]TRAMO 03'!#REF!,'[54]TRAMO 03'!#REF!,'[54]TRAMO 03'!#REF!,'[54]TRAMO 03'!#REF!,'[54]TRAMO 03'!#REF!,'[54]TRAMO 03'!#REF!</definedName>
    <definedName name="FGXGNG" localSheetId="1">'[54]TRAMO 03'!$F:$F,'[54]TRAMO 03'!$I:$I,'[54]TRAMO 03'!$K:$K,'[54]TRAMO 03'!#REF!,'[54]TRAMO 03'!#REF!,'[54]TRAMO 03'!#REF!,'[54]TRAMO 03'!#REF!,'[54]TRAMO 03'!#REF!,'[54]TRAMO 03'!#REF!,'[54]TRAMO 03'!#REF!,'[54]TRAMO 03'!#REF!,'[54]TRAMO 03'!#REF!,'[54]TRAMO 03'!#REF!,'[54]TRAMO 03'!#REF!,'[54]TRAMO 03'!#REF!,'[54]TRAMO 03'!#REF!</definedName>
    <definedName name="FGXGNG" localSheetId="2">#REF!,#REF!,#REF!,#REF!,#REF!,#REF!,#REF!,#REF!,#REF!,#REF!,#REF!,#REF!,#REF!,#REF!,#REF!,#REF!</definedName>
    <definedName name="FGXGNG">'[54]TRAMO 03'!$F:$F,'[54]TRAMO 03'!$I:$I,'[54]TRAMO 03'!$K:$K,'[54]TRAMO 03'!#REF!,'[54]TRAMO 03'!#REF!,'[54]TRAMO 03'!#REF!,'[54]TRAMO 03'!#REF!,'[54]TRAMO 03'!#REF!,'[54]TRAMO 03'!#REF!,'[54]TRAMO 03'!#REF!,'[54]TRAMO 03'!#REF!,'[54]TRAMO 03'!#REF!,'[54]TRAMO 03'!#REF!,'[54]TRAMO 03'!#REF!,'[54]TRAMO 03'!#REF!,'[54]TRAMO 03'!#REF!</definedName>
    <definedName name="fhfg" localSheetId="7"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10"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5" hidden="1">{"TAB1",#N/A,TRUE,"GENERAL";"TAB2",#N/A,TRUE,"GENERAL";"TAB3",#N/A,TRUE,"GENERAL";"TAB4",#N/A,TRUE,"GENERAL";"TAB5",#N/A,TRUE,"GENERAL"}</definedName>
    <definedName name="fhfg" localSheetId="19"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2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4"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10"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5" hidden="1">{"via1",#N/A,TRUE,"general";"via2",#N/A,TRUE,"general";"via3",#N/A,TRUE,"general"}</definedName>
    <definedName name="fhfgh" localSheetId="19"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20" hidden="1">{"via1",#N/A,TRUE,"general";"via2",#N/A,TRUE,"general";"via3",#N/A,TRUE,"general"}</definedName>
    <definedName name="fhfgh" localSheetId="11" hidden="1">{"via1",#N/A,TRUE,"general";"via2",#N/A,TRUE,"general";"via3",#N/A,TRUE,"general"}</definedName>
    <definedName name="fhfgh" localSheetId="14"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7" hidden="1">{#N/A,#N/A,TRUE,"1842CWN0"}</definedName>
    <definedName name="fhg" localSheetId="5" hidden="1">{#N/A,#N/A,TRUE,"1842CWN0"}</definedName>
    <definedName name="fhg" localSheetId="6" hidden="1">{#N/A,#N/A,TRUE,"1842CWN0"}</definedName>
    <definedName name="fhg" localSheetId="21" hidden="1">{#N/A,#N/A,TRUE,"1842CWN0"}</definedName>
    <definedName name="fhg" localSheetId="22" hidden="1">{#N/A,#N/A,TRUE,"1842CWN0"}</definedName>
    <definedName name="fhg" localSheetId="23" hidden="1">{#N/A,#N/A,TRUE,"1842CWN0"}</definedName>
    <definedName name="fhg" localSheetId="24" hidden="1">{#N/A,#N/A,TRUE,"1842CWN0"}</definedName>
    <definedName name="fhg" localSheetId="8" hidden="1">{#N/A,#N/A,TRUE,"1842CWN0"}</definedName>
    <definedName name="fhg" localSheetId="9" hidden="1">{#N/A,#N/A,TRUE,"1842CWN0"}</definedName>
    <definedName name="fhg" localSheetId="25" hidden="1">{#N/A,#N/A,TRUE,"1842CWN0"}</definedName>
    <definedName name="fhg" localSheetId="26" hidden="1">{#N/A,#N/A,TRUE,"1842CWN0"}</definedName>
    <definedName name="fhg" localSheetId="27" hidden="1">{#N/A,#N/A,TRUE,"1842CWN0"}</definedName>
    <definedName name="fhg" localSheetId="28" hidden="1">{#N/A,#N/A,TRUE,"1842CWN0"}</definedName>
    <definedName name="fhg" localSheetId="10" hidden="1">{#N/A,#N/A,TRUE,"1842CWN0"}</definedName>
    <definedName name="fhg" localSheetId="12" hidden="1">{#N/A,#N/A,TRUE,"1842CWN0"}</definedName>
    <definedName name="fhg" localSheetId="13" hidden="1">{#N/A,#N/A,TRUE,"1842CWN0"}</definedName>
    <definedName name="fhg" localSheetId="15" hidden="1">{#N/A,#N/A,TRUE,"1842CWN0"}</definedName>
    <definedName name="fhg" localSheetId="19" hidden="1">{#N/A,#N/A,TRUE,"1842CWN0"}</definedName>
    <definedName name="fhg" localSheetId="16" hidden="1">{#N/A,#N/A,TRUE,"1842CWN0"}</definedName>
    <definedName name="fhg" localSheetId="17" hidden="1">{#N/A,#N/A,TRUE,"1842CWN0"}</definedName>
    <definedName name="fhg" localSheetId="18" hidden="1">{#N/A,#N/A,TRUE,"1842CWN0"}</definedName>
    <definedName name="fhg" localSheetId="20" hidden="1">{#N/A,#N/A,TRUE,"1842CWN0"}</definedName>
    <definedName name="fhg" localSheetId="11" hidden="1">{#N/A,#N/A,TRUE,"1842CWN0"}</definedName>
    <definedName name="fhg" localSheetId="14" hidden="1">{#N/A,#N/A,TRUE,"1842CWN0"}</definedName>
    <definedName name="fhg" localSheetId="1" hidden="1">{#N/A,#N/A,TRUE,"1842CWN0"}</definedName>
    <definedName name="fhg" localSheetId="2" hidden="1">{#N/A,#N/A,TRUE,"1842CWN0"}</definedName>
    <definedName name="fhg" hidden="1">{#N/A,#N/A,TRUE,"1842CWN0"}</definedName>
    <definedName name="fhgh" localSheetId="7"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10"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5" hidden="1">{"via1",#N/A,TRUE,"general";"via2",#N/A,TRUE,"general";"via3",#N/A,TRUE,"general"}</definedName>
    <definedName name="fhgh" localSheetId="19"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20" hidden="1">{"via1",#N/A,TRUE,"general";"via2",#N/A,TRUE,"general";"via3",#N/A,TRUE,"general"}</definedName>
    <definedName name="fhgh" localSheetId="11" hidden="1">{"via1",#N/A,TRUE,"general";"via2",#N/A,TRUE,"general";"via3",#N/A,TRUE,"general"}</definedName>
    <definedName name="fhgh" localSheetId="14"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10"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5" hidden="1">{"via1",#N/A,TRUE,"general";"via2",#N/A,TRUE,"general";"via3",#N/A,TRUE,"general"}</definedName>
    <definedName name="fhpltyunh" localSheetId="19"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20" hidden="1">{"via1",#N/A,TRUE,"general";"via2",#N/A,TRUE,"general";"via3",#N/A,TRUE,"general"}</definedName>
    <definedName name="fhpltyunh" localSheetId="11" hidden="1">{"via1",#N/A,TRUE,"general";"via2",#N/A,TRUE,"general";"via3",#N/A,TRUE,"general"}</definedName>
    <definedName name="fhpltyunh" localSheetId="14"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 localSheetId="2">#REF!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7">[6]!ERR</definedName>
    <definedName name="FINANCIACION" localSheetId="5">[6]!ERR</definedName>
    <definedName name="FINANCIACION" localSheetId="6">[6]!ERR</definedName>
    <definedName name="FINANCIACION" localSheetId="21">[6]!ERR</definedName>
    <definedName name="FINANCIACION" localSheetId="22">[6]!ERR</definedName>
    <definedName name="FINANCIACION" localSheetId="23">[6]!ERR</definedName>
    <definedName name="FINANCIACION" localSheetId="24">[6]!ERR</definedName>
    <definedName name="FINANCIACION" localSheetId="8">[6]!ERR</definedName>
    <definedName name="FINANCIACION" localSheetId="9">[6]!ERR</definedName>
    <definedName name="FINANCIACION" localSheetId="25">[6]!ERR</definedName>
    <definedName name="FINANCIACION" localSheetId="26">[6]!ERR</definedName>
    <definedName name="FINANCIACION" localSheetId="27">[6]!ERR</definedName>
    <definedName name="FINANCIACION" localSheetId="28">[6]!ERR</definedName>
    <definedName name="FINANCIACION" localSheetId="10">[6]!ERR</definedName>
    <definedName name="FINANCIACION" localSheetId="12">[6]!ERR</definedName>
    <definedName name="FINANCIACION" localSheetId="13">[6]!ERR</definedName>
    <definedName name="FINANCIACION" localSheetId="15">[6]!ERR</definedName>
    <definedName name="FINANCIACION" localSheetId="19">[6]!ERR</definedName>
    <definedName name="FINANCIACION" localSheetId="16">[6]!ERR</definedName>
    <definedName name="FINANCIACION" localSheetId="17">[6]!ERR</definedName>
    <definedName name="FINANCIACION" localSheetId="18">[6]!ERR</definedName>
    <definedName name="FINANCIACION" localSheetId="20">[6]!ERR</definedName>
    <definedName name="FINANCIACION" localSheetId="11">[6]!ERR</definedName>
    <definedName name="FINANCIACION" localSheetId="14">[6]!ERR</definedName>
    <definedName name="FINANCIACION" localSheetId="1">'MEMORIAS DE CANTIDADES'!ERR</definedName>
    <definedName name="FINANCIACION" localSheetId="2">'PMA '!ERR</definedName>
    <definedName name="FINANCIACION">[0]!ERR</definedName>
    <definedName name="FinePrint" localSheetId="7">[56]!FinePrint</definedName>
    <definedName name="FinePrint" localSheetId="5">[56]!FinePrint</definedName>
    <definedName name="FinePrint" localSheetId="6">[56]!FinePrint</definedName>
    <definedName name="FinePrint" localSheetId="21">[56]!FinePrint</definedName>
    <definedName name="FinePrint" localSheetId="22">[56]!FinePrint</definedName>
    <definedName name="FinePrint" localSheetId="23">[56]!FinePrint</definedName>
    <definedName name="FinePrint" localSheetId="24">[56]!FinePrint</definedName>
    <definedName name="FinePrint" localSheetId="8">[56]!FinePrint</definedName>
    <definedName name="FinePrint" localSheetId="9">[56]!FinePrint</definedName>
    <definedName name="FinePrint" localSheetId="25">[56]!FinePrint</definedName>
    <definedName name="FinePrint" localSheetId="26">[56]!FinePrint</definedName>
    <definedName name="FinePrint" localSheetId="27">[56]!FinePrint</definedName>
    <definedName name="FinePrint" localSheetId="28">[56]!FinePrint</definedName>
    <definedName name="FinePrint" localSheetId="10">[56]!FinePrint</definedName>
    <definedName name="FinePrint" localSheetId="12">[56]!FinePrint</definedName>
    <definedName name="FinePrint" localSheetId="13">[56]!FinePrint</definedName>
    <definedName name="FinePrint" localSheetId="15">[56]!FinePrint</definedName>
    <definedName name="FinePrint" localSheetId="19">[56]!FinePrint</definedName>
    <definedName name="FinePrint" localSheetId="16">[56]!FinePrint</definedName>
    <definedName name="FinePrint" localSheetId="17">[56]!FinePrint</definedName>
    <definedName name="FinePrint" localSheetId="18">[56]!FinePrint</definedName>
    <definedName name="FinePrint" localSheetId="20">[56]!FinePrint</definedName>
    <definedName name="FinePrint" localSheetId="11">[56]!FinePrint</definedName>
    <definedName name="FinePrint" localSheetId="14">[56]!FinePrint</definedName>
    <definedName name="FinePrint" localSheetId="2">#REF!</definedName>
    <definedName name="FinePrint" localSheetId="0">[56]!FinePrint</definedName>
    <definedName name="FinePrint">[56]!FinePrint</definedName>
    <definedName name="fm" localSheetId="4">#REF!</definedName>
    <definedName name="fm" localSheetId="3">#REF!</definedName>
    <definedName name="FM">1.18</definedName>
    <definedName name="fnic" localSheetId="2">#REF!</definedName>
    <definedName name="fnic">[61]Hoja1!$C$13</definedName>
    <definedName name="FO">1.32</definedName>
    <definedName name="FORDESCR" localSheetId="1">'[3]7422CW00'!#REF!</definedName>
    <definedName name="FORDESCR" localSheetId="2">#REF!</definedName>
    <definedName name="FORDESCR">'[3]7422CW00'!#REF!</definedName>
    <definedName name="FORM_C3" localSheetId="2">#REF!</definedName>
    <definedName name="FORM_C3">[85]Hoja1!$A$33:$N$51</definedName>
    <definedName name="FORMOLT" localSheetId="1">'[3]7422CW00'!#REF!</definedName>
    <definedName name="FORMOLT" localSheetId="2">#REF!</definedName>
    <definedName name="FORMOLT">'[3]7422CW00'!#REF!</definedName>
    <definedName name="formularioCantidades" localSheetId="7">#REF!</definedName>
    <definedName name="formularioCantidades" localSheetId="5">#REF!</definedName>
    <definedName name="formularioCantidades" localSheetId="6">#REF!</definedName>
    <definedName name="formularioCantidades" localSheetId="21">#REF!</definedName>
    <definedName name="formularioCantidades" localSheetId="22">#REF!</definedName>
    <definedName name="formularioCantidades" localSheetId="23">#REF!</definedName>
    <definedName name="formularioCantidades" localSheetId="24">#REF!</definedName>
    <definedName name="formularioCantidades" localSheetId="8">#REF!</definedName>
    <definedName name="formularioCantidades" localSheetId="9">#REF!</definedName>
    <definedName name="formularioCantidades" localSheetId="25">#REF!</definedName>
    <definedName name="formularioCantidades" localSheetId="26">#REF!</definedName>
    <definedName name="formularioCantidades" localSheetId="27">#REF!</definedName>
    <definedName name="formularioCantidades" localSheetId="28">#REF!</definedName>
    <definedName name="formularioCantidades" localSheetId="10">#REF!</definedName>
    <definedName name="formularioCantidades" localSheetId="12">#REF!</definedName>
    <definedName name="formularioCantidades" localSheetId="13">#REF!</definedName>
    <definedName name="formularioCantidades" localSheetId="15">#REF!</definedName>
    <definedName name="formularioCantidades" localSheetId="19">#REF!</definedName>
    <definedName name="formularioCantidades" localSheetId="16">#REF!</definedName>
    <definedName name="formularioCantidades" localSheetId="17">#REF!</definedName>
    <definedName name="formularioCantidades" localSheetId="18">#REF!</definedName>
    <definedName name="formularioCantidades" localSheetId="20">#REF!</definedName>
    <definedName name="formularioCantidades" localSheetId="11">#REF!</definedName>
    <definedName name="formularioCantidades" localSheetId="14">#REF!</definedName>
    <definedName name="formularioCantidades" localSheetId="1">#REF!</definedName>
    <definedName name="formularioCantidades">#REF!</definedName>
    <definedName name="FORSHE" localSheetId="7">'[3]7422CW00'!#REF!</definedName>
    <definedName name="FORSHE" localSheetId="5">'[3]7422CW00'!#REF!</definedName>
    <definedName name="FORSHE" localSheetId="6">'[3]7422CW00'!#REF!</definedName>
    <definedName name="FORSHE" localSheetId="21">'[3]7422CW00'!#REF!</definedName>
    <definedName name="FORSHE" localSheetId="22">'[3]7422CW00'!#REF!</definedName>
    <definedName name="FORSHE" localSheetId="23">'[3]7422CW00'!#REF!</definedName>
    <definedName name="FORSHE" localSheetId="24">'[3]7422CW00'!#REF!</definedName>
    <definedName name="FORSHE" localSheetId="8">'[3]7422CW00'!#REF!</definedName>
    <definedName name="FORSHE" localSheetId="9">'[3]7422CW00'!#REF!</definedName>
    <definedName name="FORSHE" localSheetId="25">'[3]7422CW00'!#REF!</definedName>
    <definedName name="FORSHE" localSheetId="26">'[3]7422CW00'!#REF!</definedName>
    <definedName name="FORSHE" localSheetId="27">'[3]7422CW00'!#REF!</definedName>
    <definedName name="FORSHE" localSheetId="28">'[3]7422CW00'!#REF!</definedName>
    <definedName name="FORSHE" localSheetId="10">'[3]7422CW00'!#REF!</definedName>
    <definedName name="FORSHE" localSheetId="12">'[3]7422CW00'!#REF!</definedName>
    <definedName name="FORSHE" localSheetId="13">'[3]7422CW00'!#REF!</definedName>
    <definedName name="FORSHE" localSheetId="15">'[3]7422CW00'!#REF!</definedName>
    <definedName name="FORSHE" localSheetId="19">'[3]7422CW00'!#REF!</definedName>
    <definedName name="FORSHE" localSheetId="16">'[3]7422CW00'!#REF!</definedName>
    <definedName name="FORSHE" localSheetId="17">'[3]7422CW00'!#REF!</definedName>
    <definedName name="FORSHE" localSheetId="18">'[3]7422CW00'!#REF!</definedName>
    <definedName name="FORSHE" localSheetId="20">'[3]7422CW00'!#REF!</definedName>
    <definedName name="FORSHE" localSheetId="11">'[3]7422CW00'!#REF!</definedName>
    <definedName name="FORSHE" localSheetId="14">'[3]7422CW00'!#REF!</definedName>
    <definedName name="FORSHE" localSheetId="1">'[3]7422CW00'!#REF!</definedName>
    <definedName name="FORSHE" localSheetId="2">#REF!</definedName>
    <definedName name="FORSHE">'[3]7422CW00'!#REF!</definedName>
    <definedName name="FORUNMIS" localSheetId="1">'[3]7422CW00'!#REF!</definedName>
    <definedName name="FORUNMIS" localSheetId="2">#REF!</definedName>
    <definedName name="FORUNMIS">'[3]7422CW00'!#REF!</definedName>
    <definedName name="FR">1.15</definedName>
    <definedName name="frbgsd" localSheetId="7"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10"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5" hidden="1">{"via1",#N/A,TRUE,"general";"via2",#N/A,TRUE,"general";"via3",#N/A,TRUE,"general"}</definedName>
    <definedName name="frefr" localSheetId="19"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20" hidden="1">{"via1",#N/A,TRUE,"general";"via2",#N/A,TRUE,"general";"via3",#N/A,TRUE,"general"}</definedName>
    <definedName name="frefr" localSheetId="11" hidden="1">{"via1",#N/A,TRUE,"general";"via2",#N/A,TRUE,"general";"via3",#N/A,TRUE,"general"}</definedName>
    <definedName name="frefr" localSheetId="14"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10"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5" hidden="1">{"via1",#N/A,TRUE,"general";"via2",#N/A,TRUE,"general";"via3",#N/A,TRUE,"general"}</definedName>
    <definedName name="frfa" localSheetId="19"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20" hidden="1">{"via1",#N/A,TRUE,"general";"via2",#N/A,TRUE,"general";"via3",#N/A,TRUE,"general"}</definedName>
    <definedName name="frfa" localSheetId="11" hidden="1">{"via1",#N/A,TRUE,"general";"via2",#N/A,TRUE,"general";"via3",#N/A,TRUE,"general"}</definedName>
    <definedName name="frfa" localSheetId="14"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10"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5" hidden="1">{"TAB1",#N/A,TRUE,"GENERAL";"TAB2",#N/A,TRUE,"GENERAL";"TAB3",#N/A,TRUE,"GENERAL";"TAB4",#N/A,TRUE,"GENERAL";"TAB5",#N/A,TRUE,"GENERAL"}</definedName>
    <definedName name="frfr" localSheetId="19"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2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4"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7">[6]!ERR</definedName>
    <definedName name="fu" localSheetId="5">[6]!ERR</definedName>
    <definedName name="fu" localSheetId="6">[6]!ERR</definedName>
    <definedName name="fu" localSheetId="21">[6]!ERR</definedName>
    <definedName name="fu" localSheetId="22">[6]!ERR</definedName>
    <definedName name="fu" localSheetId="23">[6]!ERR</definedName>
    <definedName name="fu" localSheetId="24">[6]!ERR</definedName>
    <definedName name="fu" localSheetId="8">[6]!ERR</definedName>
    <definedName name="fu" localSheetId="9">[6]!ERR</definedName>
    <definedName name="fu" localSheetId="25">[6]!ERR</definedName>
    <definedName name="fu" localSheetId="26">[6]!ERR</definedName>
    <definedName name="fu" localSheetId="27">[6]!ERR</definedName>
    <definedName name="fu" localSheetId="28">[6]!ERR</definedName>
    <definedName name="fu" localSheetId="10">[6]!ERR</definedName>
    <definedName name="fu" localSheetId="12">[6]!ERR</definedName>
    <definedName name="fu" localSheetId="13">[6]!ERR</definedName>
    <definedName name="fu" localSheetId="15">[6]!ERR</definedName>
    <definedName name="fu" localSheetId="19">[6]!ERR</definedName>
    <definedName name="fu" localSheetId="16">[6]!ERR</definedName>
    <definedName name="fu" localSheetId="17">[6]!ERR</definedName>
    <definedName name="fu" localSheetId="18">[6]!ERR</definedName>
    <definedName name="fu" localSheetId="20">[6]!ERR</definedName>
    <definedName name="fu" localSheetId="11">[6]!ERR</definedName>
    <definedName name="fu" localSheetId="14">[6]!ERR</definedName>
    <definedName name="fu" localSheetId="1">'MEMORIAS DE CANTIDADES'!ERR</definedName>
    <definedName name="fu" localSheetId="2">'PMA '!ERR</definedName>
    <definedName name="fu">[0]!ERR</definedName>
    <definedName name="Full_Print" localSheetId="7">#REF!</definedName>
    <definedName name="Full_Print" localSheetId="5">#REF!</definedName>
    <definedName name="Full_Print" localSheetId="6">#REF!</definedName>
    <definedName name="Full_Print" localSheetId="21">#REF!</definedName>
    <definedName name="Full_Print" localSheetId="22">#REF!</definedName>
    <definedName name="Full_Print" localSheetId="23">#REF!</definedName>
    <definedName name="Full_Print" localSheetId="24">#REF!</definedName>
    <definedName name="Full_Print" localSheetId="8">#REF!</definedName>
    <definedName name="Full_Print" localSheetId="9">#REF!</definedName>
    <definedName name="Full_Print" localSheetId="25">#REF!</definedName>
    <definedName name="Full_Print" localSheetId="26">#REF!</definedName>
    <definedName name="Full_Print" localSheetId="27">#REF!</definedName>
    <definedName name="Full_Print" localSheetId="28">#REF!</definedName>
    <definedName name="Full_Print" localSheetId="10">#REF!</definedName>
    <definedName name="Full_Print" localSheetId="12">#REF!</definedName>
    <definedName name="Full_Print" localSheetId="13">#REF!</definedName>
    <definedName name="Full_Print" localSheetId="15">#REF!</definedName>
    <definedName name="Full_Print" localSheetId="19">#REF!</definedName>
    <definedName name="Full_Print" localSheetId="16">#REF!</definedName>
    <definedName name="Full_Print" localSheetId="17">#REF!</definedName>
    <definedName name="Full_Print" localSheetId="18">#REF!</definedName>
    <definedName name="Full_Print" localSheetId="20">#REF!</definedName>
    <definedName name="Full_Print" localSheetId="11">#REF!</definedName>
    <definedName name="Full_Print" localSheetId="14">#REF!</definedName>
    <definedName name="Full_Print" localSheetId="1">#REF!</definedName>
    <definedName name="Full_Print">#REF!</definedName>
    <definedName name="fwff" localSheetId="7"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10"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5" hidden="1">{"via1",#N/A,TRUE,"general";"via2",#N/A,TRUE,"general";"via3",#N/A,TRUE,"general"}</definedName>
    <definedName name="fwff" localSheetId="19"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20" hidden="1">{"via1",#N/A,TRUE,"general";"via2",#N/A,TRUE,"general";"via3",#N/A,TRUE,"general"}</definedName>
    <definedName name="fwff" localSheetId="11" hidden="1">{"via1",#N/A,TRUE,"general";"via2",#N/A,TRUE,"general";"via3",#N/A,TRUE,"general"}</definedName>
    <definedName name="fwff" localSheetId="14"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10"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5" hidden="1">{"via1",#N/A,TRUE,"general";"via2",#N/A,TRUE,"general";"via3",#N/A,TRUE,"general"}</definedName>
    <definedName name="fwwe" localSheetId="19"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20" hidden="1">{"via1",#N/A,TRUE,"general";"via2",#N/A,TRUE,"general";"via3",#N/A,TRUE,"general"}</definedName>
    <definedName name="fwwe" localSheetId="11" hidden="1">{"via1",#N/A,TRUE,"general";"via2",#N/A,TRUE,"general";"via3",#N/A,TRUE,"general"}</definedName>
    <definedName name="fwwe" localSheetId="14"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 localSheetId="2">#REF!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2">#REF!</definedName>
    <definedName name="G_C1">[13]Tablas!#REF!</definedName>
    <definedName name="G_C10" localSheetId="2">#REF!</definedName>
    <definedName name="G_C10">[13]Tablas!#REF!</definedName>
    <definedName name="G_C11" localSheetId="2">#REF!</definedName>
    <definedName name="G_C11">[13]Tablas!#REF!</definedName>
    <definedName name="G_C12" localSheetId="2">#REF!</definedName>
    <definedName name="G_C12">[13]Tablas!#REF!</definedName>
    <definedName name="G_C13" localSheetId="2">#REF!</definedName>
    <definedName name="G_C13">[13]Tablas!#REF!</definedName>
    <definedName name="G_C14" localSheetId="2">#REF!</definedName>
    <definedName name="G_C14">[13]Tablas!#REF!</definedName>
    <definedName name="G_C15" localSheetId="2">#REF!</definedName>
    <definedName name="G_C15">[13]Tablas!#REF!</definedName>
    <definedName name="G_C16" localSheetId="2">#REF!</definedName>
    <definedName name="G_C16">[13]Tablas!#REF!</definedName>
    <definedName name="G_C17" localSheetId="2">#REF!</definedName>
    <definedName name="G_C17">[13]Tablas!#REF!</definedName>
    <definedName name="G_C18" localSheetId="2">#REF!</definedName>
    <definedName name="G_C18">[13]Tablas!#REF!</definedName>
    <definedName name="G_C19" localSheetId="2">#REF!</definedName>
    <definedName name="G_C19">[13]Tablas!#REF!</definedName>
    <definedName name="G_C2" localSheetId="2">#REF!</definedName>
    <definedName name="G_C2">[13]Tablas!#REF!</definedName>
    <definedName name="G_C20" localSheetId="2">#REF!</definedName>
    <definedName name="G_C20">[13]Tablas!#REF!</definedName>
    <definedName name="G_C21" localSheetId="2">#REF!</definedName>
    <definedName name="G_C21">[13]Tablas!#REF!</definedName>
    <definedName name="G_C22" localSheetId="2">#REF!</definedName>
    <definedName name="G_C22">[13]Tablas!#REF!</definedName>
    <definedName name="G_C3" localSheetId="2">#REF!</definedName>
    <definedName name="G_C3">[13]Tablas!#REF!</definedName>
    <definedName name="G_C4" localSheetId="2">#REF!</definedName>
    <definedName name="G_C4">[13]Tablas!#REF!</definedName>
    <definedName name="G_C5" localSheetId="2">#REF!</definedName>
    <definedName name="G_C5">[13]Tablas!#REF!</definedName>
    <definedName name="G_C6" localSheetId="2">#REF!</definedName>
    <definedName name="G_C6">[13]Tablas!#REF!</definedName>
    <definedName name="G_C7" localSheetId="2">#REF!</definedName>
    <definedName name="G_C7">[13]Tablas!#REF!</definedName>
    <definedName name="G_C8" localSheetId="2">#REF!</definedName>
    <definedName name="G_C8">[13]Tablas!#REF!</definedName>
    <definedName name="G_C9" localSheetId="2">#REF!</definedName>
    <definedName name="G_C9">[13]Tablas!#REF!</definedName>
    <definedName name="G1_" localSheetId="7">#REF!</definedName>
    <definedName name="G1_" localSheetId="5">#REF!</definedName>
    <definedName name="G1_" localSheetId="6">#REF!</definedName>
    <definedName name="G1_" localSheetId="21">#REF!</definedName>
    <definedName name="G1_" localSheetId="22">#REF!</definedName>
    <definedName name="G1_" localSheetId="23">#REF!</definedName>
    <definedName name="G1_" localSheetId="24">#REF!</definedName>
    <definedName name="G1_" localSheetId="8">#REF!</definedName>
    <definedName name="G1_" localSheetId="9">#REF!</definedName>
    <definedName name="G1_" localSheetId="25">#REF!</definedName>
    <definedName name="G1_" localSheetId="26">#REF!</definedName>
    <definedName name="G1_" localSheetId="27">#REF!</definedName>
    <definedName name="G1_" localSheetId="28">#REF!</definedName>
    <definedName name="G1_" localSheetId="10">#REF!</definedName>
    <definedName name="G1_" localSheetId="12">#REF!</definedName>
    <definedName name="G1_" localSheetId="13">#REF!</definedName>
    <definedName name="G1_" localSheetId="15">#REF!</definedName>
    <definedName name="G1_" localSheetId="19">#REF!</definedName>
    <definedName name="G1_" localSheetId="16">#REF!</definedName>
    <definedName name="G1_" localSheetId="17">#REF!</definedName>
    <definedName name="G1_" localSheetId="18">#REF!</definedName>
    <definedName name="G1_" localSheetId="20">#REF!</definedName>
    <definedName name="G1_" localSheetId="11">#REF!</definedName>
    <definedName name="G1_" localSheetId="14">#REF!</definedName>
    <definedName name="G1_" localSheetId="1">#REF!</definedName>
    <definedName name="G1_">#REF!</definedName>
    <definedName name="GAJ" localSheetId="1">#REF!</definedName>
    <definedName name="GAJ">#REF!</definedName>
    <definedName name="GAS" localSheetId="1">[13]Tablas!#REF!</definedName>
    <definedName name="GAS" localSheetId="2">#REF!</definedName>
    <definedName name="GAS">[13]Tablas!#REF!</definedName>
    <definedName name="gba" localSheetId="7"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21" hidden="1">{#N/A,#N/A,FALSE,"orthoflow";#N/A,#N/A,FALSE,"Miscelaneos";#N/A,#N/A,FALSE,"Instrumentacio";#N/A,#N/A,FALSE,"Electrico";#N/A,#N/A,FALSE,"Valv. Seguridad"}</definedName>
    <definedName name="gba" localSheetId="22" hidden="1">{#N/A,#N/A,FALSE,"orthoflow";#N/A,#N/A,FALSE,"Miscelaneos";#N/A,#N/A,FALSE,"Instrumentacio";#N/A,#N/A,FALSE,"Electrico";#N/A,#N/A,FALSE,"Valv. Seguridad"}</definedName>
    <definedName name="gba" localSheetId="23" hidden="1">{#N/A,#N/A,FALSE,"orthoflow";#N/A,#N/A,FALSE,"Miscelaneos";#N/A,#N/A,FALSE,"Instrumentacio";#N/A,#N/A,FALSE,"Electrico";#N/A,#N/A,FALSE,"Valv. Seguridad"}</definedName>
    <definedName name="gba" localSheetId="24"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25" hidden="1">{#N/A,#N/A,FALSE,"orthoflow";#N/A,#N/A,FALSE,"Miscelaneos";#N/A,#N/A,FALSE,"Instrumentacio";#N/A,#N/A,FALSE,"Electrico";#N/A,#N/A,FALSE,"Valv. Seguridad"}</definedName>
    <definedName name="gba" localSheetId="26" hidden="1">{#N/A,#N/A,FALSE,"orthoflow";#N/A,#N/A,FALSE,"Miscelaneos";#N/A,#N/A,FALSE,"Instrumentacio";#N/A,#N/A,FALSE,"Electrico";#N/A,#N/A,FALSE,"Valv. Seguridad"}</definedName>
    <definedName name="gba" localSheetId="27" hidden="1">{#N/A,#N/A,FALSE,"orthoflow";#N/A,#N/A,FALSE,"Miscelaneos";#N/A,#N/A,FALSE,"Instrumentacio";#N/A,#N/A,FALSE,"Electrico";#N/A,#N/A,FALSE,"Valv. Seguridad"}</definedName>
    <definedName name="gba" localSheetId="28"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15" hidden="1">{#N/A,#N/A,FALSE,"orthoflow";#N/A,#N/A,FALSE,"Miscelaneos";#N/A,#N/A,FALSE,"Instrumentacio";#N/A,#N/A,FALSE,"Electrico";#N/A,#N/A,FALSE,"Valv. Seguridad"}</definedName>
    <definedName name="gba" localSheetId="19" hidden="1">{#N/A,#N/A,FALSE,"orthoflow";#N/A,#N/A,FALSE,"Miscelaneos";#N/A,#N/A,FALSE,"Instrumentacio";#N/A,#N/A,FALSE,"Electrico";#N/A,#N/A,FALSE,"Valv. Seguridad"}</definedName>
    <definedName name="gba" localSheetId="16" hidden="1">{#N/A,#N/A,FALSE,"orthoflow";#N/A,#N/A,FALSE,"Miscelaneos";#N/A,#N/A,FALSE,"Instrumentacio";#N/A,#N/A,FALSE,"Electrico";#N/A,#N/A,FALSE,"Valv. Seguridad"}</definedName>
    <definedName name="gba" localSheetId="17" hidden="1">{#N/A,#N/A,FALSE,"orthoflow";#N/A,#N/A,FALSE,"Miscelaneos";#N/A,#N/A,FALSE,"Instrumentacio";#N/A,#N/A,FALSE,"Electrico";#N/A,#N/A,FALSE,"Valv. Seguridad"}</definedName>
    <definedName name="gba" localSheetId="18" hidden="1">{#N/A,#N/A,FALSE,"orthoflow";#N/A,#N/A,FALSE,"Miscelaneos";#N/A,#N/A,FALSE,"Instrumentacio";#N/A,#N/A,FALSE,"Electrico";#N/A,#N/A,FALSE,"Valv. Seguridad"}</definedName>
    <definedName name="gba" localSheetId="2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4"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7"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21" hidden="1">{#N/A,#N/A,FALSE,"Estatico";#N/A,#N/A,FALSE,"Tuberia";#N/A,#N/A,FALSE,"Instrumentación";#N/A,#N/A,FALSE,"Mecanica";#N/A,#N/A,FALSE,"Electrico";#N/A,#N/A,FALSE,"Ofic.Civiles"}</definedName>
    <definedName name="gbac" localSheetId="22" hidden="1">{#N/A,#N/A,FALSE,"Estatico";#N/A,#N/A,FALSE,"Tuberia";#N/A,#N/A,FALSE,"Instrumentación";#N/A,#N/A,FALSE,"Mecanica";#N/A,#N/A,FALSE,"Electrico";#N/A,#N/A,FALSE,"Ofic.Civiles"}</definedName>
    <definedName name="gbac" localSheetId="23" hidden="1">{#N/A,#N/A,FALSE,"Estatico";#N/A,#N/A,FALSE,"Tuberia";#N/A,#N/A,FALSE,"Instrumentación";#N/A,#N/A,FALSE,"Mecanica";#N/A,#N/A,FALSE,"Electrico";#N/A,#N/A,FALSE,"Ofic.Civiles"}</definedName>
    <definedName name="gbac" localSheetId="24"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25" hidden="1">{#N/A,#N/A,FALSE,"Estatico";#N/A,#N/A,FALSE,"Tuberia";#N/A,#N/A,FALSE,"Instrumentación";#N/A,#N/A,FALSE,"Mecanica";#N/A,#N/A,FALSE,"Electrico";#N/A,#N/A,FALSE,"Ofic.Civiles"}</definedName>
    <definedName name="gbac" localSheetId="26" hidden="1">{#N/A,#N/A,FALSE,"Estatico";#N/A,#N/A,FALSE,"Tuberia";#N/A,#N/A,FALSE,"Instrumentación";#N/A,#N/A,FALSE,"Mecanica";#N/A,#N/A,FALSE,"Electrico";#N/A,#N/A,FALSE,"Ofic.Civiles"}</definedName>
    <definedName name="gbac" localSheetId="27" hidden="1">{#N/A,#N/A,FALSE,"Estatico";#N/A,#N/A,FALSE,"Tuberia";#N/A,#N/A,FALSE,"Instrumentación";#N/A,#N/A,FALSE,"Mecanica";#N/A,#N/A,FALSE,"Electrico";#N/A,#N/A,FALSE,"Ofic.Civiles"}</definedName>
    <definedName name="gbac" localSheetId="28"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15" hidden="1">{#N/A,#N/A,FALSE,"Estatico";#N/A,#N/A,FALSE,"Tuberia";#N/A,#N/A,FALSE,"Instrumentación";#N/A,#N/A,FALSE,"Mecanica";#N/A,#N/A,FALSE,"Electrico";#N/A,#N/A,FALSE,"Ofic.Civiles"}</definedName>
    <definedName name="gbac" localSheetId="19" hidden="1">{#N/A,#N/A,FALSE,"Estatico";#N/A,#N/A,FALSE,"Tuberia";#N/A,#N/A,FALSE,"Instrumentación";#N/A,#N/A,FALSE,"Mecanica";#N/A,#N/A,FALSE,"Electrico";#N/A,#N/A,FALSE,"Ofic.Civiles"}</definedName>
    <definedName name="gbac" localSheetId="16" hidden="1">{#N/A,#N/A,FALSE,"Estatico";#N/A,#N/A,FALSE,"Tuberia";#N/A,#N/A,FALSE,"Instrumentación";#N/A,#N/A,FALSE,"Mecanica";#N/A,#N/A,FALSE,"Electrico";#N/A,#N/A,FALSE,"Ofic.Civiles"}</definedName>
    <definedName name="gbac" localSheetId="17" hidden="1">{#N/A,#N/A,FALSE,"Estatico";#N/A,#N/A,FALSE,"Tuberia";#N/A,#N/A,FALSE,"Instrumentación";#N/A,#N/A,FALSE,"Mecanica";#N/A,#N/A,FALSE,"Electrico";#N/A,#N/A,FALSE,"Ofic.Civiles"}</definedName>
    <definedName name="gbac" localSheetId="18" hidden="1">{#N/A,#N/A,FALSE,"Estatico";#N/A,#N/A,FALSE,"Tuberia";#N/A,#N/A,FALSE,"Instrumentación";#N/A,#N/A,FALSE,"Mecanica";#N/A,#N/A,FALSE,"Electrico";#N/A,#N/A,FALSE,"Ofic.Civiles"}</definedName>
    <definedName name="gbac" localSheetId="2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4"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2">#REF!</definedName>
    <definedName name="GCB">[12]Tablas!#REF!</definedName>
    <definedName name="GCI" localSheetId="2">#REF!</definedName>
    <definedName name="GCI">[13]Tablas!#REF!</definedName>
    <definedName name="GCN" localSheetId="2">#REF!</definedName>
    <definedName name="GCN">[13]Tablas!#REF!</definedName>
    <definedName name="GCP" localSheetId="2">#REF!</definedName>
    <definedName name="GCP">[13]Tablas!#REF!</definedName>
    <definedName name="GDN" localSheetId="2">#REF!</definedName>
    <definedName name="GDN">[13]Tablas!#REF!</definedName>
    <definedName name="GDR" localSheetId="2">#REF!</definedName>
    <definedName name="GDR">[13]Tablas!#REF!</definedName>
    <definedName name="gdt" localSheetId="7"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10"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5" hidden="1">{"TAB1",#N/A,TRUE,"GENERAL";"TAB2",#N/A,TRUE,"GENERAL";"TAB3",#N/A,TRUE,"GENERAL";"TAB4",#N/A,TRUE,"GENERAL";"TAB5",#N/A,TRUE,"GENERAL"}</definedName>
    <definedName name="gdt" localSheetId="19"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20" hidden="1">{"TAB1",#N/A,TRUE,"GENERAL";"TAB2",#N/A,TRUE,"GENERAL";"TAB3",#N/A,TRUE,"GENERAL";"TAB4",#N/A,TRUE,"GENERAL";"TAB5",#N/A,TRUE,"GENERAL"}</definedName>
    <definedName name="gdt" localSheetId="11" hidden="1">{"TAB1",#N/A,TRUE,"GENERAL";"TAB2",#N/A,TRUE,"GENERAL";"TAB3",#N/A,TRUE,"GENERAL";"TAB4",#N/A,TRUE,"GENERAL";"TAB5",#N/A,TRUE,"GENERAL"}</definedName>
    <definedName name="gdt" localSheetId="14"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2">#REF!</definedName>
    <definedName name="GEA">[13]Tablas!#REF!</definedName>
    <definedName name="GEA1_1" localSheetId="2">#REF!</definedName>
    <definedName name="GEA1_1">[13]Tablas!#REF!</definedName>
    <definedName name="GEA1_1_1" localSheetId="2">#REF!</definedName>
    <definedName name="GEA1_1_1">[13]Tablas!#REF!</definedName>
    <definedName name="GEA1_1_10" localSheetId="2">#REF!</definedName>
    <definedName name="GEA1_1_10">[13]Tablas!#REF!</definedName>
    <definedName name="GEA1_1_2" localSheetId="2">#REF!</definedName>
    <definedName name="GEA1_1_2">[13]Tablas!#REF!</definedName>
    <definedName name="GEA1_1_3" localSheetId="2">#REF!</definedName>
    <definedName name="GEA1_1_3">[13]Tablas!#REF!</definedName>
    <definedName name="GEA1_1_4" localSheetId="2">#REF!</definedName>
    <definedName name="GEA1_1_4">[13]Tablas!#REF!</definedName>
    <definedName name="GEA1_1_5" localSheetId="2">#REF!</definedName>
    <definedName name="GEA1_1_5">[13]Tablas!#REF!</definedName>
    <definedName name="GEA1_1_6" localSheetId="2">#REF!</definedName>
    <definedName name="GEA1_1_6">[13]Tablas!#REF!</definedName>
    <definedName name="GEA1_1_7" localSheetId="2">#REF!</definedName>
    <definedName name="GEA1_1_7">[13]Tablas!#REF!</definedName>
    <definedName name="GEA1_1_8" localSheetId="2">#REF!</definedName>
    <definedName name="GEA1_1_8">[13]Tablas!#REF!</definedName>
    <definedName name="GEA1_1_9" localSheetId="2">#REF!</definedName>
    <definedName name="GEA1_1_9">[13]Tablas!#REF!</definedName>
    <definedName name="GEA1_2" localSheetId="2">#REF!</definedName>
    <definedName name="GEA1_2">[13]Tablas!#REF!</definedName>
    <definedName name="GEA1_3" localSheetId="2">#REF!</definedName>
    <definedName name="GEA1_3">[13]Tablas!#REF!</definedName>
    <definedName name="GEA1_4" localSheetId="2">#REF!</definedName>
    <definedName name="GEA1_4">[13]Tablas!#REF!</definedName>
    <definedName name="GEC" localSheetId="2">#REF!</definedName>
    <definedName name="GEC">[13]Tablas!#REF!</definedName>
    <definedName name="GEC_ON_DAPIAY" localSheetId="7">#REF!</definedName>
    <definedName name="GEC_ON_DAPIAY" localSheetId="5">#REF!</definedName>
    <definedName name="GEC_ON_DAPIAY" localSheetId="6">#REF!</definedName>
    <definedName name="GEC_ON_DAPIAY" localSheetId="21">#REF!</definedName>
    <definedName name="GEC_ON_DAPIAY" localSheetId="22">#REF!</definedName>
    <definedName name="GEC_ON_DAPIAY" localSheetId="23">#REF!</definedName>
    <definedName name="GEC_ON_DAPIAY" localSheetId="24">#REF!</definedName>
    <definedName name="GEC_ON_DAPIAY" localSheetId="8">#REF!</definedName>
    <definedName name="GEC_ON_DAPIAY" localSheetId="9">#REF!</definedName>
    <definedName name="GEC_ON_DAPIAY" localSheetId="25">#REF!</definedName>
    <definedName name="GEC_ON_DAPIAY" localSheetId="26">#REF!</definedName>
    <definedName name="GEC_ON_DAPIAY" localSheetId="27">#REF!</definedName>
    <definedName name="GEC_ON_DAPIAY" localSheetId="28">#REF!</definedName>
    <definedName name="GEC_ON_DAPIAY" localSheetId="10">#REF!</definedName>
    <definedName name="GEC_ON_DAPIAY" localSheetId="12">#REF!</definedName>
    <definedName name="GEC_ON_DAPIAY" localSheetId="13">#REF!</definedName>
    <definedName name="GEC_ON_DAPIAY" localSheetId="15">#REF!</definedName>
    <definedName name="GEC_ON_DAPIAY" localSheetId="19">#REF!</definedName>
    <definedName name="GEC_ON_DAPIAY" localSheetId="16">#REF!</definedName>
    <definedName name="GEC_ON_DAPIAY" localSheetId="17">#REF!</definedName>
    <definedName name="GEC_ON_DAPIAY" localSheetId="18">#REF!</definedName>
    <definedName name="GEC_ON_DAPIAY" localSheetId="20">#REF!</definedName>
    <definedName name="GEC_ON_DAPIAY" localSheetId="11">#REF!</definedName>
    <definedName name="GEC_ON_DAPIAY" localSheetId="14">#REF!</definedName>
    <definedName name="GEC_ON_DAPIAY" localSheetId="1">#REF!</definedName>
    <definedName name="GEC_ON_DAPIAY">#REF!</definedName>
    <definedName name="GEC_ON_GER" localSheetId="1">#REF!</definedName>
    <definedName name="GEC_ON_GER">#REF!</definedName>
    <definedName name="geg" localSheetId="7"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10"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5" hidden="1">{"via1",#N/A,TRUE,"general";"via2",#N/A,TRUE,"general";"via3",#N/A,TRUE,"general"}</definedName>
    <definedName name="geg" localSheetId="19"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20" hidden="1">{"via1",#N/A,TRUE,"general";"via2",#N/A,TRUE,"general";"via3",#N/A,TRUE,"general"}</definedName>
    <definedName name="geg" localSheetId="11" hidden="1">{"via1",#N/A,TRUE,"general";"via2",#N/A,TRUE,"general";"via3",#N/A,TRUE,"general"}</definedName>
    <definedName name="geg" localSheetId="14"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 localSheetId="2">#REF!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 localSheetId="2">#REF!</definedName>
    <definedName name="Gerente">[45]EMPRESA!$F$12</definedName>
    <definedName name="gerg" localSheetId="7"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10"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5" hidden="1">{"TAB1",#N/A,TRUE,"GENERAL";"TAB2",#N/A,TRUE,"GENERAL";"TAB3",#N/A,TRUE,"GENERAL";"TAB4",#N/A,TRUE,"GENERAL";"TAB5",#N/A,TRUE,"GENERAL"}</definedName>
    <definedName name="gerg" localSheetId="19"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2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4"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10"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5" hidden="1">{"via1",#N/A,TRUE,"general";"via2",#N/A,TRUE,"general";"via3",#N/A,TRUE,"general"}</definedName>
    <definedName name="gerg54" localSheetId="19"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20" hidden="1">{"via1",#N/A,TRUE,"general";"via2",#N/A,TRUE,"general";"via3",#N/A,TRUE,"general"}</definedName>
    <definedName name="gerg54" localSheetId="11" hidden="1">{"via1",#N/A,TRUE,"general";"via2",#N/A,TRUE,"general";"via3",#N/A,TRUE,"general"}</definedName>
    <definedName name="gerg54" localSheetId="14"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10"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5" hidden="1">{"TAB1",#N/A,TRUE,"GENERAL";"TAB2",#N/A,TRUE,"GENERAL";"TAB3",#N/A,TRUE,"GENERAL";"TAB4",#N/A,TRUE,"GENERAL";"TAB5",#N/A,TRUE,"GENERAL"}</definedName>
    <definedName name="gfd" localSheetId="19"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20" hidden="1">{"TAB1",#N/A,TRUE,"GENERAL";"TAB2",#N/A,TRUE,"GENERAL";"TAB3",#N/A,TRUE,"GENERAL";"TAB4",#N/A,TRUE,"GENERAL";"TAB5",#N/A,TRUE,"GENERAL"}</definedName>
    <definedName name="gfd" localSheetId="11" hidden="1">{"TAB1",#N/A,TRUE,"GENERAL";"TAB2",#N/A,TRUE,"GENERAL";"TAB3",#N/A,TRUE,"GENERAL";"TAB4",#N/A,TRUE,"GENERAL";"TAB5",#N/A,TRUE,"GENERAL"}</definedName>
    <definedName name="gfd" localSheetId="14"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10"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5" hidden="1">{"via1",#N/A,TRUE,"general";"via2",#N/A,TRUE,"general";"via3",#N/A,TRUE,"general"}</definedName>
    <definedName name="gfdg" localSheetId="19"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20" hidden="1">{"via1",#N/A,TRUE,"general";"via2",#N/A,TRUE,"general";"via3",#N/A,TRUE,"general"}</definedName>
    <definedName name="gfdg" localSheetId="11" hidden="1">{"via1",#N/A,TRUE,"general";"via2",#N/A,TRUE,"general";"via3",#N/A,TRUE,"general"}</definedName>
    <definedName name="gfdg" localSheetId="14"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7"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21" hidden="1">{#N/A,#N/A,TRUE,"INGENIERIA";#N/A,#N/A,TRUE,"COMPRAS";#N/A,#N/A,TRUE,"DIRECCION";#N/A,#N/A,TRUE,"RESUMEN"}</definedName>
    <definedName name="gffgfhhf" localSheetId="22" hidden="1">{#N/A,#N/A,TRUE,"INGENIERIA";#N/A,#N/A,TRUE,"COMPRAS";#N/A,#N/A,TRUE,"DIRECCION";#N/A,#N/A,TRUE,"RESUMEN"}</definedName>
    <definedName name="gffgfhhf" localSheetId="23" hidden="1">{#N/A,#N/A,TRUE,"INGENIERIA";#N/A,#N/A,TRUE,"COMPRAS";#N/A,#N/A,TRUE,"DIRECCION";#N/A,#N/A,TRUE,"RESUMEN"}</definedName>
    <definedName name="gffgfhhf" localSheetId="24"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25" hidden="1">{#N/A,#N/A,TRUE,"INGENIERIA";#N/A,#N/A,TRUE,"COMPRAS";#N/A,#N/A,TRUE,"DIRECCION";#N/A,#N/A,TRUE,"RESUMEN"}</definedName>
    <definedName name="gffgfhhf" localSheetId="26" hidden="1">{#N/A,#N/A,TRUE,"INGENIERIA";#N/A,#N/A,TRUE,"COMPRAS";#N/A,#N/A,TRUE,"DIRECCION";#N/A,#N/A,TRUE,"RESUMEN"}</definedName>
    <definedName name="gffgfhhf" localSheetId="27" hidden="1">{#N/A,#N/A,TRUE,"INGENIERIA";#N/A,#N/A,TRUE,"COMPRAS";#N/A,#N/A,TRUE,"DIRECCION";#N/A,#N/A,TRUE,"RESUMEN"}</definedName>
    <definedName name="gffgfhhf" localSheetId="28" hidden="1">{#N/A,#N/A,TRUE,"INGENIERIA";#N/A,#N/A,TRUE,"COMPRAS";#N/A,#N/A,TRUE,"DIRECCION";#N/A,#N/A,TRUE,"RESUMEN"}</definedName>
    <definedName name="gffgfhhf" localSheetId="10" hidden="1">{#N/A,#N/A,TRUE,"INGENIERIA";#N/A,#N/A,TRUE,"COMPRAS";#N/A,#N/A,TRUE,"DIRECCION";#N/A,#N/A,TRUE,"RESUMEN"}</definedName>
    <definedName name="gffgfhhf" localSheetId="12" hidden="1">{#N/A,#N/A,TRUE,"INGENIERIA";#N/A,#N/A,TRUE,"COMPRAS";#N/A,#N/A,TRUE,"DIRECCION";#N/A,#N/A,TRUE,"RESUMEN"}</definedName>
    <definedName name="gffgfhhf" localSheetId="13" hidden="1">{#N/A,#N/A,TRUE,"INGENIERIA";#N/A,#N/A,TRUE,"COMPRAS";#N/A,#N/A,TRUE,"DIRECCION";#N/A,#N/A,TRUE,"RESUMEN"}</definedName>
    <definedName name="gffgfhhf" localSheetId="15" hidden="1">{#N/A,#N/A,TRUE,"INGENIERIA";#N/A,#N/A,TRUE,"COMPRAS";#N/A,#N/A,TRUE,"DIRECCION";#N/A,#N/A,TRUE,"RESUMEN"}</definedName>
    <definedName name="gffgfhhf" localSheetId="19" hidden="1">{#N/A,#N/A,TRUE,"INGENIERIA";#N/A,#N/A,TRUE,"COMPRAS";#N/A,#N/A,TRUE,"DIRECCION";#N/A,#N/A,TRUE,"RESUMEN"}</definedName>
    <definedName name="gffgfhhf" localSheetId="16" hidden="1">{#N/A,#N/A,TRUE,"INGENIERIA";#N/A,#N/A,TRUE,"COMPRAS";#N/A,#N/A,TRUE,"DIRECCION";#N/A,#N/A,TRUE,"RESUMEN"}</definedName>
    <definedName name="gffgfhhf" localSheetId="17" hidden="1">{#N/A,#N/A,TRUE,"INGENIERIA";#N/A,#N/A,TRUE,"COMPRAS";#N/A,#N/A,TRUE,"DIRECCION";#N/A,#N/A,TRUE,"RESUMEN"}</definedName>
    <definedName name="gffgfhhf" localSheetId="18" hidden="1">{#N/A,#N/A,TRUE,"INGENIERIA";#N/A,#N/A,TRUE,"COMPRAS";#N/A,#N/A,TRUE,"DIRECCION";#N/A,#N/A,TRUE,"RESUMEN"}</definedName>
    <definedName name="gffgfhhf" localSheetId="20" hidden="1">{#N/A,#N/A,TRUE,"INGENIERIA";#N/A,#N/A,TRUE,"COMPRAS";#N/A,#N/A,TRUE,"DIRECCION";#N/A,#N/A,TRUE,"RESUMEN"}</definedName>
    <definedName name="gffgfhhf" localSheetId="11" hidden="1">{#N/A,#N/A,TRUE,"INGENIERIA";#N/A,#N/A,TRUE,"COMPRAS";#N/A,#N/A,TRUE,"DIRECCION";#N/A,#N/A,TRUE,"RESUMEN"}</definedName>
    <definedName name="gffgfhhf" localSheetId="14" hidden="1">{#N/A,#N/A,TRUE,"INGENIERIA";#N/A,#N/A,TRUE,"COMPRAS";#N/A,#N/A,TRUE,"DIRECCION";#N/A,#N/A,TRUE,"RESUMEN"}</definedName>
    <definedName name="gffgfhhf" localSheetId="1" hidden="1">{#N/A,#N/A,TRUE,"INGENIERIA";#N/A,#N/A,TRUE,"COMPRAS";#N/A,#N/A,TRUE,"DIRECCION";#N/A,#N/A,TRUE,"RESUMEN"}</definedName>
    <definedName name="gffgfhhf" localSheetId="2"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10"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5" hidden="1">{"via1",#N/A,TRUE,"general";"via2",#N/A,TRUE,"general";"via3",#N/A,TRUE,"general"}</definedName>
    <definedName name="gfgfgr" localSheetId="19"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20" hidden="1">{"via1",#N/A,TRUE,"general";"via2",#N/A,TRUE,"general";"via3",#N/A,TRUE,"general"}</definedName>
    <definedName name="gfgfgr" localSheetId="11" hidden="1">{"via1",#N/A,TRUE,"general";"via2",#N/A,TRUE,"general";"via3",#N/A,TRUE,"general"}</definedName>
    <definedName name="gfgfgr" localSheetId="14"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10"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5" hidden="1">{"via1",#N/A,TRUE,"general";"via2",#N/A,TRUE,"general";"via3",#N/A,TRUE,"general"}</definedName>
    <definedName name="gfhf" localSheetId="19"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20" hidden="1">{"via1",#N/A,TRUE,"general";"via2",#N/A,TRUE,"general";"via3",#N/A,TRUE,"general"}</definedName>
    <definedName name="gfhf" localSheetId="11" hidden="1">{"via1",#N/A,TRUE,"general";"via2",#N/A,TRUE,"general";"via3",#N/A,TRUE,"general"}</definedName>
    <definedName name="gfhf" localSheetId="14"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10"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5" hidden="1">{"via1",#N/A,TRUE,"general";"via2",#N/A,TRUE,"general";"via3",#N/A,TRUE,"general"}</definedName>
    <definedName name="gfjjh" localSheetId="19"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20" hidden="1">{"via1",#N/A,TRUE,"general";"via2",#N/A,TRUE,"general";"via3",#N/A,TRUE,"general"}</definedName>
    <definedName name="gfjjh" localSheetId="11" hidden="1">{"via1",#N/A,TRUE,"general";"via2",#N/A,TRUE,"general";"via3",#N/A,TRUE,"general"}</definedName>
    <definedName name="gfjjh" localSheetId="14"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 localSheetId="2">#REF!</definedName>
    <definedName name="GFN">[13]Tablas!#REF!</definedName>
    <definedName name="gfutyj6" localSheetId="7"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10"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5" hidden="1">{"via1",#N/A,TRUE,"general";"via2",#N/A,TRUE,"general";"via3",#N/A,TRUE,"general"}</definedName>
    <definedName name="gfutyj6" localSheetId="19"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20" hidden="1">{"via1",#N/A,TRUE,"general";"via2",#N/A,TRUE,"general";"via3",#N/A,TRUE,"general"}</definedName>
    <definedName name="gfutyj6" localSheetId="11" hidden="1">{"via1",#N/A,TRUE,"general";"via2",#N/A,TRUE,"general";"via3",#N/A,TRUE,"general"}</definedName>
    <definedName name="gfutyj6" localSheetId="14"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10"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5" hidden="1">{"TAB1",#N/A,TRUE,"GENERAL";"TAB2",#N/A,TRUE,"GENERAL";"TAB3",#N/A,TRUE,"GENERAL";"TAB4",#N/A,TRUE,"GENERAL";"TAB5",#N/A,TRUE,"GENERAL"}</definedName>
    <definedName name="gg" localSheetId="19"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20" hidden="1">{"TAB1",#N/A,TRUE,"GENERAL";"TAB2",#N/A,TRUE,"GENERAL";"TAB3",#N/A,TRUE,"GENERAL";"TAB4",#N/A,TRUE,"GENERAL";"TAB5",#N/A,TRUE,"GENERAL"}</definedName>
    <definedName name="gg" localSheetId="11" hidden="1">{"TAB1",#N/A,TRUE,"GENERAL";"TAB2",#N/A,TRUE,"GENERAL";"TAB3",#N/A,TRUE,"GENERAL";"TAB4",#N/A,TRUE,"GENERAL";"TAB5",#N/A,TRUE,"GENERAL"}</definedName>
    <definedName name="gg" localSheetId="14"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10"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5" hidden="1">{"via1",#N/A,TRUE,"general";"via2",#N/A,TRUE,"general";"via3",#N/A,TRUE,"general"}</definedName>
    <definedName name="ggdr" localSheetId="19"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20" hidden="1">{"via1",#N/A,TRUE,"general";"via2",#N/A,TRUE,"general";"via3",#N/A,TRUE,"general"}</definedName>
    <definedName name="ggdr" localSheetId="11" hidden="1">{"via1",#N/A,TRUE,"general";"via2",#N/A,TRUE,"general";"via3",#N/A,TRUE,"general"}</definedName>
    <definedName name="ggdr" localSheetId="14"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7">[6]!ERR</definedName>
    <definedName name="GGG" localSheetId="5">[6]!ERR</definedName>
    <definedName name="GGG" localSheetId="6">[6]!ERR</definedName>
    <definedName name="GGG" localSheetId="21">[6]!ERR</definedName>
    <definedName name="GGG" localSheetId="22">[6]!ERR</definedName>
    <definedName name="GGG" localSheetId="23">[6]!ERR</definedName>
    <definedName name="GGG" localSheetId="24">[6]!ERR</definedName>
    <definedName name="GGG" localSheetId="8">[6]!ERR</definedName>
    <definedName name="GGG" localSheetId="9">[6]!ERR</definedName>
    <definedName name="GGG" localSheetId="25">[6]!ERR</definedName>
    <definedName name="GGG" localSheetId="26">[6]!ERR</definedName>
    <definedName name="GGG" localSheetId="27">[6]!ERR</definedName>
    <definedName name="GGG" localSheetId="28">[6]!ERR</definedName>
    <definedName name="GGG" localSheetId="10">[6]!ERR</definedName>
    <definedName name="GGG" localSheetId="12">[6]!ERR</definedName>
    <definedName name="GGG" localSheetId="13">[6]!ERR</definedName>
    <definedName name="GGG" localSheetId="15">[6]!ERR</definedName>
    <definedName name="GGG" localSheetId="19">[6]!ERR</definedName>
    <definedName name="GGG" localSheetId="16">[6]!ERR</definedName>
    <definedName name="GGG" localSheetId="17">[6]!ERR</definedName>
    <definedName name="GGG" localSheetId="18">[6]!ERR</definedName>
    <definedName name="GGG" localSheetId="20">[6]!ERR</definedName>
    <definedName name="GGG" localSheetId="11">[6]!ERR</definedName>
    <definedName name="GGG" localSheetId="14">[6]!ERR</definedName>
    <definedName name="GGG" localSheetId="1">'MEMORIAS DE CANTIDADES'!ERR</definedName>
    <definedName name="GGG" localSheetId="2">'PMA '!ERR</definedName>
    <definedName name="GGG">[0]!ERR</definedName>
    <definedName name="gggb" localSheetId="7"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10"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5" hidden="1">{"TAB1",#N/A,TRUE,"GENERAL";"TAB2",#N/A,TRUE,"GENERAL";"TAB3",#N/A,TRUE,"GENERAL";"TAB4",#N/A,TRUE,"GENERAL";"TAB5",#N/A,TRUE,"GENERAL"}</definedName>
    <definedName name="gggb" localSheetId="19"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2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4"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10"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5" hidden="1">{"via1",#N/A,TRUE,"general";"via2",#N/A,TRUE,"general";"via3",#N/A,TRUE,"general"}</definedName>
    <definedName name="gggg" localSheetId="19"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20" hidden="1">{"via1",#N/A,TRUE,"general";"via2",#N/A,TRUE,"general";"via3",#N/A,TRUE,"general"}</definedName>
    <definedName name="gggg" localSheetId="11" hidden="1">{"via1",#N/A,TRUE,"general";"via2",#N/A,TRUE,"general";"via3",#N/A,TRUE,"general"}</definedName>
    <definedName name="gggg" localSheetId="14"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10"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5" hidden="1">{"via1",#N/A,TRUE,"general";"via2",#N/A,TRUE,"general";"via3",#N/A,TRUE,"general"}</definedName>
    <definedName name="gggggt" localSheetId="19"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20" hidden="1">{"via1",#N/A,TRUE,"general";"via2",#N/A,TRUE,"general";"via3",#N/A,TRUE,"general"}</definedName>
    <definedName name="gggggt" localSheetId="11" hidden="1">{"via1",#N/A,TRUE,"general";"via2",#N/A,TRUE,"general";"via3",#N/A,TRUE,"general"}</definedName>
    <definedName name="gggggt" localSheetId="14"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10"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5" hidden="1">{"via1",#N/A,TRUE,"general";"via2",#N/A,TRUE,"general";"via3",#N/A,TRUE,"general"}</definedName>
    <definedName name="gggtgd" localSheetId="19"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20" hidden="1">{"via1",#N/A,TRUE,"general";"via2",#N/A,TRUE,"general";"via3",#N/A,TRUE,"general"}</definedName>
    <definedName name="gggtgd" localSheetId="11" hidden="1">{"via1",#N/A,TRUE,"general";"via2",#N/A,TRUE,"general";"via3",#N/A,TRUE,"general"}</definedName>
    <definedName name="gggtgd" localSheetId="14"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7" hidden="1">{#N/A,#N/A,TRUE,"1842CWN0"}</definedName>
    <definedName name="ggjgjkg" localSheetId="5" hidden="1">{#N/A,#N/A,TRUE,"1842CWN0"}</definedName>
    <definedName name="ggjgjkg" localSheetId="6" hidden="1">{#N/A,#N/A,TRUE,"1842CWN0"}</definedName>
    <definedName name="ggjgjkg" localSheetId="21" hidden="1">{#N/A,#N/A,TRUE,"1842CWN0"}</definedName>
    <definedName name="ggjgjkg" localSheetId="22" hidden="1">{#N/A,#N/A,TRUE,"1842CWN0"}</definedName>
    <definedName name="ggjgjkg" localSheetId="23" hidden="1">{#N/A,#N/A,TRUE,"1842CWN0"}</definedName>
    <definedName name="ggjgjkg" localSheetId="24" hidden="1">{#N/A,#N/A,TRUE,"1842CWN0"}</definedName>
    <definedName name="ggjgjkg" localSheetId="8" hidden="1">{#N/A,#N/A,TRUE,"1842CWN0"}</definedName>
    <definedName name="ggjgjkg" localSheetId="9" hidden="1">{#N/A,#N/A,TRUE,"1842CWN0"}</definedName>
    <definedName name="ggjgjkg" localSheetId="25" hidden="1">{#N/A,#N/A,TRUE,"1842CWN0"}</definedName>
    <definedName name="ggjgjkg" localSheetId="26" hidden="1">{#N/A,#N/A,TRUE,"1842CWN0"}</definedName>
    <definedName name="ggjgjkg" localSheetId="27" hidden="1">{#N/A,#N/A,TRUE,"1842CWN0"}</definedName>
    <definedName name="ggjgjkg" localSheetId="28" hidden="1">{#N/A,#N/A,TRUE,"1842CWN0"}</definedName>
    <definedName name="ggjgjkg" localSheetId="10" hidden="1">{#N/A,#N/A,TRUE,"1842CWN0"}</definedName>
    <definedName name="ggjgjkg" localSheetId="12" hidden="1">{#N/A,#N/A,TRUE,"1842CWN0"}</definedName>
    <definedName name="ggjgjkg" localSheetId="13" hidden="1">{#N/A,#N/A,TRUE,"1842CWN0"}</definedName>
    <definedName name="ggjgjkg" localSheetId="15" hidden="1">{#N/A,#N/A,TRUE,"1842CWN0"}</definedName>
    <definedName name="ggjgjkg" localSheetId="19" hidden="1">{#N/A,#N/A,TRUE,"1842CWN0"}</definedName>
    <definedName name="ggjgjkg" localSheetId="16" hidden="1">{#N/A,#N/A,TRUE,"1842CWN0"}</definedName>
    <definedName name="ggjgjkg" localSheetId="17" hidden="1">{#N/A,#N/A,TRUE,"1842CWN0"}</definedName>
    <definedName name="ggjgjkg" localSheetId="18" hidden="1">{#N/A,#N/A,TRUE,"1842CWN0"}</definedName>
    <definedName name="ggjgjkg" localSheetId="20" hidden="1">{#N/A,#N/A,TRUE,"1842CWN0"}</definedName>
    <definedName name="ggjgjkg" localSheetId="11" hidden="1">{#N/A,#N/A,TRUE,"1842CWN0"}</definedName>
    <definedName name="ggjgjkg" localSheetId="14" hidden="1">{#N/A,#N/A,TRUE,"1842CWN0"}</definedName>
    <definedName name="ggjgjkg" localSheetId="1" hidden="1">{#N/A,#N/A,TRUE,"1842CWN0"}</definedName>
    <definedName name="ggjgjkg" localSheetId="2" hidden="1">{#N/A,#N/A,TRUE,"1842CWN0"}</definedName>
    <definedName name="ggjgjkg" hidden="1">{#N/A,#N/A,TRUE,"1842CWN0"}</definedName>
    <definedName name="ggtgt" localSheetId="7"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10"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5" hidden="1">{"via1",#N/A,TRUE,"general";"via2",#N/A,TRUE,"general";"via3",#N/A,TRUE,"general"}</definedName>
    <definedName name="ggtgt" localSheetId="19"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20" hidden="1">{"via1",#N/A,TRUE,"general";"via2",#N/A,TRUE,"general";"via3",#N/A,TRUE,"general"}</definedName>
    <definedName name="ggtgt" localSheetId="11" hidden="1">{"via1",#N/A,TRUE,"general";"via2",#N/A,TRUE,"general";"via3",#N/A,TRUE,"general"}</definedName>
    <definedName name="ggtgt" localSheetId="14"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10"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5" hidden="1">{"via1",#N/A,TRUE,"general";"via2",#N/A,TRUE,"general";"via3",#N/A,TRUE,"general"}</definedName>
    <definedName name="ghdghuy" localSheetId="19"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20" hidden="1">{"via1",#N/A,TRUE,"general";"via2",#N/A,TRUE,"general";"via3",#N/A,TRUE,"general"}</definedName>
    <definedName name="ghdghuy" localSheetId="11" hidden="1">{"via1",#N/A,TRUE,"general";"via2",#N/A,TRUE,"general";"via3",#N/A,TRUE,"general"}</definedName>
    <definedName name="ghdghuy" localSheetId="14"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10"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5" hidden="1">{"via1",#N/A,TRUE,"general";"via2",#N/A,TRUE,"general";"via3",#N/A,TRUE,"general"}</definedName>
    <definedName name="GHDP" localSheetId="19"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20" hidden="1">{"via1",#N/A,TRUE,"general";"via2",#N/A,TRUE,"general";"via3",#N/A,TRUE,"general"}</definedName>
    <definedName name="GHDP" localSheetId="11" hidden="1">{"via1",#N/A,TRUE,"general";"via2",#N/A,TRUE,"general";"via3",#N/A,TRUE,"general"}</definedName>
    <definedName name="GHDP" localSheetId="14"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2">#REF!</definedName>
    <definedName name="ghf">'[83]7422CW00'!#REF!</definedName>
    <definedName name="ghfg" localSheetId="7"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10"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5" hidden="1">{"via1",#N/A,TRUE,"general";"via2",#N/A,TRUE,"general";"via3",#N/A,TRUE,"general"}</definedName>
    <definedName name="ghfg" localSheetId="19"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20" hidden="1">{"via1",#N/A,TRUE,"general";"via2",#N/A,TRUE,"general";"via3",#N/A,TRUE,"general"}</definedName>
    <definedName name="ghfg" localSheetId="11" hidden="1">{"via1",#N/A,TRUE,"general";"via2",#N/A,TRUE,"general";"via3",#N/A,TRUE,"general"}</definedName>
    <definedName name="ghfg" localSheetId="14"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 localSheetId="1">#REF!</definedName>
    <definedName name="ghghy" localSheetId="2">#REF!</definedName>
    <definedName name="ghghy">#REF!</definedName>
    <definedName name="ghjghj" localSheetId="7"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7" hidden="1">{#N/A,#N/A,TRUE,"1842CWN0"}</definedName>
    <definedName name="ghnbbfr" localSheetId="5" hidden="1">{#N/A,#N/A,TRUE,"1842CWN0"}</definedName>
    <definedName name="ghnbbfr" localSheetId="6" hidden="1">{#N/A,#N/A,TRUE,"1842CWN0"}</definedName>
    <definedName name="ghnbbfr" localSheetId="21" hidden="1">{#N/A,#N/A,TRUE,"1842CWN0"}</definedName>
    <definedName name="ghnbbfr" localSheetId="22" hidden="1">{#N/A,#N/A,TRUE,"1842CWN0"}</definedName>
    <definedName name="ghnbbfr" localSheetId="23" hidden="1">{#N/A,#N/A,TRUE,"1842CWN0"}</definedName>
    <definedName name="ghnbbfr" localSheetId="24" hidden="1">{#N/A,#N/A,TRUE,"1842CWN0"}</definedName>
    <definedName name="ghnbbfr" localSheetId="8" hidden="1">{#N/A,#N/A,TRUE,"1842CWN0"}</definedName>
    <definedName name="ghnbbfr" localSheetId="9" hidden="1">{#N/A,#N/A,TRUE,"1842CWN0"}</definedName>
    <definedName name="ghnbbfr" localSheetId="25" hidden="1">{#N/A,#N/A,TRUE,"1842CWN0"}</definedName>
    <definedName name="ghnbbfr" localSheetId="26" hidden="1">{#N/A,#N/A,TRUE,"1842CWN0"}</definedName>
    <definedName name="ghnbbfr" localSheetId="27" hidden="1">{#N/A,#N/A,TRUE,"1842CWN0"}</definedName>
    <definedName name="ghnbbfr" localSheetId="28" hidden="1">{#N/A,#N/A,TRUE,"1842CWN0"}</definedName>
    <definedName name="ghnbbfr" localSheetId="10" hidden="1">{#N/A,#N/A,TRUE,"1842CWN0"}</definedName>
    <definedName name="ghnbbfr" localSheetId="12" hidden="1">{#N/A,#N/A,TRUE,"1842CWN0"}</definedName>
    <definedName name="ghnbbfr" localSheetId="13" hidden="1">{#N/A,#N/A,TRUE,"1842CWN0"}</definedName>
    <definedName name="ghnbbfr" localSheetId="15" hidden="1">{#N/A,#N/A,TRUE,"1842CWN0"}</definedName>
    <definedName name="ghnbbfr" localSheetId="19" hidden="1">{#N/A,#N/A,TRUE,"1842CWN0"}</definedName>
    <definedName name="ghnbbfr" localSheetId="16" hidden="1">{#N/A,#N/A,TRUE,"1842CWN0"}</definedName>
    <definedName name="ghnbbfr" localSheetId="17" hidden="1">{#N/A,#N/A,TRUE,"1842CWN0"}</definedName>
    <definedName name="ghnbbfr" localSheetId="18" hidden="1">{#N/A,#N/A,TRUE,"1842CWN0"}</definedName>
    <definedName name="ghnbbfr" localSheetId="20" hidden="1">{#N/A,#N/A,TRUE,"1842CWN0"}</definedName>
    <definedName name="ghnbbfr" localSheetId="11" hidden="1">{#N/A,#N/A,TRUE,"1842CWN0"}</definedName>
    <definedName name="ghnbbfr" localSheetId="14" hidden="1">{#N/A,#N/A,TRUE,"1842CWN0"}</definedName>
    <definedName name="ghnbbfr" localSheetId="1" hidden="1">{#N/A,#N/A,TRUE,"1842CWN0"}</definedName>
    <definedName name="ghnbbfr" localSheetId="2" hidden="1">{#N/A,#N/A,TRUE,"1842CWN0"}</definedName>
    <definedName name="ghnbbfr" hidden="1">{#N/A,#N/A,TRUE,"1842CWN0"}</definedName>
    <definedName name="GJHVCB" localSheetId="7"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10"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5" hidden="1">{"via1",#N/A,TRUE,"general";"via2",#N/A,TRUE,"general";"via3",#N/A,TRUE,"general"}</definedName>
    <definedName name="gk" localSheetId="19"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20" hidden="1">{"via1",#N/A,TRUE,"general";"via2",#N/A,TRUE,"general";"via3",#N/A,TRUE,"general"}</definedName>
    <definedName name="gk" localSheetId="11" hidden="1">{"via1",#N/A,TRUE,"general";"via2",#N/A,TRUE,"general";"via3",#N/A,TRUE,"general"}</definedName>
    <definedName name="gk" localSheetId="14"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[13]Tablas!#REF!</definedName>
    <definedName name="GMM_ON_ASO" localSheetId="2">#REF!</definedName>
    <definedName name="GMM_ON_ASO">[13]Tablas!#REF!</definedName>
    <definedName name="GMM_ON_DMARES" localSheetId="7">#REF!</definedName>
    <definedName name="GMM_ON_DMARES" localSheetId="5">#REF!</definedName>
    <definedName name="GMM_ON_DMARES" localSheetId="6">#REF!</definedName>
    <definedName name="GMM_ON_DMARES" localSheetId="21">#REF!</definedName>
    <definedName name="GMM_ON_DMARES" localSheetId="22">#REF!</definedName>
    <definedName name="GMM_ON_DMARES" localSheetId="23">#REF!</definedName>
    <definedName name="GMM_ON_DMARES" localSheetId="24">#REF!</definedName>
    <definedName name="GMM_ON_DMARES" localSheetId="8">#REF!</definedName>
    <definedName name="GMM_ON_DMARES" localSheetId="9">#REF!</definedName>
    <definedName name="GMM_ON_DMARES" localSheetId="25">#REF!</definedName>
    <definedName name="GMM_ON_DMARES" localSheetId="26">#REF!</definedName>
    <definedName name="GMM_ON_DMARES" localSheetId="27">#REF!</definedName>
    <definedName name="GMM_ON_DMARES" localSheetId="28">#REF!</definedName>
    <definedName name="GMM_ON_DMARES" localSheetId="10">#REF!</definedName>
    <definedName name="GMM_ON_DMARES" localSheetId="12">#REF!</definedName>
    <definedName name="GMM_ON_DMARES" localSheetId="13">#REF!</definedName>
    <definedName name="GMM_ON_DMARES" localSheetId="15">#REF!</definedName>
    <definedName name="GMM_ON_DMARES" localSheetId="19">#REF!</definedName>
    <definedName name="GMM_ON_DMARES" localSheetId="16">#REF!</definedName>
    <definedName name="GMM_ON_DMARES" localSheetId="17">#REF!</definedName>
    <definedName name="GMM_ON_DMARES" localSheetId="18">#REF!</definedName>
    <definedName name="GMM_ON_DMARES" localSheetId="20">#REF!</definedName>
    <definedName name="GMM_ON_DMARES" localSheetId="11">#REF!</definedName>
    <definedName name="GMM_ON_DMARES" localSheetId="14">#REF!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7">[13]Tablas!#REF!</definedName>
    <definedName name="GOT" localSheetId="5">[13]Tablas!#REF!</definedName>
    <definedName name="GOT" localSheetId="6">[13]Tablas!#REF!</definedName>
    <definedName name="GOT" localSheetId="21">[13]Tablas!#REF!</definedName>
    <definedName name="GOT" localSheetId="22">[13]Tablas!#REF!</definedName>
    <definedName name="GOT" localSheetId="23">[13]Tablas!#REF!</definedName>
    <definedName name="GOT" localSheetId="24">[13]Tablas!#REF!</definedName>
    <definedName name="GOT" localSheetId="8">[13]Tablas!#REF!</definedName>
    <definedName name="GOT" localSheetId="9">[13]Tablas!#REF!</definedName>
    <definedName name="GOT" localSheetId="25">[13]Tablas!#REF!</definedName>
    <definedName name="GOT" localSheetId="26">[13]Tablas!#REF!</definedName>
    <definedName name="GOT" localSheetId="27">[13]Tablas!#REF!</definedName>
    <definedName name="GOT" localSheetId="28">[13]Tablas!#REF!</definedName>
    <definedName name="GOT" localSheetId="10">[13]Tablas!#REF!</definedName>
    <definedName name="GOT" localSheetId="12">[13]Tablas!#REF!</definedName>
    <definedName name="GOT" localSheetId="13">[13]Tablas!#REF!</definedName>
    <definedName name="GOT" localSheetId="15">[13]Tablas!#REF!</definedName>
    <definedName name="GOT" localSheetId="19">[13]Tablas!#REF!</definedName>
    <definedName name="GOT" localSheetId="16">[13]Tablas!#REF!</definedName>
    <definedName name="GOT" localSheetId="17">[13]Tablas!#REF!</definedName>
    <definedName name="GOT" localSheetId="18">[13]Tablas!#REF!</definedName>
    <definedName name="GOT" localSheetId="20">[13]Tablas!#REF!</definedName>
    <definedName name="GOT" localSheetId="11">[13]Tablas!#REF!</definedName>
    <definedName name="GOT" localSheetId="14">[13]Tablas!#REF!</definedName>
    <definedName name="GOT" localSheetId="1">[13]Tablas!#REF!</definedName>
    <definedName name="GOT" localSheetId="2">#REF!</definedName>
    <definedName name="GOT">[13]Tablas!#REF!</definedName>
    <definedName name="GPO" localSheetId="1">[13]Tablas!#REF!</definedName>
    <definedName name="GPO" localSheetId="2">#REF!</definedName>
    <definedName name="GPO">[13]Tablas!#REF!</definedName>
    <definedName name="GPR" localSheetId="1">[13]Tablas!#REF!</definedName>
    <definedName name="GPR" localSheetId="2">#REF!</definedName>
    <definedName name="GPR">[13]Tablas!#REF!</definedName>
    <definedName name="GRAF1ANO" localSheetId="7"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10"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5" hidden="1">{"via1",#N/A,TRUE,"general";"via2",#N/A,TRUE,"general";"via3",#N/A,TRUE,"general"}</definedName>
    <definedName name="GRAF1ANO" localSheetId="19"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20" hidden="1">{"via1",#N/A,TRUE,"general";"via2",#N/A,TRUE,"general";"via3",#N/A,TRUE,"general"}</definedName>
    <definedName name="GRAF1ANO" localSheetId="11" hidden="1">{"via1",#N/A,TRUE,"general";"via2",#N/A,TRUE,"general";"via3",#N/A,TRUE,"general"}</definedName>
    <definedName name="GRAF1ANO" localSheetId="14"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#REF!</definedName>
    <definedName name="GRAF3" localSheetId="1">#REF!</definedName>
    <definedName name="GRAF3">#REF!</definedName>
    <definedName name="GRC" localSheetId="1">[13]Tablas!#REF!</definedName>
    <definedName name="GRC" localSheetId="2">#REF!</definedName>
    <definedName name="GRC">[13]Tablas!#REF!</definedName>
    <definedName name="GRC_ON_ASO" localSheetId="1">[13]Tablas!#REF!</definedName>
    <definedName name="GRC_ON_ASO" localSheetId="2">#REF!</definedName>
    <definedName name="GRC_ON_ASO">[13]Tablas!#REF!</definedName>
    <definedName name="GRC_ON_DAPIAY" localSheetId="7">#REF!</definedName>
    <definedName name="GRC_ON_DAPIAY" localSheetId="5">#REF!</definedName>
    <definedName name="GRC_ON_DAPIAY" localSheetId="6">#REF!</definedName>
    <definedName name="GRC_ON_DAPIAY" localSheetId="21">#REF!</definedName>
    <definedName name="GRC_ON_DAPIAY" localSheetId="22">#REF!</definedName>
    <definedName name="GRC_ON_DAPIAY" localSheetId="23">#REF!</definedName>
    <definedName name="GRC_ON_DAPIAY" localSheetId="24">#REF!</definedName>
    <definedName name="GRC_ON_DAPIAY" localSheetId="8">#REF!</definedName>
    <definedName name="GRC_ON_DAPIAY" localSheetId="9">#REF!</definedName>
    <definedName name="GRC_ON_DAPIAY" localSheetId="25">#REF!</definedName>
    <definedName name="GRC_ON_DAPIAY" localSheetId="26">#REF!</definedName>
    <definedName name="GRC_ON_DAPIAY" localSheetId="27">#REF!</definedName>
    <definedName name="GRC_ON_DAPIAY" localSheetId="28">#REF!</definedName>
    <definedName name="GRC_ON_DAPIAY" localSheetId="10">#REF!</definedName>
    <definedName name="GRC_ON_DAPIAY" localSheetId="12">#REF!</definedName>
    <definedName name="GRC_ON_DAPIAY" localSheetId="13">#REF!</definedName>
    <definedName name="GRC_ON_DAPIAY" localSheetId="15">#REF!</definedName>
    <definedName name="GRC_ON_DAPIAY" localSheetId="19">#REF!</definedName>
    <definedName name="GRC_ON_DAPIAY" localSheetId="16">#REF!</definedName>
    <definedName name="GRC_ON_DAPIAY" localSheetId="17">#REF!</definedName>
    <definedName name="GRC_ON_DAPIAY" localSheetId="18">#REF!</definedName>
    <definedName name="GRC_ON_DAPIAY" localSheetId="20">#REF!</definedName>
    <definedName name="GRC_ON_DAPIAY" localSheetId="11">#REF!</definedName>
    <definedName name="GRC_ON_DAPIAY" localSheetId="14">#REF!</definedName>
    <definedName name="GRC_ON_DAPIAY" localSheetId="1">#REF!</definedName>
    <definedName name="GRC_ON_DAPIAY">#REF!</definedName>
    <definedName name="GRC_ON_GER" localSheetId="1">#REF!</definedName>
    <definedName name="GRC_ON_GER">#REF!</definedName>
    <definedName name="gregds" localSheetId="7"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10"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5" hidden="1">{"via1",#N/A,TRUE,"general";"via2",#N/A,TRUE,"general";"via3",#N/A,TRUE,"general"}</definedName>
    <definedName name="grggwero" localSheetId="19"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20" hidden="1">{"via1",#N/A,TRUE,"general";"via2",#N/A,TRUE,"general";"via3",#N/A,TRUE,"general"}</definedName>
    <definedName name="grggwero" localSheetId="11" hidden="1">{"via1",#N/A,TRUE,"general";"via2",#N/A,TRUE,"general";"via3",#N/A,TRUE,"general"}</definedName>
    <definedName name="grggwero" localSheetId="14"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M" localSheetId="2">#REF!</definedName>
    <definedName name="GRM">[13]Tablas!#REF!</definedName>
    <definedName name="GRM_ON_DMARES" localSheetId="7">#REF!</definedName>
    <definedName name="GRM_ON_DMARES" localSheetId="5">#REF!</definedName>
    <definedName name="GRM_ON_DMARES" localSheetId="6">#REF!</definedName>
    <definedName name="GRM_ON_DMARES" localSheetId="21">#REF!</definedName>
    <definedName name="GRM_ON_DMARES" localSheetId="22">#REF!</definedName>
    <definedName name="GRM_ON_DMARES" localSheetId="23">#REF!</definedName>
    <definedName name="GRM_ON_DMARES" localSheetId="24">#REF!</definedName>
    <definedName name="GRM_ON_DMARES" localSheetId="8">#REF!</definedName>
    <definedName name="GRM_ON_DMARES" localSheetId="9">#REF!</definedName>
    <definedName name="GRM_ON_DMARES" localSheetId="25">#REF!</definedName>
    <definedName name="GRM_ON_DMARES" localSheetId="26">#REF!</definedName>
    <definedName name="GRM_ON_DMARES" localSheetId="27">#REF!</definedName>
    <definedName name="GRM_ON_DMARES" localSheetId="28">#REF!</definedName>
    <definedName name="GRM_ON_DMARES" localSheetId="10">#REF!</definedName>
    <definedName name="GRM_ON_DMARES" localSheetId="12">#REF!</definedName>
    <definedName name="GRM_ON_DMARES" localSheetId="13">#REF!</definedName>
    <definedName name="GRM_ON_DMARES" localSheetId="15">#REF!</definedName>
    <definedName name="GRM_ON_DMARES" localSheetId="19">#REF!</definedName>
    <definedName name="GRM_ON_DMARES" localSheetId="16">#REF!</definedName>
    <definedName name="GRM_ON_DMARES" localSheetId="17">#REF!</definedName>
    <definedName name="GRM_ON_DMARES" localSheetId="18">#REF!</definedName>
    <definedName name="GRM_ON_DMARES" localSheetId="20">#REF!</definedName>
    <definedName name="GRM_ON_DMARES" localSheetId="11">#REF!</definedName>
    <definedName name="GRM_ON_DMARES" localSheetId="14">#REF!</definedName>
    <definedName name="GRM_ON_DMARES" localSheetId="1">#REF!</definedName>
    <definedName name="GRM_ON_DMARES">#REF!</definedName>
    <definedName name="GRM_ON_DRIO" localSheetId="1">#REF!</definedName>
    <definedName name="GRM_ON_DRIO">#REF!</definedName>
    <definedName name="GRN" localSheetId="1">[13]Tablas!#REF!</definedName>
    <definedName name="GRN" localSheetId="2">#REF!</definedName>
    <definedName name="GRN">[13]Tablas!#REF!</definedName>
    <definedName name="GRN_ON_ASO" localSheetId="1">[13]Tablas!#REF!</definedName>
    <definedName name="GRN_ON_ASO" localSheetId="2">#REF!</definedName>
    <definedName name="GRN_ON_ASO">[13]Tablas!#REF!</definedName>
    <definedName name="GRN_ON_DIREC" localSheetId="7">#REF!</definedName>
    <definedName name="GRN_ON_DIREC" localSheetId="5">#REF!</definedName>
    <definedName name="GRN_ON_DIREC" localSheetId="6">#REF!</definedName>
    <definedName name="GRN_ON_DIREC" localSheetId="21">#REF!</definedName>
    <definedName name="GRN_ON_DIREC" localSheetId="22">#REF!</definedName>
    <definedName name="GRN_ON_DIREC" localSheetId="23">#REF!</definedName>
    <definedName name="GRN_ON_DIREC" localSheetId="24">#REF!</definedName>
    <definedName name="GRN_ON_DIREC" localSheetId="8">#REF!</definedName>
    <definedName name="GRN_ON_DIREC" localSheetId="9">#REF!</definedName>
    <definedName name="GRN_ON_DIREC" localSheetId="25">#REF!</definedName>
    <definedName name="GRN_ON_DIREC" localSheetId="26">#REF!</definedName>
    <definedName name="GRN_ON_DIREC" localSheetId="27">#REF!</definedName>
    <definedName name="GRN_ON_DIREC" localSheetId="28">#REF!</definedName>
    <definedName name="GRN_ON_DIREC" localSheetId="10">#REF!</definedName>
    <definedName name="GRN_ON_DIREC" localSheetId="12">#REF!</definedName>
    <definedName name="GRN_ON_DIREC" localSheetId="13">#REF!</definedName>
    <definedName name="GRN_ON_DIREC" localSheetId="15">#REF!</definedName>
    <definedName name="GRN_ON_DIREC" localSheetId="19">#REF!</definedName>
    <definedName name="GRN_ON_DIREC" localSheetId="16">#REF!</definedName>
    <definedName name="GRN_ON_DIREC" localSheetId="17">#REF!</definedName>
    <definedName name="GRN_ON_DIREC" localSheetId="18">#REF!</definedName>
    <definedName name="GRN_ON_DIREC" localSheetId="20">#REF!</definedName>
    <definedName name="GRN_ON_DIREC" localSheetId="11">#REF!</definedName>
    <definedName name="GRN_ON_DIREC" localSheetId="14">#REF!</definedName>
    <definedName name="GRN_ON_DIREC" localSheetId="1">#REF!</definedName>
    <definedName name="GRN_ON_DIREC">#REF!</definedName>
    <definedName name="GRS" localSheetId="7">[13]Tablas!#REF!</definedName>
    <definedName name="GRS" localSheetId="5">[13]Tablas!#REF!</definedName>
    <definedName name="GRS" localSheetId="6">[13]Tablas!#REF!</definedName>
    <definedName name="GRS" localSheetId="21">[13]Tablas!#REF!</definedName>
    <definedName name="GRS" localSheetId="22">[13]Tablas!#REF!</definedName>
    <definedName name="GRS" localSheetId="23">[13]Tablas!#REF!</definedName>
    <definedName name="GRS" localSheetId="24">[13]Tablas!#REF!</definedName>
    <definedName name="GRS" localSheetId="8">[13]Tablas!#REF!</definedName>
    <definedName name="GRS" localSheetId="9">[13]Tablas!#REF!</definedName>
    <definedName name="GRS" localSheetId="25">[13]Tablas!#REF!</definedName>
    <definedName name="GRS" localSheetId="26">[13]Tablas!#REF!</definedName>
    <definedName name="GRS" localSheetId="27">[13]Tablas!#REF!</definedName>
    <definedName name="GRS" localSheetId="28">[13]Tablas!#REF!</definedName>
    <definedName name="GRS" localSheetId="10">[13]Tablas!#REF!</definedName>
    <definedName name="GRS" localSheetId="12">[13]Tablas!#REF!</definedName>
    <definedName name="GRS" localSheetId="13">[13]Tablas!#REF!</definedName>
    <definedName name="GRS" localSheetId="15">[13]Tablas!#REF!</definedName>
    <definedName name="GRS" localSheetId="19">[13]Tablas!#REF!</definedName>
    <definedName name="GRS" localSheetId="16">[13]Tablas!#REF!</definedName>
    <definedName name="GRS" localSheetId="17">[13]Tablas!#REF!</definedName>
    <definedName name="GRS" localSheetId="18">[13]Tablas!#REF!</definedName>
    <definedName name="GRS" localSheetId="20">[13]Tablas!#REF!</definedName>
    <definedName name="GRS" localSheetId="11">[13]Tablas!#REF!</definedName>
    <definedName name="GRS" localSheetId="14">[13]Tablas!#REF!</definedName>
    <definedName name="GRS" localSheetId="1">[13]Tablas!#REF!</definedName>
    <definedName name="GRS" localSheetId="2">#REF!</definedName>
    <definedName name="GRS">[13]Tablas!#REF!</definedName>
    <definedName name="GRS_ON_ASO" localSheetId="1">[13]Tablas!#REF!</definedName>
    <definedName name="GRS_ON_ASO" localSheetId="2">#REF!</definedName>
    <definedName name="GRS_ON_ASO">[13]Tablas!#REF!</definedName>
    <definedName name="GRS_ON_DIREC" localSheetId="7">#REF!</definedName>
    <definedName name="GRS_ON_DIREC" localSheetId="5">#REF!</definedName>
    <definedName name="GRS_ON_DIREC" localSheetId="6">#REF!</definedName>
    <definedName name="GRS_ON_DIREC" localSheetId="21">#REF!</definedName>
    <definedName name="GRS_ON_DIREC" localSheetId="22">#REF!</definedName>
    <definedName name="GRS_ON_DIREC" localSheetId="23">#REF!</definedName>
    <definedName name="GRS_ON_DIREC" localSheetId="24">#REF!</definedName>
    <definedName name="GRS_ON_DIREC" localSheetId="8">#REF!</definedName>
    <definedName name="GRS_ON_DIREC" localSheetId="9">#REF!</definedName>
    <definedName name="GRS_ON_DIREC" localSheetId="25">#REF!</definedName>
    <definedName name="GRS_ON_DIREC" localSheetId="26">#REF!</definedName>
    <definedName name="GRS_ON_DIREC" localSheetId="27">#REF!</definedName>
    <definedName name="GRS_ON_DIREC" localSheetId="28">#REF!</definedName>
    <definedName name="GRS_ON_DIREC" localSheetId="10">#REF!</definedName>
    <definedName name="GRS_ON_DIREC" localSheetId="12">#REF!</definedName>
    <definedName name="GRS_ON_DIREC" localSheetId="13">#REF!</definedName>
    <definedName name="GRS_ON_DIREC" localSheetId="15">#REF!</definedName>
    <definedName name="GRS_ON_DIREC" localSheetId="19">#REF!</definedName>
    <definedName name="GRS_ON_DIREC" localSheetId="16">#REF!</definedName>
    <definedName name="GRS_ON_DIREC" localSheetId="17">#REF!</definedName>
    <definedName name="GRS_ON_DIREC" localSheetId="18">#REF!</definedName>
    <definedName name="GRS_ON_DIREC" localSheetId="20">#REF!</definedName>
    <definedName name="GRS_ON_DIREC" localSheetId="11">#REF!</definedName>
    <definedName name="GRS_ON_DIREC" localSheetId="14">#REF!</definedName>
    <definedName name="GRS_ON_DIREC" localSheetId="1">#REF!</definedName>
    <definedName name="GRS_ON_DIREC">#REF!</definedName>
    <definedName name="GRS_ON_HUIL" localSheetId="1">#REF!</definedName>
    <definedName name="GRS_ON_HUIL">#REF!</definedName>
    <definedName name="grtyerh" localSheetId="7"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3">#REF!</definedName>
    <definedName name="GRUPO1" localSheetId="1">#REF!</definedName>
    <definedName name="GRUPO1" localSheetId="2">#REF!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 localSheetId="2">#REF!</definedName>
    <definedName name="grupo3">[61]Hoja1!$F$6</definedName>
    <definedName name="grupo4" localSheetId="2">#REF!</definedName>
    <definedName name="grupo4">[61]Hoja1!$F$7</definedName>
    <definedName name="grupo5" localSheetId="2">#REF!</definedName>
    <definedName name="grupo5">[61]Hoja1!$F$10</definedName>
    <definedName name="grupo6" localSheetId="2">#REF!</definedName>
    <definedName name="grupo6">[61]Hoja1!$F$11</definedName>
    <definedName name="grupo7" localSheetId="2">#REF!</definedName>
    <definedName name="grupo7">[61]Hoja1!$F$12</definedName>
    <definedName name="grupo8" localSheetId="2">#REF!</definedName>
    <definedName name="grupo8">[61]Hoja1!$F$13</definedName>
    <definedName name="grupo9" localSheetId="2">#REF!</definedName>
    <definedName name="grupo9">[61]Hoja1!$F$14</definedName>
    <definedName name="GSDG" localSheetId="7"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10"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5" hidden="1">{"TAB1",#N/A,TRUE,"GENERAL";"TAB2",#N/A,TRUE,"GENERAL";"TAB3",#N/A,TRUE,"GENERAL";"TAB4",#N/A,TRUE,"GENERAL";"TAB5",#N/A,TRUE,"GENERAL"}</definedName>
    <definedName name="GSDG" localSheetId="19"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2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4"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10"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5" hidden="1">{"via1",#N/A,TRUE,"general";"via2",#N/A,TRUE,"general";"via3",#N/A,TRUE,"general"}</definedName>
    <definedName name="gsfsf" localSheetId="19"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20" hidden="1">{"via1",#N/A,TRUE,"general";"via2",#N/A,TRUE,"general";"via3",#N/A,TRUE,"general"}</definedName>
    <definedName name="gsfsf" localSheetId="11" hidden="1">{"via1",#N/A,TRUE,"general";"via2",#N/A,TRUE,"general";"via3",#N/A,TRUE,"general"}</definedName>
    <definedName name="gsfsf" localSheetId="14"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2">#REF!</definedName>
    <definedName name="GT">[86]BASE!$C$4:$H$255</definedName>
    <definedName name="GTC" localSheetId="1">[13]Tablas!#REF!</definedName>
    <definedName name="GTC" localSheetId="2">#REF!</definedName>
    <definedName name="GTC">[13]Tablas!#REF!</definedName>
    <definedName name="GTE" localSheetId="1">[13]Tablas!#REF!</definedName>
    <definedName name="GTE" localSheetId="2">#REF!</definedName>
    <definedName name="GTE">[13]Tablas!#REF!</definedName>
    <definedName name="gtgt" localSheetId="7"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10"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5" hidden="1">{"via1",#N/A,TRUE,"general";"via2",#N/A,TRUE,"general";"via3",#N/A,TRUE,"general"}</definedName>
    <definedName name="gtgt" localSheetId="19"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20" hidden="1">{"via1",#N/A,TRUE,"general";"via2",#N/A,TRUE,"general";"via3",#N/A,TRUE,"general"}</definedName>
    <definedName name="gtgt" localSheetId="11" hidden="1">{"via1",#N/A,TRUE,"general";"via2",#N/A,TRUE,"general";"via3",#N/A,TRUE,"general"}</definedName>
    <definedName name="gtgt" localSheetId="14"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10"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5" hidden="1">{"via1",#N/A,TRUE,"general";"via2",#N/A,TRUE,"general";"via3",#N/A,TRUE,"general"}</definedName>
    <definedName name="gtgtg" localSheetId="19"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20" hidden="1">{"via1",#N/A,TRUE,"general";"via2",#N/A,TRUE,"general";"via3",#N/A,TRUE,"general"}</definedName>
    <definedName name="gtgtg" localSheetId="11" hidden="1">{"via1",#N/A,TRUE,"general";"via2",#N/A,TRUE,"general";"via3",#N/A,TRUE,"general"}</definedName>
    <definedName name="gtgtg" localSheetId="14"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10"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5" hidden="1">{"via1",#N/A,TRUE,"general";"via2",#N/A,TRUE,"general";"via3",#N/A,TRUE,"general"}</definedName>
    <definedName name="gtgtgff" localSheetId="19"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20" hidden="1">{"via1",#N/A,TRUE,"general";"via2",#N/A,TRUE,"general";"via3",#N/A,TRUE,"general"}</definedName>
    <definedName name="gtgtgff" localSheetId="11" hidden="1">{"via1",#N/A,TRUE,"general";"via2",#N/A,TRUE,"general";"via3",#N/A,TRUE,"general"}</definedName>
    <definedName name="gtgtgff" localSheetId="14"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 localSheetId="2">#REF!</definedName>
    <definedName name="GTO_ADMON">#REF!</definedName>
    <definedName name="GTO_INVEST" localSheetId="1">#REF!</definedName>
    <definedName name="GTO_INVEST">#REF!</definedName>
    <definedName name="GTO_OPERA" localSheetId="1">#REF!</definedName>
    <definedName name="GTO_OPERA">#REF!</definedName>
    <definedName name="GTP" localSheetId="1">[13]Tablas!#REF!</definedName>
    <definedName name="GTP" localSheetId="2">#REF!</definedName>
    <definedName name="GTP">[13]Tablas!#REF!</definedName>
    <definedName name="GTRE" localSheetId="7">#REF!</definedName>
    <definedName name="GTRE" localSheetId="5">#REF!</definedName>
    <definedName name="GTRE" localSheetId="6">#REF!</definedName>
    <definedName name="GTRE" localSheetId="21">#REF!</definedName>
    <definedName name="GTRE" localSheetId="22">#REF!</definedName>
    <definedName name="GTRE" localSheetId="23">#REF!</definedName>
    <definedName name="GTRE" localSheetId="24">#REF!</definedName>
    <definedName name="GTRE" localSheetId="8">#REF!</definedName>
    <definedName name="GTRE" localSheetId="9">#REF!</definedName>
    <definedName name="GTRE" localSheetId="25">#REF!</definedName>
    <definedName name="GTRE" localSheetId="26">#REF!</definedName>
    <definedName name="GTRE" localSheetId="27">#REF!</definedName>
    <definedName name="GTRE" localSheetId="28">#REF!</definedName>
    <definedName name="GTRE" localSheetId="10">#REF!</definedName>
    <definedName name="GTRE" localSheetId="12">#REF!</definedName>
    <definedName name="GTRE" localSheetId="13">#REF!</definedName>
    <definedName name="GTRE" localSheetId="15">#REF!</definedName>
    <definedName name="GTRE" localSheetId="19">#REF!</definedName>
    <definedName name="GTRE" localSheetId="16">#REF!</definedName>
    <definedName name="GTRE" localSheetId="17">#REF!</definedName>
    <definedName name="GTRE" localSheetId="18">#REF!</definedName>
    <definedName name="GTRE" localSheetId="20">#REF!</definedName>
    <definedName name="GTRE" localSheetId="11">#REF!</definedName>
    <definedName name="GTRE" localSheetId="14">#REF!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7"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10"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5" hidden="1">{"via1",#N/A,TRUE,"general";"via2",#N/A,TRUE,"general";"via3",#N/A,TRUE,"general"}</definedName>
    <definedName name="h9h" localSheetId="19"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20" hidden="1">{"via1",#N/A,TRUE,"general";"via2",#N/A,TRUE,"general";"via3",#N/A,TRUE,"general"}</definedName>
    <definedName name="h9h" localSheetId="11" hidden="1">{"via1",#N/A,TRUE,"general";"via2",#N/A,TRUE,"general";"via3",#N/A,TRUE,"general"}</definedName>
    <definedName name="h9h" localSheetId="14"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 localSheetId="2">#REF!</definedName>
    <definedName name="Hazards">#REF!</definedName>
    <definedName name="hbfdhrw" localSheetId="7"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10"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5" hidden="1">{"via1",#N/A,TRUE,"general";"via2",#N/A,TRUE,"general";"via3",#N/A,TRUE,"general"}</definedName>
    <definedName name="hdfh" localSheetId="19"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20" hidden="1">{"via1",#N/A,TRUE,"general";"via2",#N/A,TRUE,"general";"via3",#N/A,TRUE,"general"}</definedName>
    <definedName name="hdfh" localSheetId="11" hidden="1">{"via1",#N/A,TRUE,"general";"via2",#N/A,TRUE,"general";"via3",#N/A,TRUE,"general"}</definedName>
    <definedName name="hdfh" localSheetId="14"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10"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5" hidden="1">{"via1",#N/A,TRUE,"general";"via2",#N/A,TRUE,"general";"via3",#N/A,TRUE,"general"}</definedName>
    <definedName name="hdgh" localSheetId="19"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20" hidden="1">{"via1",#N/A,TRUE,"general";"via2",#N/A,TRUE,"general";"via3",#N/A,TRUE,"general"}</definedName>
    <definedName name="hdgh" localSheetId="11" hidden="1">{"via1",#N/A,TRUE,"general";"via2",#N/A,TRUE,"general";"via3",#N/A,TRUE,"general"}</definedName>
    <definedName name="hdgh" localSheetId="14"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10"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5" hidden="1">{"TAB1",#N/A,TRUE,"GENERAL";"TAB2",#N/A,TRUE,"GENERAL";"TAB3",#N/A,TRUE,"GENERAL";"TAB4",#N/A,TRUE,"GENERAL";"TAB5",#N/A,TRUE,"GENERAL"}</definedName>
    <definedName name="hdhf" localSheetId="19"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2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4"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 localSheetId="2">#REF!</definedName>
    <definedName name="hed">[61]Datos!$D$8</definedName>
    <definedName name="hen" localSheetId="2">#REF!</definedName>
    <definedName name="hen">[61]Datos!$D$9</definedName>
    <definedName name="HERRERO" localSheetId="7">#REF!</definedName>
    <definedName name="HERRERO" localSheetId="5">#REF!</definedName>
    <definedName name="HERRERO" localSheetId="6">#REF!</definedName>
    <definedName name="HERRERO" localSheetId="21">#REF!</definedName>
    <definedName name="HERRERO" localSheetId="22">#REF!</definedName>
    <definedName name="HERRERO" localSheetId="23">#REF!</definedName>
    <definedName name="HERRERO" localSheetId="24">#REF!</definedName>
    <definedName name="HERRERO" localSheetId="8">#REF!</definedName>
    <definedName name="HERRERO" localSheetId="9">#REF!</definedName>
    <definedName name="HERRERO" localSheetId="25">#REF!</definedName>
    <definedName name="HERRERO" localSheetId="26">#REF!</definedName>
    <definedName name="HERRERO" localSheetId="27">#REF!</definedName>
    <definedName name="HERRERO" localSheetId="28">#REF!</definedName>
    <definedName name="HERRERO" localSheetId="10">#REF!</definedName>
    <definedName name="HERRERO" localSheetId="12">#REF!</definedName>
    <definedName name="HERRERO" localSheetId="13">#REF!</definedName>
    <definedName name="HERRERO" localSheetId="15">#REF!</definedName>
    <definedName name="HERRERO" localSheetId="19">#REF!</definedName>
    <definedName name="HERRERO" localSheetId="16">#REF!</definedName>
    <definedName name="HERRERO" localSheetId="17">#REF!</definedName>
    <definedName name="HERRERO" localSheetId="18">#REF!</definedName>
    <definedName name="HERRERO" localSheetId="20">#REF!</definedName>
    <definedName name="HERRERO" localSheetId="11">#REF!</definedName>
    <definedName name="HERRERO" localSheetId="14">#REF!</definedName>
    <definedName name="HERRERO" localSheetId="1">#REF!</definedName>
    <definedName name="HERRERO">#REF!</definedName>
    <definedName name="hfgh" localSheetId="7"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10"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5" hidden="1">{"via1",#N/A,TRUE,"general";"via2",#N/A,TRUE,"general";"via3",#N/A,TRUE,"general"}</definedName>
    <definedName name="hfgh" localSheetId="19"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20" hidden="1">{"via1",#N/A,TRUE,"general";"via2",#N/A,TRUE,"general";"via3",#N/A,TRUE,"general"}</definedName>
    <definedName name="hfgh" localSheetId="11" hidden="1">{"via1",#N/A,TRUE,"general";"via2",#N/A,TRUE,"general";"via3",#N/A,TRUE,"general"}</definedName>
    <definedName name="hfgh" localSheetId="14"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10"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5" hidden="1">{"TAB1",#N/A,TRUE,"GENERAL";"TAB2",#N/A,TRUE,"GENERAL";"TAB3",#N/A,TRUE,"GENERAL";"TAB4",#N/A,TRUE,"GENERAL";"TAB5",#N/A,TRUE,"GENERAL"}</definedName>
    <definedName name="hfh" localSheetId="19"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20" hidden="1">{"TAB1",#N/A,TRUE,"GENERAL";"TAB2",#N/A,TRUE,"GENERAL";"TAB3",#N/A,TRUE,"GENERAL";"TAB4",#N/A,TRUE,"GENERAL";"TAB5",#N/A,TRUE,"GENERAL"}</definedName>
    <definedName name="hfh" localSheetId="11" hidden="1">{"TAB1",#N/A,TRUE,"GENERAL";"TAB2",#N/A,TRUE,"GENERAL";"TAB3",#N/A,TRUE,"GENERAL";"TAB4",#N/A,TRUE,"GENERAL";"TAB5",#N/A,TRUE,"GENERAL"}</definedName>
    <definedName name="hfh" localSheetId="14"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10"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5" hidden="1">{"TAB1",#N/A,TRUE,"GENERAL";"TAB2",#N/A,TRUE,"GENERAL";"TAB3",#N/A,TRUE,"GENERAL";"TAB4",#N/A,TRUE,"GENERAL";"TAB5",#N/A,TRUE,"GENERAL"}</definedName>
    <definedName name="hfhg" localSheetId="19"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2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4"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10"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5" hidden="1">{"via1",#N/A,TRUE,"general";"via2",#N/A,TRUE,"general";"via3",#N/A,TRUE,"general"}</definedName>
    <definedName name="hfthr" localSheetId="19"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20" hidden="1">{"via1",#N/A,TRUE,"general";"via2",#N/A,TRUE,"general";"via3",#N/A,TRUE,"general"}</definedName>
    <definedName name="hfthr" localSheetId="11" hidden="1">{"via1",#N/A,TRUE,"general";"via2",#N/A,TRUE,"general";"via3",#N/A,TRUE,"general"}</definedName>
    <definedName name="hfthr" localSheetId="14"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10"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5" hidden="1">{"via1",#N/A,TRUE,"general";"via2",#N/A,TRUE,"general";"via3",#N/A,TRUE,"general"}</definedName>
    <definedName name="hg" localSheetId="19"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20" hidden="1">{"via1",#N/A,TRUE,"general";"via2",#N/A,TRUE,"general";"via3",#N/A,TRUE,"general"}</definedName>
    <definedName name="hg" localSheetId="11" hidden="1">{"via1",#N/A,TRUE,"general";"via2",#N/A,TRUE,"general";"via3",#N/A,TRUE,"general"}</definedName>
    <definedName name="hg" localSheetId="14"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10"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5" hidden="1">{"via1",#N/A,TRUE,"general";"via2",#N/A,TRUE,"general";"via3",#N/A,TRUE,"general"}</definedName>
    <definedName name="HGFH" localSheetId="19"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20" hidden="1">{"via1",#N/A,TRUE,"general";"via2",#N/A,TRUE,"general";"via3",#N/A,TRUE,"general"}</definedName>
    <definedName name="HGFH" localSheetId="11" hidden="1">{"via1",#N/A,TRUE,"general";"via2",#N/A,TRUE,"general";"via3",#N/A,TRUE,"general"}</definedName>
    <definedName name="HGFH" localSheetId="14"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10"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5" hidden="1">{"via1",#N/A,TRUE,"general";"via2",#N/A,TRUE,"general";"via3",#N/A,TRUE,"general"}</definedName>
    <definedName name="hgfhty" localSheetId="19"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20" hidden="1">{"via1",#N/A,TRUE,"general";"via2",#N/A,TRUE,"general";"via3",#N/A,TRUE,"general"}</definedName>
    <definedName name="hgfhty" localSheetId="11" hidden="1">{"via1",#N/A,TRUE,"general";"via2",#N/A,TRUE,"general";"via3",#N/A,TRUE,"general"}</definedName>
    <definedName name="hgfhty" localSheetId="14"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10"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5" hidden="1">{"via1",#N/A,TRUE,"general";"via2",#N/A,TRUE,"general";"via3",#N/A,TRUE,"general"}</definedName>
    <definedName name="hghydj" localSheetId="19"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20" hidden="1">{"via1",#N/A,TRUE,"general";"via2",#N/A,TRUE,"general";"via3",#N/A,TRUE,"general"}</definedName>
    <definedName name="hghydj" localSheetId="11" hidden="1">{"via1",#N/A,TRUE,"general";"via2",#N/A,TRUE,"general";"via3",#N/A,TRUE,"general"}</definedName>
    <definedName name="hghydj" localSheetId="14"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10"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5" hidden="1">{"via1",#N/A,TRUE,"general";"via2",#N/A,TRUE,"general";"via3",#N/A,TRUE,"general"}</definedName>
    <definedName name="hgjfjw" localSheetId="19"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20" hidden="1">{"via1",#N/A,TRUE,"general";"via2",#N/A,TRUE,"general";"via3",#N/A,TRUE,"general"}</definedName>
    <definedName name="hgjfjw" localSheetId="11" hidden="1">{"via1",#N/A,TRUE,"general";"via2",#N/A,TRUE,"general";"via3",#N/A,TRUE,"general"}</definedName>
    <definedName name="hgjfjw" localSheetId="14"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10"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5" hidden="1">{"TAB1",#N/A,TRUE,"GENERAL";"TAB2",#N/A,TRUE,"GENERAL";"TAB3",#N/A,TRUE,"GENERAL";"TAB4",#N/A,TRUE,"GENERAL";"TAB5",#N/A,TRUE,"GENERAL"}</definedName>
    <definedName name="HGJG" localSheetId="19"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2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4"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7">[6]!ERR</definedName>
    <definedName name="hh" localSheetId="5">[6]!ERR</definedName>
    <definedName name="hh" localSheetId="6">[6]!ERR</definedName>
    <definedName name="hh" localSheetId="21">[6]!ERR</definedName>
    <definedName name="hh" localSheetId="22">[6]!ERR</definedName>
    <definedName name="hh" localSheetId="23">[6]!ERR</definedName>
    <definedName name="hh" localSheetId="24">[6]!ERR</definedName>
    <definedName name="hh" localSheetId="8">[6]!ERR</definedName>
    <definedName name="hh" localSheetId="9">[6]!ERR</definedName>
    <definedName name="hh" localSheetId="25">[6]!ERR</definedName>
    <definedName name="hh" localSheetId="26">[6]!ERR</definedName>
    <definedName name="hh" localSheetId="27">[6]!ERR</definedName>
    <definedName name="hh" localSheetId="28">[6]!ERR</definedName>
    <definedName name="hh" localSheetId="10">[6]!ERR</definedName>
    <definedName name="hh" localSheetId="12">[6]!ERR</definedName>
    <definedName name="hh" localSheetId="13">[6]!ERR</definedName>
    <definedName name="hh" localSheetId="15">[6]!ERR</definedName>
    <definedName name="hh" localSheetId="19">[6]!ERR</definedName>
    <definedName name="hh" localSheetId="16">[6]!ERR</definedName>
    <definedName name="hh" localSheetId="17">[6]!ERR</definedName>
    <definedName name="hh" localSheetId="18">[6]!ERR</definedName>
    <definedName name="hh" localSheetId="20">[6]!ERR</definedName>
    <definedName name="hh" localSheetId="11">[6]!ERR</definedName>
    <definedName name="hh" localSheetId="14">[6]!ERR</definedName>
    <definedName name="hh" localSheetId="1">'MEMORIAS DE CANTIDADES'!ERR</definedName>
    <definedName name="hh" localSheetId="2">'PMA '!ERR</definedName>
    <definedName name="hh">[0]!ERR</definedName>
    <definedName name="hhg" localSheetId="7" hidden="1">{#N/A,#N/A,TRUE,"1842CWN0"}</definedName>
    <definedName name="hhg" localSheetId="5" hidden="1">{#N/A,#N/A,TRUE,"1842CWN0"}</definedName>
    <definedName name="hhg" localSheetId="6" hidden="1">{#N/A,#N/A,TRUE,"1842CWN0"}</definedName>
    <definedName name="hhg" localSheetId="21" hidden="1">{#N/A,#N/A,TRUE,"1842CWN0"}</definedName>
    <definedName name="hhg" localSheetId="22" hidden="1">{#N/A,#N/A,TRUE,"1842CWN0"}</definedName>
    <definedName name="hhg" localSheetId="23" hidden="1">{#N/A,#N/A,TRUE,"1842CWN0"}</definedName>
    <definedName name="hhg" localSheetId="24" hidden="1">{#N/A,#N/A,TRUE,"1842CWN0"}</definedName>
    <definedName name="hhg" localSheetId="8" hidden="1">{#N/A,#N/A,TRUE,"1842CWN0"}</definedName>
    <definedName name="hhg" localSheetId="9" hidden="1">{#N/A,#N/A,TRUE,"1842CWN0"}</definedName>
    <definedName name="hhg" localSheetId="25" hidden="1">{#N/A,#N/A,TRUE,"1842CWN0"}</definedName>
    <definedName name="hhg" localSheetId="26" hidden="1">{#N/A,#N/A,TRUE,"1842CWN0"}</definedName>
    <definedName name="hhg" localSheetId="27" hidden="1">{#N/A,#N/A,TRUE,"1842CWN0"}</definedName>
    <definedName name="hhg" localSheetId="28" hidden="1">{#N/A,#N/A,TRUE,"1842CWN0"}</definedName>
    <definedName name="hhg" localSheetId="10" hidden="1">{#N/A,#N/A,TRUE,"1842CWN0"}</definedName>
    <definedName name="hhg" localSheetId="12" hidden="1">{#N/A,#N/A,TRUE,"1842CWN0"}</definedName>
    <definedName name="hhg" localSheetId="13" hidden="1">{#N/A,#N/A,TRUE,"1842CWN0"}</definedName>
    <definedName name="hhg" localSheetId="15" hidden="1">{#N/A,#N/A,TRUE,"1842CWN0"}</definedName>
    <definedName name="hhg" localSheetId="19" hidden="1">{#N/A,#N/A,TRUE,"1842CWN0"}</definedName>
    <definedName name="hhg" localSheetId="16" hidden="1">{#N/A,#N/A,TRUE,"1842CWN0"}</definedName>
    <definedName name="hhg" localSheetId="17" hidden="1">{#N/A,#N/A,TRUE,"1842CWN0"}</definedName>
    <definedName name="hhg" localSheetId="18" hidden="1">{#N/A,#N/A,TRUE,"1842CWN0"}</definedName>
    <definedName name="hhg" localSheetId="20" hidden="1">{#N/A,#N/A,TRUE,"1842CWN0"}</definedName>
    <definedName name="hhg" localSheetId="11" hidden="1">{#N/A,#N/A,TRUE,"1842CWN0"}</definedName>
    <definedName name="hhg" localSheetId="14" hidden="1">{#N/A,#N/A,TRUE,"1842CWN0"}</definedName>
    <definedName name="hhg" localSheetId="1" hidden="1">{#N/A,#N/A,TRUE,"1842CWN0"}</definedName>
    <definedName name="hhg" localSheetId="2" hidden="1">{#N/A,#N/A,TRUE,"1842CWN0"}</definedName>
    <definedName name="hhg" hidden="1">{#N/A,#N/A,TRUE,"1842CWN0"}</definedName>
    <definedName name="hhh" localSheetId="7"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10"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5" hidden="1">{"TAB1",#N/A,TRUE,"GENERAL";"TAB2",#N/A,TRUE,"GENERAL";"TAB3",#N/A,TRUE,"GENERAL";"TAB4",#N/A,TRUE,"GENERAL";"TAB5",#N/A,TRUE,"GENERAL"}</definedName>
    <definedName name="hhh" localSheetId="19"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20" hidden="1">{"TAB1",#N/A,TRUE,"GENERAL";"TAB2",#N/A,TRUE,"GENERAL";"TAB3",#N/A,TRUE,"GENERAL";"TAB4",#N/A,TRUE,"GENERAL";"TAB5",#N/A,TRUE,"GENERAL"}</definedName>
    <definedName name="hhh" localSheetId="11" hidden="1">{"TAB1",#N/A,TRUE,"GENERAL";"TAB2",#N/A,TRUE,"GENERAL";"TAB3",#N/A,TRUE,"GENERAL";"TAB4",#N/A,TRUE,"GENERAL";"TAB5",#N/A,TRUE,"GENERAL"}</definedName>
    <definedName name="hhh" localSheetId="14"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10"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5" hidden="1">{"via1",#N/A,TRUE,"general";"via2",#N/A,TRUE,"general";"via3",#N/A,TRUE,"general"}</definedName>
    <definedName name="hhhhhh" localSheetId="19"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20" hidden="1">{"via1",#N/A,TRUE,"general";"via2",#N/A,TRUE,"general";"via3",#N/A,TRUE,"general"}</definedName>
    <definedName name="hhhhhh" localSheetId="11" hidden="1">{"via1",#N/A,TRUE,"general";"via2",#N/A,TRUE,"general";"via3",#N/A,TRUE,"general"}</definedName>
    <definedName name="hhhhhh" localSheetId="14"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10"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5" hidden="1">{"via1",#N/A,TRUE,"general";"via2",#N/A,TRUE,"general";"via3",#N/A,TRUE,"general"}</definedName>
    <definedName name="hhhhth" localSheetId="19"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20" hidden="1">{"via1",#N/A,TRUE,"general";"via2",#N/A,TRUE,"general";"via3",#N/A,TRUE,"general"}</definedName>
    <definedName name="hhhhth" localSheetId="11" hidden="1">{"via1",#N/A,TRUE,"general";"via2",#N/A,TRUE,"general";"via3",#N/A,TRUE,"general"}</definedName>
    <definedName name="hhhhth" localSheetId="14"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10"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5" hidden="1">{"via1",#N/A,TRUE,"general";"via2",#N/A,TRUE,"general";"via3",#N/A,TRUE,"general"}</definedName>
    <definedName name="hhtrhreh" localSheetId="19"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20" hidden="1">{"via1",#N/A,TRUE,"general";"via2",#N/A,TRUE,"general";"via3",#N/A,TRUE,"general"}</definedName>
    <definedName name="hhtrhreh" localSheetId="11" hidden="1">{"via1",#N/A,TRUE,"general";"via2",#N/A,TRUE,"general";"via3",#N/A,TRUE,"general"}</definedName>
    <definedName name="hhtrhreh" localSheetId="14"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2">#REF!</definedName>
    <definedName name="Hid">'[21]Interc de Hidr.'!$E$1:$E$65536</definedName>
    <definedName name="HIDE1" localSheetId="2">#REF!</definedName>
    <definedName name="HIDE1">[50]steel!$F$7:$J$7</definedName>
    <definedName name="hjfg" localSheetId="7"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10"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5" hidden="1">{"via1",#N/A,TRUE,"general";"via2",#N/A,TRUE,"general";"via3",#N/A,TRUE,"general"}</definedName>
    <definedName name="hjfg" localSheetId="19"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20" hidden="1">{"via1",#N/A,TRUE,"general";"via2",#N/A,TRUE,"general";"via3",#N/A,TRUE,"general"}</definedName>
    <definedName name="hjfg" localSheetId="11" hidden="1">{"via1",#N/A,TRUE,"general";"via2",#N/A,TRUE,"general";"via3",#N/A,TRUE,"general"}</definedName>
    <definedName name="hjfg" localSheetId="14"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10"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5" hidden="1">{"TAB1",#N/A,TRUE,"GENERAL";"TAB2",#N/A,TRUE,"GENERAL";"TAB3",#N/A,TRUE,"GENERAL";"TAB4",#N/A,TRUE,"GENERAL";"TAB5",#N/A,TRUE,"GENERAL"}</definedName>
    <definedName name="hjgh" localSheetId="19"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2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4"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10"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5" hidden="1">{"via1",#N/A,TRUE,"general";"via2",#N/A,TRUE,"general";"via3",#N/A,TRUE,"general"}</definedName>
    <definedName name="HJKH" localSheetId="19"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20" hidden="1">{"via1",#N/A,TRUE,"general";"via2",#N/A,TRUE,"general";"via3",#N/A,TRUE,"general"}</definedName>
    <definedName name="HJKH" localSheetId="11" hidden="1">{"via1",#N/A,TRUE,"general";"via2",#N/A,TRUE,"general";"via3",#N/A,TRUE,"general"}</definedName>
    <definedName name="HJKH" localSheetId="14"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10"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5" hidden="1">{"via1",#N/A,TRUE,"general";"via2",#N/A,TRUE,"general";"via3",#N/A,TRUE,"general"}</definedName>
    <definedName name="hjkjk" localSheetId="19"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20" hidden="1">{"via1",#N/A,TRUE,"general";"via2",#N/A,TRUE,"general";"via3",#N/A,TRUE,"general"}</definedName>
    <definedName name="hjkjk" localSheetId="11" hidden="1">{"via1",#N/A,TRUE,"general";"via2",#N/A,TRUE,"general";"via3",#N/A,TRUE,"general"}</definedName>
    <definedName name="hjkjk" localSheetId="14"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7">[6]!ERR</definedName>
    <definedName name="HK" localSheetId="5">[6]!ERR</definedName>
    <definedName name="HK" localSheetId="6">[6]!ERR</definedName>
    <definedName name="HK" localSheetId="21">[6]!ERR</definedName>
    <definedName name="HK" localSheetId="22">[6]!ERR</definedName>
    <definedName name="HK" localSheetId="23">[6]!ERR</definedName>
    <definedName name="HK" localSheetId="24">[6]!ERR</definedName>
    <definedName name="HK" localSheetId="8">[6]!ERR</definedName>
    <definedName name="HK" localSheetId="9">[6]!ERR</definedName>
    <definedName name="HK" localSheetId="25">[6]!ERR</definedName>
    <definedName name="HK" localSheetId="26">[6]!ERR</definedName>
    <definedName name="HK" localSheetId="27">[6]!ERR</definedName>
    <definedName name="HK" localSheetId="28">[6]!ERR</definedName>
    <definedName name="HK" localSheetId="10">[6]!ERR</definedName>
    <definedName name="HK" localSheetId="12">[6]!ERR</definedName>
    <definedName name="HK" localSheetId="13">[6]!ERR</definedName>
    <definedName name="HK" localSheetId="15">[6]!ERR</definedName>
    <definedName name="HK" localSheetId="19">[6]!ERR</definedName>
    <definedName name="HK" localSheetId="16">[6]!ERR</definedName>
    <definedName name="HK" localSheetId="17">[6]!ERR</definedName>
    <definedName name="HK" localSheetId="18">[6]!ERR</definedName>
    <definedName name="HK" localSheetId="20">[6]!ERR</definedName>
    <definedName name="HK" localSheetId="11">[6]!ERR</definedName>
    <definedName name="HK" localSheetId="14">[6]!ERR</definedName>
    <definedName name="HK" localSheetId="1">'MEMORIAS DE CANTIDADES'!ERR</definedName>
    <definedName name="HK" localSheetId="2">'PMA '!ERR</definedName>
    <definedName name="HK">[0]!ERR</definedName>
    <definedName name="HM" localSheetId="7">#REF!</definedName>
    <definedName name="HM" localSheetId="5">#REF!</definedName>
    <definedName name="HM" localSheetId="6">#REF!</definedName>
    <definedName name="HM" localSheetId="21">#REF!</definedName>
    <definedName name="HM" localSheetId="22">#REF!</definedName>
    <definedName name="HM" localSheetId="23">#REF!</definedName>
    <definedName name="HM" localSheetId="24">#REF!</definedName>
    <definedName name="HM" localSheetId="8">#REF!</definedName>
    <definedName name="HM" localSheetId="9">#REF!</definedName>
    <definedName name="HM" localSheetId="25">#REF!</definedName>
    <definedName name="HM" localSheetId="26">#REF!</definedName>
    <definedName name="HM" localSheetId="27">#REF!</definedName>
    <definedName name="HM" localSheetId="28">#REF!</definedName>
    <definedName name="HM" localSheetId="10">#REF!</definedName>
    <definedName name="HM" localSheetId="12">#REF!</definedName>
    <definedName name="HM" localSheetId="13">#REF!</definedName>
    <definedName name="HM" localSheetId="15">#REF!</definedName>
    <definedName name="HM" localSheetId="19">#REF!</definedName>
    <definedName name="HM" localSheetId="16">#REF!</definedName>
    <definedName name="HM" localSheetId="17">#REF!</definedName>
    <definedName name="HM" localSheetId="18">#REF!</definedName>
    <definedName name="HM" localSheetId="20">#REF!</definedName>
    <definedName name="HM" localSheetId="11">#REF!</definedName>
    <definedName name="HM" localSheetId="14">#REF!</definedName>
    <definedName name="HM" localSheetId="1">#REF!</definedName>
    <definedName name="HM">#REF!</definedName>
    <definedName name="hn" localSheetId="7"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10"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5" hidden="1">{"TAB1",#N/A,TRUE,"GENERAL";"TAB2",#N/A,TRUE,"GENERAL";"TAB3",#N/A,TRUE,"GENERAL";"TAB4",#N/A,TRUE,"GENERAL";"TAB5",#N/A,TRUE,"GENERAL"}</definedName>
    <definedName name="hn" localSheetId="19"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20" hidden="1">{"TAB1",#N/A,TRUE,"GENERAL";"TAB2",#N/A,TRUE,"GENERAL";"TAB3",#N/A,TRUE,"GENERAL";"TAB4",#N/A,TRUE,"GENERAL";"TAB5",#N/A,TRUE,"GENERAL"}</definedName>
    <definedName name="hn" localSheetId="11" hidden="1">{"TAB1",#N/A,TRUE,"GENERAL";"TAB2",#N/A,TRUE,"GENERAL";"TAB3",#N/A,TRUE,"GENERAL";"TAB4",#N/A,TRUE,"GENERAL";"TAB5",#N/A,TRUE,"GENERAL"}</definedName>
    <definedName name="hn" localSheetId="14"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 localSheetId="1">#REF!</definedName>
    <definedName name="hoja" localSheetId="2">#REF!</definedName>
    <definedName name="hoja">#REF!</definedName>
    <definedName name="HOJA1" localSheetId="7">#REF!</definedName>
    <definedName name="HOJA1" localSheetId="5">#REF!</definedName>
    <definedName name="HOJA1" localSheetId="6">#REF!</definedName>
    <definedName name="HOJA1" localSheetId="21">#REF!</definedName>
    <definedName name="HOJA1" localSheetId="22">#REF!</definedName>
    <definedName name="HOJA1" localSheetId="23">#REF!</definedName>
    <definedName name="HOJA1" localSheetId="24">#REF!</definedName>
    <definedName name="HOJA1" localSheetId="8">#REF!</definedName>
    <definedName name="HOJA1" localSheetId="9">#REF!</definedName>
    <definedName name="HOJA1" localSheetId="25">#REF!</definedName>
    <definedName name="HOJA1" localSheetId="26">#REF!</definedName>
    <definedName name="HOJA1" localSheetId="27">#REF!</definedName>
    <definedName name="HOJA1" localSheetId="28">#REF!</definedName>
    <definedName name="HOJA1" localSheetId="10">#REF!</definedName>
    <definedName name="HOJA1" localSheetId="12">#REF!</definedName>
    <definedName name="HOJA1" localSheetId="13">#REF!</definedName>
    <definedName name="HOJA1" localSheetId="15">#REF!</definedName>
    <definedName name="HOJA1" localSheetId="19">#REF!</definedName>
    <definedName name="HOJA1" localSheetId="16">#REF!</definedName>
    <definedName name="HOJA1" localSheetId="17">#REF!</definedName>
    <definedName name="HOJA1" localSheetId="18">#REF!</definedName>
    <definedName name="HOJA1" localSheetId="20">#REF!</definedName>
    <definedName name="HOJA1" localSheetId="11">#REF!</definedName>
    <definedName name="HOJA1" localSheetId="14">#REF!</definedName>
    <definedName name="HOJA1" localSheetId="1">#REF!</definedName>
    <definedName name="HOJA1">#REF!</definedName>
    <definedName name="horat" localSheetId="7">'[21]Itemes Renovación'!#REF!</definedName>
    <definedName name="horat" localSheetId="5">'[21]Itemes Renovación'!#REF!</definedName>
    <definedName name="horat" localSheetId="6">'[21]Itemes Renovación'!#REF!</definedName>
    <definedName name="horat" localSheetId="21">'[21]Itemes Renovación'!#REF!</definedName>
    <definedName name="horat" localSheetId="22">'[21]Itemes Renovación'!#REF!</definedName>
    <definedName name="horat" localSheetId="23">'[21]Itemes Renovación'!#REF!</definedName>
    <definedName name="horat" localSheetId="24">'[21]Itemes Renovación'!#REF!</definedName>
    <definedName name="horat" localSheetId="8">'[21]Itemes Renovación'!#REF!</definedName>
    <definedName name="horat" localSheetId="9">'[21]Itemes Renovación'!#REF!</definedName>
    <definedName name="horat" localSheetId="25">'[21]Itemes Renovación'!#REF!</definedName>
    <definedName name="horat" localSheetId="26">'[21]Itemes Renovación'!#REF!</definedName>
    <definedName name="horat" localSheetId="27">'[21]Itemes Renovación'!#REF!</definedName>
    <definedName name="horat" localSheetId="28">'[21]Itemes Renovación'!#REF!</definedName>
    <definedName name="horat" localSheetId="10">'[21]Itemes Renovación'!#REF!</definedName>
    <definedName name="horat" localSheetId="12">'[21]Itemes Renovación'!#REF!</definedName>
    <definedName name="horat" localSheetId="13">'[21]Itemes Renovación'!#REF!</definedName>
    <definedName name="horat" localSheetId="15">'[21]Itemes Renovación'!#REF!</definedName>
    <definedName name="horat" localSheetId="19">'[21]Itemes Renovación'!#REF!</definedName>
    <definedName name="horat" localSheetId="16">'[21]Itemes Renovación'!#REF!</definedName>
    <definedName name="horat" localSheetId="17">'[21]Itemes Renovación'!#REF!</definedName>
    <definedName name="horat" localSheetId="18">'[21]Itemes Renovación'!#REF!</definedName>
    <definedName name="horat" localSheetId="20">'[21]Itemes Renovación'!#REF!</definedName>
    <definedName name="horat" localSheetId="11">'[21]Itemes Renovación'!#REF!</definedName>
    <definedName name="horat" localSheetId="14">'[21]Itemes Renovación'!#REF!</definedName>
    <definedName name="horat" localSheetId="1">'[21]Itemes Renovación'!#REF!</definedName>
    <definedName name="horat" localSheetId="2">#REF!</definedName>
    <definedName name="horat">'[21]Itemes Renovación'!#REF!</definedName>
    <definedName name="Hornos" localSheetId="7">#REF!</definedName>
    <definedName name="Hornos" localSheetId="5">#REF!</definedName>
    <definedName name="Hornos" localSheetId="6">#REF!</definedName>
    <definedName name="Hornos" localSheetId="21">#REF!</definedName>
    <definedName name="Hornos" localSheetId="22">#REF!</definedName>
    <definedName name="Hornos" localSheetId="23">#REF!</definedName>
    <definedName name="Hornos" localSheetId="24">#REF!</definedName>
    <definedName name="Hornos" localSheetId="8">#REF!</definedName>
    <definedName name="Hornos" localSheetId="9">#REF!</definedName>
    <definedName name="Hornos" localSheetId="25">#REF!</definedName>
    <definedName name="Hornos" localSheetId="26">#REF!</definedName>
    <definedName name="Hornos" localSheetId="27">#REF!</definedName>
    <definedName name="Hornos" localSheetId="28">#REF!</definedName>
    <definedName name="Hornos" localSheetId="10">#REF!</definedName>
    <definedName name="Hornos" localSheetId="12">#REF!</definedName>
    <definedName name="Hornos" localSheetId="13">#REF!</definedName>
    <definedName name="Hornos" localSheetId="15">#REF!</definedName>
    <definedName name="Hornos" localSheetId="19">#REF!</definedName>
    <definedName name="Hornos" localSheetId="16">#REF!</definedName>
    <definedName name="Hornos" localSheetId="17">#REF!</definedName>
    <definedName name="Hornos" localSheetId="18">#REF!</definedName>
    <definedName name="Hornos" localSheetId="20">#REF!</definedName>
    <definedName name="Hornos" localSheetId="11">#REF!</definedName>
    <definedName name="Hornos" localSheetId="14">#REF!</definedName>
    <definedName name="Hornos" localSheetId="1">#REF!</definedName>
    <definedName name="Hornos">#REF!</definedName>
    <definedName name="HP_stg_Hz" localSheetId="1">#REF!</definedName>
    <definedName name="HP_stg_Hz">#REF!</definedName>
    <definedName name="hreer" localSheetId="7"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[61]Datos!$D$7</definedName>
    <definedName name="hrthtrh" localSheetId="7"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 localSheetId="2">#REF!</definedName>
    <definedName name="hs">#REF!</definedName>
    <definedName name="hsfg" localSheetId="7"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10"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5" hidden="1">{"via1",#N/A,TRUE,"general";"via2",#N/A,TRUE,"general";"via3",#N/A,TRUE,"general"}</definedName>
    <definedName name="hsfg" localSheetId="19"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20" hidden="1">{"via1",#N/A,TRUE,"general";"via2",#N/A,TRUE,"general";"via3",#N/A,TRUE,"general"}</definedName>
    <definedName name="hsfg" localSheetId="11" hidden="1">{"via1",#N/A,TRUE,"general";"via2",#N/A,TRUE,"general";"via3",#N/A,TRUE,"general"}</definedName>
    <definedName name="hsfg" localSheetId="14"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AS" localSheetId="1">#REF!</definedName>
    <definedName name="HTAS" localSheetId="2">#REF!</definedName>
    <definedName name="HTAS">#REF!</definedName>
    <definedName name="HTAS1" localSheetId="1">#REF!</definedName>
    <definedName name="HTAS1">#REF!</definedName>
    <definedName name="hthdrf" localSheetId="7"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10"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5" hidden="1">{"via1",#N/A,TRUE,"general";"via2",#N/A,TRUE,"general";"via3",#N/A,TRUE,"general"}</definedName>
    <definedName name="htryrt7" localSheetId="19"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20" hidden="1">{"via1",#N/A,TRUE,"general";"via2",#N/A,TRUE,"general";"via3",#N/A,TRUE,"general"}</definedName>
    <definedName name="htryrt7" localSheetId="11" hidden="1">{"via1",#N/A,TRUE,"general";"via2",#N/A,TRUE,"general";"via3",#N/A,TRUE,"general"}</definedName>
    <definedName name="htryrt7" localSheetId="14"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 localSheetId="2">#REF!</definedName>
    <definedName name="hut">#REF!</definedName>
    <definedName name="hxdfk" localSheetId="1">#REF!</definedName>
    <definedName name="hxdfk">#REF!</definedName>
    <definedName name="hyhjop" localSheetId="7"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10"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5" hidden="1">{"via1",#N/A,TRUE,"general";"via2",#N/A,TRUE,"general";"via3",#N/A,TRUE,"general"}</definedName>
    <definedName name="hytirs" localSheetId="19"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20" hidden="1">{"via1",#N/A,TRUE,"general";"via2",#N/A,TRUE,"general";"via3",#N/A,TRUE,"general"}</definedName>
    <definedName name="hytirs" localSheetId="11" hidden="1">{"via1",#N/A,TRUE,"general";"via2",#N/A,TRUE,"general";"via3",#N/A,TRUE,"general"}</definedName>
    <definedName name="hytirs" localSheetId="14"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4">#REF!</definedName>
    <definedName name="I" localSheetId="3">#REF!</definedName>
    <definedName name="I" localSheetId="1">#REF!</definedName>
    <definedName name="I" localSheetId="2">#REF!</definedName>
    <definedName name="I">#REF!</definedName>
    <definedName name="i0" localSheetId="1">#REF!</definedName>
    <definedName name="i0">#REF!</definedName>
    <definedName name="i8i" localSheetId="7"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10"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5" hidden="1">{"TAB1",#N/A,TRUE,"GENERAL";"TAB2",#N/A,TRUE,"GENERAL";"TAB3",#N/A,TRUE,"GENERAL";"TAB4",#N/A,TRUE,"GENERAL";"TAB5",#N/A,TRUE,"GENERAL"}</definedName>
    <definedName name="i8i" localSheetId="19"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20" hidden="1">{"TAB1",#N/A,TRUE,"GENERAL";"TAB2",#N/A,TRUE,"GENERAL";"TAB3",#N/A,TRUE,"GENERAL";"TAB4",#N/A,TRUE,"GENERAL";"TAB5",#N/A,TRUE,"GENERAL"}</definedName>
    <definedName name="i8i" localSheetId="11" hidden="1">{"TAB1",#N/A,TRUE,"GENERAL";"TAB2",#N/A,TRUE,"GENERAL";"TAB3",#N/A,TRUE,"GENERAL";"TAB4",#N/A,TRUE,"GENERAL";"TAB5",#N/A,TRUE,"GENERAL"}</definedName>
    <definedName name="i8i" localSheetId="14"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2">#REF!</definedName>
    <definedName name="ic">[61]Hoja1!$C$17</definedName>
    <definedName name="icbf" localSheetId="2">#REF!</definedName>
    <definedName name="icbf">[61]Hoja1!$C$15</definedName>
    <definedName name="Icct" localSheetId="7">#REF!</definedName>
    <definedName name="Icct" localSheetId="5">#REF!</definedName>
    <definedName name="Icct" localSheetId="6">#REF!</definedName>
    <definedName name="Icct" localSheetId="21">#REF!</definedName>
    <definedName name="Icct" localSheetId="22">#REF!</definedName>
    <definedName name="Icct" localSheetId="23">#REF!</definedName>
    <definedName name="Icct" localSheetId="24">#REF!</definedName>
    <definedName name="Icct" localSheetId="8">#REF!</definedName>
    <definedName name="Icct" localSheetId="9">#REF!</definedName>
    <definedName name="Icct" localSheetId="25">#REF!</definedName>
    <definedName name="Icct" localSheetId="26">#REF!</definedName>
    <definedName name="Icct" localSheetId="27">#REF!</definedName>
    <definedName name="Icct" localSheetId="28">#REF!</definedName>
    <definedName name="Icct" localSheetId="10">#REF!</definedName>
    <definedName name="Icct" localSheetId="12">#REF!</definedName>
    <definedName name="Icct" localSheetId="13">#REF!</definedName>
    <definedName name="Icct" localSheetId="15">#REF!</definedName>
    <definedName name="Icct" localSheetId="19">#REF!</definedName>
    <definedName name="Icct" localSheetId="16">#REF!</definedName>
    <definedName name="Icct" localSheetId="17">#REF!</definedName>
    <definedName name="Icct" localSheetId="18">#REF!</definedName>
    <definedName name="Icct" localSheetId="20">#REF!</definedName>
    <definedName name="Icct" localSheetId="11">#REF!</definedName>
    <definedName name="Icct" localSheetId="14">#REF!</definedName>
    <definedName name="Icct" localSheetId="1">#REF!</definedName>
    <definedName name="Icct">#REF!</definedName>
    <definedName name="ICP" localSheetId="7">[13]Tablas!#REF!</definedName>
    <definedName name="ICP" localSheetId="5">[13]Tablas!#REF!</definedName>
    <definedName name="ICP" localSheetId="6">[13]Tablas!#REF!</definedName>
    <definedName name="ICP" localSheetId="21">[13]Tablas!#REF!</definedName>
    <definedName name="ICP" localSheetId="22">[13]Tablas!#REF!</definedName>
    <definedName name="ICP" localSheetId="23">[13]Tablas!#REF!</definedName>
    <definedName name="ICP" localSheetId="24">[13]Tablas!#REF!</definedName>
    <definedName name="ICP" localSheetId="8">[13]Tablas!#REF!</definedName>
    <definedName name="ICP" localSheetId="9">[13]Tablas!#REF!</definedName>
    <definedName name="ICP" localSheetId="25">[13]Tablas!#REF!</definedName>
    <definedName name="ICP" localSheetId="26">[13]Tablas!#REF!</definedName>
    <definedName name="ICP" localSheetId="27">[13]Tablas!#REF!</definedName>
    <definedName name="ICP" localSheetId="28">[13]Tablas!#REF!</definedName>
    <definedName name="ICP" localSheetId="10">[13]Tablas!#REF!</definedName>
    <definedName name="ICP" localSheetId="12">[13]Tablas!#REF!</definedName>
    <definedName name="ICP" localSheetId="13">[13]Tablas!#REF!</definedName>
    <definedName name="ICP" localSheetId="15">[13]Tablas!#REF!</definedName>
    <definedName name="ICP" localSheetId="19">[13]Tablas!#REF!</definedName>
    <definedName name="ICP" localSheetId="16">[13]Tablas!#REF!</definedName>
    <definedName name="ICP" localSheetId="17">[13]Tablas!#REF!</definedName>
    <definedName name="ICP" localSheetId="18">[13]Tablas!#REF!</definedName>
    <definedName name="ICP" localSheetId="20">[13]Tablas!#REF!</definedName>
    <definedName name="ICP" localSheetId="11">[13]Tablas!#REF!</definedName>
    <definedName name="ICP" localSheetId="14">[13]Tablas!#REF!</definedName>
    <definedName name="ICP" localSheetId="1">[13]Tablas!#REF!</definedName>
    <definedName name="ICP" localSheetId="2">#REF!</definedName>
    <definedName name="ICP">[13]Tablas!#REF!</definedName>
    <definedName name="ICP1_1" localSheetId="1">[13]Tablas!#REF!</definedName>
    <definedName name="ICP1_1" localSheetId="2">#REF!</definedName>
    <definedName name="ICP1_1">[13]Tablas!#REF!</definedName>
    <definedName name="ICP1_1_1" localSheetId="2">#REF!</definedName>
    <definedName name="ICP1_1_1">[13]Tablas!#REF!</definedName>
    <definedName name="ICP1_1_2" localSheetId="2">#REF!</definedName>
    <definedName name="ICP1_1_2">[13]Tablas!#REF!</definedName>
    <definedName name="ICP1_1_3" localSheetId="2">#REF!</definedName>
    <definedName name="ICP1_1_3">[13]Tablas!#REF!</definedName>
    <definedName name="ICP1_1_4" localSheetId="2">#REF!</definedName>
    <definedName name="ICP1_1_4">[13]Tablas!#REF!</definedName>
    <definedName name="ICP1_2" localSheetId="2">#REF!</definedName>
    <definedName name="ICP1_2">[13]Tablas!#REF!</definedName>
    <definedName name="ICP1_3" localSheetId="2">#REF!</definedName>
    <definedName name="ICP1_3">[13]Tablas!#REF!</definedName>
    <definedName name="ICP1_4" localSheetId="2">#REF!</definedName>
    <definedName name="ICP1_4">[13]Tablas!#REF!</definedName>
    <definedName name="ID" localSheetId="7">[6]!ERR</definedName>
    <definedName name="ID" localSheetId="5">[6]!ERR</definedName>
    <definedName name="ID" localSheetId="6">[6]!ERR</definedName>
    <definedName name="ID" localSheetId="21">[6]!ERR</definedName>
    <definedName name="ID" localSheetId="22">[6]!ERR</definedName>
    <definedName name="ID" localSheetId="23">[6]!ERR</definedName>
    <definedName name="ID" localSheetId="24">[6]!ERR</definedName>
    <definedName name="ID" localSheetId="8">[6]!ERR</definedName>
    <definedName name="ID" localSheetId="9">[6]!ERR</definedName>
    <definedName name="ID" localSheetId="25">[6]!ERR</definedName>
    <definedName name="ID" localSheetId="26">[6]!ERR</definedName>
    <definedName name="ID" localSheetId="27">[6]!ERR</definedName>
    <definedName name="ID" localSheetId="28">[6]!ERR</definedName>
    <definedName name="ID" localSheetId="10">[6]!ERR</definedName>
    <definedName name="ID" localSheetId="12">[6]!ERR</definedName>
    <definedName name="ID" localSheetId="13">[6]!ERR</definedName>
    <definedName name="ID" localSheetId="15">[6]!ERR</definedName>
    <definedName name="ID" localSheetId="19">[6]!ERR</definedName>
    <definedName name="ID" localSheetId="16">[6]!ERR</definedName>
    <definedName name="ID" localSheetId="17">[6]!ERR</definedName>
    <definedName name="ID" localSheetId="18">[6]!ERR</definedName>
    <definedName name="ID" localSheetId="20">[6]!ERR</definedName>
    <definedName name="ID" localSheetId="11">[6]!ERR</definedName>
    <definedName name="ID" localSheetId="14">[6]!ERR</definedName>
    <definedName name="ID" localSheetId="1">'MEMORIAS DE CANTIDADES'!ERR</definedName>
    <definedName name="ID" localSheetId="2">'PMA '!ERR</definedName>
    <definedName name="ID">[0]!ERR</definedName>
    <definedName name="IF" localSheetId="7">'[58]A. P. U.'!#REF!</definedName>
    <definedName name="IF" localSheetId="5">'[58]A. P. U.'!#REF!</definedName>
    <definedName name="IF" localSheetId="6">'[58]A. P. U.'!#REF!</definedName>
    <definedName name="IF" localSheetId="21">'[58]A. P. U.'!#REF!</definedName>
    <definedName name="IF" localSheetId="22">'[58]A. P. U.'!#REF!</definedName>
    <definedName name="IF" localSheetId="23">'[58]A. P. U.'!#REF!</definedName>
    <definedName name="IF" localSheetId="24">'[58]A. P. U.'!#REF!</definedName>
    <definedName name="IF" localSheetId="8">'[58]A. P. U.'!#REF!</definedName>
    <definedName name="IF" localSheetId="9">'[58]A. P. U.'!#REF!</definedName>
    <definedName name="IF" localSheetId="25">'[58]A. P. U.'!#REF!</definedName>
    <definedName name="IF" localSheetId="26">'[58]A. P. U.'!#REF!</definedName>
    <definedName name="IF" localSheetId="27">'[58]A. P. U.'!#REF!</definedName>
    <definedName name="IF" localSheetId="28">'[58]A. P. U.'!#REF!</definedName>
    <definedName name="IF" localSheetId="10">'[58]A. P. U.'!#REF!</definedName>
    <definedName name="IF" localSheetId="12">'[58]A. P. U.'!#REF!</definedName>
    <definedName name="IF" localSheetId="13">'[58]A. P. U.'!#REF!</definedName>
    <definedName name="IF" localSheetId="15">'[58]A. P. U.'!#REF!</definedName>
    <definedName name="IF" localSheetId="19">'[58]A. P. U.'!#REF!</definedName>
    <definedName name="IF" localSheetId="16">'[58]A. P. U.'!#REF!</definedName>
    <definedName name="IF" localSheetId="17">'[58]A. P. U.'!#REF!</definedName>
    <definedName name="IF" localSheetId="18">'[58]A. P. U.'!#REF!</definedName>
    <definedName name="IF" localSheetId="20">'[58]A. P. U.'!#REF!</definedName>
    <definedName name="IF" localSheetId="11">'[58]A. P. U.'!#REF!</definedName>
    <definedName name="IF" localSheetId="14">'[58]A. P. U.'!#REF!</definedName>
    <definedName name="IF" localSheetId="4">'[57]A. P. U.'!#REF!</definedName>
    <definedName name="IF" localSheetId="3">'[57]A. P. U.'!#REF!</definedName>
    <definedName name="IF" localSheetId="1">'[58]A. P. U.'!#REF!</definedName>
    <definedName name="IF" localSheetId="2">#REF!</definedName>
    <definedName name="IF">'[58]A. P. U.'!#REF!</definedName>
    <definedName name="Ig" localSheetId="7">#REF!</definedName>
    <definedName name="Ig" localSheetId="5">#REF!</definedName>
    <definedName name="Ig" localSheetId="6">#REF!</definedName>
    <definedName name="Ig" localSheetId="21">#REF!</definedName>
    <definedName name="Ig" localSheetId="22">#REF!</definedName>
    <definedName name="Ig" localSheetId="23">#REF!</definedName>
    <definedName name="Ig" localSheetId="24">#REF!</definedName>
    <definedName name="Ig" localSheetId="8">#REF!</definedName>
    <definedName name="Ig" localSheetId="9">#REF!</definedName>
    <definedName name="Ig" localSheetId="25">#REF!</definedName>
    <definedName name="Ig" localSheetId="26">#REF!</definedName>
    <definedName name="Ig" localSheetId="27">#REF!</definedName>
    <definedName name="Ig" localSheetId="28">#REF!</definedName>
    <definedName name="Ig" localSheetId="10">#REF!</definedName>
    <definedName name="Ig" localSheetId="12">#REF!</definedName>
    <definedName name="Ig" localSheetId="13">#REF!</definedName>
    <definedName name="Ig" localSheetId="15">#REF!</definedName>
    <definedName name="Ig" localSheetId="19">#REF!</definedName>
    <definedName name="Ig" localSheetId="16">#REF!</definedName>
    <definedName name="Ig" localSheetId="17">#REF!</definedName>
    <definedName name="Ig" localSheetId="18">#REF!</definedName>
    <definedName name="Ig" localSheetId="20">#REF!</definedName>
    <definedName name="Ig" localSheetId="11">#REF!</definedName>
    <definedName name="Ig" localSheetId="14">#REF!</definedName>
    <definedName name="Ig" localSheetId="1">#REF!</definedName>
    <definedName name="Ig">#REF!</definedName>
    <definedName name="ihiiguyfu" localSheetId="1">#REF!</definedName>
    <definedName name="ihiiguyfu">#REF!</definedName>
    <definedName name="ii" localSheetId="7"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10"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5" hidden="1">{"TAB1",#N/A,TRUE,"GENERAL";"TAB2",#N/A,TRUE,"GENERAL";"TAB3",#N/A,TRUE,"GENERAL";"TAB4",#N/A,TRUE,"GENERAL";"TAB5",#N/A,TRUE,"GENERAL"}</definedName>
    <definedName name="ii" localSheetId="19"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20" hidden="1">{"TAB1",#N/A,TRUE,"GENERAL";"TAB2",#N/A,TRUE,"GENERAL";"TAB3",#N/A,TRUE,"GENERAL";"TAB4",#N/A,TRUE,"GENERAL";"TAB5",#N/A,TRUE,"GENERAL"}</definedName>
    <definedName name="ii" localSheetId="11" hidden="1">{"TAB1",#N/A,TRUE,"GENERAL";"TAB2",#N/A,TRUE,"GENERAL";"TAB3",#N/A,TRUE,"GENERAL";"TAB4",#N/A,TRUE,"GENERAL";"TAB5",#N/A,TRUE,"GENERAL"}</definedName>
    <definedName name="ii" localSheetId="14"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10"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5" hidden="1">{"via1",#N/A,TRUE,"general";"via2",#N/A,TRUE,"general";"via3",#N/A,TRUE,"general"}</definedName>
    <definedName name="iii" localSheetId="19"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20" hidden="1">{"via1",#N/A,TRUE,"general";"via2",#N/A,TRUE,"general";"via3",#N/A,TRUE,"general"}</definedName>
    <definedName name="iii" localSheetId="11" hidden="1">{"via1",#N/A,TRUE,"general";"via2",#N/A,TRUE,"general";"via3",#N/A,TRUE,"general"}</definedName>
    <definedName name="iii" localSheetId="14"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10"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5" hidden="1">{"via1",#N/A,TRUE,"general";"via2",#N/A,TRUE,"general";"via3",#N/A,TRUE,"general"}</definedName>
    <definedName name="iiii" localSheetId="19"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20" hidden="1">{"via1",#N/A,TRUE,"general";"via2",#N/A,TRUE,"general";"via3",#N/A,TRUE,"general"}</definedName>
    <definedName name="iiii" localSheetId="11" hidden="1">{"via1",#N/A,TRUE,"general";"via2",#N/A,TRUE,"general";"via3",#N/A,TRUE,"general"}</definedName>
    <definedName name="iiii" localSheetId="14"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10"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5" hidden="1">{"via1",#N/A,TRUE,"general";"via2",#N/A,TRUE,"general";"via3",#N/A,TRUE,"general"}</definedName>
    <definedName name="iiiiiiik" localSheetId="19"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20" hidden="1">{"via1",#N/A,TRUE,"general";"via2",#N/A,TRUE,"general";"via3",#N/A,TRUE,"general"}</definedName>
    <definedName name="iiiiiiik" localSheetId="11" hidden="1">{"via1",#N/A,TRUE,"general";"via2",#N/A,TRUE,"general";"via3",#N/A,TRUE,"general"}</definedName>
    <definedName name="iiiiiiik" localSheetId="14"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 localSheetId="2">#REF!</definedName>
    <definedName name="IL">#REF!</definedName>
    <definedName name="im" localSheetId="2">#REF!</definedName>
    <definedName name="im">'[87]1'!$N$41</definedName>
    <definedName name="IMP" localSheetId="2">#REF!</definedName>
    <definedName name="IMP">[26]otros!$C$3</definedName>
    <definedName name="IMPRESSION" localSheetId="7">#REF!</definedName>
    <definedName name="IMPRESSION" localSheetId="5">#REF!</definedName>
    <definedName name="IMPRESSION" localSheetId="6">#REF!</definedName>
    <definedName name="IMPRESSION" localSheetId="21">#REF!</definedName>
    <definedName name="IMPRESSION" localSheetId="22">#REF!</definedName>
    <definedName name="IMPRESSION" localSheetId="23">#REF!</definedName>
    <definedName name="IMPRESSION" localSheetId="24">#REF!</definedName>
    <definedName name="IMPRESSION" localSheetId="8">#REF!</definedName>
    <definedName name="IMPRESSION" localSheetId="9">#REF!</definedName>
    <definedName name="IMPRESSION" localSheetId="25">#REF!</definedName>
    <definedName name="IMPRESSION" localSheetId="26">#REF!</definedName>
    <definedName name="IMPRESSION" localSheetId="27">#REF!</definedName>
    <definedName name="IMPRESSION" localSheetId="28">#REF!</definedName>
    <definedName name="IMPRESSION" localSheetId="10">#REF!</definedName>
    <definedName name="IMPRESSION" localSheetId="12">#REF!</definedName>
    <definedName name="IMPRESSION" localSheetId="13">#REF!</definedName>
    <definedName name="IMPRESSION" localSheetId="15">#REF!</definedName>
    <definedName name="IMPRESSION" localSheetId="19">#REF!</definedName>
    <definedName name="IMPRESSION" localSheetId="16">#REF!</definedName>
    <definedName name="IMPRESSION" localSheetId="17">#REF!</definedName>
    <definedName name="IMPRESSION" localSheetId="18">#REF!</definedName>
    <definedName name="IMPRESSION" localSheetId="20">#REF!</definedName>
    <definedName name="IMPRESSION" localSheetId="11">#REF!</definedName>
    <definedName name="IMPRESSION" localSheetId="14">#REF!</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4">#REF!</definedName>
    <definedName name="inf" localSheetId="3">#REF!</definedName>
    <definedName name="inf" localSheetId="1">#REF!</definedName>
    <definedName name="inf">#REF!</definedName>
    <definedName name="INFG">#REF!</definedName>
    <definedName name="INFORME" localSheetId="2">#REF!</definedName>
    <definedName name="INFORME">[88]TABLAS!$A$1:$A$65536</definedName>
    <definedName name="Informe_semanal" localSheetId="7">#REF!</definedName>
    <definedName name="Informe_semanal" localSheetId="5">#REF!</definedName>
    <definedName name="Informe_semanal" localSheetId="6">#REF!</definedName>
    <definedName name="Informe_semanal" localSheetId="21">#REF!</definedName>
    <definedName name="Informe_semanal" localSheetId="22">#REF!</definedName>
    <definedName name="Informe_semanal" localSheetId="23">#REF!</definedName>
    <definedName name="Informe_semanal" localSheetId="24">#REF!</definedName>
    <definedName name="Informe_semanal" localSheetId="8">#REF!</definedName>
    <definedName name="Informe_semanal" localSheetId="9">#REF!</definedName>
    <definedName name="Informe_semanal" localSheetId="25">#REF!</definedName>
    <definedName name="Informe_semanal" localSheetId="26">#REF!</definedName>
    <definedName name="Informe_semanal" localSheetId="27">#REF!</definedName>
    <definedName name="Informe_semanal" localSheetId="28">#REF!</definedName>
    <definedName name="Informe_semanal" localSheetId="10">#REF!</definedName>
    <definedName name="Informe_semanal" localSheetId="12">#REF!</definedName>
    <definedName name="Informe_semanal" localSheetId="13">#REF!</definedName>
    <definedName name="Informe_semanal" localSheetId="15">#REF!</definedName>
    <definedName name="Informe_semanal" localSheetId="19">#REF!</definedName>
    <definedName name="Informe_semanal" localSheetId="16">#REF!</definedName>
    <definedName name="Informe_semanal" localSheetId="17">#REF!</definedName>
    <definedName name="Informe_semanal" localSheetId="18">#REF!</definedName>
    <definedName name="Informe_semanal" localSheetId="20">#REF!</definedName>
    <definedName name="Informe_semanal" localSheetId="11">#REF!</definedName>
    <definedName name="Informe_semanal" localSheetId="14">#REF!</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 localSheetId="2">#REF!,#REF!,#REF!,#REF!</definedName>
    <definedName name="iniciales">'[28]Reservas de Petróleo'!$A$2,'[28]Reservas de Petróleo'!$A$1,'[28]Reservas de Petróleo'!$D$4,'[28]Reservas de Petróleo'!$D$1:$D$65536</definedName>
    <definedName name="Inicio" localSheetId="2">#REF!</definedName>
    <definedName name="Inicio">[37]BASES!$E$26</definedName>
    <definedName name="INPU" localSheetId="7">#REF!</definedName>
    <definedName name="INPU" localSheetId="5">#REF!</definedName>
    <definedName name="INPU" localSheetId="6">#REF!</definedName>
    <definedName name="INPU" localSheetId="21">#REF!</definedName>
    <definedName name="INPU" localSheetId="22">#REF!</definedName>
    <definedName name="INPU" localSheetId="23">#REF!</definedName>
    <definedName name="INPU" localSheetId="24">#REF!</definedName>
    <definedName name="INPU" localSheetId="8">#REF!</definedName>
    <definedName name="INPU" localSheetId="9">#REF!</definedName>
    <definedName name="INPU" localSheetId="25">#REF!</definedName>
    <definedName name="INPU" localSheetId="26">#REF!</definedName>
    <definedName name="INPU" localSheetId="27">#REF!</definedName>
    <definedName name="INPU" localSheetId="28">#REF!</definedName>
    <definedName name="INPU" localSheetId="10">#REF!</definedName>
    <definedName name="INPU" localSheetId="12">#REF!</definedName>
    <definedName name="INPU" localSheetId="13">#REF!</definedName>
    <definedName name="INPU" localSheetId="15">#REF!</definedName>
    <definedName name="INPU" localSheetId="19">#REF!</definedName>
    <definedName name="INPU" localSheetId="16">#REF!</definedName>
    <definedName name="INPU" localSheetId="17">#REF!</definedName>
    <definedName name="INPU" localSheetId="18">#REF!</definedName>
    <definedName name="INPU" localSheetId="20">#REF!</definedName>
    <definedName name="INPU" localSheetId="11">#REF!</definedName>
    <definedName name="INPU" localSheetId="14">#REF!</definedName>
    <definedName name="INPU" localSheetId="1">#REF!</definedName>
    <definedName name="INPU">#REF!</definedName>
    <definedName name="INPUT" localSheetId="7">'[3]7422CW00'!#REF!</definedName>
    <definedName name="INPUT" localSheetId="5">'[3]7422CW00'!#REF!</definedName>
    <definedName name="INPUT" localSheetId="6">'[3]7422CW00'!#REF!</definedName>
    <definedName name="INPUT" localSheetId="21">'[3]7422CW00'!#REF!</definedName>
    <definedName name="INPUT" localSheetId="22">'[3]7422CW00'!#REF!</definedName>
    <definedName name="INPUT" localSheetId="23">'[3]7422CW00'!#REF!</definedName>
    <definedName name="INPUT" localSheetId="24">'[3]7422CW00'!#REF!</definedName>
    <definedName name="INPUT" localSheetId="8">'[3]7422CW00'!#REF!</definedName>
    <definedName name="INPUT" localSheetId="9">'[3]7422CW00'!#REF!</definedName>
    <definedName name="INPUT" localSheetId="25">'[3]7422CW00'!#REF!</definedName>
    <definedName name="INPUT" localSheetId="26">'[3]7422CW00'!#REF!</definedName>
    <definedName name="INPUT" localSheetId="27">'[3]7422CW00'!#REF!</definedName>
    <definedName name="INPUT" localSheetId="28">'[3]7422CW00'!#REF!</definedName>
    <definedName name="INPUT" localSheetId="10">'[3]7422CW00'!#REF!</definedName>
    <definedName name="INPUT" localSheetId="12">'[3]7422CW00'!#REF!</definedName>
    <definedName name="INPUT" localSheetId="13">'[3]7422CW00'!#REF!</definedName>
    <definedName name="INPUT" localSheetId="15">'[3]7422CW00'!#REF!</definedName>
    <definedName name="INPUT" localSheetId="19">'[3]7422CW00'!#REF!</definedName>
    <definedName name="INPUT" localSheetId="16">'[3]7422CW00'!#REF!</definedName>
    <definedName name="INPUT" localSheetId="17">'[3]7422CW00'!#REF!</definedName>
    <definedName name="INPUT" localSheetId="18">'[3]7422CW00'!#REF!</definedName>
    <definedName name="INPUT" localSheetId="20">'[3]7422CW00'!#REF!</definedName>
    <definedName name="INPUT" localSheetId="11">'[3]7422CW00'!#REF!</definedName>
    <definedName name="INPUT" localSheetId="14">'[3]7422CW00'!#REF!</definedName>
    <definedName name="INPUT" localSheetId="1">'[3]7422CW00'!#REF!</definedName>
    <definedName name="INPUT" localSheetId="2">#REF!</definedName>
    <definedName name="INPUT">'[3]7422CW00'!#REF!</definedName>
    <definedName name="INSU" localSheetId="2">#REF!</definedName>
    <definedName name="INSU">[89]INSUMOS!$A$1:$E$65536</definedName>
    <definedName name="Insumos_auxiliares" localSheetId="1">[90]Insumos!#REF!</definedName>
    <definedName name="Insumos_auxiliares" localSheetId="2">#REF!</definedName>
    <definedName name="Insumos_auxiliares">[90]Insumos!#REF!</definedName>
    <definedName name="Insumos_basicos" localSheetId="7">#REF!</definedName>
    <definedName name="Insumos_basicos" localSheetId="5">#REF!</definedName>
    <definedName name="Insumos_basicos" localSheetId="6">#REF!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8">#REF!</definedName>
    <definedName name="Insumos_basicos" localSheetId="9">#REF!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10">#REF!</definedName>
    <definedName name="Insumos_basicos" localSheetId="12">#REF!</definedName>
    <definedName name="Insumos_basicos" localSheetId="13">#REF!</definedName>
    <definedName name="Insumos_basicos" localSheetId="15">#REF!</definedName>
    <definedName name="Insumos_basicos" localSheetId="19">#REF!</definedName>
    <definedName name="Insumos_basicos" localSheetId="16">#REF!</definedName>
    <definedName name="Insumos_basicos" localSheetId="17">#REF!</definedName>
    <definedName name="Insumos_basicos" localSheetId="18">#REF!</definedName>
    <definedName name="Insumos_basicos" localSheetId="20">#REF!</definedName>
    <definedName name="Insumos_basicos" localSheetId="11">#REF!</definedName>
    <definedName name="Insumos_basicos" localSheetId="14">#REF!</definedName>
    <definedName name="Insumos_basicos" localSheetId="1">#REF!</definedName>
    <definedName name="Insumos_basicos">#REF!</definedName>
    <definedName name="Int" localSheetId="1">#REF!</definedName>
    <definedName name="Int">#REF!</definedName>
    <definedName name="InTap" localSheetId="2">#REF!</definedName>
    <definedName name="InTap">[21]Interc.tapones!$E$1:$E$65536</definedName>
    <definedName name="INTER" localSheetId="2">#REF!</definedName>
    <definedName name="INTER">[78]Hoja3!$F$7:$F$9</definedName>
    <definedName name="Intercambiadores" localSheetId="7">#REF!</definedName>
    <definedName name="Intercambiadores" localSheetId="5">#REF!</definedName>
    <definedName name="Intercambiadores" localSheetId="6">#REF!</definedName>
    <definedName name="Intercambiadores" localSheetId="21">#REF!</definedName>
    <definedName name="Intercambiadores" localSheetId="22">#REF!</definedName>
    <definedName name="Intercambiadores" localSheetId="23">#REF!</definedName>
    <definedName name="Intercambiadores" localSheetId="24">#REF!</definedName>
    <definedName name="Intercambiadores" localSheetId="8">#REF!</definedName>
    <definedName name="Intercambiadores" localSheetId="9">#REF!</definedName>
    <definedName name="Intercambiadores" localSheetId="25">#REF!</definedName>
    <definedName name="Intercambiadores" localSheetId="26">#REF!</definedName>
    <definedName name="Intercambiadores" localSheetId="27">#REF!</definedName>
    <definedName name="Intercambiadores" localSheetId="28">#REF!</definedName>
    <definedName name="Intercambiadores" localSheetId="10">#REF!</definedName>
    <definedName name="Intercambiadores" localSheetId="12">#REF!</definedName>
    <definedName name="Intercambiadores" localSheetId="13">#REF!</definedName>
    <definedName name="Intercambiadores" localSheetId="15">#REF!</definedName>
    <definedName name="Intercambiadores" localSheetId="19">#REF!</definedName>
    <definedName name="Intercambiadores" localSheetId="16">#REF!</definedName>
    <definedName name="Intercambiadores" localSheetId="17">#REF!</definedName>
    <definedName name="Intercambiadores" localSheetId="18">#REF!</definedName>
    <definedName name="Intercambiadores" localSheetId="20">#REF!</definedName>
    <definedName name="Intercambiadores" localSheetId="11">#REF!</definedName>
    <definedName name="Intercambiadores" localSheetId="14">#REF!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 localSheetId="2">#REF!</definedName>
    <definedName name="Interventor">[45]CONTRATO!$E$12</definedName>
    <definedName name="IntVal" localSheetId="2">#REF!</definedName>
    <definedName name="IntVal">'[21]Interc.válv.'!$E$1:$E$65536</definedName>
    <definedName name="INV_11" localSheetId="4">'[91]PR 1'!$A$2:$N$655</definedName>
    <definedName name="INV_11" localSheetId="3">'[91]PR 1'!$A$2:$N$655</definedName>
    <definedName name="INV_11" localSheetId="2">#REF!</definedName>
    <definedName name="INV_11">'[92]PR 1'!$A$2:$N$655</definedName>
    <definedName name="INV_Payments" localSheetId="7">[56]!INV_Payments</definedName>
    <definedName name="INV_Payments" localSheetId="5">[56]!INV_Payments</definedName>
    <definedName name="INV_Payments" localSheetId="6">[56]!INV_Payments</definedName>
    <definedName name="INV_Payments" localSheetId="21">[56]!INV_Payments</definedName>
    <definedName name="INV_Payments" localSheetId="22">[56]!INV_Payments</definedName>
    <definedName name="INV_Payments" localSheetId="23">[56]!INV_Payments</definedName>
    <definedName name="INV_Payments" localSheetId="24">[56]!INV_Payments</definedName>
    <definedName name="INV_Payments" localSheetId="8">[56]!INV_Payments</definedName>
    <definedName name="INV_Payments" localSheetId="9">[56]!INV_Payments</definedName>
    <definedName name="INV_Payments" localSheetId="25">[56]!INV_Payments</definedName>
    <definedName name="INV_Payments" localSheetId="26">[56]!INV_Payments</definedName>
    <definedName name="INV_Payments" localSheetId="27">[56]!INV_Payments</definedName>
    <definedName name="INV_Payments" localSheetId="28">[56]!INV_Payments</definedName>
    <definedName name="INV_Payments" localSheetId="10">[56]!INV_Payments</definedName>
    <definedName name="INV_Payments" localSheetId="12">[56]!INV_Payments</definedName>
    <definedName name="INV_Payments" localSheetId="13">[56]!INV_Payments</definedName>
    <definedName name="INV_Payments" localSheetId="15">[56]!INV_Payments</definedName>
    <definedName name="INV_Payments" localSheetId="19">[56]!INV_Payments</definedName>
    <definedName name="INV_Payments" localSheetId="16">[56]!INV_Payments</definedName>
    <definedName name="INV_Payments" localSheetId="17">[56]!INV_Payments</definedName>
    <definedName name="INV_Payments" localSheetId="18">[56]!INV_Payments</definedName>
    <definedName name="INV_Payments" localSheetId="20">[56]!INV_Payments</definedName>
    <definedName name="INV_Payments" localSheetId="11">[56]!INV_Payments</definedName>
    <definedName name="INV_Payments" localSheetId="14">[56]!INV_Payments</definedName>
    <definedName name="INV_Payments" localSheetId="2">#REF!</definedName>
    <definedName name="INV_Payments" localSheetId="0">[56]!INV_Payments</definedName>
    <definedName name="INV_Payments">[56]!INV_Payments</definedName>
    <definedName name="InvDol1" localSheetId="7">#REF!</definedName>
    <definedName name="InvDol1" localSheetId="5">#REF!</definedName>
    <definedName name="InvDol1" localSheetId="6">#REF!</definedName>
    <definedName name="InvDol1" localSheetId="21">#REF!</definedName>
    <definedName name="InvDol1" localSheetId="22">#REF!</definedName>
    <definedName name="InvDol1" localSheetId="23">#REF!</definedName>
    <definedName name="InvDol1" localSheetId="24">#REF!</definedName>
    <definedName name="InvDol1" localSheetId="8">#REF!</definedName>
    <definedName name="InvDol1" localSheetId="9">#REF!</definedName>
    <definedName name="InvDol1" localSheetId="25">#REF!</definedName>
    <definedName name="InvDol1" localSheetId="26">#REF!</definedName>
    <definedName name="InvDol1" localSheetId="27">#REF!</definedName>
    <definedName name="InvDol1" localSheetId="28">#REF!</definedName>
    <definedName name="InvDol1" localSheetId="10">#REF!</definedName>
    <definedName name="InvDol1" localSheetId="12">#REF!</definedName>
    <definedName name="InvDol1" localSheetId="13">#REF!</definedName>
    <definedName name="InvDol1" localSheetId="15">#REF!</definedName>
    <definedName name="InvDol1" localSheetId="19">#REF!</definedName>
    <definedName name="InvDol1" localSheetId="16">#REF!</definedName>
    <definedName name="InvDol1" localSheetId="17">#REF!</definedName>
    <definedName name="InvDol1" localSheetId="18">#REF!</definedName>
    <definedName name="InvDol1" localSheetId="20">#REF!</definedName>
    <definedName name="InvDol1" localSheetId="11">#REF!</definedName>
    <definedName name="InvDol1" localSheetId="14">#REF!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7">[6]!ERR</definedName>
    <definedName name="IOUHH" localSheetId="5">[6]!ERR</definedName>
    <definedName name="IOUHH" localSheetId="6">[6]!ERR</definedName>
    <definedName name="IOUHH" localSheetId="21">[6]!ERR</definedName>
    <definedName name="IOUHH" localSheetId="22">[6]!ERR</definedName>
    <definedName name="IOUHH" localSheetId="23">[6]!ERR</definedName>
    <definedName name="IOUHH" localSheetId="24">[6]!ERR</definedName>
    <definedName name="IOUHH" localSheetId="8">[6]!ERR</definedName>
    <definedName name="IOUHH" localSheetId="9">[6]!ERR</definedName>
    <definedName name="IOUHH" localSheetId="25">[6]!ERR</definedName>
    <definedName name="IOUHH" localSheetId="26">[6]!ERR</definedName>
    <definedName name="IOUHH" localSheetId="27">[6]!ERR</definedName>
    <definedName name="IOUHH" localSheetId="28">[6]!ERR</definedName>
    <definedName name="IOUHH" localSheetId="10">[6]!ERR</definedName>
    <definedName name="IOUHH" localSheetId="12">[6]!ERR</definedName>
    <definedName name="IOUHH" localSheetId="13">[6]!ERR</definedName>
    <definedName name="IOUHH" localSheetId="15">[6]!ERR</definedName>
    <definedName name="IOUHH" localSheetId="19">[6]!ERR</definedName>
    <definedName name="IOUHH" localSheetId="16">[6]!ERR</definedName>
    <definedName name="IOUHH" localSheetId="17">[6]!ERR</definedName>
    <definedName name="IOUHH" localSheetId="18">[6]!ERR</definedName>
    <definedName name="IOUHH" localSheetId="20">[6]!ERR</definedName>
    <definedName name="IOUHH" localSheetId="11">[6]!ERR</definedName>
    <definedName name="IOUHH" localSheetId="14">[6]!ERR</definedName>
    <definedName name="IOUHH" localSheetId="1">'MEMORIAS DE CANTIDADES'!ERR</definedName>
    <definedName name="IOUHH" localSheetId="2">'PMA '!ERR</definedName>
    <definedName name="IOUHH">[0]!ERR</definedName>
    <definedName name="IP" localSheetId="7">#REF!</definedName>
    <definedName name="IP" localSheetId="5">#REF!</definedName>
    <definedName name="IP" localSheetId="6">#REF!</definedName>
    <definedName name="IP" localSheetId="21">#REF!</definedName>
    <definedName name="IP" localSheetId="22">#REF!</definedName>
    <definedName name="IP" localSheetId="23">#REF!</definedName>
    <definedName name="IP" localSheetId="24">#REF!</definedName>
    <definedName name="IP" localSheetId="8">#REF!</definedName>
    <definedName name="IP" localSheetId="9">#REF!</definedName>
    <definedName name="IP" localSheetId="25">#REF!</definedName>
    <definedName name="IP" localSheetId="26">#REF!</definedName>
    <definedName name="IP" localSheetId="27">#REF!</definedName>
    <definedName name="IP" localSheetId="28">#REF!</definedName>
    <definedName name="IP" localSheetId="10">#REF!</definedName>
    <definedName name="IP" localSheetId="12">#REF!</definedName>
    <definedName name="IP" localSheetId="13">#REF!</definedName>
    <definedName name="IP" localSheetId="15">#REF!</definedName>
    <definedName name="IP" localSheetId="19">#REF!</definedName>
    <definedName name="IP" localSheetId="16">#REF!</definedName>
    <definedName name="IP" localSheetId="17">#REF!</definedName>
    <definedName name="IP" localSheetId="18">#REF!</definedName>
    <definedName name="IP" localSheetId="20">#REF!</definedName>
    <definedName name="IP" localSheetId="11">#REF!</definedName>
    <definedName name="IP" localSheetId="14">#REF!</definedName>
    <definedName name="IP" localSheetId="1">#REF!</definedName>
    <definedName name="IP">#REF!</definedName>
    <definedName name="irng" localSheetId="1" hidden="1">#REF!</definedName>
    <definedName name="irng" hidden="1">#REF!</definedName>
    <definedName name="Iss" localSheetId="2">#REF!</definedName>
    <definedName name="Iss">'[45]LIQUIDA-NOMINA'!$AT$4</definedName>
    <definedName name="issafp" localSheetId="2">#REF!</definedName>
    <definedName name="issafp">[61]Hoja1!$C$19</definedName>
    <definedName name="isscs" localSheetId="2">#REF!</definedName>
    <definedName name="isscs">[61]Hoja1!$C$21</definedName>
    <definedName name="isseps" localSheetId="2">#REF!</definedName>
    <definedName name="isseps">[61]Hoja1!$C$20</definedName>
    <definedName name="ITEM" localSheetId="4">#REF!</definedName>
    <definedName name="ITEM" localSheetId="3">#REF!</definedName>
    <definedName name="ITEM" localSheetId="2">#REF!</definedName>
    <definedName name="ITEM">[86]BASE!$C$4:$H$255</definedName>
    <definedName name="ITEM1" localSheetId="7">#REF!</definedName>
    <definedName name="ITEM1" localSheetId="5">#REF!</definedName>
    <definedName name="ITEM1" localSheetId="6">#REF!</definedName>
    <definedName name="ITEM1" localSheetId="21">#REF!</definedName>
    <definedName name="ITEM1" localSheetId="22">#REF!</definedName>
    <definedName name="ITEM1" localSheetId="23">#REF!</definedName>
    <definedName name="ITEM1" localSheetId="24">#REF!</definedName>
    <definedName name="ITEM1" localSheetId="8">#REF!</definedName>
    <definedName name="ITEM1" localSheetId="9">#REF!</definedName>
    <definedName name="ITEM1" localSheetId="25">#REF!</definedName>
    <definedName name="ITEM1" localSheetId="26">#REF!</definedName>
    <definedName name="ITEM1" localSheetId="27">#REF!</definedName>
    <definedName name="ITEM1" localSheetId="28">#REF!</definedName>
    <definedName name="ITEM1" localSheetId="10">#REF!</definedName>
    <definedName name="ITEM1" localSheetId="12">#REF!</definedName>
    <definedName name="ITEM1" localSheetId="13">#REF!</definedName>
    <definedName name="ITEM1" localSheetId="15">#REF!</definedName>
    <definedName name="ITEM1" localSheetId="19">#REF!</definedName>
    <definedName name="ITEM1" localSheetId="16">#REF!</definedName>
    <definedName name="ITEM1" localSheetId="17">#REF!</definedName>
    <definedName name="ITEM1" localSheetId="18">#REF!</definedName>
    <definedName name="ITEM1" localSheetId="20">#REF!</definedName>
    <definedName name="ITEM1" localSheetId="11">#REF!</definedName>
    <definedName name="ITEM1" localSheetId="14">#REF!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 localSheetId="1">#REF!</definedName>
    <definedName name="ItemCodos">#REF!</definedName>
    <definedName name="Items" localSheetId="2">#REF!</definedName>
    <definedName name="Items">[93]Lista!$A$7:$A$823</definedName>
    <definedName name="IUI" localSheetId="7"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10"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5" hidden="1">{"TAB1",#N/A,TRUE,"GENERAL";"TAB2",#N/A,TRUE,"GENERAL";"TAB3",#N/A,TRUE,"GENERAL";"TAB4",#N/A,TRUE,"GENERAL";"TAB5",#N/A,TRUE,"GENERAL"}</definedName>
    <definedName name="IUI" localSheetId="19"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20" hidden="1">{"TAB1",#N/A,TRUE,"GENERAL";"TAB2",#N/A,TRUE,"GENERAL";"TAB3",#N/A,TRUE,"GENERAL";"TAB4",#N/A,TRUE,"GENERAL";"TAB5",#N/A,TRUE,"GENERAL"}</definedName>
    <definedName name="IUI" localSheetId="11" hidden="1">{"TAB1",#N/A,TRUE,"GENERAL";"TAB2",#N/A,TRUE,"GENERAL";"TAB3",#N/A,TRUE,"GENERAL";"TAB4",#N/A,TRUE,"GENERAL";"TAB5",#N/A,TRUE,"GENERAL"}</definedName>
    <definedName name="IUI" localSheetId="14"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10"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5" hidden="1">{"via1",#N/A,TRUE,"general";"via2",#N/A,TRUE,"general";"via3",#N/A,TRUE,"general"}</definedName>
    <definedName name="iul" localSheetId="19"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20" hidden="1">{"via1",#N/A,TRUE,"general";"via2",#N/A,TRUE,"general";"via3",#N/A,TRUE,"general"}</definedName>
    <definedName name="iul" localSheetId="11" hidden="1">{"via1",#N/A,TRUE,"general";"via2",#N/A,TRUE,"general";"via3",#N/A,TRUE,"general"}</definedName>
    <definedName name="iul" localSheetId="14"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10"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5" hidden="1">{"via1",#N/A,TRUE,"general";"via2",#N/A,TRUE,"general";"via3",#N/A,TRUE,"general"}</definedName>
    <definedName name="iuouio" localSheetId="19"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20" hidden="1">{"via1",#N/A,TRUE,"general";"via2",#N/A,TRUE,"general";"via3",#N/A,TRUE,"general"}</definedName>
    <definedName name="iuouio" localSheetId="11" hidden="1">{"via1",#N/A,TRUE,"general";"via2",#N/A,TRUE,"general";"via3",#N/A,TRUE,"general"}</definedName>
    <definedName name="iuouio" localSheetId="14"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#REF!</definedName>
    <definedName name="IvaSUtl" localSheetId="7">[94]PRESUPUESTO!#REF!</definedName>
    <definedName name="IvaSUtl" localSheetId="5">[94]PRESUPUESTO!#REF!</definedName>
    <definedName name="IvaSUtl" localSheetId="6">[94]PRESUPUESTO!#REF!</definedName>
    <definedName name="IvaSUtl" localSheetId="21">[94]PRESUPUESTO!#REF!</definedName>
    <definedName name="IvaSUtl" localSheetId="22">[94]PRESUPUESTO!#REF!</definedName>
    <definedName name="IvaSUtl" localSheetId="23">[94]PRESUPUESTO!#REF!</definedName>
    <definedName name="IvaSUtl" localSheetId="24">[94]PRESUPUESTO!#REF!</definedName>
    <definedName name="IvaSUtl" localSheetId="8">[94]PRESUPUESTO!#REF!</definedName>
    <definedName name="IvaSUtl" localSheetId="9">[94]PRESUPUESTO!#REF!</definedName>
    <definedName name="IvaSUtl" localSheetId="25">[94]PRESUPUESTO!#REF!</definedName>
    <definedName name="IvaSUtl" localSheetId="26">[94]PRESUPUESTO!#REF!</definedName>
    <definedName name="IvaSUtl" localSheetId="27">[94]PRESUPUESTO!#REF!</definedName>
    <definedName name="IvaSUtl" localSheetId="28">[94]PRESUPUESTO!#REF!</definedName>
    <definedName name="IvaSUtl" localSheetId="10">[94]PRESUPUESTO!#REF!</definedName>
    <definedName name="IvaSUtl" localSheetId="12">[94]PRESUPUESTO!#REF!</definedName>
    <definedName name="IvaSUtl" localSheetId="13">[94]PRESUPUESTO!#REF!</definedName>
    <definedName name="IvaSUtl" localSheetId="15">[94]PRESUPUESTO!#REF!</definedName>
    <definedName name="IvaSUtl" localSheetId="19">[94]PRESUPUESTO!#REF!</definedName>
    <definedName name="IvaSUtl" localSheetId="16">[94]PRESUPUESTO!#REF!</definedName>
    <definedName name="IvaSUtl" localSheetId="17">[94]PRESUPUESTO!#REF!</definedName>
    <definedName name="IvaSUtl" localSheetId="18">[94]PRESUPUESTO!#REF!</definedName>
    <definedName name="IvaSUtl" localSheetId="20">[94]PRESUPUESTO!#REF!</definedName>
    <definedName name="IvaSUtl" localSheetId="11">[94]PRESUPUESTO!#REF!</definedName>
    <definedName name="IvaSUtl" localSheetId="14">[94]PRESUPUESTO!#REF!</definedName>
    <definedName name="IvaSUtl" localSheetId="1">[94]PRESUPUESTO!#REF!</definedName>
    <definedName name="IvaSUtl" localSheetId="2">#REF!</definedName>
    <definedName name="IvaSUtl">[94]PRESUPUESTO!#REF!</definedName>
    <definedName name="iwjer" localSheetId="7">#REF!</definedName>
    <definedName name="iwjer" localSheetId="5">#REF!</definedName>
    <definedName name="iwjer" localSheetId="6">#REF!</definedName>
    <definedName name="iwjer" localSheetId="21">#REF!</definedName>
    <definedName name="iwjer" localSheetId="22">#REF!</definedName>
    <definedName name="iwjer" localSheetId="23">#REF!</definedName>
    <definedName name="iwjer" localSheetId="24">#REF!</definedName>
    <definedName name="iwjer" localSheetId="8">#REF!</definedName>
    <definedName name="iwjer" localSheetId="9">#REF!</definedName>
    <definedName name="iwjer" localSheetId="25">#REF!</definedName>
    <definedName name="iwjer" localSheetId="26">#REF!</definedName>
    <definedName name="iwjer" localSheetId="27">#REF!</definedName>
    <definedName name="iwjer" localSheetId="28">#REF!</definedName>
    <definedName name="iwjer" localSheetId="10">#REF!</definedName>
    <definedName name="iwjer" localSheetId="12">#REF!</definedName>
    <definedName name="iwjer" localSheetId="13">#REF!</definedName>
    <definedName name="iwjer" localSheetId="15">#REF!</definedName>
    <definedName name="iwjer" localSheetId="19">#REF!</definedName>
    <definedName name="iwjer" localSheetId="16">#REF!</definedName>
    <definedName name="iwjer" localSheetId="17">#REF!</definedName>
    <definedName name="iwjer" localSheetId="18">#REF!</definedName>
    <definedName name="iwjer" localSheetId="20">#REF!</definedName>
    <definedName name="iwjer" localSheetId="11">#REF!</definedName>
    <definedName name="iwjer" localSheetId="14">#REF!</definedName>
    <definedName name="iwjer" localSheetId="1">#REF!</definedName>
    <definedName name="iwjer">#REF!</definedName>
    <definedName name="iyuiuyi" localSheetId="7"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10"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5" hidden="1">{"via1",#N/A,TRUE,"general";"via2",#N/A,TRUE,"general";"via3",#N/A,TRUE,"general"}</definedName>
    <definedName name="iyuiuyi" localSheetId="19"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20" hidden="1">{"via1",#N/A,TRUE,"general";"via2",#N/A,TRUE,"general";"via3",#N/A,TRUE,"general"}</definedName>
    <definedName name="iyuiuyi" localSheetId="11" hidden="1">{"via1",#N/A,TRUE,"general";"via2",#N/A,TRUE,"general";"via3",#N/A,TRUE,"general"}</definedName>
    <definedName name="iyuiuyi" localSheetId="14"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10"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5" hidden="1">{"TAB1",#N/A,TRUE,"GENERAL";"TAB2",#N/A,TRUE,"GENERAL";"TAB3",#N/A,TRUE,"GENERAL";"TAB4",#N/A,TRUE,"GENERAL";"TAB5",#N/A,TRUE,"GENERAL"}</definedName>
    <definedName name="j" localSheetId="19"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20" hidden="1">{"TAB1",#N/A,TRUE,"GENERAL";"TAB2",#N/A,TRUE,"GENERAL";"TAB3",#N/A,TRUE,"GENERAL";"TAB4",#N/A,TRUE,"GENERAL";"TAB5",#N/A,TRUE,"GENERAL"}</definedName>
    <definedName name="j" localSheetId="11" hidden="1">{"TAB1",#N/A,TRUE,"GENERAL";"TAB2",#N/A,TRUE,"GENERAL";"TAB3",#N/A,TRUE,"GENERAL";"TAB4",#N/A,TRUE,"GENERAL";"TAB5",#N/A,TRUE,"GENERAL"}</definedName>
    <definedName name="j" localSheetId="14"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10"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5" hidden="1">{"via1",#N/A,TRUE,"general";"via2",#N/A,TRUE,"general";"via3",#N/A,TRUE,"general"}</definedName>
    <definedName name="jd" localSheetId="19"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20" hidden="1">{"via1",#N/A,TRUE,"general";"via2",#N/A,TRUE,"general";"via3",#N/A,TRUE,"general"}</definedName>
    <definedName name="jd" localSheetId="11" hidden="1">{"via1",#N/A,TRUE,"general";"via2",#N/A,TRUE,"general";"via3",#N/A,TRUE,"general"}</definedName>
    <definedName name="jd" localSheetId="14"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10"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5" hidden="1">{"TAB1",#N/A,TRUE,"GENERAL";"TAB2",#N/A,TRUE,"GENERAL";"TAB3",#N/A,TRUE,"GENERAL";"TAB4",#N/A,TRUE,"GENERAL";"TAB5",#N/A,TRUE,"GENERAL"}</definedName>
    <definedName name="jdh" localSheetId="19"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20" hidden="1">{"TAB1",#N/A,TRUE,"GENERAL";"TAB2",#N/A,TRUE,"GENERAL";"TAB3",#N/A,TRUE,"GENERAL";"TAB4",#N/A,TRUE,"GENERAL";"TAB5",#N/A,TRUE,"GENERAL"}</definedName>
    <definedName name="jdh" localSheetId="11" hidden="1">{"TAB1",#N/A,TRUE,"GENERAL";"TAB2",#N/A,TRUE,"GENERAL";"TAB3",#N/A,TRUE,"GENERAL";"TAB4",#N/A,TRUE,"GENERAL";"TAB5",#N/A,TRUE,"GENERAL"}</definedName>
    <definedName name="jdh" localSheetId="14"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2" hidden="1">#REF!</definedName>
    <definedName name="jfç" hidden="1">#REF!</definedName>
    <definedName name="jfhjfrt" localSheetId="7"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10"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5" hidden="1">{"via1",#N/A,TRUE,"general";"via2",#N/A,TRUE,"general";"via3",#N/A,TRUE,"general"}</definedName>
    <definedName name="jgfj" localSheetId="19"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20" hidden="1">{"via1",#N/A,TRUE,"general";"via2",#N/A,TRUE,"general";"via3",#N/A,TRUE,"general"}</definedName>
    <definedName name="jgfj" localSheetId="11" hidden="1">{"via1",#N/A,TRUE,"general";"via2",#N/A,TRUE,"general";"via3",#N/A,TRUE,"general"}</definedName>
    <definedName name="jgfj" localSheetId="14"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FKFUK" localSheetId="7">#REF!</definedName>
    <definedName name="JGFKFUK" localSheetId="5">#REF!</definedName>
    <definedName name="JGFKFUK" localSheetId="6">#REF!</definedName>
    <definedName name="JGFKFUK" localSheetId="21">#REF!</definedName>
    <definedName name="JGFKFUK" localSheetId="22">#REF!</definedName>
    <definedName name="JGFKFUK" localSheetId="23">#REF!</definedName>
    <definedName name="JGFKFUK" localSheetId="24">#REF!</definedName>
    <definedName name="JGFKFUK" localSheetId="8">#REF!</definedName>
    <definedName name="JGFKFUK" localSheetId="9">#REF!</definedName>
    <definedName name="JGFKFUK" localSheetId="25">#REF!</definedName>
    <definedName name="JGFKFUK" localSheetId="26">#REF!</definedName>
    <definedName name="JGFKFUK" localSheetId="27">#REF!</definedName>
    <definedName name="JGFKFUK" localSheetId="28">#REF!</definedName>
    <definedName name="JGFKFUK" localSheetId="10">#REF!</definedName>
    <definedName name="JGFKFUK" localSheetId="12">#REF!</definedName>
    <definedName name="JGFKFUK" localSheetId="13">#REF!</definedName>
    <definedName name="JGFKFUK" localSheetId="15">#REF!</definedName>
    <definedName name="JGFKFUK" localSheetId="19">#REF!</definedName>
    <definedName name="JGFKFUK" localSheetId="16">#REF!</definedName>
    <definedName name="JGFKFUK" localSheetId="17">#REF!</definedName>
    <definedName name="JGFKFUK" localSheetId="18">#REF!</definedName>
    <definedName name="JGFKFUK" localSheetId="20">#REF!</definedName>
    <definedName name="JGFKFUK" localSheetId="11">#REF!</definedName>
    <definedName name="JGFKFUK" localSheetId="14">#REF!</definedName>
    <definedName name="JGFKFUK" localSheetId="1">#REF!</definedName>
    <definedName name="JGFKFUK">#REF!</definedName>
    <definedName name="jghj" localSheetId="7"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10"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5" hidden="1">{"TAB1",#N/A,TRUE,"GENERAL";"TAB2",#N/A,TRUE,"GENERAL";"TAB3",#N/A,TRUE,"GENERAL";"TAB4",#N/A,TRUE,"GENERAL";"TAB5",#N/A,TRUE,"GENERAL"}</definedName>
    <definedName name="jghj" localSheetId="19"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2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4"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10"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5" hidden="1">{"TAB1",#N/A,TRUE,"GENERAL";"TAB2",#N/A,TRUE,"GENERAL";"TAB3",#N/A,TRUE,"GENERAL";"TAB4",#N/A,TRUE,"GENERAL";"TAB5",#N/A,TRUE,"GENERAL"}</definedName>
    <definedName name="jgj" localSheetId="19"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20" hidden="1">{"TAB1",#N/A,TRUE,"GENERAL";"TAB2",#N/A,TRUE,"GENERAL";"TAB3",#N/A,TRUE,"GENERAL";"TAB4",#N/A,TRUE,"GENERAL";"TAB5",#N/A,TRUE,"GENERAL"}</definedName>
    <definedName name="jgj" localSheetId="11" hidden="1">{"TAB1",#N/A,TRUE,"GENERAL";"TAB2",#N/A,TRUE,"GENERAL";"TAB3",#N/A,TRUE,"GENERAL";"TAB4",#N/A,TRUE,"GENERAL";"TAB5",#N/A,TRUE,"GENERAL"}</definedName>
    <definedName name="jgj" localSheetId="14"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10"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5" hidden="1">{"TAB1",#N/A,TRUE,"GENERAL";"TAB2",#N/A,TRUE,"GENERAL";"TAB3",#N/A,TRUE,"GENERAL";"TAB4",#N/A,TRUE,"GENERAL";"TAB5",#N/A,TRUE,"GENERAL"}</definedName>
    <definedName name="jhg" localSheetId="19"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20" hidden="1">{"TAB1",#N/A,TRUE,"GENERAL";"TAB2",#N/A,TRUE,"GENERAL";"TAB3",#N/A,TRUE,"GENERAL";"TAB4",#N/A,TRUE,"GENERAL";"TAB5",#N/A,TRUE,"GENERAL"}</definedName>
    <definedName name="jhg" localSheetId="11" hidden="1">{"TAB1",#N/A,TRUE,"GENERAL";"TAB2",#N/A,TRUE,"GENERAL";"TAB3",#N/A,TRUE,"GENERAL";"TAB4",#N/A,TRUE,"GENERAL";"TAB5",#N/A,TRUE,"GENERAL"}</definedName>
    <definedName name="jhg" localSheetId="14"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10"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5" hidden="1">{"via1",#N/A,TRUE,"general";"via2",#N/A,TRUE,"general";"via3",#N/A,TRUE,"general"}</definedName>
    <definedName name="jhjyj" localSheetId="19"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20" hidden="1">{"via1",#N/A,TRUE,"general";"via2",#N/A,TRUE,"general";"via3",#N/A,TRUE,"general"}</definedName>
    <definedName name="jhjyj" localSheetId="11" hidden="1">{"via1",#N/A,TRUE,"general";"via2",#N/A,TRUE,"general";"via3",#N/A,TRUE,"general"}</definedName>
    <definedName name="jhjyj" localSheetId="14"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10"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5" hidden="1">{"TAB1",#N/A,TRUE,"GENERAL";"TAB2",#N/A,TRUE,"GENERAL";"TAB3",#N/A,TRUE,"GENERAL";"TAB4",#N/A,TRUE,"GENERAL";"TAB5",#N/A,TRUE,"GENERAL"}</definedName>
    <definedName name="JHK" localSheetId="19"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20" hidden="1">{"TAB1",#N/A,TRUE,"GENERAL";"TAB2",#N/A,TRUE,"GENERAL";"TAB3",#N/A,TRUE,"GENERAL";"TAB4",#N/A,TRUE,"GENERAL";"TAB5",#N/A,TRUE,"GENERAL"}</definedName>
    <definedName name="JHK" localSheetId="11" hidden="1">{"TAB1",#N/A,TRUE,"GENERAL";"TAB2",#N/A,TRUE,"GENERAL";"TAB3",#N/A,TRUE,"GENERAL";"TAB4",#N/A,TRUE,"GENERAL";"TAB5",#N/A,TRUE,"GENERAL"}</definedName>
    <definedName name="JHK" localSheetId="14"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IOSEHJFUAEDHFAD" localSheetId="7">#REF!</definedName>
    <definedName name="JIOSEHJFUAEDHFAD" localSheetId="5">#REF!</definedName>
    <definedName name="JIOSEHJFUAEDHFAD" localSheetId="6">#REF!</definedName>
    <definedName name="JIOSEHJFUAEDHFAD" localSheetId="21">#REF!</definedName>
    <definedName name="JIOSEHJFUAEDHFAD" localSheetId="22">#REF!</definedName>
    <definedName name="JIOSEHJFUAEDHFAD" localSheetId="23">#REF!</definedName>
    <definedName name="JIOSEHJFUAEDHFAD" localSheetId="24">#REF!</definedName>
    <definedName name="JIOSEHJFUAEDHFAD" localSheetId="8">#REF!</definedName>
    <definedName name="JIOSEHJFUAEDHFAD" localSheetId="9">#REF!</definedName>
    <definedName name="JIOSEHJFUAEDHFAD" localSheetId="25">#REF!</definedName>
    <definedName name="JIOSEHJFUAEDHFAD" localSheetId="26">#REF!</definedName>
    <definedName name="JIOSEHJFUAEDHFAD" localSheetId="27">#REF!</definedName>
    <definedName name="JIOSEHJFUAEDHFAD" localSheetId="28">#REF!</definedName>
    <definedName name="JIOSEHJFUAEDHFAD" localSheetId="10">#REF!</definedName>
    <definedName name="JIOSEHJFUAEDHFAD" localSheetId="12">#REF!</definedName>
    <definedName name="JIOSEHJFUAEDHFAD" localSheetId="13">#REF!</definedName>
    <definedName name="JIOSEHJFUAEDHFAD" localSheetId="15">#REF!</definedName>
    <definedName name="JIOSEHJFUAEDHFAD" localSheetId="19">#REF!</definedName>
    <definedName name="JIOSEHJFUAEDHFAD" localSheetId="16">#REF!</definedName>
    <definedName name="JIOSEHJFUAEDHFAD" localSheetId="17">#REF!</definedName>
    <definedName name="JIOSEHJFUAEDHFAD" localSheetId="18">#REF!</definedName>
    <definedName name="JIOSEHJFUAEDHFAD" localSheetId="20">#REF!</definedName>
    <definedName name="JIOSEHJFUAEDHFAD" localSheetId="11">#REF!</definedName>
    <definedName name="JIOSEHJFUAEDHFAD" localSheetId="14">#REF!</definedName>
    <definedName name="JIOSEHJFUAEDHFAD" localSheetId="1">#REF!</definedName>
    <definedName name="JIOSEHJFUAEDHFAD">#REF!</definedName>
    <definedName name="jj" localSheetId="7">[6]!ERR</definedName>
    <definedName name="jj" localSheetId="5">[6]!ERR</definedName>
    <definedName name="jj" localSheetId="6">[6]!ERR</definedName>
    <definedName name="jj" localSheetId="21">[6]!ERR</definedName>
    <definedName name="jj" localSheetId="22">[6]!ERR</definedName>
    <definedName name="jj" localSheetId="23">[6]!ERR</definedName>
    <definedName name="jj" localSheetId="24">[6]!ERR</definedName>
    <definedName name="jj" localSheetId="8">[6]!ERR</definedName>
    <definedName name="jj" localSheetId="9">[6]!ERR</definedName>
    <definedName name="jj" localSheetId="25">[6]!ERR</definedName>
    <definedName name="jj" localSheetId="26">[6]!ERR</definedName>
    <definedName name="jj" localSheetId="27">[6]!ERR</definedName>
    <definedName name="jj" localSheetId="28">[6]!ERR</definedName>
    <definedName name="jj" localSheetId="10">[6]!ERR</definedName>
    <definedName name="jj" localSheetId="12">[6]!ERR</definedName>
    <definedName name="jj" localSheetId="13">[6]!ERR</definedName>
    <definedName name="jj" localSheetId="15">[6]!ERR</definedName>
    <definedName name="jj" localSheetId="19">[6]!ERR</definedName>
    <definedName name="jj" localSheetId="16">[6]!ERR</definedName>
    <definedName name="jj" localSheetId="17">[6]!ERR</definedName>
    <definedName name="jj" localSheetId="18">[6]!ERR</definedName>
    <definedName name="jj" localSheetId="20">[6]!ERR</definedName>
    <definedName name="jj" localSheetId="11">[6]!ERR</definedName>
    <definedName name="jj" localSheetId="14">[6]!ERR</definedName>
    <definedName name="jj" localSheetId="1">'MEMORIAS DE CANTIDADES'!ERR</definedName>
    <definedName name="jj" localSheetId="2">'PMA '!ERR</definedName>
    <definedName name="jj">[0]!ERR</definedName>
    <definedName name="jjfq" localSheetId="7"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10"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5" hidden="1">{"via1",#N/A,TRUE,"general";"via2",#N/A,TRUE,"general";"via3",#N/A,TRUE,"general"}</definedName>
    <definedName name="jjfq" localSheetId="19"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20" hidden="1">{"via1",#N/A,TRUE,"general";"via2",#N/A,TRUE,"general";"via3",#N/A,TRUE,"general"}</definedName>
    <definedName name="jjfq" localSheetId="11" hidden="1">{"via1",#N/A,TRUE,"general";"via2",#N/A,TRUE,"general";"via3",#N/A,TRUE,"general"}</definedName>
    <definedName name="jjfq" localSheetId="14"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7" hidden="1">{#N/A,#N/A,FALSE,"Hoja1";#N/A,#N/A,FALSE,"Hoja2"}</definedName>
    <definedName name="JJJ" localSheetId="5" hidden="1">{#N/A,#N/A,FALSE,"Hoja1";#N/A,#N/A,FALSE,"Hoja2"}</definedName>
    <definedName name="JJJ" localSheetId="6" hidden="1">{#N/A,#N/A,FALSE,"Hoja1";#N/A,#N/A,FALSE,"Hoja2"}</definedName>
    <definedName name="JJJ" localSheetId="21" hidden="1">{#N/A,#N/A,FALSE,"Hoja1";#N/A,#N/A,FALSE,"Hoja2"}</definedName>
    <definedName name="JJJ" localSheetId="22" hidden="1">{#N/A,#N/A,FALSE,"Hoja1";#N/A,#N/A,FALSE,"Hoja2"}</definedName>
    <definedName name="JJJ" localSheetId="23" hidden="1">{#N/A,#N/A,FALSE,"Hoja1";#N/A,#N/A,FALSE,"Hoja2"}</definedName>
    <definedName name="JJJ" localSheetId="24" hidden="1">{#N/A,#N/A,FALSE,"Hoja1";#N/A,#N/A,FALSE,"Hoja2"}</definedName>
    <definedName name="JJJ" localSheetId="8" hidden="1">{#N/A,#N/A,FALSE,"Hoja1";#N/A,#N/A,FALSE,"Hoja2"}</definedName>
    <definedName name="JJJ" localSheetId="9" hidden="1">{#N/A,#N/A,FALSE,"Hoja1";#N/A,#N/A,FALSE,"Hoja2"}</definedName>
    <definedName name="JJJ" localSheetId="25" hidden="1">{#N/A,#N/A,FALSE,"Hoja1";#N/A,#N/A,FALSE,"Hoja2"}</definedName>
    <definedName name="JJJ" localSheetId="26" hidden="1">{#N/A,#N/A,FALSE,"Hoja1";#N/A,#N/A,FALSE,"Hoja2"}</definedName>
    <definedName name="JJJ" localSheetId="27" hidden="1">{#N/A,#N/A,FALSE,"Hoja1";#N/A,#N/A,FALSE,"Hoja2"}</definedName>
    <definedName name="JJJ" localSheetId="28" hidden="1">{#N/A,#N/A,FALSE,"Hoja1";#N/A,#N/A,FALSE,"Hoja2"}</definedName>
    <definedName name="JJJ" localSheetId="10" hidden="1">{#N/A,#N/A,FALSE,"Hoja1";#N/A,#N/A,FALSE,"Hoja2"}</definedName>
    <definedName name="JJJ" localSheetId="12" hidden="1">{#N/A,#N/A,FALSE,"Hoja1";#N/A,#N/A,FALSE,"Hoja2"}</definedName>
    <definedName name="JJJ" localSheetId="13" hidden="1">{#N/A,#N/A,FALSE,"Hoja1";#N/A,#N/A,FALSE,"Hoja2"}</definedName>
    <definedName name="JJJ" localSheetId="15" hidden="1">{#N/A,#N/A,FALSE,"Hoja1";#N/A,#N/A,FALSE,"Hoja2"}</definedName>
    <definedName name="JJJ" localSheetId="19" hidden="1">{#N/A,#N/A,FALSE,"Hoja1";#N/A,#N/A,FALSE,"Hoja2"}</definedName>
    <definedName name="JJJ" localSheetId="16" hidden="1">{#N/A,#N/A,FALSE,"Hoja1";#N/A,#N/A,FALSE,"Hoja2"}</definedName>
    <definedName name="JJJ" localSheetId="17" hidden="1">{#N/A,#N/A,FALSE,"Hoja1";#N/A,#N/A,FALSE,"Hoja2"}</definedName>
    <definedName name="JJJ" localSheetId="18" hidden="1">{#N/A,#N/A,FALSE,"Hoja1";#N/A,#N/A,FALSE,"Hoja2"}</definedName>
    <definedName name="JJJ" localSheetId="20" hidden="1">{#N/A,#N/A,FALSE,"Hoja1";#N/A,#N/A,FALSE,"Hoja2"}</definedName>
    <definedName name="JJJ" localSheetId="11" hidden="1">{#N/A,#N/A,FALSE,"Hoja1";#N/A,#N/A,FALSE,"Hoja2"}</definedName>
    <definedName name="JJJ" localSheetId="14" hidden="1">{#N/A,#N/A,FALSE,"Hoja1";#N/A,#N/A,FALSE,"Hoja2"}</definedName>
    <definedName name="JJJ" localSheetId="1" hidden="1">{#N/A,#N/A,FALSE,"Hoja1";#N/A,#N/A,FALSE,"Hoja2"}</definedName>
    <definedName name="JJJ" localSheetId="2" hidden="1">{#N/A,#N/A,FALSE,"Hoja1";#N/A,#N/A,FALSE,"Hoja2"}</definedName>
    <definedName name="JJJ" hidden="1">{#N/A,#N/A,FALSE,"Hoja1";#N/A,#N/A,FALSE,"Hoja2"}</definedName>
    <definedName name="jjjhjddfg" localSheetId="7"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10"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5" hidden="1">{"via1",#N/A,TRUE,"general";"via2",#N/A,TRUE,"general";"via3",#N/A,TRUE,"general"}</definedName>
    <definedName name="jjjhjddfg" localSheetId="19"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20" hidden="1">{"via1",#N/A,TRUE,"general";"via2",#N/A,TRUE,"general";"via3",#N/A,TRUE,"general"}</definedName>
    <definedName name="jjjhjddfg" localSheetId="11" hidden="1">{"via1",#N/A,TRUE,"general";"via2",#N/A,TRUE,"general";"via3",#N/A,TRUE,"general"}</definedName>
    <definedName name="jjjhjddfg" localSheetId="14"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10"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5" hidden="1">{"via1",#N/A,TRUE,"general";"via2",#N/A,TRUE,"general";"via3",#N/A,TRUE,"general"}</definedName>
    <definedName name="jjjjju" localSheetId="19"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20" hidden="1">{"via1",#N/A,TRUE,"general";"via2",#N/A,TRUE,"general";"via3",#N/A,TRUE,"general"}</definedName>
    <definedName name="jjjjju" localSheetId="11" hidden="1">{"via1",#N/A,TRUE,"general";"via2",#N/A,TRUE,"general";"via3",#N/A,TRUE,"general"}</definedName>
    <definedName name="jjjjju" localSheetId="14"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10"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5" hidden="1">{"via1",#N/A,TRUE,"general";"via2",#N/A,TRUE,"general";"via3",#N/A,TRUE,"general"}</definedName>
    <definedName name="jjyjy" localSheetId="19"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20" hidden="1">{"via1",#N/A,TRUE,"general";"via2",#N/A,TRUE,"general";"via3",#N/A,TRUE,"general"}</definedName>
    <definedName name="jjyjy" localSheetId="11" hidden="1">{"via1",#N/A,TRUE,"general";"via2",#N/A,TRUE,"general";"via3",#N/A,TRUE,"general"}</definedName>
    <definedName name="jjyjy" localSheetId="14"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10"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5" hidden="1">{"TAB1",#N/A,TRUE,"GENERAL";"TAB2",#N/A,TRUE,"GENERAL";"TAB3",#N/A,TRUE,"GENERAL";"TAB4",#N/A,TRUE,"GENERAL";"TAB5",#N/A,TRUE,"GENERAL"}</definedName>
    <definedName name="jkk" localSheetId="19"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20" hidden="1">{"TAB1",#N/A,TRUE,"GENERAL";"TAB2",#N/A,TRUE,"GENERAL";"TAB3",#N/A,TRUE,"GENERAL";"TAB4",#N/A,TRUE,"GENERAL";"TAB5",#N/A,TRUE,"GENERAL"}</definedName>
    <definedName name="jkk" localSheetId="11" hidden="1">{"TAB1",#N/A,TRUE,"GENERAL";"TAB2",#N/A,TRUE,"GENERAL";"TAB3",#N/A,TRUE,"GENERAL";"TAB4",#N/A,TRUE,"GENERAL";"TAB5",#N/A,TRUE,"GENERAL"}</definedName>
    <definedName name="jkk" localSheetId="14"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#REF!</definedName>
    <definedName name="JOHNNY" localSheetId="7">[6]!ERR</definedName>
    <definedName name="JOHNNY" localSheetId="5">[6]!ERR</definedName>
    <definedName name="JOHNNY" localSheetId="6">[6]!ERR</definedName>
    <definedName name="JOHNNY" localSheetId="21">[6]!ERR</definedName>
    <definedName name="JOHNNY" localSheetId="22">[6]!ERR</definedName>
    <definedName name="JOHNNY" localSheetId="23">[6]!ERR</definedName>
    <definedName name="JOHNNY" localSheetId="24">[6]!ERR</definedName>
    <definedName name="JOHNNY" localSheetId="8">[6]!ERR</definedName>
    <definedName name="JOHNNY" localSheetId="9">[6]!ERR</definedName>
    <definedName name="JOHNNY" localSheetId="25">[6]!ERR</definedName>
    <definedName name="JOHNNY" localSheetId="26">[6]!ERR</definedName>
    <definedName name="JOHNNY" localSheetId="27">[6]!ERR</definedName>
    <definedName name="JOHNNY" localSheetId="28">[6]!ERR</definedName>
    <definedName name="JOHNNY" localSheetId="10">[6]!ERR</definedName>
    <definedName name="JOHNNY" localSheetId="12">[6]!ERR</definedName>
    <definedName name="JOHNNY" localSheetId="13">[6]!ERR</definedName>
    <definedName name="JOHNNY" localSheetId="15">[6]!ERR</definedName>
    <definedName name="JOHNNY" localSheetId="19">[6]!ERR</definedName>
    <definedName name="JOHNNY" localSheetId="16">[6]!ERR</definedName>
    <definedName name="JOHNNY" localSheetId="17">[6]!ERR</definedName>
    <definedName name="JOHNNY" localSheetId="18">[6]!ERR</definedName>
    <definedName name="JOHNNY" localSheetId="20">[6]!ERR</definedName>
    <definedName name="JOHNNY" localSheetId="11">[6]!ERR</definedName>
    <definedName name="JOHNNY" localSheetId="14">[6]!ERR</definedName>
    <definedName name="JOHNNY" localSheetId="1">'MEMORIAS DE CANTIDADES'!ERR</definedName>
    <definedName name="JOHNNY" localSheetId="2">'PMA '!ERR</definedName>
    <definedName name="JOHNNY">[0]!ERR</definedName>
    <definedName name="JRYJ" localSheetId="7"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10"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5" hidden="1">{"via1",#N/A,TRUE,"general";"via2",#N/A,TRUE,"general";"via3",#N/A,TRUE,"general"}</definedName>
    <definedName name="JRYJ" localSheetId="19"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20" hidden="1">{"via1",#N/A,TRUE,"general";"via2",#N/A,TRUE,"general";"via3",#N/A,TRUE,"general"}</definedName>
    <definedName name="JRYJ" localSheetId="11" hidden="1">{"via1",#N/A,TRUE,"general";"via2",#N/A,TRUE,"general";"via3",#N/A,TRUE,"general"}</definedName>
    <definedName name="JRYJ" localSheetId="14"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10"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5" hidden="1">{"TAB1",#N/A,TRUE,"GENERAL";"TAB2",#N/A,TRUE,"GENERAL";"TAB3",#N/A,TRUE,"GENERAL";"TAB4",#N/A,TRUE,"GENERAL";"TAB5",#N/A,TRUE,"GENERAL"}</definedName>
    <definedName name="jtyj" localSheetId="19"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2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4"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10"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5" hidden="1">{"via1",#N/A,TRUE,"general";"via2",#N/A,TRUE,"general";"via3",#N/A,TRUE,"general"}</definedName>
    <definedName name="juj" localSheetId="19"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20" hidden="1">{"via1",#N/A,TRUE,"general";"via2",#N/A,TRUE,"general";"via3",#N/A,TRUE,"general"}</definedName>
    <definedName name="juj" localSheetId="11" hidden="1">{"via1",#N/A,TRUE,"general";"via2",#N/A,TRUE,"general";"via3",#N/A,TRUE,"general"}</definedName>
    <definedName name="juj" localSheetId="14"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10"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5" hidden="1">{"via1",#N/A,TRUE,"general";"via2",#N/A,TRUE,"general";"via3",#N/A,TRUE,"general"}</definedName>
    <definedName name="jujcx" localSheetId="19"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20" hidden="1">{"via1",#N/A,TRUE,"general";"via2",#N/A,TRUE,"general";"via3",#N/A,TRUE,"general"}</definedName>
    <definedName name="jujcx" localSheetId="11" hidden="1">{"via1",#N/A,TRUE,"general";"via2",#N/A,TRUE,"general";"via3",#N/A,TRUE,"general"}</definedName>
    <definedName name="jujcx" localSheetId="14"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10"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5" hidden="1">{"via1",#N/A,TRUE,"general";"via2",#N/A,TRUE,"general";"via3",#N/A,TRUE,"general"}</definedName>
    <definedName name="jujuj" localSheetId="19"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20" hidden="1">{"via1",#N/A,TRUE,"general";"via2",#N/A,TRUE,"general";"via3",#N/A,TRUE,"general"}</definedName>
    <definedName name="jujuj" localSheetId="11" hidden="1">{"via1",#N/A,TRUE,"general";"via2",#N/A,TRUE,"general";"via3",#N/A,TRUE,"general"}</definedName>
    <definedName name="jujuj" localSheetId="14"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#REF!</definedName>
    <definedName name="jyjt7" localSheetId="7"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10"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5" hidden="1">{"via1",#N/A,TRUE,"general";"via2",#N/A,TRUE,"general";"via3",#N/A,TRUE,"general"}</definedName>
    <definedName name="jyjt7" localSheetId="19"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20" hidden="1">{"via1",#N/A,TRUE,"general";"via2",#N/A,TRUE,"general";"via3",#N/A,TRUE,"general"}</definedName>
    <definedName name="jyjt7" localSheetId="11" hidden="1">{"via1",#N/A,TRUE,"general";"via2",#N/A,TRUE,"general";"via3",#N/A,TRUE,"general"}</definedName>
    <definedName name="jyjt7" localSheetId="14"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10"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5" hidden="1">{"via1",#N/A,TRUE,"general";"via2",#N/A,TRUE,"general";"via3",#N/A,TRUE,"general"}</definedName>
    <definedName name="jyt" localSheetId="19"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20" hidden="1">{"via1",#N/A,TRUE,"general";"via2",#N/A,TRUE,"general";"via3",#N/A,TRUE,"general"}</definedName>
    <definedName name="jyt" localSheetId="11" hidden="1">{"via1",#N/A,TRUE,"general";"via2",#N/A,TRUE,"general";"via3",#N/A,TRUE,"general"}</definedName>
    <definedName name="jyt" localSheetId="14"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10"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5" hidden="1">{"via1",#N/A,TRUE,"general";"via2",#N/A,TRUE,"general";"via3",#N/A,TRUE,"general"}</definedName>
    <definedName name="jytj" localSheetId="19"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20" hidden="1">{"via1",#N/A,TRUE,"general";"via2",#N/A,TRUE,"general";"via3",#N/A,TRUE,"general"}</definedName>
    <definedName name="jytj" localSheetId="11" hidden="1">{"via1",#N/A,TRUE,"general";"via2",#N/A,TRUE,"general";"via3",#N/A,TRUE,"general"}</definedName>
    <definedName name="jytj" localSheetId="14"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10"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5" hidden="1">{"via1",#N/A,TRUE,"general";"via2",#N/A,TRUE,"general";"via3",#N/A,TRUE,"general"}</definedName>
    <definedName name="jyuju" localSheetId="19"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20" hidden="1">{"via1",#N/A,TRUE,"general";"via2",#N/A,TRUE,"general";"via3",#N/A,TRUE,"general"}</definedName>
    <definedName name="jyuju" localSheetId="11" hidden="1">{"via1",#N/A,TRUE,"general";"via2",#N/A,TRUE,"general";"via3",#N/A,TRUE,"general"}</definedName>
    <definedName name="jyuju" localSheetId="14"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10"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5" hidden="1">{"via1",#N/A,TRUE,"general";"via2",#N/A,TRUE,"general";"via3",#N/A,TRUE,"general"}</definedName>
    <definedName name="jyujyuj" localSheetId="19"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20" hidden="1">{"via1",#N/A,TRUE,"general";"via2",#N/A,TRUE,"general";"via3",#N/A,TRUE,"general"}</definedName>
    <definedName name="jyujyuj" localSheetId="11" hidden="1">{"via1",#N/A,TRUE,"general";"via2",#N/A,TRUE,"general";"via3",#N/A,TRUE,"general"}</definedName>
    <definedName name="jyujyuj" localSheetId="14"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#REF!</definedName>
    <definedName name="K0F2" localSheetId="1">#REF!</definedName>
    <definedName name="K0F2">#REF!</definedName>
    <definedName name="K10ALO" localSheetId="1">#REF!</definedName>
    <definedName name="K10ALO">#REF!</definedName>
    <definedName name="K10ALO1" localSheetId="1">#REF!</definedName>
    <definedName name="K10ALO1">#REF!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7"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10"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5" hidden="1">{"via1",#N/A,TRUE,"general";"via2",#N/A,TRUE,"general";"via3",#N/A,TRUE,"general"}</definedName>
    <definedName name="KHGGH" localSheetId="19"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20" hidden="1">{"via1",#N/A,TRUE,"general";"via2",#N/A,TRUE,"general";"via3",#N/A,TRUE,"general"}</definedName>
    <definedName name="KHGGH" localSheetId="11" hidden="1">{"via1",#N/A,TRUE,"general";"via2",#N/A,TRUE,"general";"via3",#N/A,TRUE,"general"}</definedName>
    <definedName name="KHGGH" localSheetId="14"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10"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5" hidden="1">{"via1",#N/A,TRUE,"general";"via2",#N/A,TRUE,"general";"via3",#N/A,TRUE,"general"}</definedName>
    <definedName name="kikik" localSheetId="19"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20" hidden="1">{"via1",#N/A,TRUE,"general";"via2",#N/A,TRUE,"general";"via3",#N/A,TRUE,"general"}</definedName>
    <definedName name="kikik" localSheetId="11" hidden="1">{"via1",#N/A,TRUE,"general";"via2",#N/A,TRUE,"general";"via3",#N/A,TRUE,"general"}</definedName>
    <definedName name="kikik" localSheetId="14"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 localSheetId="2">#REF!</definedName>
    <definedName name="kj">#REF!</definedName>
    <definedName name="kjhkd" localSheetId="7"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10"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5" hidden="1">{"via1",#N/A,TRUE,"general";"via2",#N/A,TRUE,"general";"via3",#N/A,TRUE,"general"}</definedName>
    <definedName name="kjhkd" localSheetId="19"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20" hidden="1">{"via1",#N/A,TRUE,"general";"via2",#N/A,TRUE,"general";"via3",#N/A,TRUE,"general"}</definedName>
    <definedName name="kjhkd" localSheetId="11" hidden="1">{"via1",#N/A,TRUE,"general";"via2",#N/A,TRUE,"general";"via3",#N/A,TRUE,"general"}</definedName>
    <definedName name="kjhkd" localSheetId="14"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 localSheetId="1">#REF!</definedName>
    <definedName name="kjj" localSheetId="2">#REF!</definedName>
    <definedName name="kjj">#REF!</definedName>
    <definedName name="kjk" localSheetId="7"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10"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5" hidden="1">{"via1",#N/A,TRUE,"general";"via2",#N/A,TRUE,"general";"via3",#N/A,TRUE,"general"}</definedName>
    <definedName name="kjk" localSheetId="19"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20" hidden="1">{"via1",#N/A,TRUE,"general";"via2",#N/A,TRUE,"general";"via3",#N/A,TRUE,"general"}</definedName>
    <definedName name="kjk" localSheetId="11" hidden="1">{"via1",#N/A,TRUE,"general";"via2",#N/A,TRUE,"general";"via3",#N/A,TRUE,"general"}</definedName>
    <definedName name="kjk" localSheetId="14"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10"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5" hidden="1">{"via1",#N/A,TRUE,"general";"via2",#N/A,TRUE,"general";"via3",#N/A,TRUE,"general"}</definedName>
    <definedName name="kjtrkjr" localSheetId="19"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20" hidden="1">{"via1",#N/A,TRUE,"general";"via2",#N/A,TRUE,"general";"via3",#N/A,TRUE,"general"}</definedName>
    <definedName name="kjtrkjr" localSheetId="11" hidden="1">{"via1",#N/A,TRUE,"general";"via2",#N/A,TRUE,"general";"via3",#N/A,TRUE,"general"}</definedName>
    <definedName name="kjtrkjr" localSheetId="14"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 localSheetId="2">#REF!</definedName>
    <definedName name="kk">#REF!</definedName>
    <definedName name="kkkki" localSheetId="7"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10"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5" hidden="1">{"via1",#N/A,TRUE,"general";"via2",#N/A,TRUE,"general";"via3",#N/A,TRUE,"general"}</definedName>
    <definedName name="kkkki" localSheetId="19"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20" hidden="1">{"via1",#N/A,TRUE,"general";"via2",#N/A,TRUE,"general";"via3",#N/A,TRUE,"general"}</definedName>
    <definedName name="kkkki" localSheetId="11" hidden="1">{"via1",#N/A,TRUE,"general";"via2",#N/A,TRUE,"general";"via3",#N/A,TRUE,"general"}</definedName>
    <definedName name="kkkki" localSheetId="14"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7">[6]!ERR</definedName>
    <definedName name="kl" localSheetId="5">[6]!ERR</definedName>
    <definedName name="kl" localSheetId="6">[6]!ERR</definedName>
    <definedName name="kl" localSheetId="21">[6]!ERR</definedName>
    <definedName name="kl" localSheetId="22">[6]!ERR</definedName>
    <definedName name="kl" localSheetId="23">[6]!ERR</definedName>
    <definedName name="kl" localSheetId="24">[6]!ERR</definedName>
    <definedName name="kl" localSheetId="8">[6]!ERR</definedName>
    <definedName name="kl" localSheetId="9">[6]!ERR</definedName>
    <definedName name="kl" localSheetId="25">[6]!ERR</definedName>
    <definedName name="kl" localSheetId="26">[6]!ERR</definedName>
    <definedName name="kl" localSheetId="27">[6]!ERR</definedName>
    <definedName name="kl" localSheetId="28">[6]!ERR</definedName>
    <definedName name="kl" localSheetId="10">[6]!ERR</definedName>
    <definedName name="kl" localSheetId="12">[6]!ERR</definedName>
    <definedName name="kl" localSheetId="13">[6]!ERR</definedName>
    <definedName name="kl" localSheetId="15">[6]!ERR</definedName>
    <definedName name="kl" localSheetId="19">[6]!ERR</definedName>
    <definedName name="kl" localSheetId="16">[6]!ERR</definedName>
    <definedName name="kl" localSheetId="17">[6]!ERR</definedName>
    <definedName name="kl" localSheetId="18">[6]!ERR</definedName>
    <definedName name="kl" localSheetId="20">[6]!ERR</definedName>
    <definedName name="kl" localSheetId="11">[6]!ERR</definedName>
    <definedName name="kl" localSheetId="14">[6]!ERR</definedName>
    <definedName name="kl" localSheetId="1">'MEMORIAS DE CANTIDADES'!ERR</definedName>
    <definedName name="kl" localSheetId="2">'PMA '!ERR</definedName>
    <definedName name="kl">[0]!ERR</definedName>
    <definedName name="klklk" localSheetId="7">#REF!</definedName>
    <definedName name="klklk" localSheetId="5">#REF!</definedName>
    <definedName name="klklk" localSheetId="6">#REF!</definedName>
    <definedName name="klklk" localSheetId="21">#REF!</definedName>
    <definedName name="klklk" localSheetId="22">#REF!</definedName>
    <definedName name="klklk" localSheetId="23">#REF!</definedName>
    <definedName name="klklk" localSheetId="24">#REF!</definedName>
    <definedName name="klklk" localSheetId="8">#REF!</definedName>
    <definedName name="klklk" localSheetId="9">#REF!</definedName>
    <definedName name="klklk" localSheetId="25">#REF!</definedName>
    <definedName name="klklk" localSheetId="26">#REF!</definedName>
    <definedName name="klklk" localSheetId="27">#REF!</definedName>
    <definedName name="klklk" localSheetId="28">#REF!</definedName>
    <definedName name="klklk" localSheetId="10">#REF!</definedName>
    <definedName name="klklk" localSheetId="12">#REF!</definedName>
    <definedName name="klklk" localSheetId="13">#REF!</definedName>
    <definedName name="klklk" localSheetId="15">#REF!</definedName>
    <definedName name="klklk" localSheetId="19">#REF!</definedName>
    <definedName name="klklk" localSheetId="16">#REF!</definedName>
    <definedName name="klklk" localSheetId="17">#REF!</definedName>
    <definedName name="klklk" localSheetId="18">#REF!</definedName>
    <definedName name="klklk" localSheetId="20">#REF!</definedName>
    <definedName name="klklk" localSheetId="11">#REF!</definedName>
    <definedName name="klklk" localSheetId="14">#REF!</definedName>
    <definedName name="klklk" localSheetId="1">#REF!</definedName>
    <definedName name="klklk">#REF!</definedName>
    <definedName name="km" localSheetId="1">#REF!</definedName>
    <definedName name="km">#REF!</definedName>
    <definedName name="krtrk" localSheetId="7"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10"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5" hidden="1">{"via1",#N/A,TRUE,"general";"via2",#N/A,TRUE,"general";"via3",#N/A,TRUE,"general"}</definedName>
    <definedName name="krtrk" localSheetId="19"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20" hidden="1">{"via1",#N/A,TRUE,"general";"via2",#N/A,TRUE,"general";"via3",#N/A,TRUE,"general"}</definedName>
    <definedName name="krtrk" localSheetId="11" hidden="1">{"via1",#N/A,TRUE,"general";"via2",#N/A,TRUE,"general";"via3",#N/A,TRUE,"general"}</definedName>
    <definedName name="krtrk" localSheetId="14"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 localSheetId="1">#REF!</definedName>
    <definedName name="ks" localSheetId="2">#REF!</definedName>
    <definedName name="ks">#REF!</definedName>
    <definedName name="ksogtk" localSheetId="1">#REF!</definedName>
    <definedName name="ksogtk">#REF!</definedName>
    <definedName name="kuyhgbe" localSheetId="1">#REF!</definedName>
    <definedName name="kuyhgbe">#REF!</definedName>
    <definedName name="KY" localSheetId="1">[13]Tablas!#REF!</definedName>
    <definedName name="KY" localSheetId="2">#REF!</definedName>
    <definedName name="KY">[13]Tablas!#REF!</definedName>
    <definedName name="kyr" localSheetId="7"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10"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5" hidden="1">{"TAB1",#N/A,TRUE,"GENERAL";"TAB2",#N/A,TRUE,"GENERAL";"TAB3",#N/A,TRUE,"GENERAL";"TAB4",#N/A,TRUE,"GENERAL";"TAB5",#N/A,TRUE,"GENERAL"}</definedName>
    <definedName name="kyr" localSheetId="19"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20" hidden="1">{"TAB1",#N/A,TRUE,"GENERAL";"TAB2",#N/A,TRUE,"GENERAL";"TAB3",#N/A,TRUE,"GENERAL";"TAB4",#N/A,TRUE,"GENERAL";"TAB5",#N/A,TRUE,"GENERAL"}</definedName>
    <definedName name="kyr" localSheetId="11" hidden="1">{"TAB1",#N/A,TRUE,"GENERAL";"TAB2",#N/A,TRUE,"GENERAL";"TAB3",#N/A,TRUE,"GENERAL";"TAB4",#N/A,TRUE,"GENERAL";"TAB5",#N/A,TRUE,"GENERAL"}</definedName>
    <definedName name="kyr" localSheetId="14"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2">#REF!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7">#REF!</definedName>
    <definedName name="lb" localSheetId="5">#REF!</definedName>
    <definedName name="lb" localSheetId="6">#REF!</definedName>
    <definedName name="lb" localSheetId="21">#REF!</definedName>
    <definedName name="lb" localSheetId="22">#REF!</definedName>
    <definedName name="lb" localSheetId="23">#REF!</definedName>
    <definedName name="lb" localSheetId="24">#REF!</definedName>
    <definedName name="lb" localSheetId="8">#REF!</definedName>
    <definedName name="lb" localSheetId="9">#REF!</definedName>
    <definedName name="lb" localSheetId="25">#REF!</definedName>
    <definedName name="lb" localSheetId="26">#REF!</definedName>
    <definedName name="lb" localSheetId="27">#REF!</definedName>
    <definedName name="lb" localSheetId="28">#REF!</definedName>
    <definedName name="lb" localSheetId="10">#REF!</definedName>
    <definedName name="lb" localSheetId="12">#REF!</definedName>
    <definedName name="lb" localSheetId="13">#REF!</definedName>
    <definedName name="lb" localSheetId="15">#REF!</definedName>
    <definedName name="lb" localSheetId="19">#REF!</definedName>
    <definedName name="lb" localSheetId="16">#REF!</definedName>
    <definedName name="lb" localSheetId="17">#REF!</definedName>
    <definedName name="lb" localSheetId="18">#REF!</definedName>
    <definedName name="lb" localSheetId="20">#REF!</definedName>
    <definedName name="lb" localSheetId="11">#REF!</definedName>
    <definedName name="lb" localSheetId="14">#REF!</definedName>
    <definedName name="lb" localSheetId="1">#REF!</definedName>
    <definedName name="lb">#REF!</definedName>
    <definedName name="ld" localSheetId="1">#REF!</definedName>
    <definedName name="ld">#REF!</definedName>
    <definedName name="Libro1_Hoja1_Lista" localSheetId="1">[95]LISTADO!#REF!</definedName>
    <definedName name="Libro1_Hoja1_Lista" localSheetId="2">#REF!</definedName>
    <definedName name="Libro1_Hoja1_Lista">[95]LISTADO!#REF!</definedName>
    <definedName name="LICITACION" localSheetId="7">#REF!</definedName>
    <definedName name="LICITACION" localSheetId="5">#REF!</definedName>
    <definedName name="LICITACION" localSheetId="6">#REF!</definedName>
    <definedName name="LICITACION" localSheetId="21">#REF!</definedName>
    <definedName name="LICITACION" localSheetId="22">#REF!</definedName>
    <definedName name="LICITACION" localSheetId="23">#REF!</definedName>
    <definedName name="LICITACION" localSheetId="24">#REF!</definedName>
    <definedName name="LICITACION" localSheetId="8">#REF!</definedName>
    <definedName name="LICITACION" localSheetId="9">#REF!</definedName>
    <definedName name="LICITACION" localSheetId="25">#REF!</definedName>
    <definedName name="LICITACION" localSheetId="26">#REF!</definedName>
    <definedName name="LICITACION" localSheetId="27">#REF!</definedName>
    <definedName name="LICITACION" localSheetId="28">#REF!</definedName>
    <definedName name="LICITACION" localSheetId="10">#REF!</definedName>
    <definedName name="LICITACION" localSheetId="12">#REF!</definedName>
    <definedName name="LICITACION" localSheetId="13">#REF!</definedName>
    <definedName name="LICITACION" localSheetId="15">#REF!</definedName>
    <definedName name="LICITACION" localSheetId="19">#REF!</definedName>
    <definedName name="LICITACION" localSheetId="16">#REF!</definedName>
    <definedName name="LICITACION" localSheetId="17">#REF!</definedName>
    <definedName name="LICITACION" localSheetId="18">#REF!</definedName>
    <definedName name="LICITACION" localSheetId="20">#REF!</definedName>
    <definedName name="LICITACION" localSheetId="11">#REF!</definedName>
    <definedName name="LICITACION" localSheetId="14">#REF!</definedName>
    <definedName name="LICITACION" localSheetId="1">#REF!</definedName>
    <definedName name="LICITACION">#REF!</definedName>
    <definedName name="LINEA" localSheetId="7">[96]CONT_ADI!#REF!</definedName>
    <definedName name="LINEA" localSheetId="5">[96]CONT_ADI!#REF!</definedName>
    <definedName name="LINEA" localSheetId="6">[96]CONT_ADI!#REF!</definedName>
    <definedName name="LINEA" localSheetId="21">[96]CONT_ADI!#REF!</definedName>
    <definedName name="LINEA" localSheetId="22">[96]CONT_ADI!#REF!</definedName>
    <definedName name="LINEA" localSheetId="23">[96]CONT_ADI!#REF!</definedName>
    <definedName name="LINEA" localSheetId="24">[96]CONT_ADI!#REF!</definedName>
    <definedName name="LINEA" localSheetId="8">[96]CONT_ADI!#REF!</definedName>
    <definedName name="LINEA" localSheetId="9">[96]CONT_ADI!#REF!</definedName>
    <definedName name="LINEA" localSheetId="25">[96]CONT_ADI!#REF!</definedName>
    <definedName name="LINEA" localSheetId="26">[96]CONT_ADI!#REF!</definedName>
    <definedName name="LINEA" localSheetId="27">[96]CONT_ADI!#REF!</definedName>
    <definedName name="LINEA" localSheetId="28">[96]CONT_ADI!#REF!</definedName>
    <definedName name="LINEA" localSheetId="10">[96]CONT_ADI!#REF!</definedName>
    <definedName name="LINEA" localSheetId="12">[96]CONT_ADI!#REF!</definedName>
    <definedName name="LINEA" localSheetId="13">[96]CONT_ADI!#REF!</definedName>
    <definedName name="LINEA" localSheetId="15">[96]CONT_ADI!#REF!</definedName>
    <definedName name="LINEA" localSheetId="19">[96]CONT_ADI!#REF!</definedName>
    <definedName name="LINEA" localSheetId="16">[96]CONT_ADI!#REF!</definedName>
    <definedName name="LINEA" localSheetId="17">[96]CONT_ADI!#REF!</definedName>
    <definedName name="LINEA" localSheetId="18">[96]CONT_ADI!#REF!</definedName>
    <definedName name="LINEA" localSheetId="20">[96]CONT_ADI!#REF!</definedName>
    <definedName name="LINEA" localSheetId="11">[96]CONT_ADI!#REF!</definedName>
    <definedName name="LINEA" localSheetId="14">[96]CONT_ADI!#REF!</definedName>
    <definedName name="LINEA" localSheetId="1">[96]CONT_ADI!#REF!</definedName>
    <definedName name="LINEA" localSheetId="2">#REF!</definedName>
    <definedName name="LINEA">[96]CONT_ADI!#REF!</definedName>
    <definedName name="LIOLIOLYO" localSheetId="7">#REF!</definedName>
    <definedName name="LIOLIOLYO" localSheetId="5">#REF!</definedName>
    <definedName name="LIOLIOLYO" localSheetId="6">#REF!</definedName>
    <definedName name="LIOLIOLYO" localSheetId="21">#REF!</definedName>
    <definedName name="LIOLIOLYO" localSheetId="22">#REF!</definedName>
    <definedName name="LIOLIOLYO" localSheetId="23">#REF!</definedName>
    <definedName name="LIOLIOLYO" localSheetId="24">#REF!</definedName>
    <definedName name="LIOLIOLYO" localSheetId="8">#REF!</definedName>
    <definedName name="LIOLIOLYO" localSheetId="9">#REF!</definedName>
    <definedName name="LIOLIOLYO" localSheetId="25">#REF!</definedName>
    <definedName name="LIOLIOLYO" localSheetId="26">#REF!</definedName>
    <definedName name="LIOLIOLYO" localSheetId="27">#REF!</definedName>
    <definedName name="LIOLIOLYO" localSheetId="28">#REF!</definedName>
    <definedName name="LIOLIOLYO" localSheetId="10">#REF!</definedName>
    <definedName name="LIOLIOLYO" localSheetId="12">#REF!</definedName>
    <definedName name="LIOLIOLYO" localSheetId="13">#REF!</definedName>
    <definedName name="LIOLIOLYO" localSheetId="15">#REF!</definedName>
    <definedName name="LIOLIOLYO" localSheetId="19">#REF!</definedName>
    <definedName name="LIOLIOLYO" localSheetId="16">#REF!</definedName>
    <definedName name="LIOLIOLYO" localSheetId="17">#REF!</definedName>
    <definedName name="LIOLIOLYO" localSheetId="18">#REF!</definedName>
    <definedName name="LIOLIOLYO" localSheetId="20">#REF!</definedName>
    <definedName name="LIOLIOLYO" localSheetId="11">#REF!</definedName>
    <definedName name="LIOLIOLYO" localSheetId="14">#REF!</definedName>
    <definedName name="LIOLIOLYO" localSheetId="1">#REF!</definedName>
    <definedName name="LIOLIOLYO">#REF!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e" localSheetId="2">#REF!</definedName>
    <definedName name="Listae">[93]Equipo!$A$3:$C$56</definedName>
    <definedName name="Listai" localSheetId="2">#REF!</definedName>
    <definedName name="Listai">[93]Lista!$A$6:$E$823</definedName>
    <definedName name="ListaItem" localSheetId="7">#REF!</definedName>
    <definedName name="ListaItem" localSheetId="5">#REF!</definedName>
    <definedName name="ListaItem" localSheetId="6">#REF!</definedName>
    <definedName name="ListaItem" localSheetId="21">#REF!</definedName>
    <definedName name="ListaItem" localSheetId="22">#REF!</definedName>
    <definedName name="ListaItem" localSheetId="23">#REF!</definedName>
    <definedName name="ListaItem" localSheetId="24">#REF!</definedName>
    <definedName name="ListaItem" localSheetId="8">#REF!</definedName>
    <definedName name="ListaItem" localSheetId="9">#REF!</definedName>
    <definedName name="ListaItem" localSheetId="25">#REF!</definedName>
    <definedName name="ListaItem" localSheetId="26">#REF!</definedName>
    <definedName name="ListaItem" localSheetId="27">#REF!</definedName>
    <definedName name="ListaItem" localSheetId="28">#REF!</definedName>
    <definedName name="ListaItem" localSheetId="10">#REF!</definedName>
    <definedName name="ListaItem" localSheetId="12">#REF!</definedName>
    <definedName name="ListaItem" localSheetId="13">#REF!</definedName>
    <definedName name="ListaItem" localSheetId="15">#REF!</definedName>
    <definedName name="ListaItem" localSheetId="19">#REF!</definedName>
    <definedName name="ListaItem" localSheetId="16">#REF!</definedName>
    <definedName name="ListaItem" localSheetId="17">#REF!</definedName>
    <definedName name="ListaItem" localSheetId="18">#REF!</definedName>
    <definedName name="ListaItem" localSheetId="20">#REF!</definedName>
    <definedName name="ListaItem" localSheetId="11">#REF!</definedName>
    <definedName name="ListaItem" localSheetId="14">#REF!</definedName>
    <definedName name="ListaItem" localSheetId="1">#REF!</definedName>
    <definedName name="ListaItem">#REF!</definedName>
    <definedName name="Listam" localSheetId="2">#REF!</definedName>
    <definedName name="Listam">[93]Materiales!$A$2:$C$761</definedName>
    <definedName name="Listamo" localSheetId="2">#REF!</definedName>
    <definedName name="Listamo">[93]MdeO!$A$3:$C$24</definedName>
    <definedName name="Listat" localSheetId="2">#REF!</definedName>
    <definedName name="Listat">[93]Transporte!$A$4:$C$17</definedName>
    <definedName name="ListaUni" localSheetId="2">#REF!</definedName>
    <definedName name="ListaUni">[97]TOTALES!$D$7:$D$654</definedName>
    <definedName name="liuoo" localSheetId="7"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10"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5" hidden="1">{"via1",#N/A,TRUE,"general";"via2",#N/A,TRUE,"general";"via3",#N/A,TRUE,"general"}</definedName>
    <definedName name="lkj" localSheetId="19"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20" hidden="1">{"via1",#N/A,TRUE,"general";"via2",#N/A,TRUE,"general";"via3",#N/A,TRUE,"general"}</definedName>
    <definedName name="lkj" localSheetId="11" hidden="1">{"via1",#N/A,TRUE,"general";"via2",#N/A,TRUE,"general";"via3",#N/A,TRUE,"general"}</definedName>
    <definedName name="lkj" localSheetId="14"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7"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21" hidden="1">{#N/A,#N/A,FALSE,"orthoflow";#N/A,#N/A,FALSE,"Miscelaneos";#N/A,#N/A,FALSE,"Instrumentacio";#N/A,#N/A,FALSE,"Electrico";#N/A,#N/A,FALSE,"Valv. Seguridad"}</definedName>
    <definedName name="LL" localSheetId="22" hidden="1">{#N/A,#N/A,FALSE,"orthoflow";#N/A,#N/A,FALSE,"Miscelaneos";#N/A,#N/A,FALSE,"Instrumentacio";#N/A,#N/A,FALSE,"Electrico";#N/A,#N/A,FALSE,"Valv. Seguridad"}</definedName>
    <definedName name="LL" localSheetId="23" hidden="1">{#N/A,#N/A,FALSE,"orthoflow";#N/A,#N/A,FALSE,"Miscelaneos";#N/A,#N/A,FALSE,"Instrumentacio";#N/A,#N/A,FALSE,"Electrico";#N/A,#N/A,FALSE,"Valv. Seguridad"}</definedName>
    <definedName name="LL" localSheetId="24"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25" hidden="1">{#N/A,#N/A,FALSE,"orthoflow";#N/A,#N/A,FALSE,"Miscelaneos";#N/A,#N/A,FALSE,"Instrumentacio";#N/A,#N/A,FALSE,"Electrico";#N/A,#N/A,FALSE,"Valv. Seguridad"}</definedName>
    <definedName name="LL" localSheetId="26" hidden="1">{#N/A,#N/A,FALSE,"orthoflow";#N/A,#N/A,FALSE,"Miscelaneos";#N/A,#N/A,FALSE,"Instrumentacio";#N/A,#N/A,FALSE,"Electrico";#N/A,#N/A,FALSE,"Valv. Seguridad"}</definedName>
    <definedName name="LL" localSheetId="27" hidden="1">{#N/A,#N/A,FALSE,"orthoflow";#N/A,#N/A,FALSE,"Miscelaneos";#N/A,#N/A,FALSE,"Instrumentacio";#N/A,#N/A,FALSE,"Electrico";#N/A,#N/A,FALSE,"Valv. Seguridad"}</definedName>
    <definedName name="LL" localSheetId="28"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localSheetId="15" hidden="1">{#N/A,#N/A,FALSE,"orthoflow";#N/A,#N/A,FALSE,"Miscelaneos";#N/A,#N/A,FALSE,"Instrumentacio";#N/A,#N/A,FALSE,"Electrico";#N/A,#N/A,FALSE,"Valv. Seguridad"}</definedName>
    <definedName name="LL" localSheetId="19" hidden="1">{#N/A,#N/A,FALSE,"orthoflow";#N/A,#N/A,FALSE,"Miscelaneos";#N/A,#N/A,FALSE,"Instrumentacio";#N/A,#N/A,FALSE,"Electrico";#N/A,#N/A,FALSE,"Valv. Seguridad"}</definedName>
    <definedName name="LL" localSheetId="16" hidden="1">{#N/A,#N/A,FALSE,"orthoflow";#N/A,#N/A,FALSE,"Miscelaneos";#N/A,#N/A,FALSE,"Instrumentacio";#N/A,#N/A,FALSE,"Electrico";#N/A,#N/A,FALSE,"Valv. Seguridad"}</definedName>
    <definedName name="LL" localSheetId="17" hidden="1">{#N/A,#N/A,FALSE,"orthoflow";#N/A,#N/A,FALSE,"Miscelaneos";#N/A,#N/A,FALSE,"Instrumentacio";#N/A,#N/A,FALSE,"Electrico";#N/A,#N/A,FALSE,"Valv. Seguridad"}</definedName>
    <definedName name="LL" localSheetId="18" hidden="1">{#N/A,#N/A,FALSE,"orthoflow";#N/A,#N/A,FALSE,"Miscelaneos";#N/A,#N/A,FALSE,"Instrumentacio";#N/A,#N/A,FALSE,"Electrico";#N/A,#N/A,FALSE,"Valv. Seguridad"}</definedName>
    <definedName name="LL" localSheetId="2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4"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1">#REF!</definedName>
    <definedName name="llam" localSheetId="2">#REF!</definedName>
    <definedName name="llam">#REF!</definedName>
    <definedName name="LLL" localSheetId="7">[98]tub!$C$1:$J$39</definedName>
    <definedName name="LLL" localSheetId="5">[98]tub!$C$1:$J$39</definedName>
    <definedName name="LLL" localSheetId="6">[98]tub!$C$1:$J$39</definedName>
    <definedName name="LLL" localSheetId="21">[98]tub!$C$1:$J$39</definedName>
    <definedName name="LLL" localSheetId="22">[98]tub!$C$1:$J$39</definedName>
    <definedName name="LLL" localSheetId="23">[98]tub!$C$1:$J$39</definedName>
    <definedName name="LLL" localSheetId="24">[98]tub!$C$1:$J$39</definedName>
    <definedName name="LLL" localSheetId="8">[98]tub!$C$1:$J$39</definedName>
    <definedName name="LLL" localSheetId="9">[98]tub!$C$1:$J$39</definedName>
    <definedName name="LLL" localSheetId="25">[98]tub!$C$1:$J$39</definedName>
    <definedName name="LLL" localSheetId="26">[98]tub!$C$1:$J$39</definedName>
    <definedName name="LLL" localSheetId="27">[98]tub!$C$1:$J$39</definedName>
    <definedName name="LLL" localSheetId="28">[98]tub!$C$1:$J$39</definedName>
    <definedName name="LLL" localSheetId="10">[98]tub!$C$1:$J$39</definedName>
    <definedName name="LLL" localSheetId="12">[98]tub!$C$1:$J$39</definedName>
    <definedName name="LLL" localSheetId="13">[98]tub!$C$1:$J$39</definedName>
    <definedName name="LLL" localSheetId="15">[98]tub!$C$1:$J$39</definedName>
    <definedName name="LLL" localSheetId="19">[98]tub!$C$1:$J$39</definedName>
    <definedName name="LLL" localSheetId="16">[98]tub!$C$1:$J$39</definedName>
    <definedName name="LLL" localSheetId="17">[98]tub!$C$1:$J$39</definedName>
    <definedName name="LLL" localSheetId="18">[98]tub!$C$1:$J$39</definedName>
    <definedName name="LLL" localSheetId="20">[98]tub!$C$1:$J$39</definedName>
    <definedName name="LLL" localSheetId="11">[98]tub!$C$1:$J$39</definedName>
    <definedName name="LLL" localSheetId="14">[98]tub!$C$1:$J$39</definedName>
    <definedName name="LLL" localSheetId="1">[98]tub!$C$1:$J$39</definedName>
    <definedName name="LLL" localSheetId="2">#REF!</definedName>
    <definedName name="LLL">[98]tub!$C$1:$J$39</definedName>
    <definedName name="lllllh" localSheetId="7"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10"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5" hidden="1">{"via1",#N/A,TRUE,"general";"via2",#N/A,TRUE,"general";"via3",#N/A,TRUE,"general"}</definedName>
    <definedName name="lllllh" localSheetId="19"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20" hidden="1">{"via1",#N/A,TRUE,"general";"via2",#N/A,TRUE,"general";"via3",#N/A,TRUE,"general"}</definedName>
    <definedName name="lllllh" localSheetId="11" hidden="1">{"via1",#N/A,TRUE,"general";"via2",#N/A,TRUE,"general";"via3",#N/A,TRUE,"general"}</definedName>
    <definedName name="lllllh" localSheetId="14"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10"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5" hidden="1">{"via1",#N/A,TRUE,"general";"via2",#N/A,TRUE,"general";"via3",#N/A,TRUE,"general"}</definedName>
    <definedName name="lllllllo" localSheetId="19"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20" hidden="1">{"via1",#N/A,TRUE,"general";"via2",#N/A,TRUE,"general";"via3",#N/A,TRUE,"general"}</definedName>
    <definedName name="lllllllo" localSheetId="11" hidden="1">{"via1",#N/A,TRUE,"general";"via2",#N/A,TRUE,"general";"via3",#N/A,TRUE,"general"}</definedName>
    <definedName name="lllllllo" localSheetId="14"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 localSheetId="2">#REF!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7">[27]!absc</definedName>
    <definedName name="LOCA" localSheetId="5">[27]!absc</definedName>
    <definedName name="LOCA" localSheetId="6">[27]!absc</definedName>
    <definedName name="LOCA" localSheetId="21">[27]!absc</definedName>
    <definedName name="LOCA" localSheetId="22">[27]!absc</definedName>
    <definedName name="LOCA" localSheetId="23">[27]!absc</definedName>
    <definedName name="LOCA" localSheetId="24">[27]!absc</definedName>
    <definedName name="LOCA" localSheetId="8">[27]!absc</definedName>
    <definedName name="LOCA" localSheetId="9">[27]!absc</definedName>
    <definedName name="LOCA" localSheetId="25">[27]!absc</definedName>
    <definedName name="LOCA" localSheetId="26">[27]!absc</definedName>
    <definedName name="LOCA" localSheetId="27">[27]!absc</definedName>
    <definedName name="LOCA" localSheetId="28">[27]!absc</definedName>
    <definedName name="LOCA" localSheetId="10">[27]!absc</definedName>
    <definedName name="LOCA" localSheetId="12">[27]!absc</definedName>
    <definedName name="LOCA" localSheetId="13">[27]!absc</definedName>
    <definedName name="LOCA" localSheetId="15">[27]!absc</definedName>
    <definedName name="LOCA" localSheetId="19">[27]!absc</definedName>
    <definedName name="LOCA" localSheetId="16">[27]!absc</definedName>
    <definedName name="LOCA" localSheetId="17">[27]!absc</definedName>
    <definedName name="LOCA" localSheetId="18">[27]!absc</definedName>
    <definedName name="LOCA" localSheetId="20">[27]!absc</definedName>
    <definedName name="LOCA" localSheetId="11">[27]!absc</definedName>
    <definedName name="LOCA" localSheetId="14">[27]!absc</definedName>
    <definedName name="LOCA" localSheetId="4">[99]!absc</definedName>
    <definedName name="LOCA" localSheetId="3">[99]!absc</definedName>
    <definedName name="LOCA" localSheetId="2">#REF!</definedName>
    <definedName name="LOCA" localSheetId="0">[27]!absc</definedName>
    <definedName name="LOCA">[27]!absc</definedName>
    <definedName name="LOCA1" localSheetId="7">[41]!absc</definedName>
    <definedName name="LOCA1" localSheetId="5">[41]!absc</definedName>
    <definedName name="LOCA1" localSheetId="6">[41]!absc</definedName>
    <definedName name="LOCA1" localSheetId="21">[41]!absc</definedName>
    <definedName name="LOCA1" localSheetId="22">[41]!absc</definedName>
    <definedName name="LOCA1" localSheetId="23">[41]!absc</definedName>
    <definedName name="LOCA1" localSheetId="24">[41]!absc</definedName>
    <definedName name="LOCA1" localSheetId="8">[41]!absc</definedName>
    <definedName name="LOCA1" localSheetId="9">[41]!absc</definedName>
    <definedName name="LOCA1" localSheetId="25">[41]!absc</definedName>
    <definedName name="LOCA1" localSheetId="26">[41]!absc</definedName>
    <definedName name="LOCA1" localSheetId="27">[41]!absc</definedName>
    <definedName name="LOCA1" localSheetId="28">[41]!absc</definedName>
    <definedName name="LOCA1" localSheetId="10">[41]!absc</definedName>
    <definedName name="LOCA1" localSheetId="12">[41]!absc</definedName>
    <definedName name="LOCA1" localSheetId="13">[41]!absc</definedName>
    <definedName name="LOCA1" localSheetId="15">[41]!absc</definedName>
    <definedName name="LOCA1" localSheetId="19">[41]!absc</definedName>
    <definedName name="LOCA1" localSheetId="16">[41]!absc</definedName>
    <definedName name="LOCA1" localSheetId="17">[41]!absc</definedName>
    <definedName name="LOCA1" localSheetId="18">[41]!absc</definedName>
    <definedName name="LOCA1" localSheetId="20">[41]!absc</definedName>
    <definedName name="LOCA1" localSheetId="11">[41]!absc</definedName>
    <definedName name="LOCA1" localSheetId="14">[41]!absc</definedName>
    <definedName name="LOCA1" localSheetId="4">[42]!absc</definedName>
    <definedName name="LOCA1" localSheetId="3">[42]!absc</definedName>
    <definedName name="LOCA1" localSheetId="2">#REF!</definedName>
    <definedName name="LOCA1" localSheetId="0">[41]!absc</definedName>
    <definedName name="LOCA1">[41]!absc</definedName>
    <definedName name="LOCALIZACION_Y_REPLANTEO" localSheetId="7">#REF!</definedName>
    <definedName name="LOCALIZACION_Y_REPLANTEO" localSheetId="5">#REF!</definedName>
    <definedName name="LOCALIZACION_Y_REPLANTEO" localSheetId="6">#REF!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8">#REF!</definedName>
    <definedName name="LOCALIZACION_Y_REPLANTEO" localSheetId="9">#REF!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10">#REF!</definedName>
    <definedName name="LOCALIZACION_Y_REPLANTEO" localSheetId="12">#REF!</definedName>
    <definedName name="LOCALIZACION_Y_REPLANTEO" localSheetId="13">#REF!</definedName>
    <definedName name="LOCALIZACION_Y_REPLANTEO" localSheetId="15">#REF!</definedName>
    <definedName name="LOCALIZACION_Y_REPLANTEO" localSheetId="19">#REF!</definedName>
    <definedName name="LOCALIZACION_Y_REPLANTEO" localSheetId="16">#REF!</definedName>
    <definedName name="LOCALIZACION_Y_REPLANTEO" localSheetId="17">#REF!</definedName>
    <definedName name="LOCALIZACION_Y_REPLANTEO" localSheetId="18">#REF!</definedName>
    <definedName name="LOCALIZACION_Y_REPLANTEO" localSheetId="20">#REF!</definedName>
    <definedName name="LOCALIZACION_Y_REPLANTEO" localSheetId="11">#REF!</definedName>
    <definedName name="LOCALIZACION_Y_REPLANTEO" localSheetId="14">#REF!</definedName>
    <definedName name="LOCALIZACION_Y_REPLANTEO" localSheetId="1">#REF!</definedName>
    <definedName name="LOCALIZACION_Y_REPLANTEO">#REF!</definedName>
    <definedName name="LOGO" localSheetId="7">[6]!ERR</definedName>
    <definedName name="LOGO" localSheetId="5">[6]!ERR</definedName>
    <definedName name="LOGO" localSheetId="6">[6]!ERR</definedName>
    <definedName name="LOGO" localSheetId="21">[6]!ERR</definedName>
    <definedName name="LOGO" localSheetId="22">[6]!ERR</definedName>
    <definedName name="LOGO" localSheetId="23">[6]!ERR</definedName>
    <definedName name="LOGO" localSheetId="24">[6]!ERR</definedName>
    <definedName name="LOGO" localSheetId="8">[6]!ERR</definedName>
    <definedName name="LOGO" localSheetId="9">[6]!ERR</definedName>
    <definedName name="LOGO" localSheetId="25">[6]!ERR</definedName>
    <definedName name="LOGO" localSheetId="26">[6]!ERR</definedName>
    <definedName name="LOGO" localSheetId="27">[6]!ERR</definedName>
    <definedName name="LOGO" localSheetId="28">[6]!ERR</definedName>
    <definedName name="LOGO" localSheetId="10">[6]!ERR</definedName>
    <definedName name="LOGO" localSheetId="12">[6]!ERR</definedName>
    <definedName name="LOGO" localSheetId="13">[6]!ERR</definedName>
    <definedName name="LOGO" localSheetId="15">[6]!ERR</definedName>
    <definedName name="LOGO" localSheetId="19">[6]!ERR</definedName>
    <definedName name="LOGO" localSheetId="16">[6]!ERR</definedName>
    <definedName name="LOGO" localSheetId="17">[6]!ERR</definedName>
    <definedName name="LOGO" localSheetId="18">[6]!ERR</definedName>
    <definedName name="LOGO" localSheetId="20">[6]!ERR</definedName>
    <definedName name="LOGO" localSheetId="11">[6]!ERR</definedName>
    <definedName name="LOGO" localSheetId="14">[6]!ERR</definedName>
    <definedName name="LOGO" localSheetId="1">'MEMORIAS DE CANTIDADES'!ERR</definedName>
    <definedName name="LOGO" localSheetId="2">'PMA '!ERR</definedName>
    <definedName name="LOGO">[0]!ERR</definedName>
    <definedName name="lolol" localSheetId="7"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2">#REF!</definedName>
    <definedName name="Longitud">#REF!</definedName>
    <definedName name="lp" localSheetId="1">#REF!</definedName>
    <definedName name="lp">#REF!</definedName>
    <definedName name="lplpl" localSheetId="7"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10"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5" hidden="1">{"via1",#N/A,TRUE,"general";"via2",#N/A,TRUE,"general";"via3",#N/A,TRUE,"general"}</definedName>
    <definedName name="lplpl" localSheetId="19"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20" hidden="1">{"via1",#N/A,TRUE,"general";"via2",#N/A,TRUE,"general";"via3",#N/A,TRUE,"general"}</definedName>
    <definedName name="lplpl" localSheetId="11" hidden="1">{"via1",#N/A,TRUE,"general";"via2",#N/A,TRUE,"general";"via3",#N/A,TRUE,"general"}</definedName>
    <definedName name="lplpl" localSheetId="14"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t" localSheetId="1">#REF!</definedName>
    <definedName name="lt" localSheetId="2">#REF!</definedName>
    <definedName name="lt">#REF!</definedName>
    <definedName name="lun" localSheetId="1">'[40]Res-Accide-10'!#REF!</definedName>
    <definedName name="lun" localSheetId="2">#REF!</definedName>
    <definedName name="lun">'[40]Res-Accide-10'!#REF!</definedName>
    <definedName name="lv" localSheetId="7">#REF!</definedName>
    <definedName name="lv" localSheetId="5">#REF!</definedName>
    <definedName name="lv" localSheetId="6">#REF!</definedName>
    <definedName name="lv" localSheetId="21">#REF!</definedName>
    <definedName name="lv" localSheetId="22">#REF!</definedName>
    <definedName name="lv" localSheetId="23">#REF!</definedName>
    <definedName name="lv" localSheetId="24">#REF!</definedName>
    <definedName name="lv" localSheetId="8">#REF!</definedName>
    <definedName name="lv" localSheetId="9">#REF!</definedName>
    <definedName name="lv" localSheetId="25">#REF!</definedName>
    <definedName name="lv" localSheetId="26">#REF!</definedName>
    <definedName name="lv" localSheetId="27">#REF!</definedName>
    <definedName name="lv" localSheetId="28">#REF!</definedName>
    <definedName name="lv" localSheetId="10">#REF!</definedName>
    <definedName name="lv" localSheetId="12">#REF!</definedName>
    <definedName name="lv" localSheetId="13">#REF!</definedName>
    <definedName name="lv" localSheetId="15">#REF!</definedName>
    <definedName name="lv" localSheetId="19">#REF!</definedName>
    <definedName name="lv" localSheetId="16">#REF!</definedName>
    <definedName name="lv" localSheetId="17">#REF!</definedName>
    <definedName name="lv" localSheetId="18">#REF!</definedName>
    <definedName name="lv" localSheetId="20">#REF!</definedName>
    <definedName name="lv" localSheetId="11">#REF!</definedName>
    <definedName name="lv" localSheetId="14">#REF!</definedName>
    <definedName name="lv" localSheetId="1">#REF!</definedName>
    <definedName name="lv">#REF!</definedName>
    <definedName name="m" localSheetId="1">#REF!</definedName>
    <definedName name="m">#REF!</definedName>
    <definedName name="MA" localSheetId="1">'[40]Res-Accide-10'!#REF!</definedName>
    <definedName name="MA" localSheetId="2">#REF!</definedName>
    <definedName name="MA">'[40]Res-Accide-10'!#REF!</definedName>
    <definedName name="MACR" localSheetId="7">#REF!</definedName>
    <definedName name="MACR" localSheetId="5">#REF!</definedName>
    <definedName name="MACR" localSheetId="6">#REF!</definedName>
    <definedName name="MACR" localSheetId="21">#REF!</definedName>
    <definedName name="MACR" localSheetId="22">#REF!</definedName>
    <definedName name="MACR" localSheetId="23">#REF!</definedName>
    <definedName name="MACR" localSheetId="24">#REF!</definedName>
    <definedName name="MACR" localSheetId="8">#REF!</definedName>
    <definedName name="MACR" localSheetId="9">#REF!</definedName>
    <definedName name="MACR" localSheetId="25">#REF!</definedName>
    <definedName name="MACR" localSheetId="26">#REF!</definedName>
    <definedName name="MACR" localSheetId="27">#REF!</definedName>
    <definedName name="MACR" localSheetId="28">#REF!</definedName>
    <definedName name="MACR" localSheetId="10">#REF!</definedName>
    <definedName name="MACR" localSheetId="12">#REF!</definedName>
    <definedName name="MACR" localSheetId="13">#REF!</definedName>
    <definedName name="MACR" localSheetId="15">#REF!</definedName>
    <definedName name="MACR" localSheetId="19">#REF!</definedName>
    <definedName name="MACR" localSheetId="16">#REF!</definedName>
    <definedName name="MACR" localSheetId="17">#REF!</definedName>
    <definedName name="MACR" localSheetId="18">#REF!</definedName>
    <definedName name="MACR" localSheetId="20">#REF!</definedName>
    <definedName name="MACR" localSheetId="11">#REF!</definedName>
    <definedName name="MACR" localSheetId="14">#REF!</definedName>
    <definedName name="MACR" localSheetId="1">#REF!</definedName>
    <definedName name="MACR">#REF!</definedName>
    <definedName name="MACRDEL" localSheetId="7">'[3]7422CW00'!#REF!</definedName>
    <definedName name="MACRDEL" localSheetId="5">'[3]7422CW00'!#REF!</definedName>
    <definedName name="MACRDEL" localSheetId="6">'[3]7422CW00'!#REF!</definedName>
    <definedName name="MACRDEL" localSheetId="21">'[3]7422CW00'!#REF!</definedName>
    <definedName name="MACRDEL" localSheetId="22">'[3]7422CW00'!#REF!</definedName>
    <definedName name="MACRDEL" localSheetId="23">'[3]7422CW00'!#REF!</definedName>
    <definedName name="MACRDEL" localSheetId="24">'[3]7422CW00'!#REF!</definedName>
    <definedName name="MACRDEL" localSheetId="8">'[3]7422CW00'!#REF!</definedName>
    <definedName name="MACRDEL" localSheetId="9">'[3]7422CW00'!#REF!</definedName>
    <definedName name="MACRDEL" localSheetId="25">'[3]7422CW00'!#REF!</definedName>
    <definedName name="MACRDEL" localSheetId="26">'[3]7422CW00'!#REF!</definedName>
    <definedName name="MACRDEL" localSheetId="27">'[3]7422CW00'!#REF!</definedName>
    <definedName name="MACRDEL" localSheetId="28">'[3]7422CW00'!#REF!</definedName>
    <definedName name="MACRDEL" localSheetId="10">'[3]7422CW00'!#REF!</definedName>
    <definedName name="MACRDEL" localSheetId="12">'[3]7422CW00'!#REF!</definedName>
    <definedName name="MACRDEL" localSheetId="13">'[3]7422CW00'!#REF!</definedName>
    <definedName name="MACRDEL" localSheetId="15">'[3]7422CW00'!#REF!</definedName>
    <definedName name="MACRDEL" localSheetId="19">'[3]7422CW00'!#REF!</definedName>
    <definedName name="MACRDEL" localSheetId="16">'[3]7422CW00'!#REF!</definedName>
    <definedName name="MACRDEL" localSheetId="17">'[3]7422CW00'!#REF!</definedName>
    <definedName name="MACRDEL" localSheetId="18">'[3]7422CW00'!#REF!</definedName>
    <definedName name="MACRDEL" localSheetId="20">'[3]7422CW00'!#REF!</definedName>
    <definedName name="MACRDEL" localSheetId="11">'[3]7422CW00'!#REF!</definedName>
    <definedName name="MACRDEL" localSheetId="14">'[3]7422CW00'!#REF!</definedName>
    <definedName name="MACRDEL" localSheetId="1">'[3]7422CW00'!#REF!</definedName>
    <definedName name="MACRDEL" localSheetId="2">#REF!</definedName>
    <definedName name="MACRDEL">'[3]7422CW00'!#REF!</definedName>
    <definedName name="Macroactividad" localSheetId="7">#REF!</definedName>
    <definedName name="Macroactividad" localSheetId="5">#REF!</definedName>
    <definedName name="Macroactividad" localSheetId="6">#REF!</definedName>
    <definedName name="Macroactividad" localSheetId="21">#REF!</definedName>
    <definedName name="Macroactividad" localSheetId="22">#REF!</definedName>
    <definedName name="Macroactividad" localSheetId="23">#REF!</definedName>
    <definedName name="Macroactividad" localSheetId="24">#REF!</definedName>
    <definedName name="Macroactividad" localSheetId="8">#REF!</definedName>
    <definedName name="Macroactividad" localSheetId="9">#REF!</definedName>
    <definedName name="Macroactividad" localSheetId="25">#REF!</definedName>
    <definedName name="Macroactividad" localSheetId="26">#REF!</definedName>
    <definedName name="Macroactividad" localSheetId="27">#REF!</definedName>
    <definedName name="Macroactividad" localSheetId="28">#REF!</definedName>
    <definedName name="Macroactividad" localSheetId="10">#REF!</definedName>
    <definedName name="Macroactividad" localSheetId="12">#REF!</definedName>
    <definedName name="Macroactividad" localSheetId="13">#REF!</definedName>
    <definedName name="Macroactividad" localSheetId="15">#REF!</definedName>
    <definedName name="Macroactividad" localSheetId="19">#REF!</definedName>
    <definedName name="Macroactividad" localSheetId="16">#REF!</definedName>
    <definedName name="Macroactividad" localSheetId="17">#REF!</definedName>
    <definedName name="Macroactividad" localSheetId="18">#REF!</definedName>
    <definedName name="Macroactividad" localSheetId="20">#REF!</definedName>
    <definedName name="Macroactividad" localSheetId="11">#REF!</definedName>
    <definedName name="Macroactividad" localSheetId="14">#REF!</definedName>
    <definedName name="Macroactividad" localSheetId="1">#REF!</definedName>
    <definedName name="Macroactividad">#REF!</definedName>
    <definedName name="mafdsf" localSheetId="7"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10"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5" hidden="1">{"via1",#N/A,TRUE,"general";"via2",#N/A,TRUE,"general";"via3",#N/A,TRUE,"general"}</definedName>
    <definedName name="mafdsf" localSheetId="19"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20" hidden="1">{"via1",#N/A,TRUE,"general";"via2",#N/A,TRUE,"general";"via3",#N/A,TRUE,"general"}</definedName>
    <definedName name="mafdsf" localSheetId="11" hidden="1">{"via1",#N/A,TRUE,"general";"via2",#N/A,TRUE,"general";"via3",#N/A,TRUE,"general"}</definedName>
    <definedName name="mafdsf" localSheetId="14"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 localSheetId="3">'[100]Estado Resumen'!#REF!&lt;2.5</definedName>
    <definedName name="MAL">'[100]Estado Resumen'!#REF!&lt;2.5</definedName>
    <definedName name="MALO" localSheetId="3">'[101]ESTADO VÍA-CRIT.TECNICO'!#REF!&lt;2.5</definedName>
    <definedName name="MALO">'[101]ESTADO VÍA-CRIT.TECNICO'!#REF!&lt;2.5</definedName>
    <definedName name="MAMA21" localSheetId="7">#REF!</definedName>
    <definedName name="MAMA21" localSheetId="5">#REF!</definedName>
    <definedName name="MAMA21" localSheetId="6">#REF!</definedName>
    <definedName name="MAMA21" localSheetId="21">#REF!</definedName>
    <definedName name="MAMA21" localSheetId="22">#REF!</definedName>
    <definedName name="MAMA21" localSheetId="23">#REF!</definedName>
    <definedName name="MAMA21" localSheetId="24">#REF!</definedName>
    <definedName name="MAMA21" localSheetId="8">#REF!</definedName>
    <definedName name="MAMA21" localSheetId="9">#REF!</definedName>
    <definedName name="MAMA21" localSheetId="25">#REF!</definedName>
    <definedName name="MAMA21" localSheetId="26">#REF!</definedName>
    <definedName name="MAMA21" localSheetId="27">#REF!</definedName>
    <definedName name="MAMA21" localSheetId="28">#REF!</definedName>
    <definedName name="MAMA21" localSheetId="10">#REF!</definedName>
    <definedName name="MAMA21" localSheetId="12">#REF!</definedName>
    <definedName name="MAMA21" localSheetId="13">#REF!</definedName>
    <definedName name="MAMA21" localSheetId="15">#REF!</definedName>
    <definedName name="MAMA21" localSheetId="19">#REF!</definedName>
    <definedName name="MAMA21" localSheetId="16">#REF!</definedName>
    <definedName name="MAMA21" localSheetId="17">#REF!</definedName>
    <definedName name="MAMA21" localSheetId="18">#REF!</definedName>
    <definedName name="MAMA21" localSheetId="20">#REF!</definedName>
    <definedName name="MAMA21" localSheetId="11">#REF!</definedName>
    <definedName name="MAMA21" localSheetId="14">#REF!</definedName>
    <definedName name="MAMA21" localSheetId="1">#REF!</definedName>
    <definedName name="MAMA21">#REF!</definedName>
    <definedName name="MANUAL" localSheetId="1">#REF!</definedName>
    <definedName name="MANUAL">#REF!</definedName>
    <definedName name="mao" localSheetId="7"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10"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5" hidden="1">{"TAB1",#N/A,TRUE,"GENERAL";"TAB2",#N/A,TRUE,"GENERAL";"TAB3",#N/A,TRUE,"GENERAL";"TAB4",#N/A,TRUE,"GENERAL";"TAB5",#N/A,TRUE,"GENERAL"}</definedName>
    <definedName name="mao" localSheetId="19"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20" hidden="1">{"TAB1",#N/A,TRUE,"GENERAL";"TAB2",#N/A,TRUE,"GENERAL";"TAB3",#N/A,TRUE,"GENERAL";"TAB4",#N/A,TRUE,"GENERAL";"TAB5",#N/A,TRUE,"GENERAL"}</definedName>
    <definedName name="mao" localSheetId="11" hidden="1">{"TAB1",#N/A,TRUE,"GENERAL";"TAB2",#N/A,TRUE,"GENERAL";"TAB3",#N/A,TRUE,"GENERAL";"TAB4",#N/A,TRUE,"GENERAL";"TAB5",#N/A,TRUE,"GENERAL"}</definedName>
    <definedName name="mao" localSheetId="14"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10"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5" hidden="1">{"via1",#N/A,TRUE,"general";"via2",#N/A,TRUE,"general";"via3",#N/A,TRUE,"general"}</definedName>
    <definedName name="maow" localSheetId="19"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20" hidden="1">{"via1",#N/A,TRUE,"general";"via2",#N/A,TRUE,"general";"via3",#N/A,TRUE,"general"}</definedName>
    <definedName name="maow" localSheetId="11" hidden="1">{"via1",#N/A,TRUE,"general";"via2",#N/A,TRUE,"general";"via3",#N/A,TRUE,"general"}</definedName>
    <definedName name="maow" localSheetId="14"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[60]Insum!$A$68:$H$98</definedName>
    <definedName name="mar" localSheetId="1">'[40]Res-Accide-10'!#REF!</definedName>
    <definedName name="mar" localSheetId="2">#REF!</definedName>
    <definedName name="mar">'[40]Res-Accide-10'!#REF!</definedName>
    <definedName name="MARCO_H" localSheetId="7">#REF!</definedName>
    <definedName name="MARCO_H" localSheetId="5">#REF!</definedName>
    <definedName name="MARCO_H" localSheetId="6">#REF!</definedName>
    <definedName name="MARCO_H" localSheetId="21">#REF!</definedName>
    <definedName name="MARCO_H" localSheetId="22">#REF!</definedName>
    <definedName name="MARCO_H" localSheetId="23">#REF!</definedName>
    <definedName name="MARCO_H" localSheetId="24">#REF!</definedName>
    <definedName name="MARCO_H" localSheetId="8">#REF!</definedName>
    <definedName name="MARCO_H" localSheetId="9">#REF!</definedName>
    <definedName name="MARCO_H" localSheetId="25">#REF!</definedName>
    <definedName name="MARCO_H" localSheetId="26">#REF!</definedName>
    <definedName name="MARCO_H" localSheetId="27">#REF!</definedName>
    <definedName name="MARCO_H" localSheetId="28">#REF!</definedName>
    <definedName name="MARCO_H" localSheetId="10">#REF!</definedName>
    <definedName name="MARCO_H" localSheetId="12">#REF!</definedName>
    <definedName name="MARCO_H" localSheetId="13">#REF!</definedName>
    <definedName name="MARCO_H" localSheetId="15">#REF!</definedName>
    <definedName name="MARCO_H" localSheetId="19">#REF!</definedName>
    <definedName name="MARCO_H" localSheetId="16">#REF!</definedName>
    <definedName name="MARCO_H" localSheetId="17">#REF!</definedName>
    <definedName name="MARCO_H" localSheetId="18">#REF!</definedName>
    <definedName name="MARCO_H" localSheetId="20">#REF!</definedName>
    <definedName name="MARCO_H" localSheetId="11">#REF!</definedName>
    <definedName name="MARCO_H" localSheetId="14">#REF!</definedName>
    <definedName name="MARCO_H" localSheetId="1">#REF!</definedName>
    <definedName name="MARCO_H">#REF!</definedName>
    <definedName name="marina" localSheetId="7">'[102]Informe Semanal 1'!#REF!</definedName>
    <definedName name="marina" localSheetId="5">'[102]Informe Semanal 1'!#REF!</definedName>
    <definedName name="marina" localSheetId="6">'[102]Informe Semanal 1'!#REF!</definedName>
    <definedName name="marina" localSheetId="21">'[102]Informe Semanal 1'!#REF!</definedName>
    <definedName name="marina" localSheetId="22">'[102]Informe Semanal 1'!#REF!</definedName>
    <definedName name="marina" localSheetId="23">'[102]Informe Semanal 1'!#REF!</definedName>
    <definedName name="marina" localSheetId="24">'[102]Informe Semanal 1'!#REF!</definedName>
    <definedName name="marina" localSheetId="8">'[102]Informe Semanal 1'!#REF!</definedName>
    <definedName name="marina" localSheetId="9">'[102]Informe Semanal 1'!#REF!</definedName>
    <definedName name="marina" localSheetId="25">'[102]Informe Semanal 1'!#REF!</definedName>
    <definedName name="marina" localSheetId="26">'[102]Informe Semanal 1'!#REF!</definedName>
    <definedName name="marina" localSheetId="27">'[102]Informe Semanal 1'!#REF!</definedName>
    <definedName name="marina" localSheetId="28">'[102]Informe Semanal 1'!#REF!</definedName>
    <definedName name="marina" localSheetId="10">'[102]Informe Semanal 1'!#REF!</definedName>
    <definedName name="marina" localSheetId="12">'[102]Informe Semanal 1'!#REF!</definedName>
    <definedName name="marina" localSheetId="13">'[102]Informe Semanal 1'!#REF!</definedName>
    <definedName name="marina" localSheetId="15">'[102]Informe Semanal 1'!#REF!</definedName>
    <definedName name="marina" localSheetId="19">'[102]Informe Semanal 1'!#REF!</definedName>
    <definedName name="marina" localSheetId="16">'[102]Informe Semanal 1'!#REF!</definedName>
    <definedName name="marina" localSheetId="17">'[102]Informe Semanal 1'!#REF!</definedName>
    <definedName name="marina" localSheetId="18">'[102]Informe Semanal 1'!#REF!</definedName>
    <definedName name="marina" localSheetId="20">'[102]Informe Semanal 1'!#REF!</definedName>
    <definedName name="marina" localSheetId="11">'[102]Informe Semanal 1'!#REF!</definedName>
    <definedName name="marina" localSheetId="14">'[102]Informe Semanal 1'!#REF!</definedName>
    <definedName name="marina" localSheetId="1">'[102]Informe Semanal 1'!#REF!</definedName>
    <definedName name="marina" localSheetId="2">#REF!</definedName>
    <definedName name="marina">'[102]Informe Semanal 1'!#REF!</definedName>
    <definedName name="MARIOCA" localSheetId="7">#REF!</definedName>
    <definedName name="MARIOCA" localSheetId="5">#REF!</definedName>
    <definedName name="MARIOCA" localSheetId="6">#REF!</definedName>
    <definedName name="MARIOCA" localSheetId="21">#REF!</definedName>
    <definedName name="MARIOCA" localSheetId="22">#REF!</definedName>
    <definedName name="MARIOCA" localSheetId="23">#REF!</definedName>
    <definedName name="MARIOCA" localSheetId="24">#REF!</definedName>
    <definedName name="MARIOCA" localSheetId="8">#REF!</definedName>
    <definedName name="MARIOCA" localSheetId="9">#REF!</definedName>
    <definedName name="MARIOCA" localSheetId="25">#REF!</definedName>
    <definedName name="MARIOCA" localSheetId="26">#REF!</definedName>
    <definedName name="MARIOCA" localSheetId="27">#REF!</definedName>
    <definedName name="MARIOCA" localSheetId="28">#REF!</definedName>
    <definedName name="MARIOCA" localSheetId="10">#REF!</definedName>
    <definedName name="MARIOCA" localSheetId="12">#REF!</definedName>
    <definedName name="MARIOCA" localSheetId="13">#REF!</definedName>
    <definedName name="MARIOCA" localSheetId="15">#REF!</definedName>
    <definedName name="MARIOCA" localSheetId="19">#REF!</definedName>
    <definedName name="MARIOCA" localSheetId="16">#REF!</definedName>
    <definedName name="MARIOCA" localSheetId="17">#REF!</definedName>
    <definedName name="MARIOCA" localSheetId="18">#REF!</definedName>
    <definedName name="MARIOCA" localSheetId="20">#REF!</definedName>
    <definedName name="MARIOCA" localSheetId="11">#REF!</definedName>
    <definedName name="MARIOCA" localSheetId="14">#REF!</definedName>
    <definedName name="MARIOCA" localSheetId="1">#REF!</definedName>
    <definedName name="MARIOCA">#REF!</definedName>
    <definedName name="masor" localSheetId="7"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10"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5" hidden="1">{"via1",#N/A,TRUE,"general";"via2",#N/A,TRUE,"general";"via3",#N/A,TRUE,"general"}</definedName>
    <definedName name="masor" localSheetId="19"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20" hidden="1">{"via1",#N/A,TRUE,"general";"via2",#N/A,TRUE,"general";"via3",#N/A,TRUE,"general"}</definedName>
    <definedName name="masor" localSheetId="11" hidden="1">{"via1",#N/A,TRUE,"general";"via2",#N/A,TRUE,"general";"via3",#N/A,TRUE,"general"}</definedName>
    <definedName name="masor" localSheetId="14"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4">#REF!</definedName>
    <definedName name="MAT" localSheetId="3">#REF!</definedName>
    <definedName name="MAT" localSheetId="1">#REF!</definedName>
    <definedName name="MAT" localSheetId="2">#REF!</definedName>
    <definedName name="MAT">#REF!</definedName>
    <definedName name="MATERIAL" localSheetId="2">#REF!</definedName>
    <definedName name="MATERIAL">'[103]TABLA MATERIALES'!$A$3:$D$654</definedName>
    <definedName name="materiales" localSheetId="2">#REF!</definedName>
    <definedName name="materiales">[76]materiales!$A$7:$A$1317</definedName>
    <definedName name="materiales1" localSheetId="7">#REF!</definedName>
    <definedName name="materiales1" localSheetId="5">#REF!</definedName>
    <definedName name="materiales1" localSheetId="6">#REF!</definedName>
    <definedName name="materiales1" localSheetId="21">#REF!</definedName>
    <definedName name="materiales1" localSheetId="22">#REF!</definedName>
    <definedName name="materiales1" localSheetId="23">#REF!</definedName>
    <definedName name="materiales1" localSheetId="24">#REF!</definedName>
    <definedName name="materiales1" localSheetId="8">#REF!</definedName>
    <definedName name="materiales1" localSheetId="9">#REF!</definedName>
    <definedName name="materiales1" localSheetId="25">#REF!</definedName>
    <definedName name="materiales1" localSheetId="26">#REF!</definedName>
    <definedName name="materiales1" localSheetId="27">#REF!</definedName>
    <definedName name="materiales1" localSheetId="28">#REF!</definedName>
    <definedName name="materiales1" localSheetId="10">#REF!</definedName>
    <definedName name="materiales1" localSheetId="12">#REF!</definedName>
    <definedName name="materiales1" localSheetId="13">#REF!</definedName>
    <definedName name="materiales1" localSheetId="15">#REF!</definedName>
    <definedName name="materiales1" localSheetId="19">#REF!</definedName>
    <definedName name="materiales1" localSheetId="16">#REF!</definedName>
    <definedName name="materiales1" localSheetId="17">#REF!</definedName>
    <definedName name="materiales1" localSheetId="18">#REF!</definedName>
    <definedName name="materiales1" localSheetId="20">#REF!</definedName>
    <definedName name="materiales1" localSheetId="11">#REF!</definedName>
    <definedName name="materiales1" localSheetId="14">#REF!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7"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10"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5" hidden="1">{"via1",#N/A,TRUE,"general";"via2",#N/A,TRUE,"general";"via3",#N/A,TRUE,"general"}</definedName>
    <definedName name="mdd" localSheetId="19"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20" hidden="1">{"via1",#N/A,TRUE,"general";"via2",#N/A,TRUE,"general";"via3",#N/A,TRUE,"general"}</definedName>
    <definedName name="mdd" localSheetId="11" hidden="1">{"via1",#N/A,TRUE,"general";"via2",#N/A,TRUE,"general";"via3",#N/A,TRUE,"general"}</definedName>
    <definedName name="mdd" localSheetId="14"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 localSheetId="2">#REF!</definedName>
    <definedName name="MdeO">[93]MdeO!$A$3:$A$24</definedName>
    <definedName name="mediah_reposo_comida" localSheetId="7">'[104]CCP,LEYES, Y DEC.'!#REF!</definedName>
    <definedName name="mediah_reposo_comida" localSheetId="5">'[104]CCP,LEYES, Y DEC.'!#REF!</definedName>
    <definedName name="mediah_reposo_comida" localSheetId="6">'[104]CCP,LEYES, Y DEC.'!#REF!</definedName>
    <definedName name="mediah_reposo_comida" localSheetId="21">'[104]CCP,LEYES, Y DEC.'!#REF!</definedName>
    <definedName name="mediah_reposo_comida" localSheetId="22">'[104]CCP,LEYES, Y DEC.'!#REF!</definedName>
    <definedName name="mediah_reposo_comida" localSheetId="23">'[104]CCP,LEYES, Y DEC.'!#REF!</definedName>
    <definedName name="mediah_reposo_comida" localSheetId="24">'[104]CCP,LEYES, Y DEC.'!#REF!</definedName>
    <definedName name="mediah_reposo_comida" localSheetId="8">'[104]CCP,LEYES, Y DEC.'!#REF!</definedName>
    <definedName name="mediah_reposo_comida" localSheetId="9">'[104]CCP,LEYES, Y DEC.'!#REF!</definedName>
    <definedName name="mediah_reposo_comida" localSheetId="25">'[104]CCP,LEYES, Y DEC.'!#REF!</definedName>
    <definedName name="mediah_reposo_comida" localSheetId="26">'[104]CCP,LEYES, Y DEC.'!#REF!</definedName>
    <definedName name="mediah_reposo_comida" localSheetId="27">'[104]CCP,LEYES, Y DEC.'!#REF!</definedName>
    <definedName name="mediah_reposo_comida" localSheetId="28">'[104]CCP,LEYES, Y DEC.'!#REF!</definedName>
    <definedName name="mediah_reposo_comida" localSheetId="10">'[104]CCP,LEYES, Y DEC.'!#REF!</definedName>
    <definedName name="mediah_reposo_comida" localSheetId="12">'[104]CCP,LEYES, Y DEC.'!#REF!</definedName>
    <definedName name="mediah_reposo_comida" localSheetId="13">'[104]CCP,LEYES, Y DEC.'!#REF!</definedName>
    <definedName name="mediah_reposo_comida" localSheetId="15">'[104]CCP,LEYES, Y DEC.'!#REF!</definedName>
    <definedName name="mediah_reposo_comida" localSheetId="19">'[104]CCP,LEYES, Y DEC.'!#REF!</definedName>
    <definedName name="mediah_reposo_comida" localSheetId="16">'[104]CCP,LEYES, Y DEC.'!#REF!</definedName>
    <definedName name="mediah_reposo_comida" localSheetId="17">'[104]CCP,LEYES, Y DEC.'!#REF!</definedName>
    <definedName name="mediah_reposo_comida" localSheetId="18">'[104]CCP,LEYES, Y DEC.'!#REF!</definedName>
    <definedName name="mediah_reposo_comida" localSheetId="20">'[104]CCP,LEYES, Y DEC.'!#REF!</definedName>
    <definedName name="mediah_reposo_comida" localSheetId="11">'[104]CCP,LEYES, Y DEC.'!#REF!</definedName>
    <definedName name="mediah_reposo_comida" localSheetId="14">'[104]CCP,LEYES, Y DEC.'!#REF!</definedName>
    <definedName name="mediah_reposo_comida" localSheetId="1">'[104]CCP,LEYES, Y DEC.'!#REF!</definedName>
    <definedName name="mediah_reposo_comida" localSheetId="2">#REF!</definedName>
    <definedName name="mediah_reposo_comida">'[104]CCP,LEYES, Y DEC.'!#REF!</definedName>
    <definedName name="meg" localSheetId="7"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10"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5" hidden="1">{"TAB1",#N/A,TRUE,"GENERAL";"TAB2",#N/A,TRUE,"GENERAL";"TAB3",#N/A,TRUE,"GENERAL";"TAB4",#N/A,TRUE,"GENERAL";"TAB5",#N/A,TRUE,"GENERAL"}</definedName>
    <definedName name="meg" localSheetId="19"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20" hidden="1">{"TAB1",#N/A,TRUE,"GENERAL";"TAB2",#N/A,TRUE,"GENERAL";"TAB3",#N/A,TRUE,"GENERAL";"TAB4",#N/A,TRUE,"GENERAL";"TAB5",#N/A,TRUE,"GENERAL"}</definedName>
    <definedName name="meg" localSheetId="11" hidden="1">{"TAB1",#N/A,TRUE,"GENERAL";"TAB2",#N/A,TRUE,"GENERAL";"TAB3",#N/A,TRUE,"GENERAL";"TAB4",#N/A,TRUE,"GENERAL";"TAB5",#N/A,TRUE,"GENERAL"}</definedName>
    <definedName name="meg" localSheetId="14"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2">#REF!</definedName>
    <definedName name="MENU1">'[3]7422CW00'!#REF!</definedName>
    <definedName name="MENU2" localSheetId="2">#REF!</definedName>
    <definedName name="MENU2">'[3]7422CW00'!#REF!</definedName>
    <definedName name="MENU3" localSheetId="2">#REF!</definedName>
    <definedName name="MENU3">'[3]7422CW00'!#REF!</definedName>
    <definedName name="MENU4" localSheetId="2">#REF!</definedName>
    <definedName name="MENU4">'[3]7422CW00'!#REF!</definedName>
    <definedName name="MENU5" localSheetId="2">#REF!</definedName>
    <definedName name="MENU5">'[3]7422CW00'!#REF!</definedName>
    <definedName name="MENU6" localSheetId="2">#REF!</definedName>
    <definedName name="MENU6">'[3]7422CW00'!#REF!</definedName>
    <definedName name="MES" localSheetId="2">#REF!</definedName>
    <definedName name="MES">[26]PRESUPUESTO!$C$13</definedName>
    <definedName name="MesCotiz" localSheetId="2">#REF!</definedName>
    <definedName name="MesCotiz">'[11]LIQ-NOM'!$H$3</definedName>
    <definedName name="MesCotizacion" localSheetId="2">#REF!</definedName>
    <definedName name="MesCotizacion">'[45]LIQUIDA-NOMINA'!$H$3</definedName>
    <definedName name="MESES" localSheetId="7">#REF!</definedName>
    <definedName name="MESES" localSheetId="5">#REF!</definedName>
    <definedName name="MESES" localSheetId="6">#REF!</definedName>
    <definedName name="MESES" localSheetId="21">#REF!</definedName>
    <definedName name="MESES" localSheetId="22">#REF!</definedName>
    <definedName name="MESES" localSheetId="23">#REF!</definedName>
    <definedName name="MESES" localSheetId="24">#REF!</definedName>
    <definedName name="MESES" localSheetId="8">#REF!</definedName>
    <definedName name="MESES" localSheetId="9">#REF!</definedName>
    <definedName name="MESES" localSheetId="25">#REF!</definedName>
    <definedName name="MESES" localSheetId="26">#REF!</definedName>
    <definedName name="MESES" localSheetId="27">#REF!</definedName>
    <definedName name="MESES" localSheetId="28">#REF!</definedName>
    <definedName name="MESES" localSheetId="10">#REF!</definedName>
    <definedName name="MESES" localSheetId="12">#REF!</definedName>
    <definedName name="MESES" localSheetId="13">#REF!</definedName>
    <definedName name="MESES" localSheetId="15">#REF!</definedName>
    <definedName name="MESES" localSheetId="19">#REF!</definedName>
    <definedName name="MESES" localSheetId="16">#REF!</definedName>
    <definedName name="MESES" localSheetId="17">#REF!</definedName>
    <definedName name="MESES" localSheetId="18">#REF!</definedName>
    <definedName name="MESES" localSheetId="20">#REF!</definedName>
    <definedName name="MESES" localSheetId="11">#REF!</definedName>
    <definedName name="MESES" localSheetId="14">#REF!</definedName>
    <definedName name="MESES" localSheetId="1">#REF!</definedName>
    <definedName name="MESES">#REF!</definedName>
    <definedName name="MesesMora" localSheetId="2">#REF!</definedName>
    <definedName name="MesesMora">'[11]LIQ-NOM'!$I$3</definedName>
    <definedName name="Meta1" localSheetId="7">#REF!</definedName>
    <definedName name="Meta1" localSheetId="5">#REF!</definedName>
    <definedName name="Meta1" localSheetId="6">#REF!</definedName>
    <definedName name="Meta1" localSheetId="21">#REF!</definedName>
    <definedName name="Meta1" localSheetId="22">#REF!</definedName>
    <definedName name="Meta1" localSheetId="23">#REF!</definedName>
    <definedName name="Meta1" localSheetId="24">#REF!</definedName>
    <definedName name="Meta1" localSheetId="8">#REF!</definedName>
    <definedName name="Meta1" localSheetId="9">#REF!</definedName>
    <definedName name="Meta1" localSheetId="25">#REF!</definedName>
    <definedName name="Meta1" localSheetId="26">#REF!</definedName>
    <definedName name="Meta1" localSheetId="27">#REF!</definedName>
    <definedName name="Meta1" localSheetId="28">#REF!</definedName>
    <definedName name="Meta1" localSheetId="10">#REF!</definedName>
    <definedName name="Meta1" localSheetId="12">#REF!</definedName>
    <definedName name="Meta1" localSheetId="13">#REF!</definedName>
    <definedName name="Meta1" localSheetId="15">#REF!</definedName>
    <definedName name="Meta1" localSheetId="19">#REF!</definedName>
    <definedName name="Meta1" localSheetId="16">#REF!</definedName>
    <definedName name="Meta1" localSheetId="17">#REF!</definedName>
    <definedName name="Meta1" localSheetId="18">#REF!</definedName>
    <definedName name="Meta1" localSheetId="20">#REF!</definedName>
    <definedName name="Meta1" localSheetId="11">#REF!</definedName>
    <definedName name="Meta1" localSheetId="14">#REF!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7"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10"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5" hidden="1">{"via1",#N/A,TRUE,"general";"via2",#N/A,TRUE,"general";"via3",#N/A,TRUE,"general"}</definedName>
    <definedName name="mghm" localSheetId="19"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20" hidden="1">{"via1",#N/A,TRUE,"general";"via2",#N/A,TRUE,"general";"via3",#N/A,TRUE,"general"}</definedName>
    <definedName name="mghm" localSheetId="11" hidden="1">{"via1",#N/A,TRUE,"general";"via2",#N/A,TRUE,"general";"via3",#N/A,TRUE,"general"}</definedName>
    <definedName name="mghm" localSheetId="14"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 localSheetId="2">#REF!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7"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10"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5" hidden="1">{"via1",#N/A,TRUE,"general";"via2",#N/A,TRUE,"general";"via3",#N/A,TRUE,"general"}</definedName>
    <definedName name="mjmj" localSheetId="19"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20" hidden="1">{"via1",#N/A,TRUE,"general";"via2",#N/A,TRUE,"general";"via3",#N/A,TRUE,"general"}</definedName>
    <definedName name="mjmj" localSheetId="11" hidden="1">{"via1",#N/A,TRUE,"general";"via2",#N/A,TRUE,"general";"via3",#N/A,TRUE,"general"}</definedName>
    <definedName name="mjmj" localSheetId="14"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10"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5" hidden="1">{"via1",#N/A,TRUE,"general";"via2",#N/A,TRUE,"general";"via3",#N/A,TRUE,"general"}</definedName>
    <definedName name="mjmjmn" localSheetId="19"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20" hidden="1">{"via1",#N/A,TRUE,"general";"via2",#N/A,TRUE,"general";"via3",#N/A,TRUE,"general"}</definedName>
    <definedName name="mjmjmn" localSheetId="11" hidden="1">{"via1",#N/A,TRUE,"general";"via2",#N/A,TRUE,"general";"via3",#N/A,TRUE,"general"}</definedName>
    <definedName name="mjmjmn" localSheetId="14"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10"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5" hidden="1">{"via1",#N/A,TRUE,"general";"via2",#N/A,TRUE,"general";"via3",#N/A,TRUE,"general"}</definedName>
    <definedName name="mjnhgkio" localSheetId="19"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20" hidden="1">{"via1",#N/A,TRUE,"general";"via2",#N/A,TRUE,"general";"via3",#N/A,TRUE,"general"}</definedName>
    <definedName name="mjnhgkio" localSheetId="11" hidden="1">{"via1",#N/A,TRUE,"general";"via2",#N/A,TRUE,"general";"via3",#N/A,TRUE,"general"}</definedName>
    <definedName name="mjnhgkio" localSheetId="14"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 localSheetId="2">#REF!</definedName>
    <definedName name="MJU">#REF!</definedName>
    <definedName name="mmjmjh" localSheetId="7"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10"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5" hidden="1">{"TAB1",#N/A,TRUE,"GENERAL";"TAB2",#N/A,TRUE,"GENERAL";"TAB3",#N/A,TRUE,"GENERAL";"TAB4",#N/A,TRUE,"GENERAL";"TAB5",#N/A,TRUE,"GENERAL"}</definedName>
    <definedName name="mmm" localSheetId="19"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20" hidden="1">{"TAB1",#N/A,TRUE,"GENERAL";"TAB2",#N/A,TRUE,"GENERAL";"TAB3",#N/A,TRUE,"GENERAL";"TAB4",#N/A,TRUE,"GENERAL";"TAB5",#N/A,TRUE,"GENERAL"}</definedName>
    <definedName name="mmm" localSheetId="11" hidden="1">{"TAB1",#N/A,TRUE,"GENERAL";"TAB2",#N/A,TRUE,"GENERAL";"TAB3",#N/A,TRUE,"GENERAL";"TAB4",#N/A,TRUE,"GENERAL";"TAB5",#N/A,TRUE,"GENERAL"}</definedName>
    <definedName name="mmm" localSheetId="14"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10"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5" hidden="1">{"via1",#N/A,TRUE,"general";"via2",#N/A,TRUE,"general";"via3",#N/A,TRUE,"general"}</definedName>
    <definedName name="mmmh" localSheetId="19"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20" hidden="1">{"via1",#N/A,TRUE,"general";"via2",#N/A,TRUE,"general";"via3",#N/A,TRUE,"general"}</definedName>
    <definedName name="mmmh" localSheetId="11" hidden="1">{"via1",#N/A,TRUE,"general";"via2",#N/A,TRUE,"general";"via3",#N/A,TRUE,"general"}</definedName>
    <definedName name="mmmh" localSheetId="14"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10"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5" hidden="1">{"via1",#N/A,TRUE,"general";"via2",#N/A,TRUE,"general";"via3",#N/A,TRUE,"general"}</definedName>
    <definedName name="mmmmmmg" localSheetId="19"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20" hidden="1">{"via1",#N/A,TRUE,"general";"via2",#N/A,TRUE,"general";"via3",#N/A,TRUE,"general"}</definedName>
    <definedName name="mmmmmmg" localSheetId="11" hidden="1">{"via1",#N/A,TRUE,"general";"via2",#N/A,TRUE,"general";"via3",#N/A,TRUE,"general"}</definedName>
    <definedName name="mmmmmmg" localSheetId="14"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10"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5" hidden="1">{"via1",#N/A,TRUE,"general";"via2",#N/A,TRUE,"general";"via3",#N/A,TRUE,"general"}</definedName>
    <definedName name="MN" localSheetId="19"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20" hidden="1">{"via1",#N/A,TRUE,"general";"via2",#N/A,TRUE,"general";"via3",#N/A,TRUE,"general"}</definedName>
    <definedName name="MN" localSheetId="11" hidden="1">{"via1",#N/A,TRUE,"general";"via2",#N/A,TRUE,"general";"via3",#N/A,TRUE,"general"}</definedName>
    <definedName name="MN" localSheetId="14"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7" hidden="1">{#N/A,#N/A,FALSE,"Hoja1";#N/A,#N/A,FALSE,"Hoja2"}</definedName>
    <definedName name="MOA" localSheetId="5" hidden="1">{#N/A,#N/A,FALSE,"Hoja1";#N/A,#N/A,FALSE,"Hoja2"}</definedName>
    <definedName name="MOA" localSheetId="6" hidden="1">{#N/A,#N/A,FALSE,"Hoja1";#N/A,#N/A,FALSE,"Hoja2"}</definedName>
    <definedName name="MOA" localSheetId="21" hidden="1">{#N/A,#N/A,FALSE,"Hoja1";#N/A,#N/A,FALSE,"Hoja2"}</definedName>
    <definedName name="MOA" localSheetId="22" hidden="1">{#N/A,#N/A,FALSE,"Hoja1";#N/A,#N/A,FALSE,"Hoja2"}</definedName>
    <definedName name="MOA" localSheetId="23" hidden="1">{#N/A,#N/A,FALSE,"Hoja1";#N/A,#N/A,FALSE,"Hoja2"}</definedName>
    <definedName name="MOA" localSheetId="24" hidden="1">{#N/A,#N/A,FALSE,"Hoja1";#N/A,#N/A,FALSE,"Hoja2"}</definedName>
    <definedName name="MOA" localSheetId="8" hidden="1">{#N/A,#N/A,FALSE,"Hoja1";#N/A,#N/A,FALSE,"Hoja2"}</definedName>
    <definedName name="MOA" localSheetId="9" hidden="1">{#N/A,#N/A,FALSE,"Hoja1";#N/A,#N/A,FALSE,"Hoja2"}</definedName>
    <definedName name="MOA" localSheetId="25" hidden="1">{#N/A,#N/A,FALSE,"Hoja1";#N/A,#N/A,FALSE,"Hoja2"}</definedName>
    <definedName name="MOA" localSheetId="26" hidden="1">{#N/A,#N/A,FALSE,"Hoja1";#N/A,#N/A,FALSE,"Hoja2"}</definedName>
    <definedName name="MOA" localSheetId="27" hidden="1">{#N/A,#N/A,FALSE,"Hoja1";#N/A,#N/A,FALSE,"Hoja2"}</definedName>
    <definedName name="MOA" localSheetId="28" hidden="1">{#N/A,#N/A,FALSE,"Hoja1";#N/A,#N/A,FALSE,"Hoja2"}</definedName>
    <definedName name="MOA" localSheetId="10" hidden="1">{#N/A,#N/A,FALSE,"Hoja1";#N/A,#N/A,FALSE,"Hoja2"}</definedName>
    <definedName name="MOA" localSheetId="12" hidden="1">{#N/A,#N/A,FALSE,"Hoja1";#N/A,#N/A,FALSE,"Hoja2"}</definedName>
    <definedName name="MOA" localSheetId="13" hidden="1">{#N/A,#N/A,FALSE,"Hoja1";#N/A,#N/A,FALSE,"Hoja2"}</definedName>
    <definedName name="MOA" localSheetId="15" hidden="1">{#N/A,#N/A,FALSE,"Hoja1";#N/A,#N/A,FALSE,"Hoja2"}</definedName>
    <definedName name="MOA" localSheetId="19" hidden="1">{#N/A,#N/A,FALSE,"Hoja1";#N/A,#N/A,FALSE,"Hoja2"}</definedName>
    <definedName name="MOA" localSheetId="16" hidden="1">{#N/A,#N/A,FALSE,"Hoja1";#N/A,#N/A,FALSE,"Hoja2"}</definedName>
    <definedName name="MOA" localSheetId="17" hidden="1">{#N/A,#N/A,FALSE,"Hoja1";#N/A,#N/A,FALSE,"Hoja2"}</definedName>
    <definedName name="MOA" localSheetId="18" hidden="1">{#N/A,#N/A,FALSE,"Hoja1";#N/A,#N/A,FALSE,"Hoja2"}</definedName>
    <definedName name="MOA" localSheetId="20" hidden="1">{#N/A,#N/A,FALSE,"Hoja1";#N/A,#N/A,FALSE,"Hoja2"}</definedName>
    <definedName name="MOA" localSheetId="11" hidden="1">{#N/A,#N/A,FALSE,"Hoja1";#N/A,#N/A,FALSE,"Hoja2"}</definedName>
    <definedName name="MOA" localSheetId="14" hidden="1">{#N/A,#N/A,FALSE,"Hoja1";#N/A,#N/A,FALSE,"Hoja2"}</definedName>
    <definedName name="MOA" localSheetId="1" hidden="1">{#N/A,#N/A,FALSE,"Hoja1";#N/A,#N/A,FALSE,"Hoja2"}</definedName>
    <definedName name="MOA" localSheetId="2" hidden="1">{#N/A,#N/A,FALSE,"Hoja1";#N/A,#N/A,FALSE,"Hoja2"}</definedName>
    <definedName name="MOA" hidden="1">{#N/A,#N/A,FALSE,"Hoja1";#N/A,#N/A,FALSE,"Hoja2"}</definedName>
    <definedName name="MOD" localSheetId="1">#REF!</definedName>
    <definedName name="MOD" localSheetId="2">#REF!</definedName>
    <definedName name="MOD">#REF!</definedName>
    <definedName name="MODIVejec" localSheetId="7" hidden="1">{#N/A,#N/A,FALSE,"Hoja1";#N/A,#N/A,FALSE,"Hoja2"}</definedName>
    <definedName name="MODIVejec" localSheetId="5" hidden="1">{#N/A,#N/A,FALSE,"Hoja1";#N/A,#N/A,FALSE,"Hoja2"}</definedName>
    <definedName name="MODIVejec" localSheetId="6" hidden="1">{#N/A,#N/A,FALSE,"Hoja1";#N/A,#N/A,FALSE,"Hoja2"}</definedName>
    <definedName name="MODIVejec" localSheetId="21" hidden="1">{#N/A,#N/A,FALSE,"Hoja1";#N/A,#N/A,FALSE,"Hoja2"}</definedName>
    <definedName name="MODIVejec" localSheetId="22" hidden="1">{#N/A,#N/A,FALSE,"Hoja1";#N/A,#N/A,FALSE,"Hoja2"}</definedName>
    <definedName name="MODIVejec" localSheetId="23" hidden="1">{#N/A,#N/A,FALSE,"Hoja1";#N/A,#N/A,FALSE,"Hoja2"}</definedName>
    <definedName name="MODIVejec" localSheetId="24" hidden="1">{#N/A,#N/A,FALSE,"Hoja1";#N/A,#N/A,FALSE,"Hoja2"}</definedName>
    <definedName name="MODIVejec" localSheetId="8" hidden="1">{#N/A,#N/A,FALSE,"Hoja1";#N/A,#N/A,FALSE,"Hoja2"}</definedName>
    <definedName name="MODIVejec" localSheetId="9" hidden="1">{#N/A,#N/A,FALSE,"Hoja1";#N/A,#N/A,FALSE,"Hoja2"}</definedName>
    <definedName name="MODIVejec" localSheetId="25" hidden="1">{#N/A,#N/A,FALSE,"Hoja1";#N/A,#N/A,FALSE,"Hoja2"}</definedName>
    <definedName name="MODIVejec" localSheetId="26" hidden="1">{#N/A,#N/A,FALSE,"Hoja1";#N/A,#N/A,FALSE,"Hoja2"}</definedName>
    <definedName name="MODIVejec" localSheetId="27" hidden="1">{#N/A,#N/A,FALSE,"Hoja1";#N/A,#N/A,FALSE,"Hoja2"}</definedName>
    <definedName name="MODIVejec" localSheetId="28" hidden="1">{#N/A,#N/A,FALSE,"Hoja1";#N/A,#N/A,FALSE,"Hoja2"}</definedName>
    <definedName name="MODIVejec" localSheetId="10" hidden="1">{#N/A,#N/A,FALSE,"Hoja1";#N/A,#N/A,FALSE,"Hoja2"}</definedName>
    <definedName name="MODIVejec" localSheetId="12" hidden="1">{#N/A,#N/A,FALSE,"Hoja1";#N/A,#N/A,FALSE,"Hoja2"}</definedName>
    <definedName name="MODIVejec" localSheetId="13" hidden="1">{#N/A,#N/A,FALSE,"Hoja1";#N/A,#N/A,FALSE,"Hoja2"}</definedName>
    <definedName name="MODIVejec" localSheetId="15" hidden="1">{#N/A,#N/A,FALSE,"Hoja1";#N/A,#N/A,FALSE,"Hoja2"}</definedName>
    <definedName name="MODIVejec" localSheetId="19" hidden="1">{#N/A,#N/A,FALSE,"Hoja1";#N/A,#N/A,FALSE,"Hoja2"}</definedName>
    <definedName name="MODIVejec" localSheetId="16" hidden="1">{#N/A,#N/A,FALSE,"Hoja1";#N/A,#N/A,FALSE,"Hoja2"}</definedName>
    <definedName name="MODIVejec" localSheetId="17" hidden="1">{#N/A,#N/A,FALSE,"Hoja1";#N/A,#N/A,FALSE,"Hoja2"}</definedName>
    <definedName name="MODIVejec" localSheetId="18" hidden="1">{#N/A,#N/A,FALSE,"Hoja1";#N/A,#N/A,FALSE,"Hoja2"}</definedName>
    <definedName name="MODIVejec" localSheetId="20" hidden="1">{#N/A,#N/A,FALSE,"Hoja1";#N/A,#N/A,FALSE,"Hoja2"}</definedName>
    <definedName name="MODIVejec" localSheetId="11" hidden="1">{#N/A,#N/A,FALSE,"Hoja1";#N/A,#N/A,FALSE,"Hoja2"}</definedName>
    <definedName name="MODIVejec" localSheetId="14" hidden="1">{#N/A,#N/A,FALSE,"Hoja1";#N/A,#N/A,FALSE,"Hoja2"}</definedName>
    <definedName name="MODIVejec" localSheetId="1" hidden="1">{#N/A,#N/A,FALSE,"Hoja1";#N/A,#N/A,FALSE,"Hoja2"}</definedName>
    <definedName name="MODIVejec" localSheetId="2" hidden="1">{#N/A,#N/A,FALSE,"Hoja1";#N/A,#N/A,FALSE,"Hoja2"}</definedName>
    <definedName name="MODIVejec" hidden="1">{#N/A,#N/A,FALSE,"Hoja1";#N/A,#N/A,FALSE,"Hoja2"}</definedName>
    <definedName name="Módulo3.anexo1" localSheetId="7">[10]!Módulo3.anexo1</definedName>
    <definedName name="Módulo3.anexo1" localSheetId="5">[10]!Módulo3.anexo1</definedName>
    <definedName name="Módulo3.anexo1" localSheetId="6">[10]!Módulo3.anexo1</definedName>
    <definedName name="Módulo3.anexo1" localSheetId="21">[10]!Módulo3.anexo1</definedName>
    <definedName name="Módulo3.anexo1" localSheetId="22">[10]!Módulo3.anexo1</definedName>
    <definedName name="Módulo3.anexo1" localSheetId="23">[10]!Módulo3.anexo1</definedName>
    <definedName name="Módulo3.anexo1" localSheetId="24">[10]!Módulo3.anexo1</definedName>
    <definedName name="Módulo3.anexo1" localSheetId="8">[10]!Módulo3.anexo1</definedName>
    <definedName name="Módulo3.anexo1" localSheetId="9">[10]!Módulo3.anexo1</definedName>
    <definedName name="Módulo3.anexo1" localSheetId="25">[10]!Módulo3.anexo1</definedName>
    <definedName name="Módulo3.anexo1" localSheetId="26">[10]!Módulo3.anexo1</definedName>
    <definedName name="Módulo3.anexo1" localSheetId="27">[10]!Módulo3.anexo1</definedName>
    <definedName name="Módulo3.anexo1" localSheetId="28">[10]!Módulo3.anexo1</definedName>
    <definedName name="Módulo3.anexo1" localSheetId="10">[10]!Módulo3.anexo1</definedName>
    <definedName name="Módulo3.anexo1" localSheetId="12">[10]!Módulo3.anexo1</definedName>
    <definedName name="Módulo3.anexo1" localSheetId="13">[10]!Módulo3.anexo1</definedName>
    <definedName name="Módulo3.anexo1" localSheetId="15">[10]!Módulo3.anexo1</definedName>
    <definedName name="Módulo3.anexo1" localSheetId="19">[10]!Módulo3.anexo1</definedName>
    <definedName name="Módulo3.anexo1" localSheetId="16">[10]!Módulo3.anexo1</definedName>
    <definedName name="Módulo3.anexo1" localSheetId="17">[10]!Módulo3.anexo1</definedName>
    <definedName name="Módulo3.anexo1" localSheetId="18">[10]!Módulo3.anexo1</definedName>
    <definedName name="Módulo3.anexo1" localSheetId="20">[10]!Módulo3.anexo1</definedName>
    <definedName name="Módulo3.anexo1" localSheetId="11">[10]!Módulo3.anexo1</definedName>
    <definedName name="Módulo3.anexo1" localSheetId="14">[10]!Módulo3.anexo1</definedName>
    <definedName name="Módulo3.anexo1" localSheetId="2">#REF!</definedName>
    <definedName name="Módulo3.anexo1" localSheetId="0">[10]!Módulo3.anexo1</definedName>
    <definedName name="Módulo3.anexo1">[10]!Módulo3.anexo1</definedName>
    <definedName name="Módulo3.anexo10" localSheetId="7">[10]!Módulo3.anexo10</definedName>
    <definedName name="Módulo3.anexo10" localSheetId="5">[10]!Módulo3.anexo10</definedName>
    <definedName name="Módulo3.anexo10" localSheetId="6">[10]!Módulo3.anexo10</definedName>
    <definedName name="Módulo3.anexo10" localSheetId="21">[10]!Módulo3.anexo10</definedName>
    <definedName name="Módulo3.anexo10" localSheetId="22">[10]!Módulo3.anexo10</definedName>
    <definedName name="Módulo3.anexo10" localSheetId="23">[10]!Módulo3.anexo10</definedName>
    <definedName name="Módulo3.anexo10" localSheetId="24">[10]!Módulo3.anexo10</definedName>
    <definedName name="Módulo3.anexo10" localSheetId="8">[10]!Módulo3.anexo10</definedName>
    <definedName name="Módulo3.anexo10" localSheetId="9">[10]!Módulo3.anexo10</definedName>
    <definedName name="Módulo3.anexo10" localSheetId="25">[10]!Módulo3.anexo10</definedName>
    <definedName name="Módulo3.anexo10" localSheetId="26">[10]!Módulo3.anexo10</definedName>
    <definedName name="Módulo3.anexo10" localSheetId="27">[10]!Módulo3.anexo10</definedName>
    <definedName name="Módulo3.anexo10" localSheetId="28">[10]!Módulo3.anexo10</definedName>
    <definedName name="Módulo3.anexo10" localSheetId="10">[10]!Módulo3.anexo10</definedName>
    <definedName name="Módulo3.anexo10" localSheetId="12">[10]!Módulo3.anexo10</definedName>
    <definedName name="Módulo3.anexo10" localSheetId="13">[10]!Módulo3.anexo10</definedName>
    <definedName name="Módulo3.anexo10" localSheetId="15">[10]!Módulo3.anexo10</definedName>
    <definedName name="Módulo3.anexo10" localSheetId="19">[10]!Módulo3.anexo10</definedName>
    <definedName name="Módulo3.anexo10" localSheetId="16">[10]!Módulo3.anexo10</definedName>
    <definedName name="Módulo3.anexo10" localSheetId="17">[10]!Módulo3.anexo10</definedName>
    <definedName name="Módulo3.anexo10" localSheetId="18">[10]!Módulo3.anexo10</definedName>
    <definedName name="Módulo3.anexo10" localSheetId="20">[10]!Módulo3.anexo10</definedName>
    <definedName name="Módulo3.anexo10" localSheetId="11">[10]!Módulo3.anexo10</definedName>
    <definedName name="Módulo3.anexo10" localSheetId="14">[10]!Módulo3.anexo10</definedName>
    <definedName name="Módulo3.anexo10" localSheetId="2">#REF!</definedName>
    <definedName name="Módulo3.anexo10" localSheetId="0">[10]!Módulo3.anexo10</definedName>
    <definedName name="Módulo3.anexo10">[10]!Módulo3.anexo10</definedName>
    <definedName name="Módulo3.anexo11" localSheetId="7">[10]!Módulo3.anexo11</definedName>
    <definedName name="Módulo3.anexo11" localSheetId="5">[10]!Módulo3.anexo11</definedName>
    <definedName name="Módulo3.anexo11" localSheetId="6">[10]!Módulo3.anexo11</definedName>
    <definedName name="Módulo3.anexo11" localSheetId="21">[10]!Módulo3.anexo11</definedName>
    <definedName name="Módulo3.anexo11" localSheetId="22">[10]!Módulo3.anexo11</definedName>
    <definedName name="Módulo3.anexo11" localSheetId="23">[10]!Módulo3.anexo11</definedName>
    <definedName name="Módulo3.anexo11" localSheetId="24">[10]!Módulo3.anexo11</definedName>
    <definedName name="Módulo3.anexo11" localSheetId="8">[10]!Módulo3.anexo11</definedName>
    <definedName name="Módulo3.anexo11" localSheetId="9">[10]!Módulo3.anexo11</definedName>
    <definedName name="Módulo3.anexo11" localSheetId="25">[10]!Módulo3.anexo11</definedName>
    <definedName name="Módulo3.anexo11" localSheetId="26">[10]!Módulo3.anexo11</definedName>
    <definedName name="Módulo3.anexo11" localSheetId="27">[10]!Módulo3.anexo11</definedName>
    <definedName name="Módulo3.anexo11" localSheetId="28">[10]!Módulo3.anexo11</definedName>
    <definedName name="Módulo3.anexo11" localSheetId="10">[10]!Módulo3.anexo11</definedName>
    <definedName name="Módulo3.anexo11" localSheetId="12">[10]!Módulo3.anexo11</definedName>
    <definedName name="Módulo3.anexo11" localSheetId="13">[10]!Módulo3.anexo11</definedName>
    <definedName name="Módulo3.anexo11" localSheetId="15">[10]!Módulo3.anexo11</definedName>
    <definedName name="Módulo3.anexo11" localSheetId="19">[10]!Módulo3.anexo11</definedName>
    <definedName name="Módulo3.anexo11" localSheetId="16">[10]!Módulo3.anexo11</definedName>
    <definedName name="Módulo3.anexo11" localSheetId="17">[10]!Módulo3.anexo11</definedName>
    <definedName name="Módulo3.anexo11" localSheetId="18">[10]!Módulo3.anexo11</definedName>
    <definedName name="Módulo3.anexo11" localSheetId="20">[10]!Módulo3.anexo11</definedName>
    <definedName name="Módulo3.anexo11" localSheetId="11">[10]!Módulo3.anexo11</definedName>
    <definedName name="Módulo3.anexo11" localSheetId="14">[10]!Módulo3.anexo11</definedName>
    <definedName name="Módulo3.anexo11" localSheetId="2">#REF!</definedName>
    <definedName name="Módulo3.anexo11" localSheetId="0">[10]!Módulo3.anexo11</definedName>
    <definedName name="Módulo3.anexo11">[10]!Módulo3.anexo11</definedName>
    <definedName name="Módulo3.anexo12" localSheetId="7">[10]!Módulo3.anexo12</definedName>
    <definedName name="Módulo3.anexo12" localSheetId="5">[10]!Módulo3.anexo12</definedName>
    <definedName name="Módulo3.anexo12" localSheetId="6">[10]!Módulo3.anexo12</definedName>
    <definedName name="Módulo3.anexo12" localSheetId="21">[10]!Módulo3.anexo12</definedName>
    <definedName name="Módulo3.anexo12" localSheetId="22">[10]!Módulo3.anexo12</definedName>
    <definedName name="Módulo3.anexo12" localSheetId="23">[10]!Módulo3.anexo12</definedName>
    <definedName name="Módulo3.anexo12" localSheetId="24">[10]!Módulo3.anexo12</definedName>
    <definedName name="Módulo3.anexo12" localSheetId="8">[10]!Módulo3.anexo12</definedName>
    <definedName name="Módulo3.anexo12" localSheetId="9">[10]!Módulo3.anexo12</definedName>
    <definedName name="Módulo3.anexo12" localSheetId="25">[10]!Módulo3.anexo12</definedName>
    <definedName name="Módulo3.anexo12" localSheetId="26">[10]!Módulo3.anexo12</definedName>
    <definedName name="Módulo3.anexo12" localSheetId="27">[10]!Módulo3.anexo12</definedName>
    <definedName name="Módulo3.anexo12" localSheetId="28">[10]!Módulo3.anexo12</definedName>
    <definedName name="Módulo3.anexo12" localSheetId="10">[10]!Módulo3.anexo12</definedName>
    <definedName name="Módulo3.anexo12" localSheetId="12">[10]!Módulo3.anexo12</definedName>
    <definedName name="Módulo3.anexo12" localSheetId="13">[10]!Módulo3.anexo12</definedName>
    <definedName name="Módulo3.anexo12" localSheetId="15">[10]!Módulo3.anexo12</definedName>
    <definedName name="Módulo3.anexo12" localSheetId="19">[10]!Módulo3.anexo12</definedName>
    <definedName name="Módulo3.anexo12" localSheetId="16">[10]!Módulo3.anexo12</definedName>
    <definedName name="Módulo3.anexo12" localSheetId="17">[10]!Módulo3.anexo12</definedName>
    <definedName name="Módulo3.anexo12" localSheetId="18">[10]!Módulo3.anexo12</definedName>
    <definedName name="Módulo3.anexo12" localSheetId="20">[10]!Módulo3.anexo12</definedName>
    <definedName name="Módulo3.anexo12" localSheetId="11">[10]!Módulo3.anexo12</definedName>
    <definedName name="Módulo3.anexo12" localSheetId="14">[10]!Módulo3.anexo12</definedName>
    <definedName name="Módulo3.anexo12" localSheetId="2">#REF!</definedName>
    <definedName name="Módulo3.anexo12" localSheetId="0">[10]!Módulo3.anexo12</definedName>
    <definedName name="Módulo3.anexo12">[10]!Módulo3.anexo12</definedName>
    <definedName name="Módulo3.anexo3" localSheetId="7">[10]!Módulo3.anexo3</definedName>
    <definedName name="Módulo3.anexo3" localSheetId="5">[10]!Módulo3.anexo3</definedName>
    <definedName name="Módulo3.anexo3" localSheetId="6">[10]!Módulo3.anexo3</definedName>
    <definedName name="Módulo3.anexo3" localSheetId="21">[10]!Módulo3.anexo3</definedName>
    <definedName name="Módulo3.anexo3" localSheetId="22">[10]!Módulo3.anexo3</definedName>
    <definedName name="Módulo3.anexo3" localSheetId="23">[10]!Módulo3.anexo3</definedName>
    <definedName name="Módulo3.anexo3" localSheetId="24">[10]!Módulo3.anexo3</definedName>
    <definedName name="Módulo3.anexo3" localSheetId="8">[10]!Módulo3.anexo3</definedName>
    <definedName name="Módulo3.anexo3" localSheetId="9">[10]!Módulo3.anexo3</definedName>
    <definedName name="Módulo3.anexo3" localSheetId="25">[10]!Módulo3.anexo3</definedName>
    <definedName name="Módulo3.anexo3" localSheetId="26">[10]!Módulo3.anexo3</definedName>
    <definedName name="Módulo3.anexo3" localSheetId="27">[10]!Módulo3.anexo3</definedName>
    <definedName name="Módulo3.anexo3" localSheetId="28">[10]!Módulo3.anexo3</definedName>
    <definedName name="Módulo3.anexo3" localSheetId="10">[10]!Módulo3.anexo3</definedName>
    <definedName name="Módulo3.anexo3" localSheetId="12">[10]!Módulo3.anexo3</definedName>
    <definedName name="Módulo3.anexo3" localSheetId="13">[10]!Módulo3.anexo3</definedName>
    <definedName name="Módulo3.anexo3" localSheetId="15">[10]!Módulo3.anexo3</definedName>
    <definedName name="Módulo3.anexo3" localSheetId="19">[10]!Módulo3.anexo3</definedName>
    <definedName name="Módulo3.anexo3" localSheetId="16">[10]!Módulo3.anexo3</definedName>
    <definedName name="Módulo3.anexo3" localSheetId="17">[10]!Módulo3.anexo3</definedName>
    <definedName name="Módulo3.anexo3" localSheetId="18">[10]!Módulo3.anexo3</definedName>
    <definedName name="Módulo3.anexo3" localSheetId="20">[10]!Módulo3.anexo3</definedName>
    <definedName name="Módulo3.anexo3" localSheetId="11">[10]!Módulo3.anexo3</definedName>
    <definedName name="Módulo3.anexo3" localSheetId="14">[10]!Módulo3.anexo3</definedName>
    <definedName name="Módulo3.anexo3" localSheetId="2">#REF!</definedName>
    <definedName name="Módulo3.anexo3" localSheetId="0">[10]!Módulo3.anexo3</definedName>
    <definedName name="Módulo3.anexo3">[10]!Módulo3.anexo3</definedName>
    <definedName name="Módulo3.anexo4" localSheetId="7">[10]!Módulo3.anexo4</definedName>
    <definedName name="Módulo3.anexo4" localSheetId="5">[10]!Módulo3.anexo4</definedName>
    <definedName name="Módulo3.anexo4" localSheetId="6">[10]!Módulo3.anexo4</definedName>
    <definedName name="Módulo3.anexo4" localSheetId="21">[10]!Módulo3.anexo4</definedName>
    <definedName name="Módulo3.anexo4" localSheetId="22">[10]!Módulo3.anexo4</definedName>
    <definedName name="Módulo3.anexo4" localSheetId="23">[10]!Módulo3.anexo4</definedName>
    <definedName name="Módulo3.anexo4" localSheetId="24">[10]!Módulo3.anexo4</definedName>
    <definedName name="Módulo3.anexo4" localSheetId="8">[10]!Módulo3.anexo4</definedName>
    <definedName name="Módulo3.anexo4" localSheetId="9">[10]!Módulo3.anexo4</definedName>
    <definedName name="Módulo3.anexo4" localSheetId="25">[10]!Módulo3.anexo4</definedName>
    <definedName name="Módulo3.anexo4" localSheetId="26">[10]!Módulo3.anexo4</definedName>
    <definedName name="Módulo3.anexo4" localSheetId="27">[10]!Módulo3.anexo4</definedName>
    <definedName name="Módulo3.anexo4" localSheetId="28">[10]!Módulo3.anexo4</definedName>
    <definedName name="Módulo3.anexo4" localSheetId="10">[10]!Módulo3.anexo4</definedName>
    <definedName name="Módulo3.anexo4" localSheetId="12">[10]!Módulo3.anexo4</definedName>
    <definedName name="Módulo3.anexo4" localSheetId="13">[10]!Módulo3.anexo4</definedName>
    <definedName name="Módulo3.anexo4" localSheetId="15">[10]!Módulo3.anexo4</definedName>
    <definedName name="Módulo3.anexo4" localSheetId="19">[10]!Módulo3.anexo4</definedName>
    <definedName name="Módulo3.anexo4" localSheetId="16">[10]!Módulo3.anexo4</definedName>
    <definedName name="Módulo3.anexo4" localSheetId="17">[10]!Módulo3.anexo4</definedName>
    <definedName name="Módulo3.anexo4" localSheetId="18">[10]!Módulo3.anexo4</definedName>
    <definedName name="Módulo3.anexo4" localSheetId="20">[10]!Módulo3.anexo4</definedName>
    <definedName name="Módulo3.anexo4" localSheetId="11">[10]!Módulo3.anexo4</definedName>
    <definedName name="Módulo3.anexo4" localSheetId="14">[10]!Módulo3.anexo4</definedName>
    <definedName name="Módulo3.anexo4" localSheetId="2">#REF!</definedName>
    <definedName name="Módulo3.anexo4" localSheetId="0">[10]!Módulo3.anexo4</definedName>
    <definedName name="Módulo3.anexo4">[10]!Módulo3.anexo4</definedName>
    <definedName name="Módulo3.anexo5" localSheetId="7">[10]!Módulo3.anexo5</definedName>
    <definedName name="Módulo3.anexo5" localSheetId="5">[10]!Módulo3.anexo5</definedName>
    <definedName name="Módulo3.anexo5" localSheetId="6">[10]!Módulo3.anexo5</definedName>
    <definedName name="Módulo3.anexo5" localSheetId="21">[10]!Módulo3.anexo5</definedName>
    <definedName name="Módulo3.anexo5" localSheetId="22">[10]!Módulo3.anexo5</definedName>
    <definedName name="Módulo3.anexo5" localSheetId="23">[10]!Módulo3.anexo5</definedName>
    <definedName name="Módulo3.anexo5" localSheetId="24">[10]!Módulo3.anexo5</definedName>
    <definedName name="Módulo3.anexo5" localSheetId="8">[10]!Módulo3.anexo5</definedName>
    <definedName name="Módulo3.anexo5" localSheetId="9">[10]!Módulo3.anexo5</definedName>
    <definedName name="Módulo3.anexo5" localSheetId="25">[10]!Módulo3.anexo5</definedName>
    <definedName name="Módulo3.anexo5" localSheetId="26">[10]!Módulo3.anexo5</definedName>
    <definedName name="Módulo3.anexo5" localSheetId="27">[10]!Módulo3.anexo5</definedName>
    <definedName name="Módulo3.anexo5" localSheetId="28">[10]!Módulo3.anexo5</definedName>
    <definedName name="Módulo3.anexo5" localSheetId="10">[10]!Módulo3.anexo5</definedName>
    <definedName name="Módulo3.anexo5" localSheetId="12">[10]!Módulo3.anexo5</definedName>
    <definedName name="Módulo3.anexo5" localSheetId="13">[10]!Módulo3.anexo5</definedName>
    <definedName name="Módulo3.anexo5" localSheetId="15">[10]!Módulo3.anexo5</definedName>
    <definedName name="Módulo3.anexo5" localSheetId="19">[10]!Módulo3.anexo5</definedName>
    <definedName name="Módulo3.anexo5" localSheetId="16">[10]!Módulo3.anexo5</definedName>
    <definedName name="Módulo3.anexo5" localSheetId="17">[10]!Módulo3.anexo5</definedName>
    <definedName name="Módulo3.anexo5" localSheetId="18">[10]!Módulo3.anexo5</definedName>
    <definedName name="Módulo3.anexo5" localSheetId="20">[10]!Módulo3.anexo5</definedName>
    <definedName name="Módulo3.anexo5" localSheetId="11">[10]!Módulo3.anexo5</definedName>
    <definedName name="Módulo3.anexo5" localSheetId="14">[10]!Módulo3.anexo5</definedName>
    <definedName name="Módulo3.anexo5" localSheetId="2">#REF!</definedName>
    <definedName name="Módulo3.anexo5" localSheetId="0">[10]!Módulo3.anexo5</definedName>
    <definedName name="Módulo3.anexo5">[10]!Módulo3.anexo5</definedName>
    <definedName name="Módulo3.anexo6" localSheetId="7">[10]!Módulo3.anexo6</definedName>
    <definedName name="Módulo3.anexo6" localSheetId="5">[10]!Módulo3.anexo6</definedName>
    <definedName name="Módulo3.anexo6" localSheetId="6">[10]!Módulo3.anexo6</definedName>
    <definedName name="Módulo3.anexo6" localSheetId="21">[10]!Módulo3.anexo6</definedName>
    <definedName name="Módulo3.anexo6" localSheetId="22">[10]!Módulo3.anexo6</definedName>
    <definedName name="Módulo3.anexo6" localSheetId="23">[10]!Módulo3.anexo6</definedName>
    <definedName name="Módulo3.anexo6" localSheetId="24">[10]!Módulo3.anexo6</definedName>
    <definedName name="Módulo3.anexo6" localSheetId="8">[10]!Módulo3.anexo6</definedName>
    <definedName name="Módulo3.anexo6" localSheetId="9">[10]!Módulo3.anexo6</definedName>
    <definedName name="Módulo3.anexo6" localSheetId="25">[10]!Módulo3.anexo6</definedName>
    <definedName name="Módulo3.anexo6" localSheetId="26">[10]!Módulo3.anexo6</definedName>
    <definedName name="Módulo3.anexo6" localSheetId="27">[10]!Módulo3.anexo6</definedName>
    <definedName name="Módulo3.anexo6" localSheetId="28">[10]!Módulo3.anexo6</definedName>
    <definedName name="Módulo3.anexo6" localSheetId="10">[10]!Módulo3.anexo6</definedName>
    <definedName name="Módulo3.anexo6" localSheetId="12">[10]!Módulo3.anexo6</definedName>
    <definedName name="Módulo3.anexo6" localSheetId="13">[10]!Módulo3.anexo6</definedName>
    <definedName name="Módulo3.anexo6" localSheetId="15">[10]!Módulo3.anexo6</definedName>
    <definedName name="Módulo3.anexo6" localSheetId="19">[10]!Módulo3.anexo6</definedName>
    <definedName name="Módulo3.anexo6" localSheetId="16">[10]!Módulo3.anexo6</definedName>
    <definedName name="Módulo3.anexo6" localSheetId="17">[10]!Módulo3.anexo6</definedName>
    <definedName name="Módulo3.anexo6" localSheetId="18">[10]!Módulo3.anexo6</definedName>
    <definedName name="Módulo3.anexo6" localSheetId="20">[10]!Módulo3.anexo6</definedName>
    <definedName name="Módulo3.anexo6" localSheetId="11">[10]!Módulo3.anexo6</definedName>
    <definedName name="Módulo3.anexo6" localSheetId="14">[10]!Módulo3.anexo6</definedName>
    <definedName name="Módulo3.anexo6" localSheetId="2">#REF!</definedName>
    <definedName name="Módulo3.anexo6" localSheetId="0">[10]!Módulo3.anexo6</definedName>
    <definedName name="Módulo3.anexo6">[10]!Módulo3.anexo6</definedName>
    <definedName name="Módulo8.anexo16" localSheetId="7">[10]!Módulo8.anexo16</definedName>
    <definedName name="Módulo8.anexo16" localSheetId="5">[10]!Módulo8.anexo16</definedName>
    <definedName name="Módulo8.anexo16" localSheetId="6">[10]!Módulo8.anexo16</definedName>
    <definedName name="Módulo8.anexo16" localSheetId="21">[10]!Módulo8.anexo16</definedName>
    <definedName name="Módulo8.anexo16" localSheetId="22">[10]!Módulo8.anexo16</definedName>
    <definedName name="Módulo8.anexo16" localSheetId="23">[10]!Módulo8.anexo16</definedName>
    <definedName name="Módulo8.anexo16" localSheetId="24">[10]!Módulo8.anexo16</definedName>
    <definedName name="Módulo8.anexo16" localSheetId="8">[10]!Módulo8.anexo16</definedName>
    <definedName name="Módulo8.anexo16" localSheetId="9">[10]!Módulo8.anexo16</definedName>
    <definedName name="Módulo8.anexo16" localSheetId="25">[10]!Módulo8.anexo16</definedName>
    <definedName name="Módulo8.anexo16" localSheetId="26">[10]!Módulo8.anexo16</definedName>
    <definedName name="Módulo8.anexo16" localSheetId="27">[10]!Módulo8.anexo16</definedName>
    <definedName name="Módulo8.anexo16" localSheetId="28">[10]!Módulo8.anexo16</definedName>
    <definedName name="Módulo8.anexo16" localSheetId="10">[10]!Módulo8.anexo16</definedName>
    <definedName name="Módulo8.anexo16" localSheetId="12">[10]!Módulo8.anexo16</definedName>
    <definedName name="Módulo8.anexo16" localSheetId="13">[10]!Módulo8.anexo16</definedName>
    <definedName name="Módulo8.anexo16" localSheetId="15">[10]!Módulo8.anexo16</definedName>
    <definedName name="Módulo8.anexo16" localSheetId="19">[10]!Módulo8.anexo16</definedName>
    <definedName name="Módulo8.anexo16" localSheetId="16">[10]!Módulo8.anexo16</definedName>
    <definedName name="Módulo8.anexo16" localSheetId="17">[10]!Módulo8.anexo16</definedName>
    <definedName name="Módulo8.anexo16" localSheetId="18">[10]!Módulo8.anexo16</definedName>
    <definedName name="Módulo8.anexo16" localSheetId="20">[10]!Módulo8.anexo16</definedName>
    <definedName name="Módulo8.anexo16" localSheetId="11">[10]!Módulo8.anexo16</definedName>
    <definedName name="Módulo8.anexo16" localSheetId="14">[10]!Módulo8.anexo16</definedName>
    <definedName name="Módulo8.anexo16" localSheetId="2">#REF!</definedName>
    <definedName name="Módulo8.anexo16" localSheetId="0">[10]!Módulo8.anexo16</definedName>
    <definedName name="Módulo8.anexo16">[10]!Módulo8.anexo16</definedName>
    <definedName name="MOE" localSheetId="7" hidden="1">{#N/A,#N/A,FALSE,"Hoja1";#N/A,#N/A,FALSE,"Hoja2"}</definedName>
    <definedName name="MOE" localSheetId="5" hidden="1">{#N/A,#N/A,FALSE,"Hoja1";#N/A,#N/A,FALSE,"Hoja2"}</definedName>
    <definedName name="MOE" localSheetId="6" hidden="1">{#N/A,#N/A,FALSE,"Hoja1";#N/A,#N/A,FALSE,"Hoja2"}</definedName>
    <definedName name="MOE" localSheetId="21" hidden="1">{#N/A,#N/A,FALSE,"Hoja1";#N/A,#N/A,FALSE,"Hoja2"}</definedName>
    <definedName name="MOE" localSheetId="22" hidden="1">{#N/A,#N/A,FALSE,"Hoja1";#N/A,#N/A,FALSE,"Hoja2"}</definedName>
    <definedName name="MOE" localSheetId="23" hidden="1">{#N/A,#N/A,FALSE,"Hoja1";#N/A,#N/A,FALSE,"Hoja2"}</definedName>
    <definedName name="MOE" localSheetId="24" hidden="1">{#N/A,#N/A,FALSE,"Hoja1";#N/A,#N/A,FALSE,"Hoja2"}</definedName>
    <definedName name="MOE" localSheetId="8" hidden="1">{#N/A,#N/A,FALSE,"Hoja1";#N/A,#N/A,FALSE,"Hoja2"}</definedName>
    <definedName name="MOE" localSheetId="9" hidden="1">{#N/A,#N/A,FALSE,"Hoja1";#N/A,#N/A,FALSE,"Hoja2"}</definedName>
    <definedName name="MOE" localSheetId="25" hidden="1">{#N/A,#N/A,FALSE,"Hoja1";#N/A,#N/A,FALSE,"Hoja2"}</definedName>
    <definedName name="MOE" localSheetId="26" hidden="1">{#N/A,#N/A,FALSE,"Hoja1";#N/A,#N/A,FALSE,"Hoja2"}</definedName>
    <definedName name="MOE" localSheetId="27" hidden="1">{#N/A,#N/A,FALSE,"Hoja1";#N/A,#N/A,FALSE,"Hoja2"}</definedName>
    <definedName name="MOE" localSheetId="28" hidden="1">{#N/A,#N/A,FALSE,"Hoja1";#N/A,#N/A,FALSE,"Hoja2"}</definedName>
    <definedName name="MOE" localSheetId="10" hidden="1">{#N/A,#N/A,FALSE,"Hoja1";#N/A,#N/A,FALSE,"Hoja2"}</definedName>
    <definedName name="MOE" localSheetId="12" hidden="1">{#N/A,#N/A,FALSE,"Hoja1";#N/A,#N/A,FALSE,"Hoja2"}</definedName>
    <definedName name="MOE" localSheetId="13" hidden="1">{#N/A,#N/A,FALSE,"Hoja1";#N/A,#N/A,FALSE,"Hoja2"}</definedName>
    <definedName name="MOE" localSheetId="15" hidden="1">{#N/A,#N/A,FALSE,"Hoja1";#N/A,#N/A,FALSE,"Hoja2"}</definedName>
    <definedName name="MOE" localSheetId="19" hidden="1">{#N/A,#N/A,FALSE,"Hoja1";#N/A,#N/A,FALSE,"Hoja2"}</definedName>
    <definedName name="MOE" localSheetId="16" hidden="1">{#N/A,#N/A,FALSE,"Hoja1";#N/A,#N/A,FALSE,"Hoja2"}</definedName>
    <definedName name="MOE" localSheetId="17" hidden="1">{#N/A,#N/A,FALSE,"Hoja1";#N/A,#N/A,FALSE,"Hoja2"}</definedName>
    <definedName name="MOE" localSheetId="18" hidden="1">{#N/A,#N/A,FALSE,"Hoja1";#N/A,#N/A,FALSE,"Hoja2"}</definedName>
    <definedName name="MOE" localSheetId="20" hidden="1">{#N/A,#N/A,FALSE,"Hoja1";#N/A,#N/A,FALSE,"Hoja2"}</definedName>
    <definedName name="MOE" localSheetId="11" hidden="1">{#N/A,#N/A,FALSE,"Hoja1";#N/A,#N/A,FALSE,"Hoja2"}</definedName>
    <definedName name="MOE" localSheetId="14" hidden="1">{#N/A,#N/A,FALSE,"Hoja1";#N/A,#N/A,FALSE,"Hoja2"}</definedName>
    <definedName name="MOE" localSheetId="1" hidden="1">{#N/A,#N/A,FALSE,"Hoja1";#N/A,#N/A,FALSE,"Hoja2"}</definedName>
    <definedName name="MOE" localSheetId="2" hidden="1">{#N/A,#N/A,FALSE,"Hoja1";#N/A,#N/A,FALSE,"Hoja2"}</definedName>
    <definedName name="MOE" hidden="1">{#N/A,#N/A,FALSE,"Hoja1";#N/A,#N/A,FALSE,"Hoja2"}</definedName>
    <definedName name="MONEDA" localSheetId="2">#REF!</definedName>
    <definedName name="MONEDA">[105]Tablas!$AO$6:$AO$7</definedName>
    <definedName name="mono" localSheetId="7">#REF!</definedName>
    <definedName name="mono" localSheetId="5">#REF!</definedName>
    <definedName name="mono" localSheetId="6">#REF!</definedName>
    <definedName name="mono" localSheetId="21">#REF!</definedName>
    <definedName name="mono" localSheetId="22">#REF!</definedName>
    <definedName name="mono" localSheetId="23">#REF!</definedName>
    <definedName name="mono" localSheetId="24">#REF!</definedName>
    <definedName name="mono" localSheetId="8">#REF!</definedName>
    <definedName name="mono" localSheetId="9">#REF!</definedName>
    <definedName name="mono" localSheetId="25">#REF!</definedName>
    <definedName name="mono" localSheetId="26">#REF!</definedName>
    <definedName name="mono" localSheetId="27">#REF!</definedName>
    <definedName name="mono" localSheetId="28">#REF!</definedName>
    <definedName name="mono" localSheetId="10">#REF!</definedName>
    <definedName name="mono" localSheetId="12">#REF!</definedName>
    <definedName name="mono" localSheetId="13">#REF!</definedName>
    <definedName name="mono" localSheetId="15">#REF!</definedName>
    <definedName name="mono" localSheetId="19">#REF!</definedName>
    <definedName name="mono" localSheetId="16">#REF!</definedName>
    <definedName name="mono" localSheetId="17">#REF!</definedName>
    <definedName name="mono" localSheetId="18">#REF!</definedName>
    <definedName name="mono" localSheetId="20">#REF!</definedName>
    <definedName name="mono" localSheetId="11">#REF!</definedName>
    <definedName name="mono" localSheetId="14">#REF!</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 localSheetId="2">#REF!</definedName>
    <definedName name="Mora">[11]EMPRESA!$I$29</definedName>
    <definedName name="MORON" localSheetId="7">#REF!</definedName>
    <definedName name="MORON" localSheetId="5">#REF!</definedName>
    <definedName name="MORON" localSheetId="6">#REF!</definedName>
    <definedName name="MORON" localSheetId="21">#REF!</definedName>
    <definedName name="MORON" localSheetId="22">#REF!</definedName>
    <definedName name="MORON" localSheetId="23">#REF!</definedName>
    <definedName name="MORON" localSheetId="24">#REF!</definedName>
    <definedName name="MORON" localSheetId="8">#REF!</definedName>
    <definedName name="MORON" localSheetId="9">#REF!</definedName>
    <definedName name="MORON" localSheetId="25">#REF!</definedName>
    <definedName name="MORON" localSheetId="26">#REF!</definedName>
    <definedName name="MORON" localSheetId="27">#REF!</definedName>
    <definedName name="MORON" localSheetId="28">#REF!</definedName>
    <definedName name="MORON" localSheetId="10">#REF!</definedName>
    <definedName name="MORON" localSheetId="12">#REF!</definedName>
    <definedName name="MORON" localSheetId="13">#REF!</definedName>
    <definedName name="MORON" localSheetId="15">#REF!</definedName>
    <definedName name="MORON" localSheetId="19">#REF!</definedName>
    <definedName name="MORON" localSheetId="16">#REF!</definedName>
    <definedName name="MORON" localSheetId="17">#REF!</definedName>
    <definedName name="MORON" localSheetId="18">#REF!</definedName>
    <definedName name="MORON" localSheetId="20">#REF!</definedName>
    <definedName name="MORON" localSheetId="11">#REF!</definedName>
    <definedName name="MORON" localSheetId="14">#REF!</definedName>
    <definedName name="MORON" localSheetId="1">#REF!</definedName>
    <definedName name="MORON">#REF!</definedName>
    <definedName name="MRLART" localSheetId="7">[2]STRSUMM0!#REF!</definedName>
    <definedName name="MRLART" localSheetId="5">[2]STRSUMM0!#REF!</definedName>
    <definedName name="MRLART" localSheetId="6">[2]STRSUMM0!#REF!</definedName>
    <definedName name="MRLART" localSheetId="21">[2]STRSUMM0!#REF!</definedName>
    <definedName name="MRLART" localSheetId="22">[2]STRSUMM0!#REF!</definedName>
    <definedName name="MRLART" localSheetId="23">[2]STRSUMM0!#REF!</definedName>
    <definedName name="MRLART" localSheetId="24">[2]STRSUMM0!#REF!</definedName>
    <definedName name="MRLART" localSheetId="8">[2]STRSUMM0!#REF!</definedName>
    <definedName name="MRLART" localSheetId="9">[2]STRSUMM0!#REF!</definedName>
    <definedName name="MRLART" localSheetId="25">[2]STRSUMM0!#REF!</definedName>
    <definedName name="MRLART" localSheetId="26">[2]STRSUMM0!#REF!</definedName>
    <definedName name="MRLART" localSheetId="27">[2]STRSUMM0!#REF!</definedName>
    <definedName name="MRLART" localSheetId="28">[2]STRSUMM0!#REF!</definedName>
    <definedName name="MRLART" localSheetId="10">[2]STRSUMM0!#REF!</definedName>
    <definedName name="MRLART" localSheetId="12">[2]STRSUMM0!#REF!</definedName>
    <definedName name="MRLART" localSheetId="13">[2]STRSUMM0!#REF!</definedName>
    <definedName name="MRLART" localSheetId="15">[2]STRSUMM0!#REF!</definedName>
    <definedName name="MRLART" localSheetId="19">[2]STRSUMM0!#REF!</definedName>
    <definedName name="MRLART" localSheetId="16">[2]STRSUMM0!#REF!</definedName>
    <definedName name="MRLART" localSheetId="17">[2]STRSUMM0!#REF!</definedName>
    <definedName name="MRLART" localSheetId="18">[2]STRSUMM0!#REF!</definedName>
    <definedName name="MRLART" localSheetId="20">[2]STRSUMM0!#REF!</definedName>
    <definedName name="MRLART" localSheetId="11">[2]STRSUMM0!#REF!</definedName>
    <definedName name="MRLART" localSheetId="14">[2]STRSUMM0!#REF!</definedName>
    <definedName name="MRLART" localSheetId="1">[2]STRSUMM0!#REF!</definedName>
    <definedName name="MRLART" localSheetId="2">#REF!</definedName>
    <definedName name="MRLART">[2]STRSUMM0!#REF!</definedName>
    <definedName name="MRSUPDET" localSheetId="1">[50]steel!#REF!</definedName>
    <definedName name="MRSUPDET" localSheetId="2">#REF!</definedName>
    <definedName name="MRSUPDET">[50]steel!#REF!</definedName>
    <definedName name="Mtz_Avance" localSheetId="7">#REF!</definedName>
    <definedName name="Mtz_Avance" localSheetId="5">#REF!</definedName>
    <definedName name="Mtz_Avance" localSheetId="6">#REF!</definedName>
    <definedName name="Mtz_Avance" localSheetId="21">#REF!</definedName>
    <definedName name="Mtz_Avance" localSheetId="22">#REF!</definedName>
    <definedName name="Mtz_Avance" localSheetId="23">#REF!</definedName>
    <definedName name="Mtz_Avance" localSheetId="24">#REF!</definedName>
    <definedName name="Mtz_Avance" localSheetId="8">#REF!</definedName>
    <definedName name="Mtz_Avance" localSheetId="9">#REF!</definedName>
    <definedName name="Mtz_Avance" localSheetId="25">#REF!</definedName>
    <definedName name="Mtz_Avance" localSheetId="26">#REF!</definedName>
    <definedName name="Mtz_Avance" localSheetId="27">#REF!</definedName>
    <definedName name="Mtz_Avance" localSheetId="28">#REF!</definedName>
    <definedName name="Mtz_Avance" localSheetId="10">#REF!</definedName>
    <definedName name="Mtz_Avance" localSheetId="12">#REF!</definedName>
    <definedName name="Mtz_Avance" localSheetId="13">#REF!</definedName>
    <definedName name="Mtz_Avance" localSheetId="15">#REF!</definedName>
    <definedName name="Mtz_Avance" localSheetId="19">#REF!</definedName>
    <definedName name="Mtz_Avance" localSheetId="16">#REF!</definedName>
    <definedName name="Mtz_Avance" localSheetId="17">#REF!</definedName>
    <definedName name="Mtz_Avance" localSheetId="18">#REF!</definedName>
    <definedName name="Mtz_Avance" localSheetId="20">#REF!</definedName>
    <definedName name="Mtz_Avance" localSheetId="11">#REF!</definedName>
    <definedName name="Mtz_Avance" localSheetId="14">#REF!</definedName>
    <definedName name="Mtz_Avance" localSheetId="1">#REF!</definedName>
    <definedName name="Mtz_Avance">#REF!</definedName>
    <definedName name="Mv" localSheetId="1">#REF!</definedName>
    <definedName name="Mv">#REF!</definedName>
    <definedName name="n" localSheetId="7"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10"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5" hidden="1">{"via1",#N/A,TRUE,"general";"via2",#N/A,TRUE,"general";"via3",#N/A,TRUE,"general"}</definedName>
    <definedName name="n" localSheetId="19"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20" hidden="1">{"via1",#N/A,TRUE,"general";"via2",#N/A,TRUE,"general";"via3",#N/A,TRUE,"general"}</definedName>
    <definedName name="n" localSheetId="11" hidden="1">{"via1",#N/A,TRUE,"general";"via2",#N/A,TRUE,"general";"via3",#N/A,TRUE,"general"}</definedName>
    <definedName name="n" localSheetId="14"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 localSheetId="7">[56]!Nada</definedName>
    <definedName name="Nada" localSheetId="5">[56]!Nada</definedName>
    <definedName name="Nada" localSheetId="6">[56]!Nada</definedName>
    <definedName name="Nada" localSheetId="21">[56]!Nada</definedName>
    <definedName name="Nada" localSheetId="22">[56]!Nada</definedName>
    <definedName name="Nada" localSheetId="23">[56]!Nada</definedName>
    <definedName name="Nada" localSheetId="24">[56]!Nada</definedName>
    <definedName name="Nada" localSheetId="8">[56]!Nada</definedName>
    <definedName name="Nada" localSheetId="9">[56]!Nada</definedName>
    <definedName name="Nada" localSheetId="25">[56]!Nada</definedName>
    <definedName name="Nada" localSheetId="26">[56]!Nada</definedName>
    <definedName name="Nada" localSheetId="27">[56]!Nada</definedName>
    <definedName name="Nada" localSheetId="28">[56]!Nada</definedName>
    <definedName name="Nada" localSheetId="10">[56]!Nada</definedName>
    <definedName name="Nada" localSheetId="12">[56]!Nada</definedName>
    <definedName name="Nada" localSheetId="13">[56]!Nada</definedName>
    <definedName name="Nada" localSheetId="15">[56]!Nada</definedName>
    <definedName name="Nada" localSheetId="19">[56]!Nada</definedName>
    <definedName name="Nada" localSheetId="16">[56]!Nada</definedName>
    <definedName name="Nada" localSheetId="17">[56]!Nada</definedName>
    <definedName name="Nada" localSheetId="18">[56]!Nada</definedName>
    <definedName name="Nada" localSheetId="20">[56]!Nada</definedName>
    <definedName name="Nada" localSheetId="11">[56]!Nada</definedName>
    <definedName name="Nada" localSheetId="14">[56]!Nada</definedName>
    <definedName name="Nada" localSheetId="2">#REF!</definedName>
    <definedName name="Nada" localSheetId="0">[56]!Nada</definedName>
    <definedName name="Nada">[56]!Nada</definedName>
    <definedName name="Nafta_2" localSheetId="2">#REF!</definedName>
    <definedName name="Nafta_2">'[106] ASR+Nafta'!$K$19:$AS$19</definedName>
    <definedName name="Nafta2" localSheetId="2">#REF!</definedName>
    <definedName name="Nafta2">'[106] ASR+Nafta'!$K$19:$AS$19</definedName>
    <definedName name="Nafta3" localSheetId="2">#REF!</definedName>
    <definedName name="Nafta3">'[106]Todos+Nafta'!$K$19:$AS$19</definedName>
    <definedName name="nbvnv" localSheetId="7"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10"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5" hidden="1">{"via1",#N/A,TRUE,"general";"via2",#N/A,TRUE,"general";"via3",#N/A,TRUE,"general"}</definedName>
    <definedName name="nbvnv" localSheetId="19"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20" hidden="1">{"via1",#N/A,TRUE,"general";"via2",#N/A,TRUE,"general";"via3",#N/A,TRUE,"general"}</definedName>
    <definedName name="nbvnv" localSheetId="11" hidden="1">{"via1",#N/A,TRUE,"general";"via2",#N/A,TRUE,"general";"via3",#N/A,TRUE,"general"}</definedName>
    <definedName name="nbvnv" localSheetId="14"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10"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5" hidden="1">{"TAB1",#N/A,TRUE,"GENERAL";"TAB2",#N/A,TRUE,"GENERAL";"TAB3",#N/A,TRUE,"GENERAL";"TAB4",#N/A,TRUE,"GENERAL";"TAB5",#N/A,TRUE,"GENERAL"}</definedName>
    <definedName name="NDHS" localSheetId="19"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2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4"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STOR" localSheetId="2">#REF!</definedName>
    <definedName name="NESTOR">[12]Tablas!#REF!</definedName>
    <definedName name="nf" localSheetId="7"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10"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5" hidden="1">{"TAB1",#N/A,TRUE,"GENERAL";"TAB2",#N/A,TRUE,"GENERAL";"TAB3",#N/A,TRUE,"GENERAL";"TAB4",#N/A,TRUE,"GENERAL";"TAB5",#N/A,TRUE,"GENERAL"}</definedName>
    <definedName name="nf" localSheetId="19"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20" hidden="1">{"TAB1",#N/A,TRUE,"GENERAL";"TAB2",#N/A,TRUE,"GENERAL";"TAB3",#N/A,TRUE,"GENERAL";"TAB4",#N/A,TRUE,"GENERAL";"TAB5",#N/A,TRUE,"GENERAL"}</definedName>
    <definedName name="nf" localSheetId="11" hidden="1">{"TAB1",#N/A,TRUE,"GENERAL";"TAB2",#N/A,TRUE,"GENERAL";"TAB3",#N/A,TRUE,"GENERAL";"TAB4",#N/A,TRUE,"GENERAL";"TAB5",#N/A,TRUE,"GENERAL"}</definedName>
    <definedName name="nf" localSheetId="14"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10"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5" hidden="1">{"via1",#N/A,TRUE,"general";"via2",#N/A,TRUE,"general";"via3",#N/A,TRUE,"general"}</definedName>
    <definedName name="nfg" localSheetId="19"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20" hidden="1">{"via1",#N/A,TRUE,"general";"via2",#N/A,TRUE,"general";"via3",#N/A,TRUE,"general"}</definedName>
    <definedName name="nfg" localSheetId="11" hidden="1">{"via1",#N/A,TRUE,"general";"via2",#N/A,TRUE,"general";"via3",#N/A,TRUE,"general"}</definedName>
    <definedName name="nfg" localSheetId="14"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10"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5" hidden="1">{"via1",#N/A,TRUE,"general";"via2",#N/A,TRUE,"general";"via3",#N/A,TRUE,"general"}</definedName>
    <definedName name="nfgn" localSheetId="19"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20" hidden="1">{"via1",#N/A,TRUE,"general";"via2",#N/A,TRUE,"general";"via3",#N/A,TRUE,"general"}</definedName>
    <definedName name="nfgn" localSheetId="11" hidden="1">{"via1",#N/A,TRUE,"general";"via2",#N/A,TRUE,"general";"via3",#N/A,TRUE,"general"}</definedName>
    <definedName name="nfgn" localSheetId="14"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 localSheetId="2">#REF!</definedName>
    <definedName name="ng">#REF!</definedName>
    <definedName name="ngdn" localSheetId="7"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10"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5" hidden="1">{"TAB1",#N/A,TRUE,"GENERAL";"TAB2",#N/A,TRUE,"GENERAL";"TAB3",#N/A,TRUE,"GENERAL";"TAB4",#N/A,TRUE,"GENERAL";"TAB5",#N/A,TRUE,"GENERAL"}</definedName>
    <definedName name="ngdn" localSheetId="19"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2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4"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10"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5" hidden="1">{"via1",#N/A,TRUE,"general";"via2",#N/A,TRUE,"general";"via3",#N/A,TRUE,"general"}</definedName>
    <definedName name="ngfh" localSheetId="19"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20" hidden="1">{"via1",#N/A,TRUE,"general";"via2",#N/A,TRUE,"general";"via3",#N/A,TRUE,"general"}</definedName>
    <definedName name="ngfh" localSheetId="11" hidden="1">{"via1",#N/A,TRUE,"general";"via2",#N/A,TRUE,"general";"via3",#N/A,TRUE,"general"}</definedName>
    <definedName name="ngfh" localSheetId="14"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 localSheetId="2">#REF!</definedName>
    <definedName name="NH">#REF!</definedName>
    <definedName name="nhn" localSheetId="7"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10"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5" hidden="1">{"via1",#N/A,TRUE,"general";"via2",#N/A,TRUE,"general";"via3",#N/A,TRUE,"general"}</definedName>
    <definedName name="nhn" localSheetId="19"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20" hidden="1">{"via1",#N/A,TRUE,"general";"via2",#N/A,TRUE,"general";"via3",#N/A,TRUE,"general"}</definedName>
    <definedName name="nhn" localSheetId="11" hidden="1">{"via1",#N/A,TRUE,"general";"via2",#N/A,TRUE,"general";"via3",#N/A,TRUE,"general"}</definedName>
    <definedName name="nhn" localSheetId="14"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10"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5" hidden="1">{"via1",#N/A,TRUE,"general";"via2",#N/A,TRUE,"general";"via3",#N/A,TRUE,"general"}</definedName>
    <definedName name="nhndr" localSheetId="19"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20" hidden="1">{"via1",#N/A,TRUE,"general";"via2",#N/A,TRUE,"general";"via3",#N/A,TRUE,"general"}</definedName>
    <definedName name="nhndr" localSheetId="11" hidden="1">{"via1",#N/A,TRUE,"general";"via2",#N/A,TRUE,"general";"via3",#N/A,TRUE,"general"}</definedName>
    <definedName name="nhndr" localSheetId="14"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 localSheetId="2">#REF!</definedName>
    <definedName name="Nit">[45]EMPRESA!$F$8</definedName>
    <definedName name="NM" localSheetId="3">#REF!</definedName>
    <definedName name="NM">#REF!</definedName>
    <definedName name="Nmax" localSheetId="7">#REF!</definedName>
    <definedName name="Nmax" localSheetId="5">#REF!</definedName>
    <definedName name="Nmax" localSheetId="6">#REF!</definedName>
    <definedName name="Nmax" localSheetId="21">#REF!</definedName>
    <definedName name="Nmax" localSheetId="22">#REF!</definedName>
    <definedName name="Nmax" localSheetId="23">#REF!</definedName>
    <definedName name="Nmax" localSheetId="24">#REF!</definedName>
    <definedName name="Nmax" localSheetId="8">#REF!</definedName>
    <definedName name="Nmax" localSheetId="9">#REF!</definedName>
    <definedName name="Nmax" localSheetId="25">#REF!</definedName>
    <definedName name="Nmax" localSheetId="26">#REF!</definedName>
    <definedName name="Nmax" localSheetId="27">#REF!</definedName>
    <definedName name="Nmax" localSheetId="28">#REF!</definedName>
    <definedName name="Nmax" localSheetId="10">#REF!</definedName>
    <definedName name="Nmax" localSheetId="12">#REF!</definedName>
    <definedName name="Nmax" localSheetId="13">#REF!</definedName>
    <definedName name="Nmax" localSheetId="15">#REF!</definedName>
    <definedName name="Nmax" localSheetId="19">#REF!</definedName>
    <definedName name="Nmax" localSheetId="16">#REF!</definedName>
    <definedName name="Nmax" localSheetId="17">#REF!</definedName>
    <definedName name="Nmax" localSheetId="18">#REF!</definedName>
    <definedName name="Nmax" localSheetId="20">#REF!</definedName>
    <definedName name="Nmax" localSheetId="11">#REF!</definedName>
    <definedName name="Nmax" localSheetId="14">#REF!</definedName>
    <definedName name="Nmax" localSheetId="1">#REF!</definedName>
    <definedName name="Nmax">#REF!</definedName>
    <definedName name="nmdlf" localSheetId="1">#REF!</definedName>
    <definedName name="nmdlf">#REF!</definedName>
    <definedName name="nmmmm" localSheetId="7"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10"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5" hidden="1">{"via1",#N/A,TRUE,"general";"via2",#N/A,TRUE,"general";"via3",#N/A,TRUE,"general"}</definedName>
    <definedName name="nmmmm" localSheetId="19"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20" hidden="1">{"via1",#N/A,TRUE,"general";"via2",#N/A,TRUE,"general";"via3",#N/A,TRUE,"general"}</definedName>
    <definedName name="nmmmm" localSheetId="11" hidden="1">{"via1",#N/A,TRUE,"general";"via2",#N/A,TRUE,"general";"via3",#N/A,TRUE,"general"}</definedName>
    <definedName name="nmmmm" localSheetId="14"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10"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5" hidden="1">{"TAB1",#N/A,TRUE,"GENERAL";"TAB2",#N/A,TRUE,"GENERAL";"TAB3",#N/A,TRUE,"GENERAL";"TAB4",#N/A,TRUE,"GENERAL";"TAB5",#N/A,TRUE,"GENERAL"}</definedName>
    <definedName name="NN" localSheetId="19"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20" hidden="1">{"TAB1",#N/A,TRUE,"GENERAL";"TAB2",#N/A,TRUE,"GENERAL";"TAB3",#N/A,TRUE,"GENERAL";"TAB4",#N/A,TRUE,"GENERAL";"TAB5",#N/A,TRUE,"GENERAL"}</definedName>
    <definedName name="NN" localSheetId="11" hidden="1">{"TAB1",#N/A,TRUE,"GENERAL";"TAB2",#N/A,TRUE,"GENERAL";"TAB3",#N/A,TRUE,"GENERAL";"TAB4",#N/A,TRUE,"GENERAL";"TAB5",#N/A,TRUE,"GENERAL"}</definedName>
    <definedName name="NN" localSheetId="14"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10"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5" hidden="1">{"TAB1",#N/A,TRUE,"GENERAL";"TAB2",#N/A,TRUE,"GENERAL";"TAB3",#N/A,TRUE,"GENERAL";"TAB4",#N/A,TRUE,"GENERAL";"TAB5",#N/A,TRUE,"GENERAL"}</definedName>
    <definedName name="nnn" localSheetId="19"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20" hidden="1">{"TAB1",#N/A,TRUE,"GENERAL";"TAB2",#N/A,TRUE,"GENERAL";"TAB3",#N/A,TRUE,"GENERAL";"TAB4",#N/A,TRUE,"GENERAL";"TAB5",#N/A,TRUE,"GENERAL"}</definedName>
    <definedName name="nnn" localSheetId="11" hidden="1">{"TAB1",#N/A,TRUE,"GENERAL";"TAB2",#N/A,TRUE,"GENERAL";"TAB3",#N/A,TRUE,"GENERAL";"TAB4",#N/A,TRUE,"GENERAL";"TAB5",#N/A,TRUE,"GENERAL"}</definedName>
    <definedName name="nnn" localSheetId="14" hidden="1">{"TAB1",#N/A,TRUE,"GENERAL";"TAB2",#N/A,TRUE,"GENERAL";"TAB3",#N/A,TRUE,"GENERAL";"TAB4",#N/A,TRUE,"GENERAL";"TAB5",#N/A,TRUE,"GENERAL"}</definedName>
    <definedName name="NNN" localSheetId="4">[22]!absc</definedName>
    <definedName name="NNN" localSheetId="3">[22]!absc</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10"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5" hidden="1">{"via1",#N/A,TRUE,"general";"via2",#N/A,TRUE,"general";"via3",#N/A,TRUE,"general"}</definedName>
    <definedName name="nnnhd" localSheetId="19"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20" hidden="1">{"via1",#N/A,TRUE,"general";"via2",#N/A,TRUE,"general";"via3",#N/A,TRUE,"general"}</definedName>
    <definedName name="nnnhd" localSheetId="11" hidden="1">{"via1",#N/A,TRUE,"general";"via2",#N/A,TRUE,"general";"via3",#N/A,TRUE,"general"}</definedName>
    <definedName name="nnnhd" localSheetId="14"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10"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5" hidden="1">{"via1",#N/A,TRUE,"general";"via2",#N/A,TRUE,"general";"via3",#N/A,TRUE,"general"}</definedName>
    <definedName name="nnnnn" localSheetId="19"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20" hidden="1">{"via1",#N/A,TRUE,"general";"via2",#N/A,TRUE,"general";"via3",#N/A,TRUE,"general"}</definedName>
    <definedName name="nnnnn" localSheetId="11" hidden="1">{"via1",#N/A,TRUE,"general";"via2",#N/A,TRUE,"general";"via3",#N/A,TRUE,"general"}</definedName>
    <definedName name="nnnnn" localSheetId="14"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10"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5" hidden="1">{"via1",#N/A,TRUE,"general";"via2",#N/A,TRUE,"general";"via3",#N/A,TRUE,"general"}</definedName>
    <definedName name="nnnnnh" localSheetId="19"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20" hidden="1">{"via1",#N/A,TRUE,"general";"via2",#N/A,TRUE,"general";"via3",#N/A,TRUE,"general"}</definedName>
    <definedName name="nnnnnh" localSheetId="11" hidden="1">{"via1",#N/A,TRUE,"general";"via2",#N/A,TRUE,"general";"via3",#N/A,TRUE,"general"}</definedName>
    <definedName name="nnnnnh" localSheetId="14"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7">[6]!ERR</definedName>
    <definedName name="NO" localSheetId="5">[6]!ERR</definedName>
    <definedName name="NO" localSheetId="6">[6]!ERR</definedName>
    <definedName name="NO" localSheetId="21">[6]!ERR</definedName>
    <definedName name="NO" localSheetId="22">[6]!ERR</definedName>
    <definedName name="NO" localSheetId="23">[6]!ERR</definedName>
    <definedName name="NO" localSheetId="24">[6]!ERR</definedName>
    <definedName name="NO" localSheetId="8">[6]!ERR</definedName>
    <definedName name="NO" localSheetId="9">[6]!ERR</definedName>
    <definedName name="NO" localSheetId="25">[6]!ERR</definedName>
    <definedName name="NO" localSheetId="26">[6]!ERR</definedName>
    <definedName name="NO" localSheetId="27">[6]!ERR</definedName>
    <definedName name="NO" localSheetId="28">[6]!ERR</definedName>
    <definedName name="NO" localSheetId="10">[6]!ERR</definedName>
    <definedName name="NO" localSheetId="12">[6]!ERR</definedName>
    <definedName name="NO" localSheetId="13">[6]!ERR</definedName>
    <definedName name="NO" localSheetId="15">[6]!ERR</definedName>
    <definedName name="NO" localSheetId="19">[6]!ERR</definedName>
    <definedName name="NO" localSheetId="16">[6]!ERR</definedName>
    <definedName name="NO" localSheetId="17">[6]!ERR</definedName>
    <definedName name="NO" localSheetId="18">[6]!ERR</definedName>
    <definedName name="NO" localSheetId="20">[6]!ERR</definedName>
    <definedName name="NO" localSheetId="11">[6]!ERR</definedName>
    <definedName name="NO" localSheetId="14">[6]!ERR</definedName>
    <definedName name="NO" localSheetId="1">'MEMORIAS DE CANTIDADES'!ERR</definedName>
    <definedName name="NO" localSheetId="2">'PMA '!ERR</definedName>
    <definedName name="NO">[0]!ERR</definedName>
    <definedName name="No_desarrolladas" localSheetId="2">#REF!,#REF!,#REF!,#REF!</definedName>
    <definedName name="No_desarrolladas">'[28]Reservas de Petróleo'!$A$2,'[28]Reservas de Petróleo'!$A$1,'[28]Reservas de Petróleo'!$D$4,'[28]Reservas de Petróleo'!$G$1:$G$65536</definedName>
    <definedName name="NOMBRE" localSheetId="7">#REF!</definedName>
    <definedName name="NOMBRE" localSheetId="5">#REF!</definedName>
    <definedName name="NOMBRE" localSheetId="6">#REF!</definedName>
    <definedName name="NOMBRE" localSheetId="21">#REF!</definedName>
    <definedName name="NOMBRE" localSheetId="22">#REF!</definedName>
    <definedName name="NOMBRE" localSheetId="23">#REF!</definedName>
    <definedName name="NOMBRE" localSheetId="24">#REF!</definedName>
    <definedName name="NOMBRE" localSheetId="8">#REF!</definedName>
    <definedName name="NOMBRE" localSheetId="9">#REF!</definedName>
    <definedName name="NOMBRE" localSheetId="25">#REF!</definedName>
    <definedName name="NOMBRE" localSheetId="26">#REF!</definedName>
    <definedName name="NOMBRE" localSheetId="27">#REF!</definedName>
    <definedName name="NOMBRE" localSheetId="28">#REF!</definedName>
    <definedName name="NOMBRE" localSheetId="10">#REF!</definedName>
    <definedName name="NOMBRE" localSheetId="12">#REF!</definedName>
    <definedName name="NOMBRE" localSheetId="13">#REF!</definedName>
    <definedName name="NOMBRE" localSheetId="15">#REF!</definedName>
    <definedName name="NOMBRE" localSheetId="19">#REF!</definedName>
    <definedName name="NOMBRE" localSheetId="16">#REF!</definedName>
    <definedName name="NOMBRE" localSheetId="17">#REF!</definedName>
    <definedName name="NOMBRE" localSheetId="18">#REF!</definedName>
    <definedName name="NOMBRE" localSheetId="20">#REF!</definedName>
    <definedName name="NOMBRE" localSheetId="11">#REF!</definedName>
    <definedName name="NOMBRE" localSheetId="14">#REF!</definedName>
    <definedName name="NOMBRE" localSheetId="4">#REF!</definedName>
    <definedName name="NOMBRE" localSheetId="3">#REF!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2">#REF!</definedName>
    <definedName name="NPAGE">[2]STRSUMM0!#REF!</definedName>
    <definedName name="NUEVO" localSheetId="7">#REF!</definedName>
    <definedName name="NUEVO" localSheetId="5">#REF!</definedName>
    <definedName name="NUEVO" localSheetId="6">#REF!</definedName>
    <definedName name="NUEVO" localSheetId="21">#REF!</definedName>
    <definedName name="NUEVO" localSheetId="22">#REF!</definedName>
    <definedName name="NUEVO" localSheetId="23">#REF!</definedName>
    <definedName name="NUEVO" localSheetId="24">#REF!</definedName>
    <definedName name="NUEVO" localSheetId="8">#REF!</definedName>
    <definedName name="NUEVO" localSheetId="9">#REF!</definedName>
    <definedName name="NUEVO" localSheetId="25">#REF!</definedName>
    <definedName name="NUEVO" localSheetId="26">#REF!</definedName>
    <definedName name="NUEVO" localSheetId="27">#REF!</definedName>
    <definedName name="NUEVO" localSheetId="28">#REF!</definedName>
    <definedName name="NUEVO" localSheetId="10">#REF!</definedName>
    <definedName name="NUEVO" localSheetId="12">#REF!</definedName>
    <definedName name="NUEVO" localSheetId="13">#REF!</definedName>
    <definedName name="NUEVO" localSheetId="15">#REF!</definedName>
    <definedName name="NUEVO" localSheetId="19">#REF!</definedName>
    <definedName name="NUEVO" localSheetId="16">#REF!</definedName>
    <definedName name="NUEVO" localSheetId="17">#REF!</definedName>
    <definedName name="NUEVO" localSheetId="18">#REF!</definedName>
    <definedName name="NUEVO" localSheetId="20">#REF!</definedName>
    <definedName name="NUEVO" localSheetId="11">#REF!</definedName>
    <definedName name="NUEVO" localSheetId="14">#REF!</definedName>
    <definedName name="NUEVO" localSheetId="1">#REF!</definedName>
    <definedName name="NUEVO">#REF!</definedName>
    <definedName name="Num_Pmt_Per_Year" localSheetId="1">#REF!</definedName>
    <definedName name="Num_Pmt_Per_Year">#REF!</definedName>
    <definedName name="Number_of_Payments" localSheetId="7">MATCH(0.01,[0]!End_Bal,-1)+1</definedName>
    <definedName name="Number_of_Payments" localSheetId="5">MATCH(0.01,[0]!End_Bal,-1)+1</definedName>
    <definedName name="Number_of_Payments" localSheetId="6">MATCH(0.01,[0]!End_Bal,-1)+1</definedName>
    <definedName name="Number_of_Payments" localSheetId="21">MATCH(0.01,[0]!End_Bal,-1)+1</definedName>
    <definedName name="Number_of_Payments" localSheetId="22">MATCH(0.01,[0]!End_Bal,-1)+1</definedName>
    <definedName name="Number_of_Payments" localSheetId="23">MATCH(0.01,[0]!End_Bal,-1)+1</definedName>
    <definedName name="Number_of_Payments" localSheetId="24">MATCH(0.01,[0]!End_Bal,-1)+1</definedName>
    <definedName name="Number_of_Payments" localSheetId="8">MATCH(0.01,[0]!End_Bal,-1)+1</definedName>
    <definedName name="Number_of_Payments" localSheetId="9">MATCH(0.01,[0]!End_Bal,-1)+1</definedName>
    <definedName name="Number_of_Payments" localSheetId="25">MATCH(0.01,[0]!End_Bal,-1)+1</definedName>
    <definedName name="Number_of_Payments" localSheetId="26">MATCH(0.01,[0]!End_Bal,-1)+1</definedName>
    <definedName name="Number_of_Payments" localSheetId="27">MATCH(0.01,[0]!End_Bal,-1)+1</definedName>
    <definedName name="Number_of_Payments" localSheetId="28">MATCH(0.01,[0]!End_Bal,-1)+1</definedName>
    <definedName name="Number_of_Payments" localSheetId="10">MATCH(0.01,[0]!End_Bal,-1)+1</definedName>
    <definedName name="Number_of_Payments" localSheetId="12">MATCH(0.01,[0]!End_Bal,-1)+1</definedName>
    <definedName name="Number_of_Payments" localSheetId="13">MATCH(0.01,[0]!End_Bal,-1)+1</definedName>
    <definedName name="Number_of_Payments" localSheetId="15">MATCH(0.01,[0]!End_Bal,-1)+1</definedName>
    <definedName name="Number_of_Payments" localSheetId="19">MATCH(0.01,[0]!End_Bal,-1)+1</definedName>
    <definedName name="Number_of_Payments" localSheetId="16">MATCH(0.01,[0]!End_Bal,-1)+1</definedName>
    <definedName name="Number_of_Payments" localSheetId="17">MATCH(0.01,[0]!End_Bal,-1)+1</definedName>
    <definedName name="Number_of_Payments" localSheetId="18">MATCH(0.01,[0]!End_Bal,-1)+1</definedName>
    <definedName name="Number_of_Payments" localSheetId="20">MATCH(0.01,[0]!End_Bal,-1)+1</definedName>
    <definedName name="Number_of_Payments" localSheetId="11">MATCH(0.01,[0]!End_Bal,-1)+1</definedName>
    <definedName name="Number_of_Payments" localSheetId="14">MATCH(0.01,[0]!End_Bal,-1)+1</definedName>
    <definedName name="Number_of_Payments" localSheetId="1">MATCH(0.01,'MEMORIAS DE CANTIDADES'!End_Bal,-1)+1</definedName>
    <definedName name="Number_of_Payments" localSheetId="2">MATCH(0.01,End_Bal,-1)+1</definedName>
    <definedName name="Number_of_Payments">MATCH(0.01,End_Bal,-1)+1</definedName>
    <definedName name="nxn" localSheetId="7"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10"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5" hidden="1">{"via1",#N/A,TRUE,"general";"via2",#N/A,TRUE,"general";"via3",#N/A,TRUE,"general"}</definedName>
    <definedName name="nxn" localSheetId="19"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20" hidden="1">{"via1",#N/A,TRUE,"general";"via2",#N/A,TRUE,"general";"via3",#N/A,TRUE,"general"}</definedName>
    <definedName name="nxn" localSheetId="11" hidden="1">{"via1",#N/A,TRUE,"general";"via2",#N/A,TRUE,"general";"via3",#N/A,TRUE,"general"}</definedName>
    <definedName name="nxn" localSheetId="14"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10"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5" hidden="1">{"via1",#N/A,TRUE,"general";"via2",#N/A,TRUE,"general";"via3",#N/A,TRUE,"general"}</definedName>
    <definedName name="ñpñpñ" localSheetId="19"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20" hidden="1">{"via1",#N/A,TRUE,"general";"via2",#N/A,TRUE,"general";"via3",#N/A,TRUE,"general"}</definedName>
    <definedName name="ñpñpñ" localSheetId="11" hidden="1">{"via1",#N/A,TRUE,"general";"via2",#N/A,TRUE,"general";"via3",#N/A,TRUE,"general"}</definedName>
    <definedName name="ñpñpñ" localSheetId="14"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#REF!</definedName>
    <definedName name="o9o9" localSheetId="7"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10"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5" hidden="1">{"via1",#N/A,TRUE,"general";"via2",#N/A,TRUE,"general";"via3",#N/A,TRUE,"general"}</definedName>
    <definedName name="o9o9" localSheetId="19"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20" hidden="1">{"via1",#N/A,TRUE,"general";"via2",#N/A,TRUE,"general";"via3",#N/A,TRUE,"general"}</definedName>
    <definedName name="o9o9" localSheetId="11" hidden="1">{"via1",#N/A,TRUE,"general";"via2",#N/A,TRUE,"general";"via3",#N/A,TRUE,"general"}</definedName>
    <definedName name="o9o9" localSheetId="14"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 localSheetId="2">#REF!</definedName>
    <definedName name="OBJ">[26]PRESUPUESTO!$C$10</definedName>
    <definedName name="ObjetivoProyecto" localSheetId="7">#REF!</definedName>
    <definedName name="ObjetivoProyecto" localSheetId="5">#REF!</definedName>
    <definedName name="ObjetivoProyecto" localSheetId="6">#REF!</definedName>
    <definedName name="ObjetivoProyecto" localSheetId="21">#REF!</definedName>
    <definedName name="ObjetivoProyecto" localSheetId="22">#REF!</definedName>
    <definedName name="ObjetivoProyecto" localSheetId="23">#REF!</definedName>
    <definedName name="ObjetivoProyecto" localSheetId="24">#REF!</definedName>
    <definedName name="ObjetivoProyecto" localSheetId="8">#REF!</definedName>
    <definedName name="ObjetivoProyecto" localSheetId="9">#REF!</definedName>
    <definedName name="ObjetivoProyecto" localSheetId="25">#REF!</definedName>
    <definedName name="ObjetivoProyecto" localSheetId="26">#REF!</definedName>
    <definedName name="ObjetivoProyecto" localSheetId="27">#REF!</definedName>
    <definedName name="ObjetivoProyecto" localSheetId="28">#REF!</definedName>
    <definedName name="ObjetivoProyecto" localSheetId="10">#REF!</definedName>
    <definedName name="ObjetivoProyecto" localSheetId="12">#REF!</definedName>
    <definedName name="ObjetivoProyecto" localSheetId="13">#REF!</definedName>
    <definedName name="ObjetivoProyecto" localSheetId="15">#REF!</definedName>
    <definedName name="ObjetivoProyecto" localSheetId="19">#REF!</definedName>
    <definedName name="ObjetivoProyecto" localSheetId="16">#REF!</definedName>
    <definedName name="ObjetivoProyecto" localSheetId="17">#REF!</definedName>
    <definedName name="ObjetivoProyecto" localSheetId="18">#REF!</definedName>
    <definedName name="ObjetivoProyecto" localSheetId="20">#REF!</definedName>
    <definedName name="ObjetivoProyecto" localSheetId="11">#REF!</definedName>
    <definedName name="ObjetivoProyecto" localSheetId="14">#REF!</definedName>
    <definedName name="ObjetivoProyecto" localSheetId="1">#REF!</definedName>
    <definedName name="ObjetivoProyecto">#REF!</definedName>
    <definedName name="Obra" localSheetId="1">#REF!</definedName>
    <definedName name="Obra">#REF!</definedName>
    <definedName name="obras" localSheetId="1" hidden="1">#REF!</definedName>
    <definedName name="obras" hidden="1">#REF!</definedName>
    <definedName name="obras1" localSheetId="7">DATE(YEAR([107]!Loan_Start),MONTH([107]!Loan_Start)+Payment_Number,DAY([107]!Loan_Start))</definedName>
    <definedName name="obras1" localSheetId="5">DATE(YEAR([107]!Loan_Start),MONTH([107]!Loan_Start)+Payment_Number,DAY([107]!Loan_Start))</definedName>
    <definedName name="obras1" localSheetId="6">DATE(YEAR([107]!Loan_Start),MONTH([107]!Loan_Start)+Payment_Number,DAY([107]!Loan_Start))</definedName>
    <definedName name="obras1" localSheetId="21">DATE(YEAR([107]!Loan_Start),MONTH([107]!Loan_Start)+Payment_Number,DAY([107]!Loan_Start))</definedName>
    <definedName name="obras1" localSheetId="22">DATE(YEAR([107]!Loan_Start),MONTH([107]!Loan_Start)+Payment_Number,DAY([107]!Loan_Start))</definedName>
    <definedName name="obras1" localSheetId="23">DATE(YEAR([107]!Loan_Start),MONTH([107]!Loan_Start)+Payment_Number,DAY([107]!Loan_Start))</definedName>
    <definedName name="obras1" localSheetId="24">DATE(YEAR([107]!Loan_Start),MONTH([107]!Loan_Start)+Payment_Number,DAY([107]!Loan_Start))</definedName>
    <definedName name="obras1" localSheetId="8">DATE(YEAR([107]!Loan_Start),MONTH([107]!Loan_Start)+Payment_Number,DAY([107]!Loan_Start))</definedName>
    <definedName name="obras1" localSheetId="9">DATE(YEAR([107]!Loan_Start),MONTH([107]!Loan_Start)+Payment_Number,DAY([107]!Loan_Start))</definedName>
    <definedName name="obras1" localSheetId="25">DATE(YEAR([107]!Loan_Start),MONTH([107]!Loan_Start)+Payment_Number,DAY([107]!Loan_Start))</definedName>
    <definedName name="obras1" localSheetId="26">DATE(YEAR([107]!Loan_Start),MONTH([107]!Loan_Start)+Payment_Number,DAY([107]!Loan_Start))</definedName>
    <definedName name="obras1" localSheetId="27">DATE(YEAR([107]!Loan_Start),MONTH([107]!Loan_Start)+Payment_Number,DAY([107]!Loan_Start))</definedName>
    <definedName name="obras1" localSheetId="28">DATE(YEAR([107]!Loan_Start),MONTH([107]!Loan_Start)+Payment_Number,DAY([107]!Loan_Start))</definedName>
    <definedName name="obras1" localSheetId="10">DATE(YEAR([107]!Loan_Start),MONTH([107]!Loan_Start)+Payment_Number,DAY([107]!Loan_Start))</definedName>
    <definedName name="obras1" localSheetId="12">DATE(YEAR([107]!Loan_Start),MONTH([107]!Loan_Start)+Payment_Number,DAY([107]!Loan_Start))</definedName>
    <definedName name="obras1" localSheetId="13">DATE(YEAR([107]!Loan_Start),MONTH([107]!Loan_Start)+Payment_Number,DAY([107]!Loan_Start))</definedName>
    <definedName name="obras1" localSheetId="15">DATE(YEAR([107]!Loan_Start),MONTH([107]!Loan_Start)+Payment_Number,DAY([107]!Loan_Start))</definedName>
    <definedName name="obras1" localSheetId="19">DATE(YEAR([107]!Loan_Start),MONTH([107]!Loan_Start)+Payment_Number,DAY([107]!Loan_Start))</definedName>
    <definedName name="obras1" localSheetId="16">DATE(YEAR([107]!Loan_Start),MONTH([107]!Loan_Start)+Payment_Number,DAY([107]!Loan_Start))</definedName>
    <definedName name="obras1" localSheetId="17">DATE(YEAR([107]!Loan_Start),MONTH([107]!Loan_Start)+Payment_Number,DAY([107]!Loan_Start))</definedName>
    <definedName name="obras1" localSheetId="18">DATE(YEAR([107]!Loan_Start),MONTH([107]!Loan_Start)+Payment_Number,DAY([107]!Loan_Start))</definedName>
    <definedName name="obras1" localSheetId="20">DATE(YEAR([107]!Loan_Start),MONTH([107]!Loan_Start)+Payment_Number,DAY([107]!Loan_Start))</definedName>
    <definedName name="obras1" localSheetId="11">DATE(YEAR([107]!Loan_Start),MONTH([107]!Loan_Start)+Payment_Number,DAY([107]!Loan_Start))</definedName>
    <definedName name="obras1" localSheetId="14">DATE(YEAR([107]!Loan_Start),MONTH([107]!Loan_Start)+Payment_Number,DAY([107]!Loan_Start))</definedName>
    <definedName name="obras1" localSheetId="1">DATE(YEAR([107]!Loan_Start),MONTH([107]!Loan_Start)+Payment_Number,DAY([107]!Loan_Start))</definedName>
    <definedName name="obras1" localSheetId="2">DATE(YEAR(#REF!),MONTH(#REF!)+Payment_Number,DAY(#REF!))</definedName>
    <definedName name="obras1" localSheetId="0">DATE(YEAR([107]!Loan_Start),MONTH([107]!Loan_Start)+Payment_Number,DAY([107]!Loan_Start))</definedName>
    <definedName name="obras1">DATE(YEAR([107]!Loan_Start),MONTH([107]!Loan_Start)+Payment_Number,DAY([107]!Loan_Start))</definedName>
    <definedName name="obras11" localSheetId="7" hidden="1">#REF!</definedName>
    <definedName name="obras11" localSheetId="5" hidden="1">#REF!</definedName>
    <definedName name="obras11" localSheetId="6" hidden="1">#REF!</definedName>
    <definedName name="obras11" localSheetId="21" hidden="1">#REF!</definedName>
    <definedName name="obras11" localSheetId="22" hidden="1">#REF!</definedName>
    <definedName name="obras11" localSheetId="23" hidden="1">#REF!</definedName>
    <definedName name="obras11" localSheetId="24" hidden="1">#REF!</definedName>
    <definedName name="obras11" localSheetId="8" hidden="1">#REF!</definedName>
    <definedName name="obras11" localSheetId="9" hidden="1">#REF!</definedName>
    <definedName name="obras11" localSheetId="25" hidden="1">#REF!</definedName>
    <definedName name="obras11" localSheetId="26" hidden="1">#REF!</definedName>
    <definedName name="obras11" localSheetId="27" hidden="1">#REF!</definedName>
    <definedName name="obras11" localSheetId="28" hidden="1">#REF!</definedName>
    <definedName name="obras11" localSheetId="10" hidden="1">#REF!</definedName>
    <definedName name="obras11" localSheetId="12" hidden="1">#REF!</definedName>
    <definedName name="obras11" localSheetId="13" hidden="1">#REF!</definedName>
    <definedName name="obras11" localSheetId="15" hidden="1">#REF!</definedName>
    <definedName name="obras11" localSheetId="19" hidden="1">#REF!</definedName>
    <definedName name="obras11" localSheetId="16" hidden="1">#REF!</definedName>
    <definedName name="obras11" localSheetId="17" hidden="1">#REF!</definedName>
    <definedName name="obras11" localSheetId="18" hidden="1">#REF!</definedName>
    <definedName name="obras11" localSheetId="20" hidden="1">#REF!</definedName>
    <definedName name="obras11" localSheetId="11" hidden="1">#REF!</definedName>
    <definedName name="obras11" localSheetId="14" hidden="1">#REF!</definedName>
    <definedName name="obras11" localSheetId="1" hidden="1">#REF!</definedName>
    <definedName name="obras11" hidden="1">#REF!</definedName>
    <definedName name="obras111" localSheetId="7">DATE(YEAR([108]!Loan_Start),MONTH([108]!Loan_Start)+Payment_Number,DAY([108]!Loan_Start))</definedName>
    <definedName name="obras111" localSheetId="5">DATE(YEAR([108]!Loan_Start),MONTH([108]!Loan_Start)+Payment_Number,DAY([108]!Loan_Start))</definedName>
    <definedName name="obras111" localSheetId="6">DATE(YEAR([108]!Loan_Start),MONTH([108]!Loan_Start)+Payment_Number,DAY([108]!Loan_Start))</definedName>
    <definedName name="obras111" localSheetId="21">DATE(YEAR([108]!Loan_Start),MONTH([108]!Loan_Start)+Payment_Number,DAY([108]!Loan_Start))</definedName>
    <definedName name="obras111" localSheetId="22">DATE(YEAR([108]!Loan_Start),MONTH([108]!Loan_Start)+Payment_Number,DAY([108]!Loan_Start))</definedName>
    <definedName name="obras111" localSheetId="23">DATE(YEAR([108]!Loan_Start),MONTH([108]!Loan_Start)+Payment_Number,DAY([108]!Loan_Start))</definedName>
    <definedName name="obras111" localSheetId="24">DATE(YEAR([108]!Loan_Start),MONTH([108]!Loan_Start)+Payment_Number,DAY([108]!Loan_Start))</definedName>
    <definedName name="obras111" localSheetId="8">DATE(YEAR([108]!Loan_Start),MONTH([108]!Loan_Start)+Payment_Number,DAY([108]!Loan_Start))</definedName>
    <definedName name="obras111" localSheetId="9">DATE(YEAR([108]!Loan_Start),MONTH([108]!Loan_Start)+Payment_Number,DAY([108]!Loan_Start))</definedName>
    <definedName name="obras111" localSheetId="25">DATE(YEAR([108]!Loan_Start),MONTH([108]!Loan_Start)+Payment_Number,DAY([108]!Loan_Start))</definedName>
    <definedName name="obras111" localSheetId="26">DATE(YEAR([108]!Loan_Start),MONTH([108]!Loan_Start)+Payment_Number,DAY([108]!Loan_Start))</definedName>
    <definedName name="obras111" localSheetId="27">DATE(YEAR([108]!Loan_Start),MONTH([108]!Loan_Start)+Payment_Number,DAY([108]!Loan_Start))</definedName>
    <definedName name="obras111" localSheetId="28">DATE(YEAR([108]!Loan_Start),MONTH([108]!Loan_Start)+Payment_Number,DAY([108]!Loan_Start))</definedName>
    <definedName name="obras111" localSheetId="10">DATE(YEAR([108]!Loan_Start),MONTH([108]!Loan_Start)+Payment_Number,DAY([108]!Loan_Start))</definedName>
    <definedName name="obras111" localSheetId="12">DATE(YEAR([108]!Loan_Start),MONTH([108]!Loan_Start)+Payment_Number,DAY([108]!Loan_Start))</definedName>
    <definedName name="obras111" localSheetId="13">DATE(YEAR([108]!Loan_Start),MONTH([108]!Loan_Start)+Payment_Number,DAY([108]!Loan_Start))</definedName>
    <definedName name="obras111" localSheetId="15">DATE(YEAR([108]!Loan_Start),MONTH([108]!Loan_Start)+Payment_Number,DAY([108]!Loan_Start))</definedName>
    <definedName name="obras111" localSheetId="19">DATE(YEAR([108]!Loan_Start),MONTH([108]!Loan_Start)+Payment_Number,DAY([108]!Loan_Start))</definedName>
    <definedName name="obras111" localSheetId="16">DATE(YEAR([108]!Loan_Start),MONTH([108]!Loan_Start)+Payment_Number,DAY([108]!Loan_Start))</definedName>
    <definedName name="obras111" localSheetId="17">DATE(YEAR([108]!Loan_Start),MONTH([108]!Loan_Start)+Payment_Number,DAY([108]!Loan_Start))</definedName>
    <definedName name="obras111" localSheetId="18">DATE(YEAR([108]!Loan_Start),MONTH([108]!Loan_Start)+Payment_Number,DAY([108]!Loan_Start))</definedName>
    <definedName name="obras111" localSheetId="20">DATE(YEAR([108]!Loan_Start),MONTH([108]!Loan_Start)+Payment_Number,DAY([108]!Loan_Start))</definedName>
    <definedName name="obras111" localSheetId="11">DATE(YEAR([108]!Loan_Start),MONTH([108]!Loan_Start)+Payment_Number,DAY([108]!Loan_Start))</definedName>
    <definedName name="obras111" localSheetId="14">DATE(YEAR([108]!Loan_Start),MONTH([108]!Loan_Start)+Payment_Number,DAY([108]!Loan_Start))</definedName>
    <definedName name="obras111" localSheetId="1">DATE(YEAR([108]!Loan_Start),MONTH([108]!Loan_Start)+Payment_Number,DAY([108]!Loan_Start))</definedName>
    <definedName name="obras111" localSheetId="2">DATE(YEAR(#REF!),MONTH(#REF!)+Payment_Number,DAY(#REF!))</definedName>
    <definedName name="obras111" localSheetId="0">DATE(YEAR([108]!Loan_Start),MONTH([108]!Loan_Start)+Payment_Number,DAY([108]!Loan_Start))</definedName>
    <definedName name="obras111">DATE(YEAR([108]!Loan_Start),MONTH([108]!Loan_Start)+Payment_Number,DAY([108]!Loan_Start))</definedName>
    <definedName name="OCD" localSheetId="1">[13]Tablas!#REF!</definedName>
    <definedName name="OCD" localSheetId="2">#REF!</definedName>
    <definedName name="OCD">[13]Tablas!#REF!</definedName>
    <definedName name="OCD1_1" localSheetId="1">[13]Tablas!#REF!</definedName>
    <definedName name="OCD1_1" localSheetId="2">#REF!</definedName>
    <definedName name="OCD1_1">[13]Tablas!#REF!</definedName>
    <definedName name="OCD1_1_1" localSheetId="1">[13]Tablas!#REF!</definedName>
    <definedName name="OCD1_1_1" localSheetId="2">#REF!</definedName>
    <definedName name="OCD1_1_1">[13]Tablas!#REF!</definedName>
    <definedName name="OCI" localSheetId="1">[13]Tablas!#REF!</definedName>
    <definedName name="OCI" localSheetId="2">#REF!</definedName>
    <definedName name="OCI">[13]Tablas!#REF!</definedName>
    <definedName name="OCI1_1" localSheetId="1">[13]Tablas!#REF!</definedName>
    <definedName name="OCI1_1" localSheetId="2">#REF!</definedName>
    <definedName name="OCI1_1">[13]Tablas!#REF!</definedName>
    <definedName name="OCI1_1_1" localSheetId="2">#REF!</definedName>
    <definedName name="OCI1_1_1">[13]Tablas!#REF!</definedName>
    <definedName name="OCTUBRE" localSheetId="7"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21" hidden="1">{#N/A,#N/A,FALSE,"orthoflow";#N/A,#N/A,FALSE,"Miscelaneos";#N/A,#N/A,FALSE,"Instrumentacio";#N/A,#N/A,FALSE,"Electrico";#N/A,#N/A,FALSE,"Valv. Seguridad"}</definedName>
    <definedName name="OCTUBRE" localSheetId="22" hidden="1">{#N/A,#N/A,FALSE,"orthoflow";#N/A,#N/A,FALSE,"Miscelaneos";#N/A,#N/A,FALSE,"Instrumentacio";#N/A,#N/A,FALSE,"Electrico";#N/A,#N/A,FALSE,"Valv. Seguridad"}</definedName>
    <definedName name="OCTUBRE" localSheetId="23" hidden="1">{#N/A,#N/A,FALSE,"orthoflow";#N/A,#N/A,FALSE,"Miscelaneos";#N/A,#N/A,FALSE,"Instrumentacio";#N/A,#N/A,FALSE,"Electrico";#N/A,#N/A,FALSE,"Valv. Seguridad"}</definedName>
    <definedName name="OCTUBRE" localSheetId="24"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25" hidden="1">{#N/A,#N/A,FALSE,"orthoflow";#N/A,#N/A,FALSE,"Miscelaneos";#N/A,#N/A,FALSE,"Instrumentacio";#N/A,#N/A,FALSE,"Electrico";#N/A,#N/A,FALSE,"Valv. Seguridad"}</definedName>
    <definedName name="OCTUBRE" localSheetId="26" hidden="1">{#N/A,#N/A,FALSE,"orthoflow";#N/A,#N/A,FALSE,"Miscelaneos";#N/A,#N/A,FALSE,"Instrumentacio";#N/A,#N/A,FALSE,"Electrico";#N/A,#N/A,FALSE,"Valv. Seguridad"}</definedName>
    <definedName name="OCTUBRE" localSheetId="27" hidden="1">{#N/A,#N/A,FALSE,"orthoflow";#N/A,#N/A,FALSE,"Miscelaneos";#N/A,#N/A,FALSE,"Instrumentacio";#N/A,#N/A,FALSE,"Electrico";#N/A,#N/A,FALSE,"Valv. Seguridad"}</definedName>
    <definedName name="OCTUBRE" localSheetId="28"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15" hidden="1">{#N/A,#N/A,FALSE,"orthoflow";#N/A,#N/A,FALSE,"Miscelaneos";#N/A,#N/A,FALSE,"Instrumentacio";#N/A,#N/A,FALSE,"Electrico";#N/A,#N/A,FALSE,"Valv. Seguridad"}</definedName>
    <definedName name="OCTUBRE" localSheetId="19" hidden="1">{#N/A,#N/A,FALSE,"orthoflow";#N/A,#N/A,FALSE,"Miscelaneos";#N/A,#N/A,FALSE,"Instrumentacio";#N/A,#N/A,FALSE,"Electrico";#N/A,#N/A,FALSE,"Valv. Seguridad"}</definedName>
    <definedName name="OCTUBRE" localSheetId="16" hidden="1">{#N/A,#N/A,FALSE,"orthoflow";#N/A,#N/A,FALSE,"Miscelaneos";#N/A,#N/A,FALSE,"Instrumentacio";#N/A,#N/A,FALSE,"Electrico";#N/A,#N/A,FALSE,"Valv. Seguridad"}</definedName>
    <definedName name="OCTUBRE" localSheetId="17" hidden="1">{#N/A,#N/A,FALSE,"orthoflow";#N/A,#N/A,FALSE,"Miscelaneos";#N/A,#N/A,FALSE,"Instrumentacio";#N/A,#N/A,FALSE,"Electrico";#N/A,#N/A,FALSE,"Valv. Seguridad"}</definedName>
    <definedName name="OCTUBRE" localSheetId="18" hidden="1">{#N/A,#N/A,FALSE,"orthoflow";#N/A,#N/A,FALSE,"Miscelaneos";#N/A,#N/A,FALSE,"Instrumentacio";#N/A,#N/A,FALSE,"Electrico";#N/A,#N/A,FALSE,"Valv. Seguridad"}</definedName>
    <definedName name="OCTUBRE" localSheetId="2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4"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1">#REF!</definedName>
    <definedName name="OD" localSheetId="2">#REF!</definedName>
    <definedName name="OD">#REF!</definedName>
    <definedName name="OFICIAL" localSheetId="1">#REF!</definedName>
    <definedName name="OFICIAL">#REF!</definedName>
    <definedName name="oiret" localSheetId="7"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10"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5" hidden="1">{"via1",#N/A,TRUE,"general";"via2",#N/A,TRUE,"general";"via3",#N/A,TRUE,"general"}</definedName>
    <definedName name="OIUOIU" localSheetId="19"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20" hidden="1">{"via1",#N/A,TRUE,"general";"via2",#N/A,TRUE,"general";"via3",#N/A,TRUE,"general"}</definedName>
    <definedName name="OIUOIU" localSheetId="11" hidden="1">{"via1",#N/A,TRUE,"general";"via2",#N/A,TRUE,"general";"via3",#N/A,TRUE,"general"}</definedName>
    <definedName name="OIUOIU" localSheetId="14"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7"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10"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5" hidden="1">{"via1",#N/A,TRUE,"general";"via2",#N/A,TRUE,"general";"via3",#N/A,TRUE,"general"}</definedName>
    <definedName name="ooo" localSheetId="19"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20" hidden="1">{"via1",#N/A,TRUE,"general";"via2",#N/A,TRUE,"general";"via3",#N/A,TRUE,"general"}</definedName>
    <definedName name="ooo" localSheetId="11" hidden="1">{"via1",#N/A,TRUE,"general";"via2",#N/A,TRUE,"general";"via3",#N/A,TRUE,"general"}</definedName>
    <definedName name="ooo" localSheetId="14" hidden="1">{"via1",#N/A,TRUE,"general";"via2",#N/A,TRUE,"general";"via3",#N/A,TRUE,"general"}</definedName>
    <definedName name="ooo" localSheetId="4">#REF!</definedName>
    <definedName name="ooo" localSheetId="3">#REF!</definedName>
    <definedName name="ooo" localSheetId="1"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10"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5" hidden="1">{"via1",#N/A,TRUE,"general";"via2",#N/A,TRUE,"general";"via3",#N/A,TRUE,"general"}</definedName>
    <definedName name="oooos" localSheetId="19"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20" hidden="1">{"via1",#N/A,TRUE,"general";"via2",#N/A,TRUE,"general";"via3",#N/A,TRUE,"general"}</definedName>
    <definedName name="oooos" localSheetId="11" hidden="1">{"via1",#N/A,TRUE,"general";"via2",#N/A,TRUE,"general";"via3",#N/A,TRUE,"general"}</definedName>
    <definedName name="oooos" localSheetId="14"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 localSheetId="2">#REF!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localSheetId="7"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21" hidden="1">{#N/A,#N/A,FALSE,"orthoflow";#N/A,#N/A,FALSE,"Miscelaneos";#N/A,#N/A,FALSE,"Instrumentacio";#N/A,#N/A,FALSE,"Electrico";#N/A,#N/A,FALSE,"Valv. Seguridad"}</definedName>
    <definedName name="ORIGINAL" localSheetId="22" hidden="1">{#N/A,#N/A,FALSE,"orthoflow";#N/A,#N/A,FALSE,"Miscelaneos";#N/A,#N/A,FALSE,"Instrumentacio";#N/A,#N/A,FALSE,"Electrico";#N/A,#N/A,FALSE,"Valv. Seguridad"}</definedName>
    <definedName name="ORIGINAL" localSheetId="23" hidden="1">{#N/A,#N/A,FALSE,"orthoflow";#N/A,#N/A,FALSE,"Miscelaneos";#N/A,#N/A,FALSE,"Instrumentacio";#N/A,#N/A,FALSE,"Electrico";#N/A,#N/A,FALSE,"Valv. Seguridad"}</definedName>
    <definedName name="ORIGINAL" localSheetId="24"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25" hidden="1">{#N/A,#N/A,FALSE,"orthoflow";#N/A,#N/A,FALSE,"Miscelaneos";#N/A,#N/A,FALSE,"Instrumentacio";#N/A,#N/A,FALSE,"Electrico";#N/A,#N/A,FALSE,"Valv. Seguridad"}</definedName>
    <definedName name="ORIGINAL" localSheetId="26" hidden="1">{#N/A,#N/A,FALSE,"orthoflow";#N/A,#N/A,FALSE,"Miscelaneos";#N/A,#N/A,FALSE,"Instrumentacio";#N/A,#N/A,FALSE,"Electrico";#N/A,#N/A,FALSE,"Valv. Seguridad"}</definedName>
    <definedName name="ORIGINAL" localSheetId="27" hidden="1">{#N/A,#N/A,FALSE,"orthoflow";#N/A,#N/A,FALSE,"Miscelaneos";#N/A,#N/A,FALSE,"Instrumentacio";#N/A,#N/A,FALSE,"Electrico";#N/A,#N/A,FALSE,"Valv. Seguridad"}</definedName>
    <definedName name="ORIGINAL" localSheetId="28"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15" hidden="1">{#N/A,#N/A,FALSE,"orthoflow";#N/A,#N/A,FALSE,"Miscelaneos";#N/A,#N/A,FALSE,"Instrumentacio";#N/A,#N/A,FALSE,"Electrico";#N/A,#N/A,FALSE,"Valv. Seguridad"}</definedName>
    <definedName name="ORIGINAL" localSheetId="19" hidden="1">{#N/A,#N/A,FALSE,"orthoflow";#N/A,#N/A,FALSE,"Miscelaneos";#N/A,#N/A,FALSE,"Instrumentacio";#N/A,#N/A,FALSE,"Electrico";#N/A,#N/A,FALSE,"Valv. Seguridad"}</definedName>
    <definedName name="ORIGINAL" localSheetId="16" hidden="1">{#N/A,#N/A,FALSE,"orthoflow";#N/A,#N/A,FALSE,"Miscelaneos";#N/A,#N/A,FALSE,"Instrumentacio";#N/A,#N/A,FALSE,"Electrico";#N/A,#N/A,FALSE,"Valv. Seguridad"}</definedName>
    <definedName name="ORIGINAL" localSheetId="17" hidden="1">{#N/A,#N/A,FALSE,"orthoflow";#N/A,#N/A,FALSE,"Miscelaneos";#N/A,#N/A,FALSE,"Instrumentacio";#N/A,#N/A,FALSE,"Electrico";#N/A,#N/A,FALSE,"Valv. Seguridad"}</definedName>
    <definedName name="ORIGINAL" localSheetId="18" hidden="1">{#N/A,#N/A,FALSE,"orthoflow";#N/A,#N/A,FALSE,"Miscelaneos";#N/A,#N/A,FALSE,"Instrumentacio";#N/A,#N/A,FALSE,"Electrico";#N/A,#N/A,FALSE,"Valv. Seguridad"}</definedName>
    <definedName name="ORIGINAL" localSheetId="2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4"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#REF!</definedName>
    <definedName name="OROZCO" hidden="1">[8]INST!#REF!</definedName>
    <definedName name="otros" localSheetId="2">#REF!</definedName>
    <definedName name="otros">[76]otros!$A$6:$A$1235</definedName>
    <definedName name="OTROS1" localSheetId="7">#REF!</definedName>
    <definedName name="OTROS1" localSheetId="5">#REF!</definedName>
    <definedName name="OTROS1" localSheetId="6">#REF!</definedName>
    <definedName name="OTROS1" localSheetId="21">#REF!</definedName>
    <definedName name="OTROS1" localSheetId="22">#REF!</definedName>
    <definedName name="OTROS1" localSheetId="23">#REF!</definedName>
    <definedName name="OTROS1" localSheetId="24">#REF!</definedName>
    <definedName name="OTROS1" localSheetId="8">#REF!</definedName>
    <definedName name="OTROS1" localSheetId="9">#REF!</definedName>
    <definedName name="OTROS1" localSheetId="25">#REF!</definedName>
    <definedName name="OTROS1" localSheetId="26">#REF!</definedName>
    <definedName name="OTROS1" localSheetId="27">#REF!</definedName>
    <definedName name="OTROS1" localSheetId="28">#REF!</definedName>
    <definedName name="OTROS1" localSheetId="10">#REF!</definedName>
    <definedName name="OTROS1" localSheetId="12">#REF!</definedName>
    <definedName name="OTROS1" localSheetId="13">#REF!</definedName>
    <definedName name="OTROS1" localSheetId="15">#REF!</definedName>
    <definedName name="OTROS1" localSheetId="19">#REF!</definedName>
    <definedName name="OTROS1" localSheetId="16">#REF!</definedName>
    <definedName name="OTROS1" localSheetId="17">#REF!</definedName>
    <definedName name="OTROS1" localSheetId="18">#REF!</definedName>
    <definedName name="OTROS1" localSheetId="20">#REF!</definedName>
    <definedName name="OTROS1" localSheetId="11">#REF!</definedName>
    <definedName name="OTROS1" localSheetId="14">#REF!</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7"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10"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5" hidden="1">{"via1",#N/A,TRUE,"general";"via2",#N/A,TRUE,"general";"via3",#N/A,TRUE,"general"}</definedName>
    <definedName name="p0p0" localSheetId="19"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20" hidden="1">{"via1",#N/A,TRUE,"general";"via2",#N/A,TRUE,"general";"via3",#N/A,TRUE,"general"}</definedName>
    <definedName name="p0p0" localSheetId="11" hidden="1">{"via1",#N/A,TRUE,"general";"via2",#N/A,TRUE,"general";"via3",#N/A,TRUE,"general"}</definedName>
    <definedName name="p0p0" localSheetId="14"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 localSheetId="2">#REF!</definedName>
    <definedName name="Page____1____of____2">#REF!</definedName>
    <definedName name="Parametro_Peso" localSheetId="2">#REF!</definedName>
    <definedName name="Parametro_Peso">[63]Tablas!$A$1:$A$65536</definedName>
    <definedName name="Pay_Date" localSheetId="7">#REF!</definedName>
    <definedName name="Pay_Date" localSheetId="5">#REF!</definedName>
    <definedName name="Pay_Date" localSheetId="6">#REF!</definedName>
    <definedName name="Pay_Date" localSheetId="21">#REF!</definedName>
    <definedName name="Pay_Date" localSheetId="22">#REF!</definedName>
    <definedName name="Pay_Date" localSheetId="23">#REF!</definedName>
    <definedName name="Pay_Date" localSheetId="24">#REF!</definedName>
    <definedName name="Pay_Date" localSheetId="8">#REF!</definedName>
    <definedName name="Pay_Date" localSheetId="9">#REF!</definedName>
    <definedName name="Pay_Date" localSheetId="25">#REF!</definedName>
    <definedName name="Pay_Date" localSheetId="26">#REF!</definedName>
    <definedName name="Pay_Date" localSheetId="27">#REF!</definedName>
    <definedName name="Pay_Date" localSheetId="28">#REF!</definedName>
    <definedName name="Pay_Date" localSheetId="10">#REF!</definedName>
    <definedName name="Pay_Date" localSheetId="12">#REF!</definedName>
    <definedName name="Pay_Date" localSheetId="13">#REF!</definedName>
    <definedName name="Pay_Date" localSheetId="15">#REF!</definedName>
    <definedName name="Pay_Date" localSheetId="19">#REF!</definedName>
    <definedName name="Pay_Date" localSheetId="16">#REF!</definedName>
    <definedName name="Pay_Date" localSheetId="17">#REF!</definedName>
    <definedName name="Pay_Date" localSheetId="18">#REF!</definedName>
    <definedName name="Pay_Date" localSheetId="20">#REF!</definedName>
    <definedName name="Pay_Date" localSheetId="11">#REF!</definedName>
    <definedName name="Pay_Date" localSheetId="14">#REF!</definedName>
    <definedName name="Pay_Date" localSheetId="1">#REF!</definedName>
    <definedName name="Pay_Date">#REF!</definedName>
    <definedName name="Pay_Num" localSheetId="1">#REF!</definedName>
    <definedName name="Pay_Num">#REF!</definedName>
    <definedName name="Payment_Date" localSheetId="7">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10">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5">DATE(YEAR([0]!Loan_Start),MONTH([0]!Loan_Start)+Payment_Number,DAY([0]!Loan_Start))</definedName>
    <definedName name="Payment_Date" localSheetId="19">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20">DATE(YEAR([0]!Loan_Start),MONTH([0]!Loan_Start)+Payment_Number,DAY([0]!Loan_Start))</definedName>
    <definedName name="Payment_Date" localSheetId="11">DATE(YEAR([0]!Loan_Start),MONTH([0]!Loan_Start)+Payment_Number,DAY([0]!Loan_Start))</definedName>
    <definedName name="Payment_Date" localSheetId="14">DATE(YEAR([0]!Loan_Start),MONTH([0]!Loan_Start)+Payment_Number,DAY([0]!Loan_Start))</definedName>
    <definedName name="Payment_Date" localSheetId="1">DATE(YEAR('MEMORIAS DE CANTIDADES'!Loan_Start),MONTH('MEMORIAS DE CANTIDADES'!Loan_Start)+Payment_Number,DAY('MEMORIAS DE CANTIDADES'!Loan_Start))</definedName>
    <definedName name="Payment_Date" localSheetId="2">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7">DATE(YEAR([108]!Loan_Start),MONTH([108]!Loan_Start)+Payment_Number,DAY([108]!Loan_Start))</definedName>
    <definedName name="Payment_Date1" localSheetId="5">DATE(YEAR([108]!Loan_Start),MONTH([108]!Loan_Start)+Payment_Number,DAY([108]!Loan_Start))</definedName>
    <definedName name="Payment_Date1" localSheetId="6">DATE(YEAR([108]!Loan_Start),MONTH([108]!Loan_Start)+Payment_Number,DAY([108]!Loan_Start))</definedName>
    <definedName name="Payment_Date1" localSheetId="21">DATE(YEAR([108]!Loan_Start),MONTH([108]!Loan_Start)+Payment_Number,DAY([108]!Loan_Start))</definedName>
    <definedName name="Payment_Date1" localSheetId="22">DATE(YEAR([108]!Loan_Start),MONTH([108]!Loan_Start)+Payment_Number,DAY([108]!Loan_Start))</definedName>
    <definedName name="Payment_Date1" localSheetId="23">DATE(YEAR([108]!Loan_Start),MONTH([108]!Loan_Start)+Payment_Number,DAY([108]!Loan_Start))</definedName>
    <definedName name="Payment_Date1" localSheetId="24">DATE(YEAR([108]!Loan_Start),MONTH([108]!Loan_Start)+Payment_Number,DAY([108]!Loan_Start))</definedName>
    <definedName name="Payment_Date1" localSheetId="8">DATE(YEAR([108]!Loan_Start),MONTH([108]!Loan_Start)+Payment_Number,DAY([108]!Loan_Start))</definedName>
    <definedName name="Payment_Date1" localSheetId="9">DATE(YEAR([108]!Loan_Start),MONTH([108]!Loan_Start)+Payment_Number,DAY([108]!Loan_Start))</definedName>
    <definedName name="Payment_Date1" localSheetId="25">DATE(YEAR([108]!Loan_Start),MONTH([108]!Loan_Start)+Payment_Number,DAY([108]!Loan_Start))</definedName>
    <definedName name="Payment_Date1" localSheetId="26">DATE(YEAR([108]!Loan_Start),MONTH([108]!Loan_Start)+Payment_Number,DAY([108]!Loan_Start))</definedName>
    <definedName name="Payment_Date1" localSheetId="27">DATE(YEAR([108]!Loan_Start),MONTH([108]!Loan_Start)+Payment_Number,DAY([108]!Loan_Start))</definedName>
    <definedName name="Payment_Date1" localSheetId="28">DATE(YEAR([108]!Loan_Start),MONTH([108]!Loan_Start)+Payment_Number,DAY([108]!Loan_Start))</definedName>
    <definedName name="Payment_Date1" localSheetId="10">DATE(YEAR([108]!Loan_Start),MONTH([108]!Loan_Start)+Payment_Number,DAY([108]!Loan_Start))</definedName>
    <definedName name="Payment_Date1" localSheetId="12">DATE(YEAR([108]!Loan_Start),MONTH([108]!Loan_Start)+Payment_Number,DAY([108]!Loan_Start))</definedName>
    <definedName name="Payment_Date1" localSheetId="13">DATE(YEAR([108]!Loan_Start),MONTH([108]!Loan_Start)+Payment_Number,DAY([108]!Loan_Start))</definedName>
    <definedName name="Payment_Date1" localSheetId="15">DATE(YEAR([108]!Loan_Start),MONTH([108]!Loan_Start)+Payment_Number,DAY([108]!Loan_Start))</definedName>
    <definedName name="Payment_Date1" localSheetId="19">DATE(YEAR([108]!Loan_Start),MONTH([108]!Loan_Start)+Payment_Number,DAY([108]!Loan_Start))</definedName>
    <definedName name="Payment_Date1" localSheetId="16">DATE(YEAR([108]!Loan_Start),MONTH([108]!Loan_Start)+Payment_Number,DAY([108]!Loan_Start))</definedName>
    <definedName name="Payment_Date1" localSheetId="17">DATE(YEAR([108]!Loan_Start),MONTH([108]!Loan_Start)+Payment_Number,DAY([108]!Loan_Start))</definedName>
    <definedName name="Payment_Date1" localSheetId="18">DATE(YEAR([108]!Loan_Start),MONTH([108]!Loan_Start)+Payment_Number,DAY([108]!Loan_Start))</definedName>
    <definedName name="Payment_Date1" localSheetId="20">DATE(YEAR([108]!Loan_Start),MONTH([108]!Loan_Start)+Payment_Number,DAY([108]!Loan_Start))</definedName>
    <definedName name="Payment_Date1" localSheetId="11">DATE(YEAR([108]!Loan_Start),MONTH([108]!Loan_Start)+Payment_Number,DAY([108]!Loan_Start))</definedName>
    <definedName name="Payment_Date1" localSheetId="14">DATE(YEAR([108]!Loan_Start),MONTH([108]!Loan_Start)+Payment_Number,DAY([108]!Loan_Start))</definedName>
    <definedName name="Payment_Date1" localSheetId="1">DATE(YEAR([108]!Loan_Start),MONTH([108]!Loan_Start)+Payment_Number,DAY([108]!Loan_Start))</definedName>
    <definedName name="Payment_Date1" localSheetId="2">DATE(YEAR(#REF!),MONTH(#REF!)+Payment_Number,DAY(#REF!))</definedName>
    <definedName name="Payment_Date1" localSheetId="0">DATE(YEAR([108]!Loan_Start),MONTH([108]!Loan_Start)+Payment_Number,DAY([108]!Loan_Start))</definedName>
    <definedName name="Payment_Date1">DATE(YEAR([108]!Loan_Start),MONTH([108]!Loan_Start)+Payment_Number,DAY([108]!Loan_Start))</definedName>
    <definedName name="Payment_Needed">"Pago necesario"</definedName>
    <definedName name="Pb" localSheetId="1">#REF!</definedName>
    <definedName name="Pb" localSheetId="2">#REF!</definedName>
    <definedName name="Pb">#REF!</definedName>
    <definedName name="Pd" localSheetId="1">#REF!</definedName>
    <definedName name="Pd">#REF!</definedName>
    <definedName name="PEPE" localSheetId="7">[6]!ERR</definedName>
    <definedName name="PEPE" localSheetId="5">[6]!ERR</definedName>
    <definedName name="PEPE" localSheetId="6">[6]!ERR</definedName>
    <definedName name="PEPE" localSheetId="21">[6]!ERR</definedName>
    <definedName name="PEPE" localSheetId="22">[6]!ERR</definedName>
    <definedName name="PEPE" localSheetId="23">[6]!ERR</definedName>
    <definedName name="PEPE" localSheetId="24">[6]!ERR</definedName>
    <definedName name="PEPE" localSheetId="8">[6]!ERR</definedName>
    <definedName name="PEPE" localSheetId="9">[6]!ERR</definedName>
    <definedName name="PEPE" localSheetId="25">[6]!ERR</definedName>
    <definedName name="PEPE" localSheetId="26">[6]!ERR</definedName>
    <definedName name="PEPE" localSheetId="27">[6]!ERR</definedName>
    <definedName name="PEPE" localSheetId="28">[6]!ERR</definedName>
    <definedName name="PEPE" localSheetId="10">[6]!ERR</definedName>
    <definedName name="PEPE" localSheetId="12">[6]!ERR</definedName>
    <definedName name="PEPE" localSheetId="13">[6]!ERR</definedName>
    <definedName name="PEPE" localSheetId="15">[6]!ERR</definedName>
    <definedName name="PEPE" localSheetId="19">[6]!ERR</definedName>
    <definedName name="PEPE" localSheetId="16">[6]!ERR</definedName>
    <definedName name="PEPE" localSheetId="17">[6]!ERR</definedName>
    <definedName name="PEPE" localSheetId="18">[6]!ERR</definedName>
    <definedName name="PEPE" localSheetId="20">[6]!ERR</definedName>
    <definedName name="PEPE" localSheetId="11">[6]!ERR</definedName>
    <definedName name="PEPE" localSheetId="14">[6]!ERR</definedName>
    <definedName name="PEPE" localSheetId="1">'MEMORIAS DE CANTIDADES'!ERR</definedName>
    <definedName name="PEPE" localSheetId="2">'PMA '!ERR</definedName>
    <definedName name="PEPE">[0]!ERR</definedName>
    <definedName name="Periodo" localSheetId="2">#REF!</definedName>
    <definedName name="Periodo">[47]Hoja1!$C$1</definedName>
    <definedName name="PeriodoPago" localSheetId="2">#REF!</definedName>
    <definedName name="PeriodoPago">'[45]LIQUIDA-NOMINA'!$C$4</definedName>
    <definedName name="PeriodoRepago" localSheetId="7">#REF!</definedName>
    <definedName name="PeriodoRepago" localSheetId="5">#REF!</definedName>
    <definedName name="PeriodoRepago" localSheetId="6">#REF!</definedName>
    <definedName name="PeriodoRepago" localSheetId="21">#REF!</definedName>
    <definedName name="PeriodoRepago" localSheetId="22">#REF!</definedName>
    <definedName name="PeriodoRepago" localSheetId="23">#REF!</definedName>
    <definedName name="PeriodoRepago" localSheetId="24">#REF!</definedName>
    <definedName name="PeriodoRepago" localSheetId="8">#REF!</definedName>
    <definedName name="PeriodoRepago" localSheetId="9">#REF!</definedName>
    <definedName name="PeriodoRepago" localSheetId="25">#REF!</definedName>
    <definedName name="PeriodoRepago" localSheetId="26">#REF!</definedName>
    <definedName name="PeriodoRepago" localSheetId="27">#REF!</definedName>
    <definedName name="PeriodoRepago" localSheetId="28">#REF!</definedName>
    <definedName name="PeriodoRepago" localSheetId="10">#REF!</definedName>
    <definedName name="PeriodoRepago" localSheetId="12">#REF!</definedName>
    <definedName name="PeriodoRepago" localSheetId="13">#REF!</definedName>
    <definedName name="PeriodoRepago" localSheetId="15">#REF!</definedName>
    <definedName name="PeriodoRepago" localSheetId="19">#REF!</definedName>
    <definedName name="PeriodoRepago" localSheetId="16">#REF!</definedName>
    <definedName name="PeriodoRepago" localSheetId="17">#REF!</definedName>
    <definedName name="PeriodoRepago" localSheetId="18">#REF!</definedName>
    <definedName name="PeriodoRepago" localSheetId="20">#REF!</definedName>
    <definedName name="PeriodoRepago" localSheetId="11">#REF!</definedName>
    <definedName name="PeriodoRepago" localSheetId="14">#REF!</definedName>
    <definedName name="PeriodoRepago" localSheetId="1">#REF!</definedName>
    <definedName name="PeriodoRepago">#REF!</definedName>
    <definedName name="PeriodoRepagoCCP" localSheetId="1">#REF!</definedName>
    <definedName name="PeriodoRepagoCCP">#REF!</definedName>
    <definedName name="phed" localSheetId="2">#REF!</definedName>
    <definedName name="phed">[61]Hoja1!$C$4</definedName>
    <definedName name="phen" localSheetId="2">#REF!</definedName>
    <definedName name="phen">[61]Hoja1!$C$5</definedName>
    <definedName name="Pindis" localSheetId="7">#REF!</definedName>
    <definedName name="Pindis" localSheetId="5">#REF!</definedName>
    <definedName name="Pindis" localSheetId="6">#REF!</definedName>
    <definedName name="Pindis" localSheetId="21">#REF!</definedName>
    <definedName name="Pindis" localSheetId="22">#REF!</definedName>
    <definedName name="Pindis" localSheetId="23">#REF!</definedName>
    <definedName name="Pindis" localSheetId="24">#REF!</definedName>
    <definedName name="Pindis" localSheetId="8">#REF!</definedName>
    <definedName name="Pindis" localSheetId="9">#REF!</definedName>
    <definedName name="Pindis" localSheetId="25">#REF!</definedName>
    <definedName name="Pindis" localSheetId="26">#REF!</definedName>
    <definedName name="Pindis" localSheetId="27">#REF!</definedName>
    <definedName name="Pindis" localSheetId="28">#REF!</definedName>
    <definedName name="Pindis" localSheetId="10">#REF!</definedName>
    <definedName name="Pindis" localSheetId="12">#REF!</definedName>
    <definedName name="Pindis" localSheetId="13">#REF!</definedName>
    <definedName name="Pindis" localSheetId="15">#REF!</definedName>
    <definedName name="Pindis" localSheetId="19">#REF!</definedName>
    <definedName name="Pindis" localSheetId="16">#REF!</definedName>
    <definedName name="Pindis" localSheetId="17">#REF!</definedName>
    <definedName name="Pindis" localSheetId="18">#REF!</definedName>
    <definedName name="Pindis" localSheetId="20">#REF!</definedName>
    <definedName name="Pindis" localSheetId="11">#REF!</definedName>
    <definedName name="Pindis" localSheetId="14">#REF!</definedName>
    <definedName name="Pindis" localSheetId="1">#REF!</definedName>
    <definedName name="Pindis">#REF!</definedName>
    <definedName name="pint" localSheetId="7">'[83]7422CW00'!#REF!</definedName>
    <definedName name="pint" localSheetId="5">'[83]7422CW00'!#REF!</definedName>
    <definedName name="pint" localSheetId="6">'[83]7422CW00'!#REF!</definedName>
    <definedName name="pint" localSheetId="21">'[83]7422CW00'!#REF!</definedName>
    <definedName name="pint" localSheetId="22">'[83]7422CW00'!#REF!</definedName>
    <definedName name="pint" localSheetId="23">'[83]7422CW00'!#REF!</definedName>
    <definedName name="pint" localSheetId="24">'[83]7422CW00'!#REF!</definedName>
    <definedName name="pint" localSheetId="8">'[83]7422CW00'!#REF!</definedName>
    <definedName name="pint" localSheetId="9">'[83]7422CW00'!#REF!</definedName>
    <definedName name="pint" localSheetId="25">'[83]7422CW00'!#REF!</definedName>
    <definedName name="pint" localSheetId="26">'[83]7422CW00'!#REF!</definedName>
    <definedName name="pint" localSheetId="27">'[83]7422CW00'!#REF!</definedName>
    <definedName name="pint" localSheetId="28">'[83]7422CW00'!#REF!</definedName>
    <definedName name="pint" localSheetId="10">'[83]7422CW00'!#REF!</definedName>
    <definedName name="pint" localSheetId="12">'[83]7422CW00'!#REF!</definedName>
    <definedName name="pint" localSheetId="13">'[83]7422CW00'!#REF!</definedName>
    <definedName name="pint" localSheetId="15">'[83]7422CW00'!#REF!</definedName>
    <definedName name="pint" localSheetId="19">'[83]7422CW00'!#REF!</definedName>
    <definedName name="pint" localSheetId="16">'[83]7422CW00'!#REF!</definedName>
    <definedName name="pint" localSheetId="17">'[83]7422CW00'!#REF!</definedName>
    <definedName name="pint" localSheetId="18">'[83]7422CW00'!#REF!</definedName>
    <definedName name="pint" localSheetId="20">'[83]7422CW00'!#REF!</definedName>
    <definedName name="pint" localSheetId="11">'[83]7422CW00'!#REF!</definedName>
    <definedName name="pint" localSheetId="14">'[83]7422CW00'!#REF!</definedName>
    <definedName name="pint" localSheetId="1">'[83]7422CW00'!#REF!</definedName>
    <definedName name="pint" localSheetId="2">#REF!</definedName>
    <definedName name="pint">'[83]7422CW00'!#REF!</definedName>
    <definedName name="pintura" localSheetId="1">'[83]7422CW00'!#REF!</definedName>
    <definedName name="pintura" localSheetId="2">#REF!</definedName>
    <definedName name="pintura">'[83]7422CW00'!#REF!</definedName>
    <definedName name="pintyura" localSheetId="2">#REF!</definedName>
    <definedName name="pintyura">[109]STRSUMM0!#REF!</definedName>
    <definedName name="PIP" localSheetId="7">#REF!</definedName>
    <definedName name="PIP" localSheetId="5">#REF!</definedName>
    <definedName name="PIP" localSheetId="6">#REF!</definedName>
    <definedName name="PIP" localSheetId="21">#REF!</definedName>
    <definedName name="PIP" localSheetId="22">#REF!</definedName>
    <definedName name="PIP" localSheetId="23">#REF!</definedName>
    <definedName name="PIP" localSheetId="24">#REF!</definedName>
    <definedName name="PIP" localSheetId="8">#REF!</definedName>
    <definedName name="PIP" localSheetId="9">#REF!</definedName>
    <definedName name="PIP" localSheetId="25">#REF!</definedName>
    <definedName name="PIP" localSheetId="26">#REF!</definedName>
    <definedName name="PIP" localSheetId="27">#REF!</definedName>
    <definedName name="PIP" localSheetId="28">#REF!</definedName>
    <definedName name="PIP" localSheetId="10">#REF!</definedName>
    <definedName name="PIP" localSheetId="12">#REF!</definedName>
    <definedName name="PIP" localSheetId="13">#REF!</definedName>
    <definedName name="PIP" localSheetId="15">#REF!</definedName>
    <definedName name="PIP" localSheetId="19">#REF!</definedName>
    <definedName name="PIP" localSheetId="16">#REF!</definedName>
    <definedName name="PIP" localSheetId="17">#REF!</definedName>
    <definedName name="PIP" localSheetId="18">#REF!</definedName>
    <definedName name="PIP" localSheetId="20">#REF!</definedName>
    <definedName name="PIP" localSheetId="11">#REF!</definedName>
    <definedName name="PIP" localSheetId="14">#REF!</definedName>
    <definedName name="PIP" localSheetId="1">#REF!</definedName>
    <definedName name="PIP">#REF!</definedName>
    <definedName name="Piscinas" localSheetId="1">#REF!</definedName>
    <definedName name="Piscinas">#REF!</definedName>
    <definedName name="pk">#REF!</definedName>
    <definedName name="PKHK" localSheetId="7"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10"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5" hidden="1">{"TAB1",#N/A,TRUE,"GENERAL";"TAB2",#N/A,TRUE,"GENERAL";"TAB3",#N/A,TRUE,"GENERAL";"TAB4",#N/A,TRUE,"GENERAL";"TAB5",#N/A,TRUE,"GENERAL"}</definedName>
    <definedName name="PKHK" localSheetId="19"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2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4"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10"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5" hidden="1">{"TAB1",#N/A,TRUE,"GENERAL";"TAB2",#N/A,TRUE,"GENERAL";"TAB3",#N/A,TRUE,"GENERAL";"TAB4",#N/A,TRUE,"GENERAL";"TAB5",#N/A,TRUE,"GENERAL"}</definedName>
    <definedName name="pkj" localSheetId="19"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20" hidden="1">{"TAB1",#N/A,TRUE,"GENERAL";"TAB2",#N/A,TRUE,"GENERAL";"TAB3",#N/A,TRUE,"GENERAL";"TAB4",#N/A,TRUE,"GENERAL";"TAB5",#N/A,TRUE,"GENERAL"}</definedName>
    <definedName name="pkj" localSheetId="11" hidden="1">{"TAB1",#N/A,TRUE,"GENERAL";"TAB2",#N/A,TRUE,"GENERAL";"TAB3",#N/A,TRUE,"GENERAL";"TAB4",#N/A,TRUE,"GENERAL";"TAB5",#N/A,TRUE,"GENERAL"}</definedName>
    <definedName name="pkj" localSheetId="14"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 localSheetId="2">#REF!</definedName>
    <definedName name="pkwsem">#REF!</definedName>
    <definedName name="PLAD" localSheetId="7"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10"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5" hidden="1">{"TAB1",#N/A,TRUE,"GENERAL";"TAB2",#N/A,TRUE,"GENERAL";"TAB3",#N/A,TRUE,"GENERAL";"TAB4",#N/A,TRUE,"GENERAL";"TAB5",#N/A,TRUE,"GENERAL"}</definedName>
    <definedName name="PLAD" localSheetId="19"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2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4"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 localSheetId="2">#REF!</definedName>
    <definedName name="Platinas">#REF!</definedName>
    <definedName name="Plazo" localSheetId="2">#REF!</definedName>
    <definedName name="Plazo">[37]BASES!$E$27</definedName>
    <definedName name="PlazoAIU" localSheetId="7">#REF!</definedName>
    <definedName name="PlazoAIU" localSheetId="5">#REF!</definedName>
    <definedName name="PlazoAIU" localSheetId="6">#REF!</definedName>
    <definedName name="PlazoAIU" localSheetId="21">#REF!</definedName>
    <definedName name="PlazoAIU" localSheetId="22">#REF!</definedName>
    <definedName name="PlazoAIU" localSheetId="23">#REF!</definedName>
    <definedName name="PlazoAIU" localSheetId="24">#REF!</definedName>
    <definedName name="PlazoAIU" localSheetId="8">#REF!</definedName>
    <definedName name="PlazoAIU" localSheetId="9">#REF!</definedName>
    <definedName name="PlazoAIU" localSheetId="25">#REF!</definedName>
    <definedName name="PlazoAIU" localSheetId="26">#REF!</definedName>
    <definedName name="PlazoAIU" localSheetId="27">#REF!</definedName>
    <definedName name="PlazoAIU" localSheetId="28">#REF!</definedName>
    <definedName name="PlazoAIU" localSheetId="10">#REF!</definedName>
    <definedName name="PlazoAIU" localSheetId="12">#REF!</definedName>
    <definedName name="PlazoAIU" localSheetId="13">#REF!</definedName>
    <definedName name="PlazoAIU" localSheetId="15">#REF!</definedName>
    <definedName name="PlazoAIU" localSheetId="19">#REF!</definedName>
    <definedName name="PlazoAIU" localSheetId="16">#REF!</definedName>
    <definedName name="PlazoAIU" localSheetId="17">#REF!</definedName>
    <definedName name="PlazoAIU" localSheetId="18">#REF!</definedName>
    <definedName name="PlazoAIU" localSheetId="20">#REF!</definedName>
    <definedName name="PlazoAIU" localSheetId="11">#REF!</definedName>
    <definedName name="PlazoAIU" localSheetId="14">#REF!</definedName>
    <definedName name="PlazoAIU" localSheetId="1">#REF!</definedName>
    <definedName name="PlazoAIU">#REF!</definedName>
    <definedName name="PLPLUNN" localSheetId="7"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 localSheetId="2">#REF!</definedName>
    <definedName name="PMP">#REF!</definedName>
    <definedName name="POCETAS" localSheetId="1">#REF!</definedName>
    <definedName name="POCETAS">#REF!</definedName>
    <definedName name="POIUP" localSheetId="7"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10"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5" hidden="1">{"via1",#N/A,TRUE,"general";"via2",#N/A,TRUE,"general";"via3",#N/A,TRUE,"general"}</definedName>
    <definedName name="POIUP" localSheetId="19"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20" hidden="1">{"via1",#N/A,TRUE,"general";"via2",#N/A,TRUE,"general";"via3",#N/A,TRUE,"general"}</definedName>
    <definedName name="POIUP" localSheetId="11" hidden="1">{"via1",#N/A,TRUE,"general";"via2",#N/A,TRUE,"general";"via3",#N/A,TRUE,"general"}</definedName>
    <definedName name="POIUP" localSheetId="14"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 localSheetId="7">#REF!</definedName>
    <definedName name="POPO" localSheetId="5">#REF!</definedName>
    <definedName name="POPO" localSheetId="6">#REF!</definedName>
    <definedName name="POPO" localSheetId="21">#REF!</definedName>
    <definedName name="POPO" localSheetId="22">#REF!</definedName>
    <definedName name="POPO" localSheetId="23">#REF!</definedName>
    <definedName name="POPO" localSheetId="24">#REF!</definedName>
    <definedName name="POPO" localSheetId="8">#REF!</definedName>
    <definedName name="POPO" localSheetId="9">#REF!</definedName>
    <definedName name="POPO" localSheetId="25">#REF!</definedName>
    <definedName name="POPO" localSheetId="26">#REF!</definedName>
    <definedName name="POPO" localSheetId="27">#REF!</definedName>
    <definedName name="POPO" localSheetId="28">#REF!</definedName>
    <definedName name="POPO" localSheetId="10">#REF!</definedName>
    <definedName name="POPO" localSheetId="12">#REF!</definedName>
    <definedName name="POPO" localSheetId="13">#REF!</definedName>
    <definedName name="POPO" localSheetId="15">#REF!</definedName>
    <definedName name="POPO" localSheetId="19">#REF!</definedName>
    <definedName name="POPO" localSheetId="16">#REF!</definedName>
    <definedName name="POPO" localSheetId="17">#REF!</definedName>
    <definedName name="POPO" localSheetId="18">#REF!</definedName>
    <definedName name="POPO" localSheetId="20">#REF!</definedName>
    <definedName name="POPO" localSheetId="11">#REF!</definedName>
    <definedName name="POPO" localSheetId="14">#REF!</definedName>
    <definedName name="POPO" localSheetId="1">#REF!</definedName>
    <definedName name="POPO">#REF!</definedName>
    <definedName name="popop" localSheetId="7"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10"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5" hidden="1">{"via1",#N/A,TRUE,"general";"via2",#N/A,TRUE,"general";"via3",#N/A,TRUE,"general"}</definedName>
    <definedName name="popop" localSheetId="19"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20" hidden="1">{"via1",#N/A,TRUE,"general";"via2",#N/A,TRUE,"general";"via3",#N/A,TRUE,"general"}</definedName>
    <definedName name="popop" localSheetId="11" hidden="1">{"via1",#N/A,TRUE,"general";"via2",#N/A,TRUE,"general";"via3",#N/A,TRUE,"general"}</definedName>
    <definedName name="popop" localSheetId="14"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10"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5" hidden="1">{"via1",#N/A,TRUE,"general";"via2",#N/A,TRUE,"general";"via3",#N/A,TRUE,"general"}</definedName>
    <definedName name="popp" localSheetId="19"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20" hidden="1">{"via1",#N/A,TRUE,"general";"via2",#N/A,TRUE,"general";"via3",#N/A,TRUE,"general"}</definedName>
    <definedName name="popp" localSheetId="11" hidden="1">{"via1",#N/A,TRUE,"general";"via2",#N/A,TRUE,"general";"via3",#N/A,TRUE,"general"}</definedName>
    <definedName name="popp" localSheetId="14"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#REF!</definedName>
    <definedName name="popvds" localSheetId="7"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#REF!</definedName>
    <definedName name="PORCE" localSheetId="2">#REF!</definedName>
    <definedName name="PORCE">[38]BASES!$E$26</definedName>
    <definedName name="Porcentaje" localSheetId="7">#REF!</definedName>
    <definedName name="Porcentaje" localSheetId="5">#REF!</definedName>
    <definedName name="Porcentaje" localSheetId="6">#REF!</definedName>
    <definedName name="Porcentaje" localSheetId="21">#REF!</definedName>
    <definedName name="Porcentaje" localSheetId="22">#REF!</definedName>
    <definedName name="Porcentaje" localSheetId="23">#REF!</definedName>
    <definedName name="Porcentaje" localSheetId="24">#REF!</definedName>
    <definedName name="Porcentaje" localSheetId="8">#REF!</definedName>
    <definedName name="Porcentaje" localSheetId="9">#REF!</definedName>
    <definedName name="Porcentaje" localSheetId="25">#REF!</definedName>
    <definedName name="Porcentaje" localSheetId="26">#REF!</definedName>
    <definedName name="Porcentaje" localSheetId="27">#REF!</definedName>
    <definedName name="Porcentaje" localSheetId="28">#REF!</definedName>
    <definedName name="Porcentaje" localSheetId="10">#REF!</definedName>
    <definedName name="Porcentaje" localSheetId="12">#REF!</definedName>
    <definedName name="Porcentaje" localSheetId="13">#REF!</definedName>
    <definedName name="Porcentaje" localSheetId="15">#REF!</definedName>
    <definedName name="Porcentaje" localSheetId="19">#REF!</definedName>
    <definedName name="Porcentaje" localSheetId="16">#REF!</definedName>
    <definedName name="Porcentaje" localSheetId="17">#REF!</definedName>
    <definedName name="Porcentaje" localSheetId="18">#REF!</definedName>
    <definedName name="Porcentaje" localSheetId="20">#REF!</definedName>
    <definedName name="Porcentaje" localSheetId="11">#REF!</definedName>
    <definedName name="Porcentaje" localSheetId="14">#REF!</definedName>
    <definedName name="Porcentaje" localSheetId="1">#REF!</definedName>
    <definedName name="Porcentaje">#REF!</definedName>
    <definedName name="PORCENTAJE1" localSheetId="1">#REF!</definedName>
    <definedName name="PORCENTAJE1">#REF!</definedName>
    <definedName name="PORTADA2" localSheetId="1">'[110]Hoja 1 '!#REF!</definedName>
    <definedName name="PORTADA2" localSheetId="2">#REF!</definedName>
    <definedName name="PORTADA2">'[110]Hoja 1 '!#REF!</definedName>
    <definedName name="POSICION_PRESUP" localSheetId="1">[12]Tablas!#REF!</definedName>
    <definedName name="POSICION_PRESUP" localSheetId="2">#REF!</definedName>
    <definedName name="POSICION_PRESUP">[12]Tablas!#REF!</definedName>
    <definedName name="POSICIONES" localSheetId="7">#REF!</definedName>
    <definedName name="POSICIONES" localSheetId="5">#REF!</definedName>
    <definedName name="POSICIONES" localSheetId="6">#REF!</definedName>
    <definedName name="POSICIONES" localSheetId="21">#REF!</definedName>
    <definedName name="POSICIONES" localSheetId="22">#REF!</definedName>
    <definedName name="POSICIONES" localSheetId="23">#REF!</definedName>
    <definedName name="POSICIONES" localSheetId="24">#REF!</definedName>
    <definedName name="POSICIONES" localSheetId="8">#REF!</definedName>
    <definedName name="POSICIONES" localSheetId="9">#REF!</definedName>
    <definedName name="POSICIONES" localSheetId="25">#REF!</definedName>
    <definedName name="POSICIONES" localSheetId="26">#REF!</definedName>
    <definedName name="POSICIONES" localSheetId="27">#REF!</definedName>
    <definedName name="POSICIONES" localSheetId="28">#REF!</definedName>
    <definedName name="POSICIONES" localSheetId="10">#REF!</definedName>
    <definedName name="POSICIONES" localSheetId="12">#REF!</definedName>
    <definedName name="POSICIONES" localSheetId="13">#REF!</definedName>
    <definedName name="POSICIONES" localSheetId="15">#REF!</definedName>
    <definedName name="POSICIONES" localSheetId="19">#REF!</definedName>
    <definedName name="POSICIONES" localSheetId="16">#REF!</definedName>
    <definedName name="POSICIONES" localSheetId="17">#REF!</definedName>
    <definedName name="POSICIONES" localSheetId="18">#REF!</definedName>
    <definedName name="POSICIONES" localSheetId="20">#REF!</definedName>
    <definedName name="POSICIONES" localSheetId="11">#REF!</definedName>
    <definedName name="POSICIONES" localSheetId="14">#REF!</definedName>
    <definedName name="POSICIONES" localSheetId="1">#REF!</definedName>
    <definedName name="POSICIONES">#REF!</definedName>
    <definedName name="pouig" localSheetId="7"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10"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5" hidden="1">{"via1",#N/A,TRUE,"general";"via2",#N/A,TRUE,"general";"via3",#N/A,TRUE,"general"}</definedName>
    <definedName name="pouig" localSheetId="19"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20" hidden="1">{"via1",#N/A,TRUE,"general";"via2",#N/A,TRUE,"general";"via3",#N/A,TRUE,"general"}</definedName>
    <definedName name="pouig" localSheetId="11" hidden="1">{"via1",#N/A,TRUE,"general";"via2",#N/A,TRUE,"general";"via3",#N/A,TRUE,"general"}</definedName>
    <definedName name="pouig" localSheetId="14"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 localSheetId="2">#REF!</definedName>
    <definedName name="POZO">[63]Tablas!$C$1:$C$65536</definedName>
    <definedName name="PPPP" localSheetId="7"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21" hidden="1">{#N/A,#N/A,FALSE,"orthoflow";#N/A,#N/A,FALSE,"Miscelaneos";#N/A,#N/A,FALSE,"Instrumentacio";#N/A,#N/A,FALSE,"Electrico";#N/A,#N/A,FALSE,"Valv. Seguridad"}</definedName>
    <definedName name="PPPP" localSheetId="22" hidden="1">{#N/A,#N/A,FALSE,"orthoflow";#N/A,#N/A,FALSE,"Miscelaneos";#N/A,#N/A,FALSE,"Instrumentacio";#N/A,#N/A,FALSE,"Electrico";#N/A,#N/A,FALSE,"Valv. Seguridad"}</definedName>
    <definedName name="PPPP" localSheetId="23" hidden="1">{#N/A,#N/A,FALSE,"orthoflow";#N/A,#N/A,FALSE,"Miscelaneos";#N/A,#N/A,FALSE,"Instrumentacio";#N/A,#N/A,FALSE,"Electrico";#N/A,#N/A,FALSE,"Valv. Seguridad"}</definedName>
    <definedName name="PPPP" localSheetId="24"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25" hidden="1">{#N/A,#N/A,FALSE,"orthoflow";#N/A,#N/A,FALSE,"Miscelaneos";#N/A,#N/A,FALSE,"Instrumentacio";#N/A,#N/A,FALSE,"Electrico";#N/A,#N/A,FALSE,"Valv. Seguridad"}</definedName>
    <definedName name="PPPP" localSheetId="26" hidden="1">{#N/A,#N/A,FALSE,"orthoflow";#N/A,#N/A,FALSE,"Miscelaneos";#N/A,#N/A,FALSE,"Instrumentacio";#N/A,#N/A,FALSE,"Electrico";#N/A,#N/A,FALSE,"Valv. Seguridad"}</definedName>
    <definedName name="PPPP" localSheetId="27" hidden="1">{#N/A,#N/A,FALSE,"orthoflow";#N/A,#N/A,FALSE,"Miscelaneos";#N/A,#N/A,FALSE,"Instrumentacio";#N/A,#N/A,FALSE,"Electrico";#N/A,#N/A,FALSE,"Valv. Seguridad"}</definedName>
    <definedName name="PPPP" localSheetId="28"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15" hidden="1">{#N/A,#N/A,FALSE,"orthoflow";#N/A,#N/A,FALSE,"Miscelaneos";#N/A,#N/A,FALSE,"Instrumentacio";#N/A,#N/A,FALSE,"Electrico";#N/A,#N/A,FALSE,"Valv. Seguridad"}</definedName>
    <definedName name="PPPP" localSheetId="19" hidden="1">{#N/A,#N/A,FALSE,"orthoflow";#N/A,#N/A,FALSE,"Miscelaneos";#N/A,#N/A,FALSE,"Instrumentacio";#N/A,#N/A,FALSE,"Electrico";#N/A,#N/A,FALSE,"Valv. Seguridad"}</definedName>
    <definedName name="PPPP" localSheetId="16" hidden="1">{#N/A,#N/A,FALSE,"orthoflow";#N/A,#N/A,FALSE,"Miscelaneos";#N/A,#N/A,FALSE,"Instrumentacio";#N/A,#N/A,FALSE,"Electrico";#N/A,#N/A,FALSE,"Valv. Seguridad"}</definedName>
    <definedName name="PPPP" localSheetId="17" hidden="1">{#N/A,#N/A,FALSE,"orthoflow";#N/A,#N/A,FALSE,"Miscelaneos";#N/A,#N/A,FALSE,"Instrumentacio";#N/A,#N/A,FALSE,"Electrico";#N/A,#N/A,FALSE,"Valv. Seguridad"}</definedName>
    <definedName name="PPPP" localSheetId="18" hidden="1">{#N/A,#N/A,FALSE,"orthoflow";#N/A,#N/A,FALSE,"Miscelaneos";#N/A,#N/A,FALSE,"Instrumentacio";#N/A,#N/A,FALSE,"Electrico";#N/A,#N/A,FALSE,"Valv. Seguridad"}</definedName>
    <definedName name="PPPP" localSheetId="2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4"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10"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5" hidden="1">{"via1",#N/A,TRUE,"general";"via2",#N/A,TRUE,"general";"via3",#N/A,TRUE,"general"}</definedName>
    <definedName name="ppppp9" localSheetId="19"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20" hidden="1">{"via1",#N/A,TRUE,"general";"via2",#N/A,TRUE,"general";"via3",#N/A,TRUE,"general"}</definedName>
    <definedName name="ppppp9" localSheetId="11" hidden="1">{"via1",#N/A,TRUE,"general";"via2",#N/A,TRUE,"general";"via3",#N/A,TRUE,"general"}</definedName>
    <definedName name="ppppp9" localSheetId="14"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#REF!</definedName>
    <definedName name="pqroj" localSheetId="7"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10"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5" hidden="1">{"via1",#N/A,TRUE,"general";"via2",#N/A,TRUE,"general";"via3",#N/A,TRUE,"general"}</definedName>
    <definedName name="pqroj" localSheetId="19"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20" hidden="1">{"via1",#N/A,TRUE,"general";"via2",#N/A,TRUE,"general";"via3",#N/A,TRUE,"general"}</definedName>
    <definedName name="pqroj" localSheetId="11" hidden="1">{"via1",#N/A,TRUE,"general";"via2",#N/A,TRUE,"general";"via3",#N/A,TRUE,"general"}</definedName>
    <definedName name="pqroj" localSheetId="14"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7">[51]medelo!$D$46</definedName>
    <definedName name="Pr" localSheetId="5">[51]medelo!$D$46</definedName>
    <definedName name="Pr" localSheetId="6">[51]medelo!$D$46</definedName>
    <definedName name="Pr" localSheetId="21">[51]medelo!$D$46</definedName>
    <definedName name="Pr" localSheetId="22">[51]medelo!$D$46</definedName>
    <definedName name="Pr" localSheetId="23">[51]medelo!$D$46</definedName>
    <definedName name="Pr" localSheetId="24">[51]medelo!$D$46</definedName>
    <definedName name="Pr" localSheetId="8">[51]medelo!$D$46</definedName>
    <definedName name="Pr" localSheetId="9">[51]medelo!$D$46</definedName>
    <definedName name="Pr" localSheetId="25">[51]medelo!$D$46</definedName>
    <definedName name="Pr" localSheetId="26">[51]medelo!$D$46</definedName>
    <definedName name="Pr" localSheetId="27">[51]medelo!$D$46</definedName>
    <definedName name="Pr" localSheetId="28">[51]medelo!$D$46</definedName>
    <definedName name="Pr" localSheetId="10">[51]medelo!$D$46</definedName>
    <definedName name="Pr" localSheetId="12">[51]medelo!$D$46</definedName>
    <definedName name="Pr" localSheetId="13">[51]medelo!$D$46</definedName>
    <definedName name="Pr" localSheetId="15">[51]medelo!$D$46</definedName>
    <definedName name="Pr" localSheetId="19">[51]medelo!$D$46</definedName>
    <definedName name="Pr" localSheetId="16">[51]medelo!$D$46</definedName>
    <definedName name="Pr" localSheetId="17">[51]medelo!$D$46</definedName>
    <definedName name="Pr" localSheetId="18">[51]medelo!$D$46</definedName>
    <definedName name="Pr" localSheetId="20">[51]medelo!$D$46</definedName>
    <definedName name="Pr" localSheetId="11">[51]medelo!$D$46</definedName>
    <definedName name="Pr" localSheetId="14">[51]medelo!$D$46</definedName>
    <definedName name="Pr" localSheetId="2">#REF!</definedName>
    <definedName name="Pr">[52]medelo!$D$46</definedName>
    <definedName name="PRE" localSheetId="7">#REF!</definedName>
    <definedName name="PRE" localSheetId="5">#REF!</definedName>
    <definedName name="PRE" localSheetId="6">#REF!</definedName>
    <definedName name="PRE" localSheetId="21">#REF!</definedName>
    <definedName name="PRE" localSheetId="22">#REF!</definedName>
    <definedName name="PRE" localSheetId="23">#REF!</definedName>
    <definedName name="PRE" localSheetId="24">#REF!</definedName>
    <definedName name="PRE" localSheetId="8">#REF!</definedName>
    <definedName name="PRE" localSheetId="9">#REF!</definedName>
    <definedName name="PRE" localSheetId="25">#REF!</definedName>
    <definedName name="PRE" localSheetId="26">#REF!</definedName>
    <definedName name="PRE" localSheetId="27">#REF!</definedName>
    <definedName name="PRE" localSheetId="28">#REF!</definedName>
    <definedName name="PRE" localSheetId="10">#REF!</definedName>
    <definedName name="PRE" localSheetId="12">#REF!</definedName>
    <definedName name="PRE" localSheetId="13">#REF!</definedName>
    <definedName name="PRE" localSheetId="15">#REF!</definedName>
    <definedName name="PRE" localSheetId="19">#REF!</definedName>
    <definedName name="PRE" localSheetId="16">#REF!</definedName>
    <definedName name="PRE" localSheetId="17">#REF!</definedName>
    <definedName name="PRE" localSheetId="18">#REF!</definedName>
    <definedName name="PRE" localSheetId="20">#REF!</definedName>
    <definedName name="PRE" localSheetId="11">#REF!</definedName>
    <definedName name="PRE" localSheetId="14">#REF!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localSheetId="7"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10"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5" hidden="1">{"via1",#N/A,TRUE,"general";"via2",#N/A,TRUE,"general";"via3",#N/A,TRUE,"general"}</definedName>
    <definedName name="PRIMER" localSheetId="19"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20" hidden="1">{"via1",#N/A,TRUE,"general";"via2",#N/A,TRUE,"general";"via3",#N/A,TRUE,"general"}</definedName>
    <definedName name="PRIMER" localSheetId="11" hidden="1">{"via1",#N/A,TRUE,"general";"via2",#N/A,TRUE,"general";"via3",#N/A,TRUE,"general"}</definedName>
    <definedName name="PRIMER" localSheetId="14"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 localSheetId="2">#REF!</definedName>
    <definedName name="PRIMERO">'[102]Informe Semanal 1'!$V$43:$W$43</definedName>
    <definedName name="PRIMET" localSheetId="7"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2">#REF!</definedName>
    <definedName name="Princ">#REF!</definedName>
    <definedName name="PRINT_AREA">#N/A</definedName>
    <definedName name="Print_Area_MI" localSheetId="7">#REF!</definedName>
    <definedName name="Print_Area_MI" localSheetId="5">#REF!</definedName>
    <definedName name="Print_Area_MI" localSheetId="6">#REF!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8">#REF!</definedName>
    <definedName name="Print_Area_MI" localSheetId="9">#REF!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10">#REF!</definedName>
    <definedName name="Print_Area_MI" localSheetId="12">#REF!</definedName>
    <definedName name="Print_Area_MI" localSheetId="13">#REF!</definedName>
    <definedName name="Print_Area_MI" localSheetId="15">#REF!</definedName>
    <definedName name="Print_Area_MI" localSheetId="19">#REF!</definedName>
    <definedName name="Print_Area_MI" localSheetId="16">#REF!</definedName>
    <definedName name="Print_Area_MI" localSheetId="17">#REF!</definedName>
    <definedName name="Print_Area_MI" localSheetId="18">#REF!</definedName>
    <definedName name="Print_Area_MI" localSheetId="20">#REF!</definedName>
    <definedName name="Print_Area_MI" localSheetId="11">#REF!</definedName>
    <definedName name="Print_Area_MI" localSheetId="14">#REF!</definedName>
    <definedName name="Print_Area_MI" localSheetId="1">#REF!</definedName>
    <definedName name="Print_Area_MI">#REF!</definedName>
    <definedName name="Print_Area_Reset" localSheetId="7">OFFSET('APU 1.10'!Full_Print,0,0,[0]!Last_Row)</definedName>
    <definedName name="Print_Area_Reset" localSheetId="5">OFFSET('APU 1.4'!Full_Print,0,0,[0]!Last_Row)</definedName>
    <definedName name="Print_Area_Reset" localSheetId="6">OFFSET('APU 1.9'!Full_Print,0,0,[0]!Last_Row)</definedName>
    <definedName name="Print_Area_Reset" localSheetId="21">OFFSET('APU 12.2'!Full_Print,0,0,[0]!Last_Row)</definedName>
    <definedName name="Print_Area_Reset" localSheetId="22">OFFSET('APU 17.3 '!Full_Print,0,0,[0]!Last_Row)</definedName>
    <definedName name="Print_Area_Reset" localSheetId="23">OFFSET('APU 17.4'!Full_Print,0,0,[0]!Last_Row)</definedName>
    <definedName name="Print_Area_Reset" localSheetId="24">OFFSET('APU 17.6'!Full_Print,0,0,[0]!Last_Row)</definedName>
    <definedName name="Print_Area_Reset" localSheetId="8">OFFSET('APU 2.1.2 '!Full_Print,0,0,[0]!Last_Row)</definedName>
    <definedName name="Print_Area_Reset" localSheetId="9">OFFSET('APU 2.1.3'!Full_Print,0,0,[0]!Last_Row)</definedName>
    <definedName name="Print_Area_Reset" localSheetId="25">OFFSET('APU 24.2 '!Full_Print,0,0,[0]!Last_Row)</definedName>
    <definedName name="Print_Area_Reset" localSheetId="26">OFFSET('APU 24.5 '!Full_Print,0,0,[0]!Last_Row)</definedName>
    <definedName name="Print_Area_Reset" localSheetId="27">OFFSET('APU 24.6'!Full_Print,0,0,[0]!Last_Row)</definedName>
    <definedName name="Print_Area_Reset" localSheetId="28">OFFSET('APU 24.7 '!Full_Print,0,0,[0]!Last_Row)</definedName>
    <definedName name="Print_Area_Reset" localSheetId="10">OFFSET('APU 3.3 '!Full_Print,0,0,[0]!Last_Row)</definedName>
    <definedName name="Print_Area_Reset" localSheetId="12">OFFSET('APU 4.2'!Full_Print,0,0,[0]!Last_Row)</definedName>
    <definedName name="Print_Area_Reset" localSheetId="13">OFFSET('APU 4.3'!Full_Print,0,0,[0]!Last_Row)</definedName>
    <definedName name="Print_Area_Reset" localSheetId="15">OFFSET('APU 8.1'!Full_Print,0,0,[0]!Last_Row)</definedName>
    <definedName name="Print_Area_Reset" localSheetId="19">OFFSET('APU 8.16 '!Full_Print,0,0,[0]!Last_Row)</definedName>
    <definedName name="Print_Area_Reset" localSheetId="16">OFFSET('APU 8.2 '!Full_Print,0,0,[0]!Last_Row)</definedName>
    <definedName name="Print_Area_Reset" localSheetId="17">OFFSET('APU 8.4 '!Full_Print,0,0,[0]!Last_Row)</definedName>
    <definedName name="Print_Area_Reset" localSheetId="18">OFFSET('APU 8.8'!Full_Print,0,0,[0]!Last_Row)</definedName>
    <definedName name="Print_Area_Reset" localSheetId="20">OFFSET('APU 9.1'!Full_Print,0,0,[0]!Last_Row)</definedName>
    <definedName name="Print_Area_Reset" localSheetId="11">OFFSET(APU4.1!Full_Print,0,0,[0]!Last_Row)</definedName>
    <definedName name="Print_Area_Reset" localSheetId="14">OFFSET(APU4.5!Full_Print,0,0,[0]!Last_Row)</definedName>
    <definedName name="Print_Area_Reset" localSheetId="1">OFFSET('MEMORIAS DE CANTIDADES'!Full_Print,0,0,Last_Row)</definedName>
    <definedName name="Print_Area_Reset" localSheetId="2">OFFSET(Full_Print,0,0,Last_Row)</definedName>
    <definedName name="Print_Area_Reset">OFFSET(Full_Print,0,0,Last_Row)</definedName>
    <definedName name="PRINT_TITLES">#N/A</definedName>
    <definedName name="PRINT_TITLES_MI">#N/A</definedName>
    <definedName name="PRINT1" localSheetId="7">'[3]7422CW00'!#REF!</definedName>
    <definedName name="PRINT1" localSheetId="5">'[3]7422CW00'!#REF!</definedName>
    <definedName name="PRINT1" localSheetId="6">'[3]7422CW00'!#REF!</definedName>
    <definedName name="PRINT1" localSheetId="21">'[3]7422CW00'!#REF!</definedName>
    <definedName name="PRINT1" localSheetId="22">'[3]7422CW00'!#REF!</definedName>
    <definedName name="PRINT1" localSheetId="23">'[3]7422CW00'!#REF!</definedName>
    <definedName name="PRINT1" localSheetId="24">'[3]7422CW00'!#REF!</definedName>
    <definedName name="PRINT1" localSheetId="8">'[3]7422CW00'!#REF!</definedName>
    <definedName name="PRINT1" localSheetId="9">'[3]7422CW00'!#REF!</definedName>
    <definedName name="PRINT1" localSheetId="25">'[3]7422CW00'!#REF!</definedName>
    <definedName name="PRINT1" localSheetId="26">'[3]7422CW00'!#REF!</definedName>
    <definedName name="PRINT1" localSheetId="27">'[3]7422CW00'!#REF!</definedName>
    <definedName name="PRINT1" localSheetId="28">'[3]7422CW00'!#REF!</definedName>
    <definedName name="PRINT1" localSheetId="10">'[3]7422CW00'!#REF!</definedName>
    <definedName name="PRINT1" localSheetId="12">'[3]7422CW00'!#REF!</definedName>
    <definedName name="PRINT1" localSheetId="13">'[3]7422CW00'!#REF!</definedName>
    <definedName name="PRINT1" localSheetId="15">'[3]7422CW00'!#REF!</definedName>
    <definedName name="PRINT1" localSheetId="19">'[3]7422CW00'!#REF!</definedName>
    <definedName name="PRINT1" localSheetId="16">'[3]7422CW00'!#REF!</definedName>
    <definedName name="PRINT1" localSheetId="17">'[3]7422CW00'!#REF!</definedName>
    <definedName name="PRINT1" localSheetId="18">'[3]7422CW00'!#REF!</definedName>
    <definedName name="PRINT1" localSheetId="20">'[3]7422CW00'!#REF!</definedName>
    <definedName name="PRINT1" localSheetId="11">'[3]7422CW00'!#REF!</definedName>
    <definedName name="PRINT1" localSheetId="14">'[3]7422CW00'!#REF!</definedName>
    <definedName name="PRINT1" localSheetId="1">'[3]7422CW00'!#REF!</definedName>
    <definedName name="PRINT1" localSheetId="2">#REF!</definedName>
    <definedName name="PRINT1">'[3]7422CW00'!#REF!</definedName>
    <definedName name="PRINT2" localSheetId="1">'[3]7422CW00'!#REF!</definedName>
    <definedName name="PRINT2" localSheetId="2">#REF!</definedName>
    <definedName name="PRINT2">'[3]7422CW00'!#REF!</definedName>
    <definedName name="PRIVADO" localSheetId="7">#REF!</definedName>
    <definedName name="PRIVADO" localSheetId="5">#REF!</definedName>
    <definedName name="PRIVADO" localSheetId="6">#REF!</definedName>
    <definedName name="PRIVADO" localSheetId="21">#REF!</definedName>
    <definedName name="PRIVADO" localSheetId="22">#REF!</definedName>
    <definedName name="PRIVADO" localSheetId="23">#REF!</definedName>
    <definedName name="PRIVADO" localSheetId="24">#REF!</definedName>
    <definedName name="PRIVADO" localSheetId="8">#REF!</definedName>
    <definedName name="PRIVADO" localSheetId="9">#REF!</definedName>
    <definedName name="PRIVADO" localSheetId="25">#REF!</definedName>
    <definedName name="PRIVADO" localSheetId="26">#REF!</definedName>
    <definedName name="PRIVADO" localSheetId="27">#REF!</definedName>
    <definedName name="PRIVADO" localSheetId="28">#REF!</definedName>
    <definedName name="PRIVADO" localSheetId="10">#REF!</definedName>
    <definedName name="PRIVADO" localSheetId="12">#REF!</definedName>
    <definedName name="PRIVADO" localSheetId="13">#REF!</definedName>
    <definedName name="PRIVADO" localSheetId="15">#REF!</definedName>
    <definedName name="PRIVADO" localSheetId="19">#REF!</definedName>
    <definedName name="PRIVADO" localSheetId="16">#REF!</definedName>
    <definedName name="PRIVADO" localSheetId="17">#REF!</definedName>
    <definedName name="PRIVADO" localSheetId="18">#REF!</definedName>
    <definedName name="PRIVADO" localSheetId="20">#REF!</definedName>
    <definedName name="PRIVADO" localSheetId="11">#REF!</definedName>
    <definedName name="PRIVADO" localSheetId="14">#REF!</definedName>
    <definedName name="PRIVADO" localSheetId="1">#REF!</definedName>
    <definedName name="PRIVADO">#REF!</definedName>
    <definedName name="prn" localSheetId="2">#REF!</definedName>
    <definedName name="prn">[61]Hoja1!$C$3</definedName>
    <definedName name="prnf" localSheetId="2">#REF!</definedName>
    <definedName name="prnf">[61]Hoja1!$C$6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 localSheetId="2">#REF!</definedName>
    <definedName name="PrOfic">[37]BASES!$B$31</definedName>
    <definedName name="PROGDES" localSheetId="7">#REF!</definedName>
    <definedName name="PROGDES" localSheetId="5">#REF!</definedName>
    <definedName name="PROGDES" localSheetId="6">#REF!</definedName>
    <definedName name="PROGDES" localSheetId="21">#REF!</definedName>
    <definedName name="PROGDES" localSheetId="22">#REF!</definedName>
    <definedName name="PROGDES" localSheetId="23">#REF!</definedName>
    <definedName name="PROGDES" localSheetId="24">#REF!</definedName>
    <definedName name="PROGDES" localSheetId="8">#REF!</definedName>
    <definedName name="PROGDES" localSheetId="9">#REF!</definedName>
    <definedName name="PROGDES" localSheetId="25">#REF!</definedName>
    <definedName name="PROGDES" localSheetId="26">#REF!</definedName>
    <definedName name="PROGDES" localSheetId="27">#REF!</definedName>
    <definedName name="PROGDES" localSheetId="28">#REF!</definedName>
    <definedName name="PROGDES" localSheetId="10">#REF!</definedName>
    <definedName name="PROGDES" localSheetId="12">#REF!</definedName>
    <definedName name="PROGDES" localSheetId="13">#REF!</definedName>
    <definedName name="PROGDES" localSheetId="15">#REF!</definedName>
    <definedName name="PROGDES" localSheetId="19">#REF!</definedName>
    <definedName name="PROGDES" localSheetId="16">#REF!</definedName>
    <definedName name="PROGDES" localSheetId="17">#REF!</definedName>
    <definedName name="PROGDES" localSheetId="18">#REF!</definedName>
    <definedName name="PROGDES" localSheetId="20">#REF!</definedName>
    <definedName name="PROGDES" localSheetId="11">#REF!</definedName>
    <definedName name="PROGDES" localSheetId="14">#REF!</definedName>
    <definedName name="PROGDES" localSheetId="1">#REF!</definedName>
    <definedName name="PROGDES">#REF!</definedName>
    <definedName name="Programa" localSheetId="1">#REF!</definedName>
    <definedName name="Programa">#REF!</definedName>
    <definedName name="programainv" localSheetId="7">[6]!ERR</definedName>
    <definedName name="programainv" localSheetId="5">[6]!ERR</definedName>
    <definedName name="programainv" localSheetId="6">[6]!ERR</definedName>
    <definedName name="programainv" localSheetId="21">[6]!ERR</definedName>
    <definedName name="programainv" localSheetId="22">[6]!ERR</definedName>
    <definedName name="programainv" localSheetId="23">[6]!ERR</definedName>
    <definedName name="programainv" localSheetId="24">[6]!ERR</definedName>
    <definedName name="programainv" localSheetId="8">[6]!ERR</definedName>
    <definedName name="programainv" localSheetId="9">[6]!ERR</definedName>
    <definedName name="programainv" localSheetId="25">[6]!ERR</definedName>
    <definedName name="programainv" localSheetId="26">[6]!ERR</definedName>
    <definedName name="programainv" localSheetId="27">[6]!ERR</definedName>
    <definedName name="programainv" localSheetId="28">[6]!ERR</definedName>
    <definedName name="programainv" localSheetId="10">[6]!ERR</definedName>
    <definedName name="programainv" localSheetId="12">[6]!ERR</definedName>
    <definedName name="programainv" localSheetId="13">[6]!ERR</definedName>
    <definedName name="programainv" localSheetId="15">[6]!ERR</definedName>
    <definedName name="programainv" localSheetId="19">[6]!ERR</definedName>
    <definedName name="programainv" localSheetId="16">[6]!ERR</definedName>
    <definedName name="programainv" localSheetId="17">[6]!ERR</definedName>
    <definedName name="programainv" localSheetId="18">[6]!ERR</definedName>
    <definedName name="programainv" localSheetId="20">[6]!ERR</definedName>
    <definedName name="programainv" localSheetId="11">[6]!ERR</definedName>
    <definedName name="programainv" localSheetId="14">[6]!ERR</definedName>
    <definedName name="programainv" localSheetId="1">'MEMORIAS DE CANTIDADES'!ERR</definedName>
    <definedName name="programainv" localSheetId="2">'PMA '!ERR</definedName>
    <definedName name="programainv">[0]!ERR</definedName>
    <definedName name="Proponente" localSheetId="7">#REF!</definedName>
    <definedName name="Proponente" localSheetId="5">#REF!</definedName>
    <definedName name="Proponente" localSheetId="6">#REF!</definedName>
    <definedName name="Proponente" localSheetId="21">#REF!</definedName>
    <definedName name="Proponente" localSheetId="22">#REF!</definedName>
    <definedName name="Proponente" localSheetId="23">#REF!</definedName>
    <definedName name="Proponente" localSheetId="24">#REF!</definedName>
    <definedName name="Proponente" localSheetId="8">#REF!</definedName>
    <definedName name="Proponente" localSheetId="9">#REF!</definedName>
    <definedName name="Proponente" localSheetId="25">#REF!</definedName>
    <definedName name="Proponente" localSheetId="26">#REF!</definedName>
    <definedName name="Proponente" localSheetId="27">#REF!</definedName>
    <definedName name="Proponente" localSheetId="28">#REF!</definedName>
    <definedName name="Proponente" localSheetId="10">#REF!</definedName>
    <definedName name="Proponente" localSheetId="12">#REF!</definedName>
    <definedName name="Proponente" localSheetId="13">#REF!</definedName>
    <definedName name="Proponente" localSheetId="15">#REF!</definedName>
    <definedName name="Proponente" localSheetId="19">#REF!</definedName>
    <definedName name="Proponente" localSheetId="16">#REF!</definedName>
    <definedName name="Proponente" localSheetId="17">#REF!</definedName>
    <definedName name="Proponente" localSheetId="18">#REF!</definedName>
    <definedName name="Proponente" localSheetId="20">#REF!</definedName>
    <definedName name="Proponente" localSheetId="11">#REF!</definedName>
    <definedName name="Proponente" localSheetId="14">#REF!</definedName>
    <definedName name="Proponente" localSheetId="1">#REF!</definedName>
    <definedName name="Proponente">#REF!</definedName>
    <definedName name="PRUEBA" localSheetId="7">[111]!absc</definedName>
    <definedName name="PRUEBA" localSheetId="5">[111]!absc</definedName>
    <definedName name="PRUEBA" localSheetId="6">[111]!absc</definedName>
    <definedName name="PRUEBA" localSheetId="21">[111]!absc</definedName>
    <definedName name="PRUEBA" localSheetId="22">[111]!absc</definedName>
    <definedName name="PRUEBA" localSheetId="23">[111]!absc</definedName>
    <definedName name="PRUEBA" localSheetId="24">[111]!absc</definedName>
    <definedName name="PRUEBA" localSheetId="8">[111]!absc</definedName>
    <definedName name="PRUEBA" localSheetId="9">[111]!absc</definedName>
    <definedName name="PRUEBA" localSheetId="25">[111]!absc</definedName>
    <definedName name="PRUEBA" localSheetId="26">[111]!absc</definedName>
    <definedName name="PRUEBA" localSheetId="27">[111]!absc</definedName>
    <definedName name="PRUEBA" localSheetId="28">[111]!absc</definedName>
    <definedName name="PRUEBA" localSheetId="10">[111]!absc</definedName>
    <definedName name="PRUEBA" localSheetId="12">[111]!absc</definedName>
    <definedName name="PRUEBA" localSheetId="13">[111]!absc</definedName>
    <definedName name="PRUEBA" localSheetId="15">[111]!absc</definedName>
    <definedName name="PRUEBA" localSheetId="19">[111]!absc</definedName>
    <definedName name="PRUEBA" localSheetId="16">[111]!absc</definedName>
    <definedName name="PRUEBA" localSheetId="17">[111]!absc</definedName>
    <definedName name="PRUEBA" localSheetId="18">[111]!absc</definedName>
    <definedName name="PRUEBA" localSheetId="20">[111]!absc</definedName>
    <definedName name="PRUEBA" localSheetId="11">[111]!absc</definedName>
    <definedName name="PRUEBA" localSheetId="14">[111]!absc</definedName>
    <definedName name="PRUEBA" localSheetId="2">#REF!</definedName>
    <definedName name="PRUEBA" localSheetId="0">[111]!absc</definedName>
    <definedName name="PRUEBA">[111]!absc</definedName>
    <definedName name="prueba1" localSheetId="7">[111]!absc</definedName>
    <definedName name="prueba1" localSheetId="5">[111]!absc</definedName>
    <definedName name="prueba1" localSheetId="6">[111]!absc</definedName>
    <definedName name="prueba1" localSheetId="21">[111]!absc</definedName>
    <definedName name="prueba1" localSheetId="22">[111]!absc</definedName>
    <definedName name="prueba1" localSheetId="23">[111]!absc</definedName>
    <definedName name="prueba1" localSheetId="24">[111]!absc</definedName>
    <definedName name="prueba1" localSheetId="8">[111]!absc</definedName>
    <definedName name="prueba1" localSheetId="9">[111]!absc</definedName>
    <definedName name="prueba1" localSheetId="25">[111]!absc</definedName>
    <definedName name="prueba1" localSheetId="26">[111]!absc</definedName>
    <definedName name="prueba1" localSheetId="27">[111]!absc</definedName>
    <definedName name="prueba1" localSheetId="28">[111]!absc</definedName>
    <definedName name="prueba1" localSheetId="10">[111]!absc</definedName>
    <definedName name="prueba1" localSheetId="12">[111]!absc</definedName>
    <definedName name="prueba1" localSheetId="13">[111]!absc</definedName>
    <definedName name="prueba1" localSheetId="15">[111]!absc</definedName>
    <definedName name="prueba1" localSheetId="19">[111]!absc</definedName>
    <definedName name="prueba1" localSheetId="16">[111]!absc</definedName>
    <definedName name="prueba1" localSheetId="17">[111]!absc</definedName>
    <definedName name="prueba1" localSheetId="18">[111]!absc</definedName>
    <definedName name="prueba1" localSheetId="20">[111]!absc</definedName>
    <definedName name="prueba1" localSheetId="11">[111]!absc</definedName>
    <definedName name="prueba1" localSheetId="14">[111]!absc</definedName>
    <definedName name="prueba1" localSheetId="2">#REF!</definedName>
    <definedName name="prueba1" localSheetId="0">[111]!absc</definedName>
    <definedName name="prueba1">[111]!absc</definedName>
    <definedName name="PRUEBA2" localSheetId="7">#REF!</definedName>
    <definedName name="PRUEBA2" localSheetId="5">#REF!</definedName>
    <definedName name="PRUEBA2" localSheetId="6">#REF!</definedName>
    <definedName name="PRUEBA2" localSheetId="21">#REF!</definedName>
    <definedName name="PRUEBA2" localSheetId="22">#REF!</definedName>
    <definedName name="PRUEBA2" localSheetId="23">#REF!</definedName>
    <definedName name="PRUEBA2" localSheetId="24">#REF!</definedName>
    <definedName name="PRUEBA2" localSheetId="8">#REF!</definedName>
    <definedName name="PRUEBA2" localSheetId="9">#REF!</definedName>
    <definedName name="PRUEBA2" localSheetId="25">#REF!</definedName>
    <definedName name="PRUEBA2" localSheetId="26">#REF!</definedName>
    <definedName name="PRUEBA2" localSheetId="27">#REF!</definedName>
    <definedName name="PRUEBA2" localSheetId="28">#REF!</definedName>
    <definedName name="PRUEBA2" localSheetId="10">#REF!</definedName>
    <definedName name="PRUEBA2" localSheetId="12">#REF!</definedName>
    <definedName name="PRUEBA2" localSheetId="13">#REF!</definedName>
    <definedName name="PRUEBA2" localSheetId="15">#REF!</definedName>
    <definedName name="PRUEBA2" localSheetId="19">#REF!</definedName>
    <definedName name="PRUEBA2" localSheetId="16">#REF!</definedName>
    <definedName name="PRUEBA2" localSheetId="17">#REF!</definedName>
    <definedName name="PRUEBA2" localSheetId="18">#REF!</definedName>
    <definedName name="PRUEBA2" localSheetId="20">#REF!</definedName>
    <definedName name="PRUEBA2" localSheetId="11">#REF!</definedName>
    <definedName name="PRUEBA2" localSheetId="14">#REF!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7"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21" hidden="1">{#N/A,#N/A,FALSE,"Estatico";#N/A,#N/A,FALSE,"Tuberia";#N/A,#N/A,FALSE,"Instrumentación";#N/A,#N/A,FALSE,"Mecanica";#N/A,#N/A,FALSE,"Electrico";#N/A,#N/A,FALSE,"Ofic.Civiles"}</definedName>
    <definedName name="PTAR" localSheetId="22" hidden="1">{#N/A,#N/A,FALSE,"Estatico";#N/A,#N/A,FALSE,"Tuberia";#N/A,#N/A,FALSE,"Instrumentación";#N/A,#N/A,FALSE,"Mecanica";#N/A,#N/A,FALSE,"Electrico";#N/A,#N/A,FALSE,"Ofic.Civiles"}</definedName>
    <definedName name="PTAR" localSheetId="23" hidden="1">{#N/A,#N/A,FALSE,"Estatico";#N/A,#N/A,FALSE,"Tuberia";#N/A,#N/A,FALSE,"Instrumentación";#N/A,#N/A,FALSE,"Mecanica";#N/A,#N/A,FALSE,"Electrico";#N/A,#N/A,FALSE,"Ofic.Civiles"}</definedName>
    <definedName name="PTAR" localSheetId="24"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25" hidden="1">{#N/A,#N/A,FALSE,"Estatico";#N/A,#N/A,FALSE,"Tuberia";#N/A,#N/A,FALSE,"Instrumentación";#N/A,#N/A,FALSE,"Mecanica";#N/A,#N/A,FALSE,"Electrico";#N/A,#N/A,FALSE,"Ofic.Civiles"}</definedName>
    <definedName name="PTAR" localSheetId="26" hidden="1">{#N/A,#N/A,FALSE,"Estatico";#N/A,#N/A,FALSE,"Tuberia";#N/A,#N/A,FALSE,"Instrumentación";#N/A,#N/A,FALSE,"Mecanica";#N/A,#N/A,FALSE,"Electrico";#N/A,#N/A,FALSE,"Ofic.Civiles"}</definedName>
    <definedName name="PTAR" localSheetId="27" hidden="1">{#N/A,#N/A,FALSE,"Estatico";#N/A,#N/A,FALSE,"Tuberia";#N/A,#N/A,FALSE,"Instrumentación";#N/A,#N/A,FALSE,"Mecanica";#N/A,#N/A,FALSE,"Electrico";#N/A,#N/A,FALSE,"Ofic.Civiles"}</definedName>
    <definedName name="PTAR" localSheetId="28"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15" hidden="1">{#N/A,#N/A,FALSE,"Estatico";#N/A,#N/A,FALSE,"Tuberia";#N/A,#N/A,FALSE,"Instrumentación";#N/A,#N/A,FALSE,"Mecanica";#N/A,#N/A,FALSE,"Electrico";#N/A,#N/A,FALSE,"Ofic.Civiles"}</definedName>
    <definedName name="PTAR" localSheetId="19" hidden="1">{#N/A,#N/A,FALSE,"Estatico";#N/A,#N/A,FALSE,"Tuberia";#N/A,#N/A,FALSE,"Instrumentación";#N/A,#N/A,FALSE,"Mecanica";#N/A,#N/A,FALSE,"Electrico";#N/A,#N/A,FALSE,"Ofic.Civiles"}</definedName>
    <definedName name="PTAR" localSheetId="16" hidden="1">{#N/A,#N/A,FALSE,"Estatico";#N/A,#N/A,FALSE,"Tuberia";#N/A,#N/A,FALSE,"Instrumentación";#N/A,#N/A,FALSE,"Mecanica";#N/A,#N/A,FALSE,"Electrico";#N/A,#N/A,FALSE,"Ofic.Civiles"}</definedName>
    <definedName name="PTAR" localSheetId="17" hidden="1">{#N/A,#N/A,FALSE,"Estatico";#N/A,#N/A,FALSE,"Tuberia";#N/A,#N/A,FALSE,"Instrumentación";#N/A,#N/A,FALSE,"Mecanica";#N/A,#N/A,FALSE,"Electrico";#N/A,#N/A,FALSE,"Ofic.Civiles"}</definedName>
    <definedName name="PTAR" localSheetId="18" hidden="1">{#N/A,#N/A,FALSE,"Estatico";#N/A,#N/A,FALSE,"Tuberia";#N/A,#N/A,FALSE,"Instrumentación";#N/A,#N/A,FALSE,"Mecanica";#N/A,#N/A,FALSE,"Electrico";#N/A,#N/A,FALSE,"Ofic.Civiles"}</definedName>
    <definedName name="PTAR" localSheetId="2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4"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10"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5" hidden="1">{"via1",#N/A,TRUE,"general";"via2",#N/A,TRUE,"general";"via3",#N/A,TRUE,"general"}</definedName>
    <definedName name="ptopes" localSheetId="19"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20" hidden="1">{"via1",#N/A,TRUE,"general";"via2",#N/A,TRUE,"general";"via3",#N/A,TRUE,"general"}</definedName>
    <definedName name="ptopes" localSheetId="11" hidden="1">{"via1",#N/A,TRUE,"general";"via2",#N/A,TRUE,"general";"via3",#N/A,TRUE,"general"}</definedName>
    <definedName name="ptopes" localSheetId="14"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 localSheetId="2">#REF!</definedName>
    <definedName name="PW">#REF!</definedName>
    <definedName name="Pwf" localSheetId="2">#REF!</definedName>
    <definedName name="Pwf">'[112]ORITO 02 '!$A$12</definedName>
    <definedName name="Pwf_actual" localSheetId="2">#REF!</definedName>
    <definedName name="Pwf_actual">'[112]ORITO 02 '!$E$6</definedName>
    <definedName name="Pwf_i" localSheetId="7">[51]medelo!$A$66:$A$83</definedName>
    <definedName name="Pwf_i" localSheetId="5">[51]medelo!$A$66:$A$83</definedName>
    <definedName name="Pwf_i" localSheetId="6">[51]medelo!$A$66:$A$83</definedName>
    <definedName name="Pwf_i" localSheetId="21">[51]medelo!$A$66:$A$83</definedName>
    <definedName name="Pwf_i" localSheetId="22">[51]medelo!$A$66:$A$83</definedName>
    <definedName name="Pwf_i" localSheetId="23">[51]medelo!$A$66:$A$83</definedName>
    <definedName name="Pwf_i" localSheetId="24">[51]medelo!$A$66:$A$83</definedName>
    <definedName name="Pwf_i" localSheetId="8">[51]medelo!$A$66:$A$83</definedName>
    <definedName name="Pwf_i" localSheetId="9">[51]medelo!$A$66:$A$83</definedName>
    <definedName name="Pwf_i" localSheetId="25">[51]medelo!$A$66:$A$83</definedName>
    <definedName name="Pwf_i" localSheetId="26">[51]medelo!$A$66:$A$83</definedName>
    <definedName name="Pwf_i" localSheetId="27">[51]medelo!$A$66:$A$83</definedName>
    <definedName name="Pwf_i" localSheetId="28">[51]medelo!$A$66:$A$83</definedName>
    <definedName name="Pwf_i" localSheetId="10">[51]medelo!$A$66:$A$83</definedName>
    <definedName name="Pwf_i" localSheetId="12">[51]medelo!$A$66:$A$83</definedName>
    <definedName name="Pwf_i" localSheetId="13">[51]medelo!$A$66:$A$83</definedName>
    <definedName name="Pwf_i" localSheetId="15">[51]medelo!$A$66:$A$83</definedName>
    <definedName name="Pwf_i" localSheetId="19">[51]medelo!$A$66:$A$83</definedName>
    <definedName name="Pwf_i" localSheetId="16">[51]medelo!$A$66:$A$83</definedName>
    <definedName name="Pwf_i" localSheetId="17">[51]medelo!$A$66:$A$83</definedName>
    <definedName name="Pwf_i" localSheetId="18">[51]medelo!$A$66:$A$83</definedName>
    <definedName name="Pwf_i" localSheetId="20">[51]medelo!$A$66:$A$83</definedName>
    <definedName name="Pwf_i" localSheetId="11">[51]medelo!$A$66:$A$83</definedName>
    <definedName name="Pwf_i" localSheetId="14">[51]medelo!$A$66:$A$83</definedName>
    <definedName name="Pwf_i" localSheetId="2">#REF!</definedName>
    <definedName name="Pwf_i">[52]medelo!$A$66:$A$83</definedName>
    <definedName name="Pwf_min" localSheetId="2">#REF!</definedName>
    <definedName name="Pwf_min">'[112]ORITO 02 '!$E$8</definedName>
    <definedName name="Pwfd" localSheetId="7">#REF!</definedName>
    <definedName name="Pwfd" localSheetId="5">#REF!</definedName>
    <definedName name="Pwfd" localSheetId="6">#REF!</definedName>
    <definedName name="Pwfd" localSheetId="21">#REF!</definedName>
    <definedName name="Pwfd" localSheetId="22">#REF!</definedName>
    <definedName name="Pwfd" localSheetId="23">#REF!</definedName>
    <definedName name="Pwfd" localSheetId="24">#REF!</definedName>
    <definedName name="Pwfd" localSheetId="8">#REF!</definedName>
    <definedName name="Pwfd" localSheetId="9">#REF!</definedName>
    <definedName name="Pwfd" localSheetId="25">#REF!</definedName>
    <definedName name="Pwfd" localSheetId="26">#REF!</definedName>
    <definedName name="Pwfd" localSheetId="27">#REF!</definedName>
    <definedName name="Pwfd" localSheetId="28">#REF!</definedName>
    <definedName name="Pwfd" localSheetId="10">#REF!</definedName>
    <definedName name="Pwfd" localSheetId="12">#REF!</definedName>
    <definedName name="Pwfd" localSheetId="13">#REF!</definedName>
    <definedName name="Pwfd" localSheetId="15">#REF!</definedName>
    <definedName name="Pwfd" localSheetId="19">#REF!</definedName>
    <definedName name="Pwfd" localSheetId="16">#REF!</definedName>
    <definedName name="Pwfd" localSheetId="17">#REF!</definedName>
    <definedName name="Pwfd" localSheetId="18">#REF!</definedName>
    <definedName name="Pwfd" localSheetId="20">#REF!</definedName>
    <definedName name="Pwfd" localSheetId="11">#REF!</definedName>
    <definedName name="Pwfd" localSheetId="14">#REF!</definedName>
    <definedName name="Pwfd" localSheetId="1">#REF!</definedName>
    <definedName name="Pwfd">#REF!</definedName>
    <definedName name="Q" localSheetId="1">#REF!</definedName>
    <definedName name="Q">#REF!</definedName>
    <definedName name="Q_actual" localSheetId="2">#REF!</definedName>
    <definedName name="Q_actual">'[112]ORITO 02 '!$E$7</definedName>
    <definedName name="Q_BRUTO" localSheetId="7">#REF!</definedName>
    <definedName name="Q_BRUTO" localSheetId="5">#REF!</definedName>
    <definedName name="Q_BRUTO" localSheetId="6">#REF!</definedName>
    <definedName name="Q_BRUTO" localSheetId="21">#REF!</definedName>
    <definedName name="Q_BRUTO" localSheetId="22">#REF!</definedName>
    <definedName name="Q_BRUTO" localSheetId="23">#REF!</definedName>
    <definedName name="Q_BRUTO" localSheetId="24">#REF!</definedName>
    <definedName name="Q_BRUTO" localSheetId="8">#REF!</definedName>
    <definedName name="Q_BRUTO" localSheetId="9">#REF!</definedName>
    <definedName name="Q_BRUTO" localSheetId="25">#REF!</definedName>
    <definedName name="Q_BRUTO" localSheetId="26">#REF!</definedName>
    <definedName name="Q_BRUTO" localSheetId="27">#REF!</definedName>
    <definedName name="Q_BRUTO" localSheetId="28">#REF!</definedName>
    <definedName name="Q_BRUTO" localSheetId="10">#REF!</definedName>
    <definedName name="Q_BRUTO" localSheetId="12">#REF!</definedName>
    <definedName name="Q_BRUTO" localSheetId="13">#REF!</definedName>
    <definedName name="Q_BRUTO" localSheetId="15">#REF!</definedName>
    <definedName name="Q_BRUTO" localSheetId="19">#REF!</definedName>
    <definedName name="Q_BRUTO" localSheetId="16">#REF!</definedName>
    <definedName name="Q_BRUTO" localSheetId="17">#REF!</definedName>
    <definedName name="Q_BRUTO" localSheetId="18">#REF!</definedName>
    <definedName name="Q_BRUTO" localSheetId="20">#REF!</definedName>
    <definedName name="Q_BRUTO" localSheetId="11">#REF!</definedName>
    <definedName name="Q_BRUTO" localSheetId="14">#REF!</definedName>
    <definedName name="Q_BRUTO" localSheetId="1">#REF!</definedName>
    <definedName name="Q_BRUTO">#REF!</definedName>
    <definedName name="q1q1q" localSheetId="7"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10"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5" hidden="1">{"via1",#N/A,TRUE,"general";"via2",#N/A,TRUE,"general";"via3",#N/A,TRUE,"general"}</definedName>
    <definedName name="q1q1q" localSheetId="19"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20" hidden="1">{"via1",#N/A,TRUE,"general";"via2",#N/A,TRUE,"general";"via3",#N/A,TRUE,"general"}</definedName>
    <definedName name="q1q1q" localSheetId="11" hidden="1">{"via1",#N/A,TRUE,"general";"via2",#N/A,TRUE,"general";"via3",#N/A,TRUE,"general"}</definedName>
    <definedName name="q1q1q" localSheetId="14"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10"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5" hidden="1">{"via1",#N/A,TRUE,"general";"via2",#N/A,TRUE,"general";"via3",#N/A,TRUE,"general"}</definedName>
    <definedName name="qaedtguj" localSheetId="19"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20" hidden="1">{"via1",#N/A,TRUE,"general";"via2",#N/A,TRUE,"general";"via3",#N/A,TRUE,"general"}</definedName>
    <definedName name="qaedtguj" localSheetId="11" hidden="1">{"via1",#N/A,TRUE,"general";"via2",#N/A,TRUE,"general";"via3",#N/A,TRUE,"general"}</definedName>
    <definedName name="qaedtguj" localSheetId="14"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10"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5" hidden="1">{"via1",#N/A,TRUE,"general";"via2",#N/A,TRUE,"general";"via3",#N/A,TRUE,"general"}</definedName>
    <definedName name="QAQSWS" localSheetId="19"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20" hidden="1">{"via1",#N/A,TRUE,"general";"via2",#N/A,TRUE,"general";"via3",#N/A,TRUE,"general"}</definedName>
    <definedName name="QAQSWS" localSheetId="11" hidden="1">{"via1",#N/A,TRUE,"general";"via2",#N/A,TRUE,"general";"via3",#N/A,TRUE,"general"}</definedName>
    <definedName name="QAQSWS" localSheetId="14"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10"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5" hidden="1">{"via1",#N/A,TRUE,"general";"via2",#N/A,TRUE,"general";"via3",#N/A,TRUE,"general"}</definedName>
    <definedName name="qaqwwxcr" localSheetId="19"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20" hidden="1">{"via1",#N/A,TRUE,"general";"via2",#N/A,TRUE,"general";"via3",#N/A,TRUE,"general"}</definedName>
    <definedName name="qaqwwxcr" localSheetId="11" hidden="1">{"via1",#N/A,TRUE,"general";"via2",#N/A,TRUE,"general";"via3",#N/A,TRUE,"general"}</definedName>
    <definedName name="qaqwwxcr" localSheetId="14"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#REF!</definedName>
    <definedName name="qedcd" localSheetId="7"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10"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5" hidden="1">{"via1",#N/A,TRUE,"general";"via2",#N/A,TRUE,"general";"via3",#N/A,TRUE,"general"}</definedName>
    <definedName name="qedcd" localSheetId="19"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20" hidden="1">{"via1",#N/A,TRUE,"general";"via2",#N/A,TRUE,"general";"via3",#N/A,TRUE,"general"}</definedName>
    <definedName name="qedcd" localSheetId="11" hidden="1">{"via1",#N/A,TRUE,"general";"via2",#N/A,TRUE,"general";"via3",#N/A,TRUE,"general"}</definedName>
    <definedName name="qedcd" localSheetId="14"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10"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5" hidden="1">{"via1",#N/A,TRUE,"general";"via2",#N/A,TRUE,"general";"via3",#N/A,TRUE,"general"}</definedName>
    <definedName name="qewj" localSheetId="19"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20" hidden="1">{"via1",#N/A,TRUE,"general";"via2",#N/A,TRUE,"general";"via3",#N/A,TRUE,"general"}</definedName>
    <definedName name="qewj" localSheetId="11" hidden="1">{"via1",#N/A,TRUE,"general";"via2",#N/A,TRUE,"general";"via3",#N/A,TRUE,"general"}</definedName>
    <definedName name="qewj" localSheetId="14"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 localSheetId="7">[51]medelo!$B$63</definedName>
    <definedName name="Qmax" localSheetId="5">[51]medelo!$B$63</definedName>
    <definedName name="Qmax" localSheetId="6">[51]medelo!$B$63</definedName>
    <definedName name="Qmax" localSheetId="21">[51]medelo!$B$63</definedName>
    <definedName name="Qmax" localSheetId="22">[51]medelo!$B$63</definedName>
    <definedName name="Qmax" localSheetId="23">[51]medelo!$B$63</definedName>
    <definedName name="Qmax" localSheetId="24">[51]medelo!$B$63</definedName>
    <definedName name="Qmax" localSheetId="8">[51]medelo!$B$63</definedName>
    <definedName name="Qmax" localSheetId="9">[51]medelo!$B$63</definedName>
    <definedName name="Qmax" localSheetId="25">[51]medelo!$B$63</definedName>
    <definedName name="Qmax" localSheetId="26">[51]medelo!$B$63</definedName>
    <definedName name="Qmax" localSheetId="27">[51]medelo!$B$63</definedName>
    <definedName name="Qmax" localSheetId="28">[51]medelo!$B$63</definedName>
    <definedName name="Qmax" localSheetId="10">[51]medelo!$B$63</definedName>
    <definedName name="Qmax" localSheetId="12">[51]medelo!$B$63</definedName>
    <definedName name="Qmax" localSheetId="13">[51]medelo!$B$63</definedName>
    <definedName name="Qmax" localSheetId="15">[51]medelo!$B$63</definedName>
    <definedName name="Qmax" localSheetId="19">[51]medelo!$B$63</definedName>
    <definedName name="Qmax" localSheetId="16">[51]medelo!$B$63</definedName>
    <definedName name="Qmax" localSheetId="17">[51]medelo!$B$63</definedName>
    <definedName name="Qmax" localSheetId="18">[51]medelo!$B$63</definedName>
    <definedName name="Qmax" localSheetId="20">[51]medelo!$B$63</definedName>
    <definedName name="Qmax" localSheetId="11">[51]medelo!$B$63</definedName>
    <definedName name="Qmax" localSheetId="14">[51]medelo!$B$63</definedName>
    <definedName name="Qmax" localSheetId="2">#REF!</definedName>
    <definedName name="Qmax">[52]medelo!$B$63</definedName>
    <definedName name="qqqqqw" localSheetId="7"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10"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5" hidden="1">{"via1",#N/A,TRUE,"general";"via2",#N/A,TRUE,"general";"via3",#N/A,TRUE,"general"}</definedName>
    <definedName name="qqqqqw" localSheetId="19"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20" hidden="1">{"via1",#N/A,TRUE,"general";"via2",#N/A,TRUE,"general";"via3",#N/A,TRUE,"general"}</definedName>
    <definedName name="qqqqqw" localSheetId="11" hidden="1">{"via1",#N/A,TRUE,"general";"via2",#N/A,TRUE,"general";"via3",#N/A,TRUE,"general"}</definedName>
    <definedName name="qqqqqw" localSheetId="14"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 localSheetId="1">#REF!</definedName>
    <definedName name="QS" localSheetId="2">#REF!</definedName>
    <definedName name="QS">#REF!</definedName>
    <definedName name="Qt" localSheetId="2">#REF!</definedName>
    <definedName name="Qt">'[112]ORITO 02 '!$E$9</definedName>
    <definedName name="QTIES" localSheetId="7">#REF!</definedName>
    <definedName name="QTIES" localSheetId="5">#REF!</definedName>
    <definedName name="QTIES" localSheetId="6">#REF!</definedName>
    <definedName name="QTIES" localSheetId="21">#REF!</definedName>
    <definedName name="QTIES" localSheetId="22">#REF!</definedName>
    <definedName name="QTIES" localSheetId="23">#REF!</definedName>
    <definedName name="QTIES" localSheetId="24">#REF!</definedName>
    <definedName name="QTIES" localSheetId="8">#REF!</definedName>
    <definedName name="QTIES" localSheetId="9">#REF!</definedName>
    <definedName name="QTIES" localSheetId="25">#REF!</definedName>
    <definedName name="QTIES" localSheetId="26">#REF!</definedName>
    <definedName name="QTIES" localSheetId="27">#REF!</definedName>
    <definedName name="QTIES" localSheetId="28">#REF!</definedName>
    <definedName name="QTIES" localSheetId="10">#REF!</definedName>
    <definedName name="QTIES" localSheetId="12">#REF!</definedName>
    <definedName name="QTIES" localSheetId="13">#REF!</definedName>
    <definedName name="QTIES" localSheetId="15">#REF!</definedName>
    <definedName name="QTIES" localSheetId="19">#REF!</definedName>
    <definedName name="QTIES" localSheetId="16">#REF!</definedName>
    <definedName name="QTIES" localSheetId="17">#REF!</definedName>
    <definedName name="QTIES" localSheetId="18">#REF!</definedName>
    <definedName name="QTIES" localSheetId="20">#REF!</definedName>
    <definedName name="QTIES" localSheetId="11">#REF!</definedName>
    <definedName name="QTIES" localSheetId="14">#REF!</definedName>
    <definedName name="QTIES" localSheetId="1">#REF!</definedName>
    <definedName name="QTIES">#REF!</definedName>
    <definedName name="QTY" localSheetId="1">#REF!</definedName>
    <definedName name="QTY">#REF!</definedName>
    <definedName name="qw" localSheetId="7"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10"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5" hidden="1">{"via1",#N/A,TRUE,"general";"via2",#N/A,TRUE,"general";"via3",#N/A,TRUE,"general"}</definedName>
    <definedName name="qw" localSheetId="19"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20" hidden="1">{"via1",#N/A,TRUE,"general";"via2",#N/A,TRUE,"general";"via3",#N/A,TRUE,"general"}</definedName>
    <definedName name="qw" localSheetId="11" hidden="1">{"via1",#N/A,TRUE,"general";"via2",#N/A,TRUE,"general";"via3",#N/A,TRUE,"general"}</definedName>
    <definedName name="qw" localSheetId="14"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10"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5" hidden="1">{"via1",#N/A,TRUE,"general";"via2",#N/A,TRUE,"general";"via3",#N/A,TRUE,"general"}</definedName>
    <definedName name="qwdas2" localSheetId="19"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20" hidden="1">{"via1",#N/A,TRUE,"general";"via2",#N/A,TRUE,"general";"via3",#N/A,TRUE,"general"}</definedName>
    <definedName name="qwdas2" localSheetId="11" hidden="1">{"via1",#N/A,TRUE,"general";"via2",#N/A,TRUE,"general";"via3",#N/A,TRUE,"general"}</definedName>
    <definedName name="qwdas2" localSheetId="14"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 localSheetId="2">#REF!</definedName>
    <definedName name="QWE">#REF!</definedName>
    <definedName name="qweqe" localSheetId="7"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7">[6]!ERR</definedName>
    <definedName name="QWERTY" localSheetId="5">[6]!ERR</definedName>
    <definedName name="QWERTY" localSheetId="6">[6]!ERR</definedName>
    <definedName name="QWERTY" localSheetId="21">[6]!ERR</definedName>
    <definedName name="QWERTY" localSheetId="22">[6]!ERR</definedName>
    <definedName name="QWERTY" localSheetId="23">[6]!ERR</definedName>
    <definedName name="QWERTY" localSheetId="24">[6]!ERR</definedName>
    <definedName name="QWERTY" localSheetId="8">[6]!ERR</definedName>
    <definedName name="QWERTY" localSheetId="9">[6]!ERR</definedName>
    <definedName name="QWERTY" localSheetId="25">[6]!ERR</definedName>
    <definedName name="QWERTY" localSheetId="26">[6]!ERR</definedName>
    <definedName name="QWERTY" localSheetId="27">[6]!ERR</definedName>
    <definedName name="QWERTY" localSheetId="28">[6]!ERR</definedName>
    <definedName name="QWERTY" localSheetId="10">[6]!ERR</definedName>
    <definedName name="QWERTY" localSheetId="12">[6]!ERR</definedName>
    <definedName name="QWERTY" localSheetId="13">[6]!ERR</definedName>
    <definedName name="QWERTY" localSheetId="15">[6]!ERR</definedName>
    <definedName name="QWERTY" localSheetId="19">[6]!ERR</definedName>
    <definedName name="QWERTY" localSheetId="16">[6]!ERR</definedName>
    <definedName name="QWERTY" localSheetId="17">[6]!ERR</definedName>
    <definedName name="QWERTY" localSheetId="18">[6]!ERR</definedName>
    <definedName name="QWERTY" localSheetId="20">[6]!ERR</definedName>
    <definedName name="QWERTY" localSheetId="11">[6]!ERR</definedName>
    <definedName name="QWERTY" localSheetId="14">[6]!ERR</definedName>
    <definedName name="QWERTY" localSheetId="1">'MEMORIAS DE CANTIDADES'!ERR</definedName>
    <definedName name="QWERTY" localSheetId="2">'PMA '!ERR</definedName>
    <definedName name="QWERTY">[0]!ERR</definedName>
    <definedName name="qwewertet" localSheetId="7" hidden="1">{#N/A,#N/A,TRUE,"1842CWN0"}</definedName>
    <definedName name="qwewertet" localSheetId="5" hidden="1">{#N/A,#N/A,TRUE,"1842CWN0"}</definedName>
    <definedName name="qwewertet" localSheetId="6" hidden="1">{#N/A,#N/A,TRUE,"1842CWN0"}</definedName>
    <definedName name="qwewertet" localSheetId="21" hidden="1">{#N/A,#N/A,TRUE,"1842CWN0"}</definedName>
    <definedName name="qwewertet" localSheetId="22" hidden="1">{#N/A,#N/A,TRUE,"1842CWN0"}</definedName>
    <definedName name="qwewertet" localSheetId="23" hidden="1">{#N/A,#N/A,TRUE,"1842CWN0"}</definedName>
    <definedName name="qwewertet" localSheetId="24" hidden="1">{#N/A,#N/A,TRUE,"1842CWN0"}</definedName>
    <definedName name="qwewertet" localSheetId="8" hidden="1">{#N/A,#N/A,TRUE,"1842CWN0"}</definedName>
    <definedName name="qwewertet" localSheetId="9" hidden="1">{#N/A,#N/A,TRUE,"1842CWN0"}</definedName>
    <definedName name="qwewertet" localSheetId="25" hidden="1">{#N/A,#N/A,TRUE,"1842CWN0"}</definedName>
    <definedName name="qwewertet" localSheetId="26" hidden="1">{#N/A,#N/A,TRUE,"1842CWN0"}</definedName>
    <definedName name="qwewertet" localSheetId="27" hidden="1">{#N/A,#N/A,TRUE,"1842CWN0"}</definedName>
    <definedName name="qwewertet" localSheetId="28" hidden="1">{#N/A,#N/A,TRUE,"1842CWN0"}</definedName>
    <definedName name="qwewertet" localSheetId="10" hidden="1">{#N/A,#N/A,TRUE,"1842CWN0"}</definedName>
    <definedName name="qwewertet" localSheetId="12" hidden="1">{#N/A,#N/A,TRUE,"1842CWN0"}</definedName>
    <definedName name="qwewertet" localSheetId="13" hidden="1">{#N/A,#N/A,TRUE,"1842CWN0"}</definedName>
    <definedName name="qwewertet" localSheetId="15" hidden="1">{#N/A,#N/A,TRUE,"1842CWN0"}</definedName>
    <definedName name="qwewertet" localSheetId="19" hidden="1">{#N/A,#N/A,TRUE,"1842CWN0"}</definedName>
    <definedName name="qwewertet" localSheetId="16" hidden="1">{#N/A,#N/A,TRUE,"1842CWN0"}</definedName>
    <definedName name="qwewertet" localSheetId="17" hidden="1">{#N/A,#N/A,TRUE,"1842CWN0"}</definedName>
    <definedName name="qwewertet" localSheetId="18" hidden="1">{#N/A,#N/A,TRUE,"1842CWN0"}</definedName>
    <definedName name="qwewertet" localSheetId="20" hidden="1">{#N/A,#N/A,TRUE,"1842CWN0"}</definedName>
    <definedName name="qwewertet" localSheetId="11" hidden="1">{#N/A,#N/A,TRUE,"1842CWN0"}</definedName>
    <definedName name="qwewertet" localSheetId="14" hidden="1">{#N/A,#N/A,TRUE,"1842CWN0"}</definedName>
    <definedName name="qwewertet" localSheetId="1" hidden="1">{#N/A,#N/A,TRUE,"1842CWN0"}</definedName>
    <definedName name="qwewertet" localSheetId="2" hidden="1">{#N/A,#N/A,TRUE,"1842CWN0"}</definedName>
    <definedName name="qwewertet" hidden="1">{#N/A,#N/A,TRUE,"1842CWN0"}</definedName>
    <definedName name="qwqwqwj" localSheetId="7"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 localSheetId="2">#REF!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 localSheetId="2">#REF!</definedName>
    <definedName name="Recall_2">'[106] ASR+Nafta'!$E$9:$E$21</definedName>
    <definedName name="Recall_3" localSheetId="2">#REF!</definedName>
    <definedName name="Recall_3">'[106]Todos+Nafta'!$E$9:$E$21</definedName>
    <definedName name="Recorder" localSheetId="7">#REF!</definedName>
    <definedName name="Recorder" localSheetId="5">#REF!</definedName>
    <definedName name="Recorder" localSheetId="6">#REF!</definedName>
    <definedName name="Recorder" localSheetId="21">#REF!</definedName>
    <definedName name="Recorder" localSheetId="22">#REF!</definedName>
    <definedName name="Recorder" localSheetId="23">#REF!</definedName>
    <definedName name="Recorder" localSheetId="24">#REF!</definedName>
    <definedName name="Recorder" localSheetId="8">#REF!</definedName>
    <definedName name="Recorder" localSheetId="9">#REF!</definedName>
    <definedName name="Recorder" localSheetId="25">#REF!</definedName>
    <definedName name="Recorder" localSheetId="26">#REF!</definedName>
    <definedName name="Recorder" localSheetId="27">#REF!</definedName>
    <definedName name="Recorder" localSheetId="28">#REF!</definedName>
    <definedName name="Recorder" localSheetId="10">#REF!</definedName>
    <definedName name="Recorder" localSheetId="12">#REF!</definedName>
    <definedName name="Recorder" localSheetId="13">#REF!</definedName>
    <definedName name="Recorder" localSheetId="15">#REF!</definedName>
    <definedName name="Recorder" localSheetId="19">#REF!</definedName>
    <definedName name="Recorder" localSheetId="16">#REF!</definedName>
    <definedName name="Recorder" localSheetId="17">#REF!</definedName>
    <definedName name="Recorder" localSheetId="18">#REF!</definedName>
    <definedName name="Recorder" localSheetId="20">#REF!</definedName>
    <definedName name="Recorder" localSheetId="11">#REF!</definedName>
    <definedName name="Recorder" localSheetId="14">#REF!</definedName>
    <definedName name="Recorder" localSheetId="1">#REF!</definedName>
    <definedName name="Recorder">#REF!</definedName>
    <definedName name="recursos" localSheetId="2">#REF!</definedName>
    <definedName name="recursos">[113]RECURSOS!$A$8:$A$204</definedName>
    <definedName name="REDGREGER" localSheetId="7">#REF!</definedName>
    <definedName name="REDGREGER" localSheetId="5">#REF!</definedName>
    <definedName name="REDGREGER" localSheetId="6">#REF!</definedName>
    <definedName name="REDGREGER" localSheetId="21">#REF!</definedName>
    <definedName name="REDGREGER" localSheetId="22">#REF!</definedName>
    <definedName name="REDGREGER" localSheetId="23">#REF!</definedName>
    <definedName name="REDGREGER" localSheetId="24">#REF!</definedName>
    <definedName name="REDGREGER" localSheetId="8">#REF!</definedName>
    <definedName name="REDGREGER" localSheetId="9">#REF!</definedName>
    <definedName name="REDGREGER" localSheetId="25">#REF!</definedName>
    <definedName name="REDGREGER" localSheetId="26">#REF!</definedName>
    <definedName name="REDGREGER" localSheetId="27">#REF!</definedName>
    <definedName name="REDGREGER" localSheetId="28">#REF!</definedName>
    <definedName name="REDGREGER" localSheetId="10">#REF!</definedName>
    <definedName name="REDGREGER" localSheetId="12">#REF!</definedName>
    <definedName name="REDGREGER" localSheetId="13">#REF!</definedName>
    <definedName name="REDGREGER" localSheetId="15">#REF!</definedName>
    <definedName name="REDGREGER" localSheetId="19">#REF!</definedName>
    <definedName name="REDGREGER" localSheetId="16">#REF!</definedName>
    <definedName name="REDGREGER" localSheetId="17">#REF!</definedName>
    <definedName name="REDGREGER" localSheetId="18">#REF!</definedName>
    <definedName name="REDGREGER" localSheetId="20">#REF!</definedName>
    <definedName name="REDGREGER" localSheetId="11">#REF!</definedName>
    <definedName name="REDGREGER" localSheetId="14">#REF!</definedName>
    <definedName name="REDGREGER" localSheetId="1">#REF!</definedName>
    <definedName name="REDGREGER">#REF!</definedName>
    <definedName name="REG">'[100]Estado Resumen'!XFC1&gt;2.5</definedName>
    <definedName name="rege" localSheetId="7"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10"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5" hidden="1">{"TAB1",#N/A,TRUE,"GENERAL";"TAB2",#N/A,TRUE,"GENERAL";"TAB3",#N/A,TRUE,"GENERAL";"TAB4",#N/A,TRUE,"GENERAL";"TAB5",#N/A,TRUE,"GENERAL"}</definedName>
    <definedName name="rege" localSheetId="19"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2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4"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 localSheetId="2">#REF!</definedName>
    <definedName name="REGIMEN_CONTRAT">[105]Tablas!$M$6:$M$8</definedName>
    <definedName name="REGIONAL" localSheetId="2">#REF!</definedName>
    <definedName name="REGIONAL">[105]Tablas!$I$6:$I$10</definedName>
    <definedName name="RegistroCoordinador" localSheetId="7">#REF!</definedName>
    <definedName name="RegistroCoordinador" localSheetId="5">#REF!</definedName>
    <definedName name="RegistroCoordinador" localSheetId="6">#REF!</definedName>
    <definedName name="RegistroCoordinador" localSheetId="21">#REF!</definedName>
    <definedName name="RegistroCoordinador" localSheetId="22">#REF!</definedName>
    <definedName name="RegistroCoordinador" localSheetId="23">#REF!</definedName>
    <definedName name="RegistroCoordinador" localSheetId="24">#REF!</definedName>
    <definedName name="RegistroCoordinador" localSheetId="8">#REF!</definedName>
    <definedName name="RegistroCoordinador" localSheetId="9">#REF!</definedName>
    <definedName name="RegistroCoordinador" localSheetId="25">#REF!</definedName>
    <definedName name="RegistroCoordinador" localSheetId="26">#REF!</definedName>
    <definedName name="RegistroCoordinador" localSheetId="27">#REF!</definedName>
    <definedName name="RegistroCoordinador" localSheetId="28">#REF!</definedName>
    <definedName name="RegistroCoordinador" localSheetId="10">#REF!</definedName>
    <definedName name="RegistroCoordinador" localSheetId="12">#REF!</definedName>
    <definedName name="RegistroCoordinador" localSheetId="13">#REF!</definedName>
    <definedName name="RegistroCoordinador" localSheetId="15">#REF!</definedName>
    <definedName name="RegistroCoordinador" localSheetId="19">#REF!</definedName>
    <definedName name="RegistroCoordinador" localSheetId="16">#REF!</definedName>
    <definedName name="RegistroCoordinador" localSheetId="17">#REF!</definedName>
    <definedName name="RegistroCoordinador" localSheetId="18">#REF!</definedName>
    <definedName name="RegistroCoordinador" localSheetId="20">#REF!</definedName>
    <definedName name="RegistroCoordinador" localSheetId="11">#REF!</definedName>
    <definedName name="RegistroCoordinador" localSheetId="14">#REF!</definedName>
    <definedName name="RegistroCoordinador" localSheetId="1">#REF!</definedName>
    <definedName name="RegistroCoordinador">#REF!</definedName>
    <definedName name="regresd" localSheetId="7"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TRBG" localSheetId="7">#REF!</definedName>
    <definedName name="REGTRBG" localSheetId="5">#REF!</definedName>
    <definedName name="REGTRBG" localSheetId="6">#REF!</definedName>
    <definedName name="REGTRBG" localSheetId="21">#REF!</definedName>
    <definedName name="REGTRBG" localSheetId="22">#REF!</definedName>
    <definedName name="REGTRBG" localSheetId="23">#REF!</definedName>
    <definedName name="REGTRBG" localSheetId="24">#REF!</definedName>
    <definedName name="REGTRBG" localSheetId="8">#REF!</definedName>
    <definedName name="REGTRBG" localSheetId="9">#REF!</definedName>
    <definedName name="REGTRBG" localSheetId="25">#REF!</definedName>
    <definedName name="REGTRBG" localSheetId="26">#REF!</definedName>
    <definedName name="REGTRBG" localSheetId="27">#REF!</definedName>
    <definedName name="REGTRBG" localSheetId="28">#REF!</definedName>
    <definedName name="REGTRBG" localSheetId="10">#REF!</definedName>
    <definedName name="REGTRBG" localSheetId="12">#REF!</definedName>
    <definedName name="REGTRBG" localSheetId="13">#REF!</definedName>
    <definedName name="REGTRBG" localSheetId="15">#REF!</definedName>
    <definedName name="REGTRBG" localSheetId="19">#REF!</definedName>
    <definedName name="REGTRBG" localSheetId="16">#REF!</definedName>
    <definedName name="REGTRBG" localSheetId="17">#REF!</definedName>
    <definedName name="REGTRBG" localSheetId="18">#REF!</definedName>
    <definedName name="REGTRBG" localSheetId="20">#REF!</definedName>
    <definedName name="REGTRBG" localSheetId="11">#REF!</definedName>
    <definedName name="REGTRBG" localSheetId="14">#REF!</definedName>
    <definedName name="REGTRBG" localSheetId="1">#REF!</definedName>
    <definedName name="REGTRBG">#REF!</definedName>
    <definedName name="REGULAR">'[101]ESTADO VÍA-CRIT.TECNICO'!XFC1&gt;2.5</definedName>
    <definedName name="REICIO" localSheetId="7">[6]!ERR</definedName>
    <definedName name="REICIO" localSheetId="5">[6]!ERR</definedName>
    <definedName name="REICIO" localSheetId="6">[6]!ERR</definedName>
    <definedName name="REICIO" localSheetId="21">[6]!ERR</definedName>
    <definedName name="REICIO" localSheetId="22">[6]!ERR</definedName>
    <definedName name="REICIO" localSheetId="23">[6]!ERR</definedName>
    <definedName name="REICIO" localSheetId="24">[6]!ERR</definedName>
    <definedName name="REICIO" localSheetId="8">[6]!ERR</definedName>
    <definedName name="REICIO" localSheetId="9">[6]!ERR</definedName>
    <definedName name="REICIO" localSheetId="25">[6]!ERR</definedName>
    <definedName name="REICIO" localSheetId="26">[6]!ERR</definedName>
    <definedName name="REICIO" localSheetId="27">[6]!ERR</definedName>
    <definedName name="REICIO" localSheetId="28">[6]!ERR</definedName>
    <definedName name="REICIO" localSheetId="10">[6]!ERR</definedName>
    <definedName name="REICIO" localSheetId="12">[6]!ERR</definedName>
    <definedName name="REICIO" localSheetId="13">[6]!ERR</definedName>
    <definedName name="REICIO" localSheetId="15">[6]!ERR</definedName>
    <definedName name="REICIO" localSheetId="19">[6]!ERR</definedName>
    <definedName name="REICIO" localSheetId="16">[6]!ERR</definedName>
    <definedName name="REICIO" localSheetId="17">[6]!ERR</definedName>
    <definedName name="REICIO" localSheetId="18">[6]!ERR</definedName>
    <definedName name="REICIO" localSheetId="20">[6]!ERR</definedName>
    <definedName name="REICIO" localSheetId="11">[6]!ERR</definedName>
    <definedName name="REICIO" localSheetId="14">[6]!ERR</definedName>
    <definedName name="REICIO" localSheetId="1">'MEMORIAS DE CANTIDADES'!ERR</definedName>
    <definedName name="REICIO" localSheetId="2">'PMA '!ERR</definedName>
    <definedName name="REICIO">[0]!ERR</definedName>
    <definedName name="Reimbursement">"Reembolso"</definedName>
    <definedName name="reinicio" localSheetId="7">[6]!ERR</definedName>
    <definedName name="reinicio" localSheetId="5">[6]!ERR</definedName>
    <definedName name="reinicio" localSheetId="6">[6]!ERR</definedName>
    <definedName name="reinicio" localSheetId="21">[6]!ERR</definedName>
    <definedName name="reinicio" localSheetId="22">[6]!ERR</definedName>
    <definedName name="reinicio" localSheetId="23">[6]!ERR</definedName>
    <definedName name="reinicio" localSheetId="24">[6]!ERR</definedName>
    <definedName name="reinicio" localSheetId="8">[6]!ERR</definedName>
    <definedName name="reinicio" localSheetId="9">[6]!ERR</definedName>
    <definedName name="reinicio" localSheetId="25">[6]!ERR</definedName>
    <definedName name="reinicio" localSheetId="26">[6]!ERR</definedName>
    <definedName name="reinicio" localSheetId="27">[6]!ERR</definedName>
    <definedName name="reinicio" localSheetId="28">[6]!ERR</definedName>
    <definedName name="reinicio" localSheetId="10">[6]!ERR</definedName>
    <definedName name="reinicio" localSheetId="12">[6]!ERR</definedName>
    <definedName name="reinicio" localSheetId="13">[6]!ERR</definedName>
    <definedName name="reinicio" localSheetId="15">[6]!ERR</definedName>
    <definedName name="reinicio" localSheetId="19">[6]!ERR</definedName>
    <definedName name="reinicio" localSheetId="16">[6]!ERR</definedName>
    <definedName name="reinicio" localSheetId="17">[6]!ERR</definedName>
    <definedName name="reinicio" localSheetId="18">[6]!ERR</definedName>
    <definedName name="reinicio" localSheetId="20">[6]!ERR</definedName>
    <definedName name="reinicio" localSheetId="11">[6]!ERR</definedName>
    <definedName name="reinicio" localSheetId="14">[6]!ERR</definedName>
    <definedName name="reinicio" localSheetId="1">'MEMORIAS DE CANTIDADES'!ERR</definedName>
    <definedName name="reinicio" localSheetId="2">'PMA '!ERR</definedName>
    <definedName name="reinicio">[0]!ERR</definedName>
    <definedName name="REJHE" localSheetId="7"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10"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5" hidden="1">{"via1",#N/A,TRUE,"general";"via2",#N/A,TRUE,"general";"via3",#N/A,TRUE,"general"}</definedName>
    <definedName name="REJHE" localSheetId="19"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20" hidden="1">{"via1",#N/A,TRUE,"general";"via2",#N/A,TRUE,"general";"via3",#N/A,TRUE,"general"}</definedName>
    <definedName name="REJHE" localSheetId="11" hidden="1">{"via1",#N/A,TRUE,"general";"via2",#N/A,TRUE,"general";"via3",#N/A,TRUE,"general"}</definedName>
    <definedName name="REJHE" localSheetId="14"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4">#REF!</definedName>
    <definedName name="rell" localSheetId="3">#REF!</definedName>
    <definedName name="rell" localSheetId="1">#REF!</definedName>
    <definedName name="rell" localSheetId="2">#REF!</definedName>
    <definedName name="rell">#REF!</definedName>
    <definedName name="RELLG">#REF!</definedName>
    <definedName name="remanentes" localSheetId="2">#REF!,#REF!,#REF!,#REF!</definedName>
    <definedName name="remanentes">'[28]Reservas de Petróleo'!$A$2,'[28]Reservas de Petróleo'!$A$1,'[28]Reservas de Petróleo'!$D$4,'[28]Reservas de Petróleo'!$H$1:$H$65536</definedName>
    <definedName name="rendimiento" localSheetId="7">#REF!</definedName>
    <definedName name="rendimiento" localSheetId="5">#REF!</definedName>
    <definedName name="rendimiento" localSheetId="6">#REF!</definedName>
    <definedName name="rendimiento" localSheetId="21">#REF!</definedName>
    <definedName name="rendimiento" localSheetId="22">#REF!</definedName>
    <definedName name="rendimiento" localSheetId="23">#REF!</definedName>
    <definedName name="rendimiento" localSheetId="24">#REF!</definedName>
    <definedName name="rendimiento" localSheetId="8">#REF!</definedName>
    <definedName name="rendimiento" localSheetId="9">#REF!</definedName>
    <definedName name="rendimiento" localSheetId="25">#REF!</definedName>
    <definedName name="rendimiento" localSheetId="26">#REF!</definedName>
    <definedName name="rendimiento" localSheetId="27">#REF!</definedName>
    <definedName name="rendimiento" localSheetId="28">#REF!</definedName>
    <definedName name="rendimiento" localSheetId="10">#REF!</definedName>
    <definedName name="rendimiento" localSheetId="12">#REF!</definedName>
    <definedName name="rendimiento" localSheetId="13">#REF!</definedName>
    <definedName name="rendimiento" localSheetId="15">#REF!</definedName>
    <definedName name="rendimiento" localSheetId="19">#REF!</definedName>
    <definedName name="rendimiento" localSheetId="16">#REF!</definedName>
    <definedName name="rendimiento" localSheetId="17">#REF!</definedName>
    <definedName name="rendimiento" localSheetId="18">#REF!</definedName>
    <definedName name="rendimiento" localSheetId="20">#REF!</definedName>
    <definedName name="rendimiento" localSheetId="11">#REF!</definedName>
    <definedName name="rendimiento" localSheetId="14">#REF!</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7"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10"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5" hidden="1">{"via1",#N/A,TRUE,"general";"via2",#N/A,TRUE,"general";"via3",#N/A,TRUE,"general"}</definedName>
    <definedName name="rer" localSheetId="19"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20" hidden="1">{"via1",#N/A,TRUE,"general";"via2",#N/A,TRUE,"general";"via3",#N/A,TRUE,"general"}</definedName>
    <definedName name="rer" localSheetId="11" hidden="1">{"via1",#N/A,TRUE,"general";"via2",#N/A,TRUE,"general";"via3",#N/A,TRUE,"general"}</definedName>
    <definedName name="rer" localSheetId="14"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10"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5" hidden="1">{"TAB1",#N/A,TRUE,"GENERAL";"TAB2",#N/A,TRUE,"GENERAL";"TAB3",#N/A,TRUE,"GENERAL";"TAB4",#N/A,TRUE,"GENERAL";"TAB5",#N/A,TRUE,"GENERAL"}</definedName>
    <definedName name="rerg" localSheetId="19"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2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4"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localSheetId="2">#REF!</definedName>
    <definedName name="RES">#REF!</definedName>
    <definedName name="Resistividad" localSheetId="1">#REF!</definedName>
    <definedName name="Resistividad">#REF!</definedName>
    <definedName name="RESU" localSheetId="1">#REF!</definedName>
    <definedName name="RESU">#REF!</definedName>
    <definedName name="resu8" localSheetId="7">[10]!resu8</definedName>
    <definedName name="resu8" localSheetId="5">[10]!resu8</definedName>
    <definedName name="resu8" localSheetId="6">[10]!resu8</definedName>
    <definedName name="resu8" localSheetId="21">[10]!resu8</definedName>
    <definedName name="resu8" localSheetId="22">[10]!resu8</definedName>
    <definedName name="resu8" localSheetId="23">[10]!resu8</definedName>
    <definedName name="resu8" localSheetId="24">[10]!resu8</definedName>
    <definedName name="resu8" localSheetId="8">[10]!resu8</definedName>
    <definedName name="resu8" localSheetId="9">[10]!resu8</definedName>
    <definedName name="resu8" localSheetId="25">[10]!resu8</definedName>
    <definedName name="resu8" localSheetId="26">[10]!resu8</definedName>
    <definedName name="resu8" localSheetId="27">[10]!resu8</definedName>
    <definedName name="resu8" localSheetId="28">[10]!resu8</definedName>
    <definedName name="resu8" localSheetId="10">[10]!resu8</definedName>
    <definedName name="resu8" localSheetId="12">[10]!resu8</definedName>
    <definedName name="resu8" localSheetId="13">[10]!resu8</definedName>
    <definedName name="resu8" localSheetId="15">[10]!resu8</definedName>
    <definedName name="resu8" localSheetId="19">[10]!resu8</definedName>
    <definedName name="resu8" localSheetId="16">[10]!resu8</definedName>
    <definedName name="resu8" localSheetId="17">[10]!resu8</definedName>
    <definedName name="resu8" localSheetId="18">[10]!resu8</definedName>
    <definedName name="resu8" localSheetId="20">[10]!resu8</definedName>
    <definedName name="resu8" localSheetId="11">[10]!resu8</definedName>
    <definedName name="resu8" localSheetId="14">[10]!resu8</definedName>
    <definedName name="resu8" localSheetId="2">#REF!</definedName>
    <definedName name="resu8" localSheetId="0">[10]!resu8</definedName>
    <definedName name="resu8">[10]!resu8</definedName>
    <definedName name="resufi" localSheetId="7">#REF!</definedName>
    <definedName name="resufi" localSheetId="5">#REF!</definedName>
    <definedName name="resufi" localSheetId="6">#REF!</definedName>
    <definedName name="resufi" localSheetId="21">#REF!</definedName>
    <definedName name="resufi" localSheetId="22">#REF!</definedName>
    <definedName name="resufi" localSheetId="23">#REF!</definedName>
    <definedName name="resufi" localSheetId="24">#REF!</definedName>
    <definedName name="resufi" localSheetId="8">#REF!</definedName>
    <definedName name="resufi" localSheetId="9">#REF!</definedName>
    <definedName name="resufi" localSheetId="25">#REF!</definedName>
    <definedName name="resufi" localSheetId="26">#REF!</definedName>
    <definedName name="resufi" localSheetId="27">#REF!</definedName>
    <definedName name="resufi" localSheetId="28">#REF!</definedName>
    <definedName name="resufi" localSheetId="10">#REF!</definedName>
    <definedName name="resufi" localSheetId="12">#REF!</definedName>
    <definedName name="resufi" localSheetId="13">#REF!</definedName>
    <definedName name="resufi" localSheetId="15">#REF!</definedName>
    <definedName name="resufi" localSheetId="19">#REF!</definedName>
    <definedName name="resufi" localSheetId="16">#REF!</definedName>
    <definedName name="resufi" localSheetId="17">#REF!</definedName>
    <definedName name="resufi" localSheetId="18">#REF!</definedName>
    <definedName name="resufi" localSheetId="20">#REF!</definedName>
    <definedName name="resufi" localSheetId="11">#REF!</definedName>
    <definedName name="resufi" localSheetId="14">#REF!</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 localSheetId="2">#REF!</definedName>
    <definedName name="Retenc">[37]BASES!$E$31</definedName>
    <definedName name="RETHTYJYJ" localSheetId="7">#REF!</definedName>
    <definedName name="RETHTYJYJ" localSheetId="5">#REF!</definedName>
    <definedName name="RETHTYJYJ" localSheetId="6">#REF!</definedName>
    <definedName name="RETHTYJYJ" localSheetId="21">#REF!</definedName>
    <definedName name="RETHTYJYJ" localSheetId="22">#REF!</definedName>
    <definedName name="RETHTYJYJ" localSheetId="23">#REF!</definedName>
    <definedName name="RETHTYJYJ" localSheetId="24">#REF!</definedName>
    <definedName name="RETHTYJYJ" localSheetId="8">#REF!</definedName>
    <definedName name="RETHTYJYJ" localSheetId="9">#REF!</definedName>
    <definedName name="RETHTYJYJ" localSheetId="25">#REF!</definedName>
    <definedName name="RETHTYJYJ" localSheetId="26">#REF!</definedName>
    <definedName name="RETHTYJYJ" localSheetId="27">#REF!</definedName>
    <definedName name="RETHTYJYJ" localSheetId="28">#REF!</definedName>
    <definedName name="RETHTYJYJ" localSheetId="10">#REF!</definedName>
    <definedName name="RETHTYJYJ" localSheetId="12">#REF!</definedName>
    <definedName name="RETHTYJYJ" localSheetId="13">#REF!</definedName>
    <definedName name="RETHTYJYJ" localSheetId="15">#REF!</definedName>
    <definedName name="RETHTYJYJ" localSheetId="19">#REF!</definedName>
    <definedName name="RETHTYJYJ" localSheetId="16">#REF!</definedName>
    <definedName name="RETHTYJYJ" localSheetId="17">#REF!</definedName>
    <definedName name="RETHTYJYJ" localSheetId="18">#REF!</definedName>
    <definedName name="RETHTYJYJ" localSheetId="20">#REF!</definedName>
    <definedName name="RETHTYJYJ" localSheetId="11">#REF!</definedName>
    <definedName name="RETHTYJYJ" localSheetId="14">#REF!</definedName>
    <definedName name="RETHTYJYJ" localSheetId="1">#REF!</definedName>
    <definedName name="RETHTYJYJ">#REF!</definedName>
    <definedName name="RETTRE" localSheetId="7"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10"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5" hidden="1">{"via1",#N/A,TRUE,"general";"via2",#N/A,TRUE,"general";"via3",#N/A,TRUE,"general"}</definedName>
    <definedName name="RETTRE" localSheetId="19"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20" hidden="1">{"via1",#N/A,TRUE,"general";"via2",#N/A,TRUE,"general";"via3",#N/A,TRUE,"general"}</definedName>
    <definedName name="RETTRE" localSheetId="11" hidden="1">{"via1",#N/A,TRUE,"general";"via2",#N/A,TRUE,"general";"via3",#N/A,TRUE,"general"}</definedName>
    <definedName name="RETTRE" localSheetId="14"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10"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5" hidden="1">{"TAB1",#N/A,TRUE,"GENERAL";"TAB2",#N/A,TRUE,"GENERAL";"TAB3",#N/A,TRUE,"GENERAL";"TAB4",#N/A,TRUE,"GENERAL";"TAB5",#N/A,TRUE,"GENERAL"}</definedName>
    <definedName name="rety" localSheetId="19"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2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4"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10"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5" hidden="1">{"via1",#N/A,TRUE,"general";"via2",#N/A,TRUE,"general";"via3",#N/A,TRUE,"general"}</definedName>
    <definedName name="rewfreg" localSheetId="19"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20" hidden="1">{"via1",#N/A,TRUE,"general";"via2",#N/A,TRUE,"general";"via3",#N/A,TRUE,"general"}</definedName>
    <definedName name="rewfreg" localSheetId="11" hidden="1">{"via1",#N/A,TRUE,"general";"via2",#N/A,TRUE,"general";"via3",#N/A,TRUE,"general"}</definedName>
    <definedName name="rewfreg" localSheetId="14"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10"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5" hidden="1">{"via1",#N/A,TRUE,"general";"via2",#N/A,TRUE,"general";"via3",#N/A,TRUE,"general"}</definedName>
    <definedName name="rewr" localSheetId="19"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20" hidden="1">{"via1",#N/A,TRUE,"general";"via2",#N/A,TRUE,"general";"via3",#N/A,TRUE,"general"}</definedName>
    <definedName name="rewr" localSheetId="11" hidden="1">{"via1",#N/A,TRUE,"general";"via2",#N/A,TRUE,"general";"via3",#N/A,TRUE,"general"}</definedName>
    <definedName name="rewr" localSheetId="14"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10"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5" hidden="1">{"via1",#N/A,TRUE,"general";"via2",#N/A,TRUE,"general";"via3",#N/A,TRUE,"general"}</definedName>
    <definedName name="reyety" localSheetId="19"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20" hidden="1">{"via1",#N/A,TRUE,"general";"via2",#N/A,TRUE,"general";"via3",#N/A,TRUE,"general"}</definedName>
    <definedName name="reyety" localSheetId="11" hidden="1">{"via1",#N/A,TRUE,"general";"via2",#N/A,TRUE,"general";"via3",#N/A,TRUE,"general"}</definedName>
    <definedName name="reyety" localSheetId="14"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10"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5" hidden="1">{"via1",#N/A,TRUE,"general";"via2",#N/A,TRUE,"general";"via3",#N/A,TRUE,"general"}</definedName>
    <definedName name="reyty" localSheetId="19"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20" hidden="1">{"via1",#N/A,TRUE,"general";"via2",#N/A,TRUE,"general";"via3",#N/A,TRUE,"general"}</definedName>
    <definedName name="reyty" localSheetId="11" hidden="1">{"via1",#N/A,TRUE,"general";"via2",#N/A,TRUE,"general";"via3",#N/A,TRUE,"general"}</definedName>
    <definedName name="reyty" localSheetId="14"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10"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5" hidden="1">{"via1",#N/A,TRUE,"general";"via2",#N/A,TRUE,"general";"via3",#N/A,TRUE,"general"}</definedName>
    <definedName name="reyyt" localSheetId="19"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20" hidden="1">{"via1",#N/A,TRUE,"general";"via2",#N/A,TRUE,"general";"via3",#N/A,TRUE,"general"}</definedName>
    <definedName name="reyyt" localSheetId="11" hidden="1">{"via1",#N/A,TRUE,"general";"via2",#N/A,TRUE,"general";"via3",#N/A,TRUE,"general"}</definedName>
    <definedName name="reyyt" localSheetId="14"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10"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5" hidden="1">{"via1",#N/A,TRUE,"general";"via2",#N/A,TRUE,"general";"via3",#N/A,TRUE,"general"}</definedName>
    <definedName name="rfrf" localSheetId="19"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20" hidden="1">{"via1",#N/A,TRUE,"general";"via2",#N/A,TRUE,"general";"via3",#N/A,TRUE,"general"}</definedName>
    <definedName name="rfrf" localSheetId="11" hidden="1">{"via1",#N/A,TRUE,"general";"via2",#N/A,TRUE,"general";"via3",#N/A,TRUE,"general"}</definedName>
    <definedName name="rfrf" localSheetId="14"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 localSheetId="2">#REF!</definedName>
    <definedName name="RFV">#REF!</definedName>
    <definedName name="RG" localSheetId="1">#REF!</definedName>
    <definedName name="RG">#REF!</definedName>
    <definedName name="rge" localSheetId="7"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10"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5" hidden="1">{"via1",#N/A,TRUE,"general";"via2",#N/A,TRUE,"general";"via3",#N/A,TRUE,"general"}</definedName>
    <definedName name="rge" localSheetId="19"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20" hidden="1">{"via1",#N/A,TRUE,"general";"via2",#N/A,TRUE,"general";"via3",#N/A,TRUE,"general"}</definedName>
    <definedName name="rge" localSheetId="11" hidden="1">{"via1",#N/A,TRUE,"general";"via2",#N/A,TRUE,"general";"via3",#N/A,TRUE,"general"}</definedName>
    <definedName name="rge" localSheetId="14"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AGRG" localSheetId="7">#REF!</definedName>
    <definedName name="RGEAGRG" localSheetId="5">#REF!</definedName>
    <definedName name="RGEAGRG" localSheetId="6">#REF!</definedName>
    <definedName name="RGEAGRG" localSheetId="21">#REF!</definedName>
    <definedName name="RGEAGRG" localSheetId="22">#REF!</definedName>
    <definedName name="RGEAGRG" localSheetId="23">#REF!</definedName>
    <definedName name="RGEAGRG" localSheetId="24">#REF!</definedName>
    <definedName name="RGEAGRG" localSheetId="8">#REF!</definedName>
    <definedName name="RGEAGRG" localSheetId="9">#REF!</definedName>
    <definedName name="RGEAGRG" localSheetId="25">#REF!</definedName>
    <definedName name="RGEAGRG" localSheetId="26">#REF!</definedName>
    <definedName name="RGEAGRG" localSheetId="27">#REF!</definedName>
    <definedName name="RGEAGRG" localSheetId="28">#REF!</definedName>
    <definedName name="RGEAGRG" localSheetId="10">#REF!</definedName>
    <definedName name="RGEAGRG" localSheetId="12">#REF!</definedName>
    <definedName name="RGEAGRG" localSheetId="13">#REF!</definedName>
    <definedName name="RGEAGRG" localSheetId="15">#REF!</definedName>
    <definedName name="RGEAGRG" localSheetId="19">#REF!</definedName>
    <definedName name="RGEAGRG" localSheetId="16">#REF!</definedName>
    <definedName name="RGEAGRG" localSheetId="17">#REF!</definedName>
    <definedName name="RGEAGRG" localSheetId="18">#REF!</definedName>
    <definedName name="RGEAGRG" localSheetId="20">#REF!</definedName>
    <definedName name="RGEAGRG" localSheetId="11">#REF!</definedName>
    <definedName name="RGEAGRG" localSheetId="14">#REF!</definedName>
    <definedName name="RGEAGRG" localSheetId="1">#REF!</definedName>
    <definedName name="RGEAGRG">#REF!</definedName>
    <definedName name="rgegg" localSheetId="7"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10"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5" hidden="1">{"via1",#N/A,TRUE,"general";"via2",#N/A,TRUE,"general";"via3",#N/A,TRUE,"general"}</definedName>
    <definedName name="rgegg" localSheetId="19"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20" hidden="1">{"via1",#N/A,TRUE,"general";"via2",#N/A,TRUE,"general";"via3",#N/A,TRUE,"general"}</definedName>
    <definedName name="rgegg" localSheetId="11" hidden="1">{"via1",#N/A,TRUE,"general";"via2",#N/A,TRUE,"general";"via3",#N/A,TRUE,"general"}</definedName>
    <definedName name="rgegg" localSheetId="14"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ERGRG" localSheetId="7">#REF!</definedName>
    <definedName name="RGERGRG" localSheetId="5">#REF!</definedName>
    <definedName name="RGERGRG" localSheetId="6">#REF!</definedName>
    <definedName name="RGERGRG" localSheetId="21">#REF!</definedName>
    <definedName name="RGERGRG" localSheetId="22">#REF!</definedName>
    <definedName name="RGERGRG" localSheetId="23">#REF!</definedName>
    <definedName name="RGERGRG" localSheetId="24">#REF!</definedName>
    <definedName name="RGERGRG" localSheetId="8">#REF!</definedName>
    <definedName name="RGERGRG" localSheetId="9">#REF!</definedName>
    <definedName name="RGERGRG" localSheetId="25">#REF!</definedName>
    <definedName name="RGERGRG" localSheetId="26">#REF!</definedName>
    <definedName name="RGERGRG" localSheetId="27">#REF!</definedName>
    <definedName name="RGERGRG" localSheetId="28">#REF!</definedName>
    <definedName name="RGERGRG" localSheetId="10">#REF!</definedName>
    <definedName name="RGERGRG" localSheetId="12">#REF!</definedName>
    <definedName name="RGERGRG" localSheetId="13">#REF!</definedName>
    <definedName name="RGERGRG" localSheetId="15">#REF!</definedName>
    <definedName name="RGERGRG" localSheetId="19">#REF!</definedName>
    <definedName name="RGERGRG" localSheetId="16">#REF!</definedName>
    <definedName name="RGERGRG" localSheetId="17">#REF!</definedName>
    <definedName name="RGERGRG" localSheetId="18">#REF!</definedName>
    <definedName name="RGERGRG" localSheetId="20">#REF!</definedName>
    <definedName name="RGERGRG" localSheetId="11">#REF!</definedName>
    <definedName name="RGERGRG" localSheetId="14">#REF!</definedName>
    <definedName name="RGERGRG" localSheetId="1">#REF!</definedName>
    <definedName name="RGERGRG">#REF!</definedName>
    <definedName name="RGGRGRG" localSheetId="7">#REF!</definedName>
    <definedName name="RGGRGRG" localSheetId="5">#REF!</definedName>
    <definedName name="RGGRGRG" localSheetId="6">#REF!</definedName>
    <definedName name="RGGRGRG" localSheetId="21">#REF!</definedName>
    <definedName name="RGGRGRG" localSheetId="22">#REF!</definedName>
    <definedName name="RGGRGRG" localSheetId="23">#REF!</definedName>
    <definedName name="RGGRGRG" localSheetId="24">#REF!</definedName>
    <definedName name="RGGRGRG" localSheetId="8">#REF!</definedName>
    <definedName name="RGGRGRG" localSheetId="9">#REF!</definedName>
    <definedName name="RGGRGRG" localSheetId="25">#REF!</definedName>
    <definedName name="RGGRGRG" localSheetId="26">#REF!</definedName>
    <definedName name="RGGRGRG" localSheetId="27">#REF!</definedName>
    <definedName name="RGGRGRG" localSheetId="28">#REF!</definedName>
    <definedName name="RGGRGRG" localSheetId="10">#REF!</definedName>
    <definedName name="RGGRGRG" localSheetId="12">#REF!</definedName>
    <definedName name="RGGRGRG" localSheetId="13">#REF!</definedName>
    <definedName name="RGGRGRG" localSheetId="15">#REF!</definedName>
    <definedName name="RGGRGRG" localSheetId="19">#REF!</definedName>
    <definedName name="RGGRGRG" localSheetId="16">#REF!</definedName>
    <definedName name="RGGRGRG" localSheetId="17">#REF!</definedName>
    <definedName name="RGGRGRG" localSheetId="18">#REF!</definedName>
    <definedName name="RGGRGRG" localSheetId="20">#REF!</definedName>
    <definedName name="RGGRGRG" localSheetId="11">#REF!</definedName>
    <definedName name="RGGRGRG" localSheetId="14">#REF!</definedName>
    <definedName name="RGGRGRG" localSheetId="1">#REF!</definedName>
    <definedName name="RGGRGRG">#REF!</definedName>
    <definedName name="RGREGR" localSheetId="7">#REF!</definedName>
    <definedName name="RGREGR" localSheetId="5">#REF!</definedName>
    <definedName name="RGREGR" localSheetId="6">#REF!</definedName>
    <definedName name="RGREGR" localSheetId="21">#REF!</definedName>
    <definedName name="RGREGR" localSheetId="22">#REF!</definedName>
    <definedName name="RGREGR" localSheetId="23">#REF!</definedName>
    <definedName name="RGREGR" localSheetId="24">#REF!</definedName>
    <definedName name="RGREGR" localSheetId="8">#REF!</definedName>
    <definedName name="RGREGR" localSheetId="9">#REF!</definedName>
    <definedName name="RGREGR" localSheetId="25">#REF!</definedName>
    <definedName name="RGREGR" localSheetId="26">#REF!</definedName>
    <definedName name="RGREGR" localSheetId="27">#REF!</definedName>
    <definedName name="RGREGR" localSheetId="28">#REF!</definedName>
    <definedName name="RGREGR" localSheetId="10">#REF!</definedName>
    <definedName name="RGREGR" localSheetId="12">#REF!</definedName>
    <definedName name="RGREGR" localSheetId="13">#REF!</definedName>
    <definedName name="RGREGR" localSheetId="15">#REF!</definedName>
    <definedName name="RGREGR" localSheetId="19">#REF!</definedName>
    <definedName name="RGREGR" localSheetId="16">#REF!</definedName>
    <definedName name="RGREGR" localSheetId="17">#REF!</definedName>
    <definedName name="RGREGR" localSheetId="18">#REF!</definedName>
    <definedName name="RGREGR" localSheetId="20">#REF!</definedName>
    <definedName name="RGREGR" localSheetId="11">#REF!</definedName>
    <definedName name="RGREGR" localSheetId="14">#REF!</definedName>
    <definedName name="RGREGR" localSheetId="1">#REF!</definedName>
    <definedName name="RGREGR">#REF!</definedName>
    <definedName name="RGRGERGAERGRG" localSheetId="1">#REF!</definedName>
    <definedName name="RGRGERGAERGRG">#REF!</definedName>
    <definedName name="rhh" localSheetId="7"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10"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5" hidden="1">{"TAB1",#N/A,TRUE,"GENERAL";"TAB2",#N/A,TRUE,"GENERAL";"TAB3",#N/A,TRUE,"GENERAL";"TAB4",#N/A,TRUE,"GENERAL";"TAB5",#N/A,TRUE,"GENERAL"}</definedName>
    <definedName name="rhh" localSheetId="19"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20" hidden="1">{"TAB1",#N/A,TRUE,"GENERAL";"TAB2",#N/A,TRUE,"GENERAL";"TAB3",#N/A,TRUE,"GENERAL";"TAB4",#N/A,TRUE,"GENERAL";"TAB5",#N/A,TRUE,"GENERAL"}</definedName>
    <definedName name="rhh" localSheetId="11" hidden="1">{"TAB1",#N/A,TRUE,"GENERAL";"TAB2",#N/A,TRUE,"GENERAL";"TAB3",#N/A,TRUE,"GENERAL";"TAB4",#N/A,TRUE,"GENERAL";"TAB5",#N/A,TRUE,"GENERAL"}</definedName>
    <definedName name="rhh" localSheetId="14"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6U6J" localSheetId="7">#REF!</definedName>
    <definedName name="RHR6U6J" localSheetId="5">#REF!</definedName>
    <definedName name="RHR6U6J" localSheetId="6">#REF!</definedName>
    <definedName name="RHR6U6J" localSheetId="21">#REF!</definedName>
    <definedName name="RHR6U6J" localSheetId="22">#REF!</definedName>
    <definedName name="RHR6U6J" localSheetId="23">#REF!</definedName>
    <definedName name="RHR6U6J" localSheetId="24">#REF!</definedName>
    <definedName name="RHR6U6J" localSheetId="8">#REF!</definedName>
    <definedName name="RHR6U6J" localSheetId="9">#REF!</definedName>
    <definedName name="RHR6U6J" localSheetId="25">#REF!</definedName>
    <definedName name="RHR6U6J" localSheetId="26">#REF!</definedName>
    <definedName name="RHR6U6J" localSheetId="27">#REF!</definedName>
    <definedName name="RHR6U6J" localSheetId="28">#REF!</definedName>
    <definedName name="RHR6U6J" localSheetId="10">#REF!</definedName>
    <definedName name="RHR6U6J" localSheetId="12">#REF!</definedName>
    <definedName name="RHR6U6J" localSheetId="13">#REF!</definedName>
    <definedName name="RHR6U6J" localSheetId="15">#REF!</definedName>
    <definedName name="RHR6U6J" localSheetId="19">#REF!</definedName>
    <definedName name="RHR6U6J" localSheetId="16">#REF!</definedName>
    <definedName name="RHR6U6J" localSheetId="17">#REF!</definedName>
    <definedName name="RHR6U6J" localSheetId="18">#REF!</definedName>
    <definedName name="RHR6U6J" localSheetId="20">#REF!</definedName>
    <definedName name="RHR6U6J" localSheetId="11">#REF!</definedName>
    <definedName name="RHR6U6J" localSheetId="14">#REF!</definedName>
    <definedName name="RHR6U6J" localSheetId="1">#REF!</definedName>
    <definedName name="RHR6U6J">#REF!</definedName>
    <definedName name="rhrtd" localSheetId="7"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2">#REF!</definedName>
    <definedName name="RID">[114]Ingenieria!#REF!</definedName>
    <definedName name="RISP" localSheetId="2">#REF!</definedName>
    <definedName name="RISP">'[3]7422CW00'!#REF!</definedName>
    <definedName name="rj" localSheetId="7"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10"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5" hidden="1">{"TAB1",#N/A,TRUE,"GENERAL";"TAB2",#N/A,TRUE,"GENERAL";"TAB3",#N/A,TRUE,"GENERAL";"TAB4",#N/A,TRUE,"GENERAL";"TAB5",#N/A,TRUE,"GENERAL"}</definedName>
    <definedName name="rj" localSheetId="19"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20" hidden="1">{"TAB1",#N/A,TRUE,"GENERAL";"TAB2",#N/A,TRUE,"GENERAL";"TAB3",#N/A,TRUE,"GENERAL";"TAB4",#N/A,TRUE,"GENERAL";"TAB5",#N/A,TRUE,"GENERAL"}</definedName>
    <definedName name="rj" localSheetId="11" hidden="1">{"TAB1",#N/A,TRUE,"GENERAL";"TAB2",#N/A,TRUE,"GENERAL";"TAB3",#N/A,TRUE,"GENERAL";"TAB4",#N/A,TRUE,"GENERAL";"TAB5",#N/A,TRUE,"GENERAL"}</definedName>
    <definedName name="rj" localSheetId="14"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10"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5" hidden="1">{"via1",#N/A,TRUE,"general";"via2",#N/A,TRUE,"general";"via3",#N/A,TRUE,"general"}</definedName>
    <definedName name="rjy" localSheetId="19"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20" hidden="1">{"via1",#N/A,TRUE,"general";"via2",#N/A,TRUE,"general";"via3",#N/A,TRUE,"general"}</definedName>
    <definedName name="rjy" localSheetId="11" hidden="1">{"via1",#N/A,TRUE,"general";"via2",#N/A,TRUE,"general";"via3",#N/A,TRUE,"general"}</definedName>
    <definedName name="rjy" localSheetId="14"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10"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5" hidden="1">{"via1",#N/A,TRUE,"general";"via2",#N/A,TRUE,"general";"via3",#N/A,TRUE,"general"}</definedName>
    <definedName name="rkru" localSheetId="19"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20" hidden="1">{"via1",#N/A,TRUE,"general";"via2",#N/A,TRUE,"general";"via3",#N/A,TRUE,"general"}</definedName>
    <definedName name="rkru" localSheetId="11" hidden="1">{"via1",#N/A,TRUE,"general";"via2",#N/A,TRUE,"general";"via3",#N/A,TRUE,"general"}</definedName>
    <definedName name="rkru" localSheetId="14"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10"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5" hidden="1">{"TAB1",#N/A,TRUE,"GENERAL";"TAB2",#N/A,TRUE,"GENERAL";"TAB3",#N/A,TRUE,"GENERAL";"TAB4",#N/A,TRUE,"GENERAL";"TAB5",#N/A,TRUE,"GENERAL"}</definedName>
    <definedName name="rky" localSheetId="19"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20" hidden="1">{"TAB1",#N/A,TRUE,"GENERAL";"TAB2",#N/A,TRUE,"GENERAL";"TAB3",#N/A,TRUE,"GENERAL";"TAB4",#N/A,TRUE,"GENERAL";"TAB5",#N/A,TRUE,"GENERAL"}</definedName>
    <definedName name="rky" localSheetId="11" hidden="1">{"TAB1",#N/A,TRUE,"GENERAL";"TAB2",#N/A,TRUE,"GENERAL";"TAB3",#N/A,TRUE,"GENERAL";"TAB4",#N/A,TRUE,"GENERAL";"TAB5",#N/A,TRUE,"GENERAL"}</definedName>
    <definedName name="rky" localSheetId="14"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 localSheetId="2">#REF!</definedName>
    <definedName name="rnf">[61]Datos!$D$12</definedName>
    <definedName name="Ro" localSheetId="7">#REF!,#REF!,#REF!</definedName>
    <definedName name="Ro" localSheetId="5">#REF!,#REF!,#REF!</definedName>
    <definedName name="Ro" localSheetId="6">#REF!,#REF!,#REF!</definedName>
    <definedName name="Ro" localSheetId="21">#REF!,#REF!,#REF!</definedName>
    <definedName name="Ro" localSheetId="22">#REF!,#REF!,#REF!</definedName>
    <definedName name="Ro" localSheetId="23">#REF!,#REF!,#REF!</definedName>
    <definedName name="Ro" localSheetId="24">#REF!,#REF!,#REF!</definedName>
    <definedName name="Ro" localSheetId="8">#REF!,#REF!,#REF!</definedName>
    <definedName name="Ro" localSheetId="9">#REF!,#REF!,#REF!</definedName>
    <definedName name="Ro" localSheetId="25">#REF!,#REF!,#REF!</definedName>
    <definedName name="Ro" localSheetId="26">#REF!,#REF!,#REF!</definedName>
    <definedName name="Ro" localSheetId="27">#REF!,#REF!,#REF!</definedName>
    <definedName name="Ro" localSheetId="28">#REF!,#REF!,#REF!</definedName>
    <definedName name="Ro" localSheetId="10">#REF!,#REF!,#REF!</definedName>
    <definedName name="Ro" localSheetId="12">#REF!,#REF!,#REF!</definedName>
    <definedName name="Ro" localSheetId="13">#REF!,#REF!,#REF!</definedName>
    <definedName name="Ro" localSheetId="15">#REF!,#REF!,#REF!</definedName>
    <definedName name="Ro" localSheetId="19">#REF!,#REF!,#REF!</definedName>
    <definedName name="Ro" localSheetId="16">#REF!,#REF!,#REF!</definedName>
    <definedName name="Ro" localSheetId="17">#REF!,#REF!,#REF!</definedName>
    <definedName name="Ro" localSheetId="18">#REF!,#REF!,#REF!</definedName>
    <definedName name="Ro" localSheetId="20">#REF!,#REF!,#REF!</definedName>
    <definedName name="Ro" localSheetId="11">#REF!,#REF!,#REF!</definedName>
    <definedName name="Ro" localSheetId="14">#REF!,#REF!,#REF!</definedName>
    <definedName name="Ro" localSheetId="1">#REF!,#REF!,#REF!</definedName>
    <definedName name="Ro">#REF!,#REF!,#REF!</definedName>
    <definedName name="rr" localSheetId="7">[6]!ERR</definedName>
    <definedName name="rr" localSheetId="5">[6]!ERR</definedName>
    <definedName name="rr" localSheetId="6">[6]!ERR</definedName>
    <definedName name="rr" localSheetId="21">[6]!ERR</definedName>
    <definedName name="rr" localSheetId="22">[6]!ERR</definedName>
    <definedName name="rr" localSheetId="23">[6]!ERR</definedName>
    <definedName name="rr" localSheetId="24">[6]!ERR</definedName>
    <definedName name="rr" localSheetId="8">[6]!ERR</definedName>
    <definedName name="rr" localSheetId="9">[6]!ERR</definedName>
    <definedName name="rr" localSheetId="25">[6]!ERR</definedName>
    <definedName name="rr" localSheetId="26">[6]!ERR</definedName>
    <definedName name="rr" localSheetId="27">[6]!ERR</definedName>
    <definedName name="rr" localSheetId="28">[6]!ERR</definedName>
    <definedName name="rr" localSheetId="10">[6]!ERR</definedName>
    <definedName name="rr" localSheetId="12">[6]!ERR</definedName>
    <definedName name="rr" localSheetId="13">[6]!ERR</definedName>
    <definedName name="rr" localSheetId="15">[6]!ERR</definedName>
    <definedName name="rr" localSheetId="19">[6]!ERR</definedName>
    <definedName name="rr" localSheetId="16">[6]!ERR</definedName>
    <definedName name="rr" localSheetId="17">[6]!ERR</definedName>
    <definedName name="rr" localSheetId="18">[6]!ERR</definedName>
    <definedName name="rr" localSheetId="20">[6]!ERR</definedName>
    <definedName name="rr" localSheetId="11">[6]!ERR</definedName>
    <definedName name="rr" localSheetId="14">[6]!ERR</definedName>
    <definedName name="rr" localSheetId="1">'MEMORIAS DE CANTIDADES'!ERR</definedName>
    <definedName name="rr" localSheetId="2">'PMA '!ERR</definedName>
    <definedName name="rr">[0]!ERR</definedName>
    <definedName name="rrr" localSheetId="7"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10"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5" hidden="1">{"via1",#N/A,TRUE,"general";"via2",#N/A,TRUE,"general";"via3",#N/A,TRUE,"general"}</definedName>
    <definedName name="rrr" localSheetId="19"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20" hidden="1">{"via1",#N/A,TRUE,"general";"via2",#N/A,TRUE,"general";"via3",#N/A,TRUE,"general"}</definedName>
    <definedName name="rrr" localSheetId="11" hidden="1">{"via1",#N/A,TRUE,"general";"via2",#N/A,TRUE,"general";"via3",#N/A,TRUE,"general"}</definedName>
    <definedName name="rrr" localSheetId="14"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2">#REF!</definedName>
    <definedName name="rrrr">'[115]Form5 _Pág_ 1'!#REF!</definedName>
    <definedName name="rrrrrb" localSheetId="7"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10"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5" hidden="1">{"via1",#N/A,TRUE,"general";"via2",#N/A,TRUE,"general";"via3",#N/A,TRUE,"general"}</definedName>
    <definedName name="rrrrrb" localSheetId="19"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20" hidden="1">{"via1",#N/A,TRUE,"general";"via2",#N/A,TRUE,"general";"via3",#N/A,TRUE,"general"}</definedName>
    <definedName name="rrrrrb" localSheetId="11" hidden="1">{"via1",#N/A,TRUE,"general";"via2",#N/A,TRUE,"general";"via3",#N/A,TRUE,"general"}</definedName>
    <definedName name="rrrrrb" localSheetId="14"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10"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5" hidden="1">{"via1",#N/A,TRUE,"general";"via2",#N/A,TRUE,"general";"via3",#N/A,TRUE,"general"}</definedName>
    <definedName name="rrrrt" localSheetId="19"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20" hidden="1">{"via1",#N/A,TRUE,"general";"via2",#N/A,TRUE,"general";"via3",#N/A,TRUE,"general"}</definedName>
    <definedName name="rrrrt" localSheetId="11" hidden="1">{"via1",#N/A,TRUE,"general";"via2",#N/A,TRUE,"general";"via3",#N/A,TRUE,"general"}</definedName>
    <definedName name="rrrrt" localSheetId="14"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 localSheetId="2">#REF!</definedName>
    <definedName name="Rs">#REF!</definedName>
    <definedName name="rsdgsd5" localSheetId="7"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 localSheetId="2">#REF!</definedName>
    <definedName name="RSS">#REF!</definedName>
    <definedName name="rt" localSheetId="7"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10"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5" hidden="1">{"TAB1",#N/A,TRUE,"GENERAL";"TAB2",#N/A,TRUE,"GENERAL";"TAB3",#N/A,TRUE,"GENERAL";"TAB4",#N/A,TRUE,"GENERAL";"TAB5",#N/A,TRUE,"GENERAL"}</definedName>
    <definedName name="rt" localSheetId="19"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20" hidden="1">{"TAB1",#N/A,TRUE,"GENERAL";"TAB2",#N/A,TRUE,"GENERAL";"TAB3",#N/A,TRUE,"GENERAL";"TAB4",#N/A,TRUE,"GENERAL";"TAB5",#N/A,TRUE,"GENERAL"}</definedName>
    <definedName name="rt" localSheetId="11" hidden="1">{"TAB1",#N/A,TRUE,"GENERAL";"TAB2",#N/A,TRUE,"GENERAL";"TAB3",#N/A,TRUE,"GENERAL";"TAB4",#N/A,TRUE,"GENERAL";"TAB5",#N/A,TRUE,"GENERAL"}</definedName>
    <definedName name="rt" localSheetId="14"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10"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5" hidden="1">{"TAB1",#N/A,TRUE,"GENERAL";"TAB2",#N/A,TRUE,"GENERAL";"TAB3",#N/A,TRUE,"GENERAL";"TAB4",#N/A,TRUE,"GENERAL";"TAB5",#N/A,TRUE,"GENERAL"}</definedName>
    <definedName name="rte" localSheetId="19"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20" hidden="1">{"TAB1",#N/A,TRUE,"GENERAL";"TAB2",#N/A,TRUE,"GENERAL";"TAB3",#N/A,TRUE,"GENERAL";"TAB4",#N/A,TRUE,"GENERAL";"TAB5",#N/A,TRUE,"GENERAL"}</definedName>
    <definedName name="rte" localSheetId="11" hidden="1">{"TAB1",#N/A,TRUE,"GENERAL";"TAB2",#N/A,TRUE,"GENERAL";"TAB3",#N/A,TRUE,"GENERAL";"TAB4",#N/A,TRUE,"GENERAL";"TAB5",#N/A,TRUE,"GENERAL"}</definedName>
    <definedName name="rte" localSheetId="14"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10"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5" hidden="1">{"via1",#N/A,TRUE,"general";"via2",#N/A,TRUE,"general";"via3",#N/A,TRUE,"general"}</definedName>
    <definedName name="rteg" localSheetId="19"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20" hidden="1">{"via1",#N/A,TRUE,"general";"via2",#N/A,TRUE,"general";"via3",#N/A,TRUE,"general"}</definedName>
    <definedName name="rteg" localSheetId="11" hidden="1">{"via1",#N/A,TRUE,"general";"via2",#N/A,TRUE,"general";"via3",#N/A,TRUE,"general"}</definedName>
    <definedName name="rteg" localSheetId="14"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10"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5" hidden="1">{"via1",#N/A,TRUE,"general";"via2",#N/A,TRUE,"general";"via3",#N/A,TRUE,"general"}</definedName>
    <definedName name="rtes" localSheetId="19"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20" hidden="1">{"via1",#N/A,TRUE,"general";"via2",#N/A,TRUE,"general";"via3",#N/A,TRUE,"general"}</definedName>
    <definedName name="rtes" localSheetId="11" hidden="1">{"via1",#N/A,TRUE,"general";"via2",#N/A,TRUE,"general";"via3",#N/A,TRUE,"general"}</definedName>
    <definedName name="rtes" localSheetId="14"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10"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5" hidden="1">{"via1",#N/A,TRUE,"general";"via2",#N/A,TRUE,"general";"via3",#N/A,TRUE,"general"}</definedName>
    <definedName name="rthrthg" localSheetId="19"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20" hidden="1">{"via1",#N/A,TRUE,"general";"via2",#N/A,TRUE,"general";"via3",#N/A,TRUE,"general"}</definedName>
    <definedName name="rthrthg" localSheetId="11" hidden="1">{"via1",#N/A,TRUE,"general";"via2",#N/A,TRUE,"general";"via3",#N/A,TRUE,"general"}</definedName>
    <definedName name="rthrthg" localSheetId="14"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10"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5" hidden="1">{"via1",#N/A,TRUE,"general";"via2",#N/A,TRUE,"general";"via3",#N/A,TRUE,"general"}</definedName>
    <definedName name="rthtrh" localSheetId="19"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20" hidden="1">{"via1",#N/A,TRUE,"general";"via2",#N/A,TRUE,"general";"via3",#N/A,TRUE,"general"}</definedName>
    <definedName name="rthtrh" localSheetId="11" hidden="1">{"via1",#N/A,TRUE,"general";"via2",#N/A,TRUE,"general";"via3",#N/A,TRUE,"general"}</definedName>
    <definedName name="rthtrh" localSheetId="14"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10"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5" hidden="1">{"via1",#N/A,TRUE,"general";"via2",#N/A,TRUE,"general";"via3",#N/A,TRUE,"general"}</definedName>
    <definedName name="rtkk" localSheetId="19"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20" hidden="1">{"via1",#N/A,TRUE,"general";"via2",#N/A,TRUE,"general";"via3",#N/A,TRUE,"general"}</definedName>
    <definedName name="rtkk" localSheetId="11" hidden="1">{"via1",#N/A,TRUE,"general";"via2",#N/A,TRUE,"general";"via3",#N/A,TRUE,"general"}</definedName>
    <definedName name="rtkk" localSheetId="14"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RHRHTYEJ" localSheetId="2">#REF!</definedName>
    <definedName name="RTRHRHTYEJ">[12]Tablas!#REF!</definedName>
    <definedName name="rttthy" localSheetId="7"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10"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5" hidden="1">{"via1",#N/A,TRUE,"general";"via2",#N/A,TRUE,"general";"via3",#N/A,TRUE,"general"}</definedName>
    <definedName name="rttthy" localSheetId="19"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20" hidden="1">{"via1",#N/A,TRUE,"general";"via2",#N/A,TRUE,"general";"via3",#N/A,TRUE,"general"}</definedName>
    <definedName name="rttthy" localSheetId="11" hidden="1">{"via1",#N/A,TRUE,"general";"via2",#N/A,TRUE,"general";"via3",#N/A,TRUE,"general"}</definedName>
    <definedName name="rttthy" localSheetId="14"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10"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5" hidden="1">{"via1",#N/A,TRUE,"general";"via2",#N/A,TRUE,"general";"via3",#N/A,TRUE,"general"}</definedName>
    <definedName name="rtu" localSheetId="19"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20" hidden="1">{"via1",#N/A,TRUE,"general";"via2",#N/A,TRUE,"general";"via3",#N/A,TRUE,"general"}</definedName>
    <definedName name="rtu" localSheetId="11" hidden="1">{"via1",#N/A,TRUE,"general";"via2",#N/A,TRUE,"general";"via3",#N/A,TRUE,"general"}</definedName>
    <definedName name="rtu" localSheetId="14"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10"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5" hidden="1">{"TAB1",#N/A,TRUE,"GENERAL";"TAB2",#N/A,TRUE,"GENERAL";"TAB3",#N/A,TRUE,"GENERAL";"TAB4",#N/A,TRUE,"GENERAL";"TAB5",#N/A,TRUE,"GENERAL"}</definedName>
    <definedName name="rtug" localSheetId="19"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2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4"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10"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5" hidden="1">{"via1",#N/A,TRUE,"general";"via2",#N/A,TRUE,"general";"via3",#N/A,TRUE,"general"}</definedName>
    <definedName name="rturtu" localSheetId="19"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20" hidden="1">{"via1",#N/A,TRUE,"general";"via2",#N/A,TRUE,"general";"via3",#N/A,TRUE,"general"}</definedName>
    <definedName name="rturtu" localSheetId="11" hidden="1">{"via1",#N/A,TRUE,"general";"via2",#N/A,TRUE,"general";"via3",#N/A,TRUE,"general"}</definedName>
    <definedName name="rturtu" localSheetId="14"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10"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5" hidden="1">{"via1",#N/A,TRUE,"general";"via2",#N/A,TRUE,"general";"via3",#N/A,TRUE,"general"}</definedName>
    <definedName name="rturu" localSheetId="19"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20" hidden="1">{"via1",#N/A,TRUE,"general";"via2",#N/A,TRUE,"general";"via3",#N/A,TRUE,"general"}</definedName>
    <definedName name="rturu" localSheetId="11" hidden="1">{"via1",#N/A,TRUE,"general";"via2",#N/A,TRUE,"general";"via3",#N/A,TRUE,"general"}</definedName>
    <definedName name="rturu" localSheetId="14"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10"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5" hidden="1">{"via1",#N/A,TRUE,"general";"via2",#N/A,TRUE,"general";"via3",#N/A,TRUE,"general"}</definedName>
    <definedName name="rtut" localSheetId="19"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20" hidden="1">{"via1",#N/A,TRUE,"general";"via2",#N/A,TRUE,"general";"via3",#N/A,TRUE,"general"}</definedName>
    <definedName name="rtut" localSheetId="11" hidden="1">{"via1",#N/A,TRUE,"general";"via2",#N/A,TRUE,"general";"via3",#N/A,TRUE,"general"}</definedName>
    <definedName name="rtut" localSheetId="14"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10"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5" hidden="1">{"via1",#N/A,TRUE,"general";"via2",#N/A,TRUE,"general";"via3",#N/A,TRUE,"general"}</definedName>
    <definedName name="rtutru" localSheetId="19"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20" hidden="1">{"via1",#N/A,TRUE,"general";"via2",#N/A,TRUE,"general";"via3",#N/A,TRUE,"general"}</definedName>
    <definedName name="rtutru" localSheetId="11" hidden="1">{"via1",#N/A,TRUE,"general";"via2",#N/A,TRUE,"general";"via3",#N/A,TRUE,"general"}</definedName>
    <definedName name="rtutru" localSheetId="14"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10"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5" hidden="1">{"via1",#N/A,TRUE,"general";"via2",#N/A,TRUE,"general";"via3",#N/A,TRUE,"general"}</definedName>
    <definedName name="rtuy" localSheetId="19"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20" hidden="1">{"via1",#N/A,TRUE,"general";"via2",#N/A,TRUE,"general";"via3",#N/A,TRUE,"general"}</definedName>
    <definedName name="rtuy" localSheetId="11" hidden="1">{"via1",#N/A,TRUE,"general";"via2",#N/A,TRUE,"general";"via3",#N/A,TRUE,"general"}</definedName>
    <definedName name="rtuy" localSheetId="14"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10"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5" hidden="1">{"via1",#N/A,TRUE,"general";"via2",#N/A,TRUE,"general";"via3",#N/A,TRUE,"general"}</definedName>
    <definedName name="rtym" localSheetId="19"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20" hidden="1">{"via1",#N/A,TRUE,"general";"via2",#N/A,TRUE,"general";"via3",#N/A,TRUE,"general"}</definedName>
    <definedName name="rtym" localSheetId="11" hidden="1">{"via1",#N/A,TRUE,"general";"via2",#N/A,TRUE,"general";"via3",#N/A,TRUE,"general"}</definedName>
    <definedName name="rtym" localSheetId="14"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10"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5" hidden="1">{"via1",#N/A,TRUE,"general";"via2",#N/A,TRUE,"general";"via3",#N/A,TRUE,"general"}</definedName>
    <definedName name="rtyrh" localSheetId="19"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20" hidden="1">{"via1",#N/A,TRUE,"general";"via2",#N/A,TRUE,"general";"via3",#N/A,TRUE,"general"}</definedName>
    <definedName name="rtyrh" localSheetId="11" hidden="1">{"via1",#N/A,TRUE,"general";"via2",#N/A,TRUE,"general";"via3",#N/A,TRUE,"general"}</definedName>
    <definedName name="rtyrh" localSheetId="14"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10"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5" hidden="1">{"via1",#N/A,TRUE,"general";"via2",#N/A,TRUE,"general";"via3",#N/A,TRUE,"general"}</definedName>
    <definedName name="RTYRTY" localSheetId="19"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20" hidden="1">{"via1",#N/A,TRUE,"general";"via2",#N/A,TRUE,"general";"via3",#N/A,TRUE,"general"}</definedName>
    <definedName name="RTYRTY" localSheetId="11" hidden="1">{"via1",#N/A,TRUE,"general";"via2",#N/A,TRUE,"general";"via3",#N/A,TRUE,"general"}</definedName>
    <definedName name="RTYRTY" localSheetId="14"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10"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5" hidden="1">{"TAB1",#N/A,TRUE,"GENERAL";"TAB2",#N/A,TRUE,"GENERAL";"TAB3",#N/A,TRUE,"GENERAL";"TAB4",#N/A,TRUE,"GENERAL";"TAB5",#N/A,TRUE,"GENERAL"}</definedName>
    <definedName name="rtyt" localSheetId="19"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2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4"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10"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5" hidden="1">{"via1",#N/A,TRUE,"general";"via2",#N/A,TRUE,"general";"via3",#N/A,TRUE,"general"}</definedName>
    <definedName name="rtytry" localSheetId="19"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20" hidden="1">{"via1",#N/A,TRUE,"general";"via2",#N/A,TRUE,"general";"via3",#N/A,TRUE,"general"}</definedName>
    <definedName name="rtytry" localSheetId="11" hidden="1">{"via1",#N/A,TRUE,"general";"via2",#N/A,TRUE,"general";"via3",#N/A,TRUE,"general"}</definedName>
    <definedName name="rtytry" localSheetId="14"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10"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5" hidden="1">{"TAB1",#N/A,TRUE,"GENERAL";"TAB2",#N/A,TRUE,"GENERAL";"TAB3",#N/A,TRUE,"GENERAL";"TAB4",#N/A,TRUE,"GENERAL";"TAB5",#N/A,TRUE,"GENERAL"}</definedName>
    <definedName name="ruru" localSheetId="19"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2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4"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 localSheetId="2">#REF!</definedName>
    <definedName name="RUT">#REF!</definedName>
    <definedName name="rutu" localSheetId="7"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10"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5" hidden="1">{"via1",#N/A,TRUE,"general";"via2",#N/A,TRUE,"general";"via3",#N/A,TRUE,"general"}</definedName>
    <definedName name="rutu" localSheetId="19"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20" hidden="1">{"via1",#N/A,TRUE,"general";"via2",#N/A,TRUE,"general";"via3",#N/A,TRUE,"general"}</definedName>
    <definedName name="rutu" localSheetId="11" hidden="1">{"via1",#N/A,TRUE,"general";"via2",#N/A,TRUE,"general";"via3",#N/A,TRUE,"general"}</definedName>
    <definedName name="rutu" localSheetId="14"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10"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5" hidden="1">{"via1",#N/A,TRUE,"general";"via2",#N/A,TRUE,"general";"via3",#N/A,TRUE,"general"}</definedName>
    <definedName name="rwt" localSheetId="19"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20" hidden="1">{"via1",#N/A,TRUE,"general";"via2",#N/A,TRUE,"general";"via3",#N/A,TRUE,"general"}</definedName>
    <definedName name="rwt" localSheetId="11" hidden="1">{"via1",#N/A,TRUE,"general";"via2",#N/A,TRUE,"general";"via3",#N/A,TRUE,"general"}</definedName>
    <definedName name="rwt" localSheetId="14"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10"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5" hidden="1">{"via1",#N/A,TRUE,"general";"via2",#N/A,TRUE,"general";"via3",#N/A,TRUE,"general"}</definedName>
    <definedName name="ry" localSheetId="19"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20" hidden="1">{"via1",#N/A,TRUE,"general";"via2",#N/A,TRUE,"general";"via3",#N/A,TRUE,"general"}</definedName>
    <definedName name="ry" localSheetId="11" hidden="1">{"via1",#N/A,TRUE,"general";"via2",#N/A,TRUE,"general";"via3",#N/A,TRUE,"general"}</definedName>
    <definedName name="ry" localSheetId="14"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STHT" localSheetId="7">#REF!</definedName>
    <definedName name="RYSTHT" localSheetId="5">#REF!</definedName>
    <definedName name="RYSTHT" localSheetId="6">#REF!</definedName>
    <definedName name="RYSTHT" localSheetId="21">#REF!</definedName>
    <definedName name="RYSTHT" localSheetId="22">#REF!</definedName>
    <definedName name="RYSTHT" localSheetId="23">#REF!</definedName>
    <definedName name="RYSTHT" localSheetId="24">#REF!</definedName>
    <definedName name="RYSTHT" localSheetId="8">#REF!</definedName>
    <definedName name="RYSTHT" localSheetId="9">#REF!</definedName>
    <definedName name="RYSTHT" localSheetId="25">#REF!</definedName>
    <definedName name="RYSTHT" localSheetId="26">#REF!</definedName>
    <definedName name="RYSTHT" localSheetId="27">#REF!</definedName>
    <definedName name="RYSTHT" localSheetId="28">#REF!</definedName>
    <definedName name="RYSTHT" localSheetId="10">#REF!</definedName>
    <definedName name="RYSTHT" localSheetId="12">#REF!</definedName>
    <definedName name="RYSTHT" localSheetId="13">#REF!</definedName>
    <definedName name="RYSTHT" localSheetId="15">#REF!</definedName>
    <definedName name="RYSTHT" localSheetId="19">#REF!</definedName>
    <definedName name="RYSTHT" localSheetId="16">#REF!</definedName>
    <definedName name="RYSTHT" localSheetId="17">#REF!</definedName>
    <definedName name="RYSTHT" localSheetId="18">#REF!</definedName>
    <definedName name="RYSTHT" localSheetId="20">#REF!</definedName>
    <definedName name="RYSTHT" localSheetId="11">#REF!</definedName>
    <definedName name="RYSTHT" localSheetId="14">#REF!</definedName>
    <definedName name="RYSTHT" localSheetId="1">#REF!</definedName>
    <definedName name="RYSTHT">#REF!</definedName>
    <definedName name="rytrsdg" localSheetId="7"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10"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5" hidden="1">{"via1",#N/A,TRUE,"general";"via2",#N/A,TRUE,"general";"via3",#N/A,TRUE,"general"}</definedName>
    <definedName name="rytrsdg" localSheetId="19"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20" hidden="1">{"via1",#N/A,TRUE,"general";"via2",#N/A,TRUE,"general";"via3",#N/A,TRUE,"general"}</definedName>
    <definedName name="rytrsdg" localSheetId="11" hidden="1">{"via1",#N/A,TRUE,"general";"via2",#N/A,TRUE,"general";"via3",#N/A,TRUE,"general"}</definedName>
    <definedName name="rytrsdg" localSheetId="14"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7">[6]!ERR</definedName>
    <definedName name="s" localSheetId="5">[6]!ERR</definedName>
    <definedName name="s" localSheetId="6">[6]!ERR</definedName>
    <definedName name="s" localSheetId="21">[6]!ERR</definedName>
    <definedName name="s" localSheetId="22">[6]!ERR</definedName>
    <definedName name="s" localSheetId="23">[6]!ERR</definedName>
    <definedName name="s" localSheetId="24">[6]!ERR</definedName>
    <definedName name="s" localSheetId="8">[6]!ERR</definedName>
    <definedName name="s" localSheetId="9">[6]!ERR</definedName>
    <definedName name="s" localSheetId="25">[6]!ERR</definedName>
    <definedName name="s" localSheetId="26">[6]!ERR</definedName>
    <definedName name="s" localSheetId="27">[6]!ERR</definedName>
    <definedName name="s" localSheetId="28">[6]!ERR</definedName>
    <definedName name="s" localSheetId="10">[6]!ERR</definedName>
    <definedName name="s" localSheetId="12">[6]!ERR</definedName>
    <definedName name="s" localSheetId="13">[6]!ERR</definedName>
    <definedName name="s" localSheetId="15">[6]!ERR</definedName>
    <definedName name="s" localSheetId="19">[6]!ERR</definedName>
    <definedName name="s" localSheetId="16">[6]!ERR</definedName>
    <definedName name="s" localSheetId="17">[6]!ERR</definedName>
    <definedName name="s" localSheetId="18">[6]!ERR</definedName>
    <definedName name="s" localSheetId="20">[6]!ERR</definedName>
    <definedName name="s" localSheetId="11">[6]!ERR</definedName>
    <definedName name="s" localSheetId="14">[6]!ERR</definedName>
    <definedName name="s" localSheetId="1">'MEMORIAS DE CANTIDADES'!ERR</definedName>
    <definedName name="s" localSheetId="2">'PMA '!ERR</definedName>
    <definedName name="s">[0]!ERR</definedName>
    <definedName name="saa" localSheetId="7"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10"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5" hidden="1">{"via1",#N/A,TRUE,"general";"via2",#N/A,TRUE,"general";"via3",#N/A,TRUE,"general"}</definedName>
    <definedName name="saa" localSheetId="19"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20" hidden="1">{"via1",#N/A,TRUE,"general";"via2",#N/A,TRUE,"general";"via3",#N/A,TRUE,"general"}</definedName>
    <definedName name="saa" localSheetId="11" hidden="1">{"via1",#N/A,TRUE,"general";"via2",#N/A,TRUE,"general";"via3",#N/A,TRUE,"general"}</definedName>
    <definedName name="saa" localSheetId="14"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10"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5" hidden="1">{"via1",#N/A,TRUE,"general";"via2",#N/A,TRUE,"general";"via3",#N/A,TRUE,"general"}</definedName>
    <definedName name="SAD" localSheetId="19"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20" hidden="1">{"via1",#N/A,TRUE,"general";"via2",#N/A,TRUE,"general";"via3",#N/A,TRUE,"general"}</definedName>
    <definedName name="SAD" localSheetId="11" hidden="1">{"via1",#N/A,TRUE,"general";"via2",#N/A,TRUE,"general";"via3",#N/A,TRUE,"general"}</definedName>
    <definedName name="SAD" localSheetId="14"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10"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5" hidden="1">{"via1",#N/A,TRUE,"general";"via2",#N/A,TRUE,"general";"via3",#N/A,TRUE,"general"}</definedName>
    <definedName name="SADF" localSheetId="19"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20" hidden="1">{"via1",#N/A,TRUE,"general";"via2",#N/A,TRUE,"general";"via3",#N/A,TRUE,"general"}</definedName>
    <definedName name="SADF" localSheetId="11" hidden="1">{"via1",#N/A,TRUE,"general";"via2",#N/A,TRUE,"general";"via3",#N/A,TRUE,"general"}</definedName>
    <definedName name="SADF" localSheetId="14"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10"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5" hidden="1">{"via1",#N/A,TRUE,"general";"via2",#N/A,TRUE,"general";"via3",#N/A,TRUE,"general"}</definedName>
    <definedName name="sadfo" localSheetId="19"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20" hidden="1">{"via1",#N/A,TRUE,"general";"via2",#N/A,TRUE,"general";"via3",#N/A,TRUE,"general"}</definedName>
    <definedName name="sadfo" localSheetId="11" hidden="1">{"via1",#N/A,TRUE,"general";"via2",#N/A,TRUE,"general";"via3",#N/A,TRUE,"general"}</definedName>
    <definedName name="sadfo" localSheetId="14"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7">[6]!ERR</definedName>
    <definedName name="salarios" localSheetId="5">[6]!ERR</definedName>
    <definedName name="salarios" localSheetId="6">[6]!ERR</definedName>
    <definedName name="salarios" localSheetId="21">[6]!ERR</definedName>
    <definedName name="salarios" localSheetId="22">[6]!ERR</definedName>
    <definedName name="salarios" localSheetId="23">[6]!ERR</definedName>
    <definedName name="salarios" localSheetId="24">[6]!ERR</definedName>
    <definedName name="salarios" localSheetId="8">[6]!ERR</definedName>
    <definedName name="salarios" localSheetId="9">[6]!ERR</definedName>
    <definedName name="salarios" localSheetId="25">[6]!ERR</definedName>
    <definedName name="salarios" localSheetId="26">[6]!ERR</definedName>
    <definedName name="salarios" localSheetId="27">[6]!ERR</definedName>
    <definedName name="salarios" localSheetId="28">[6]!ERR</definedName>
    <definedName name="salarios" localSheetId="10">[6]!ERR</definedName>
    <definedName name="salarios" localSheetId="12">[6]!ERR</definedName>
    <definedName name="salarios" localSheetId="13">[6]!ERR</definedName>
    <definedName name="salarios" localSheetId="15">[6]!ERR</definedName>
    <definedName name="salarios" localSheetId="19">[6]!ERR</definedName>
    <definedName name="salarios" localSheetId="16">[6]!ERR</definedName>
    <definedName name="salarios" localSheetId="17">[6]!ERR</definedName>
    <definedName name="salarios" localSheetId="18">[6]!ERR</definedName>
    <definedName name="salarios" localSheetId="20">[6]!ERR</definedName>
    <definedName name="salarios" localSheetId="11">[6]!ERR</definedName>
    <definedName name="salarios" localSheetId="14">[6]!ERR</definedName>
    <definedName name="salarios" localSheetId="1">'MEMORIAS DE CANTIDADES'!ERR</definedName>
    <definedName name="salarios" localSheetId="2">'PMA '!ERR</definedName>
    <definedName name="salarios">[0]!ERR</definedName>
    <definedName name="SalConv" localSheetId="2">#REF!</definedName>
    <definedName name="SalConv">'[11]DATOS CONTRATO'!$G$14</definedName>
    <definedName name="SALID1" localSheetId="7">#REF!</definedName>
    <definedName name="SALID1" localSheetId="5">#REF!</definedName>
    <definedName name="SALID1" localSheetId="6">#REF!</definedName>
    <definedName name="SALID1" localSheetId="21">#REF!</definedName>
    <definedName name="SALID1" localSheetId="22">#REF!</definedName>
    <definedName name="SALID1" localSheetId="23">#REF!</definedName>
    <definedName name="SALID1" localSheetId="24">#REF!</definedName>
    <definedName name="SALID1" localSheetId="8">#REF!</definedName>
    <definedName name="SALID1" localSheetId="9">#REF!</definedName>
    <definedName name="SALID1" localSheetId="25">#REF!</definedName>
    <definedName name="SALID1" localSheetId="26">#REF!</definedName>
    <definedName name="SALID1" localSheetId="27">#REF!</definedName>
    <definedName name="SALID1" localSheetId="28">#REF!</definedName>
    <definedName name="SALID1" localSheetId="10">#REF!</definedName>
    <definedName name="SALID1" localSheetId="12">#REF!</definedName>
    <definedName name="SALID1" localSheetId="13">#REF!</definedName>
    <definedName name="SALID1" localSheetId="15">#REF!</definedName>
    <definedName name="SALID1" localSheetId="19">#REF!</definedName>
    <definedName name="SALID1" localSheetId="16">#REF!</definedName>
    <definedName name="SALID1" localSheetId="17">#REF!</definedName>
    <definedName name="SALID1" localSheetId="18">#REF!</definedName>
    <definedName name="SALID1" localSheetId="20">#REF!</definedName>
    <definedName name="SALID1" localSheetId="11">#REF!</definedName>
    <definedName name="SALID1" localSheetId="14">#REF!</definedName>
    <definedName name="SALID1" localSheetId="1">#REF!</definedName>
    <definedName name="SALID1">#REF!</definedName>
    <definedName name="SalMinimo" localSheetId="2">#REF!</definedName>
    <definedName name="SalMinimo">[37]BASES!$E$41</definedName>
    <definedName name="sbgfbgdr" localSheetId="7"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10"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5" hidden="1">{"via1",#N/A,TRUE,"general";"via2",#N/A,TRUE,"general";"via3",#N/A,TRUE,"general"}</definedName>
    <definedName name="sbgfbgdr" localSheetId="19"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20" hidden="1">{"via1",#N/A,TRUE,"general";"via2",#N/A,TRUE,"general";"via3",#N/A,TRUE,"general"}</definedName>
    <definedName name="sbgfbgdr" localSheetId="11" hidden="1">{"via1",#N/A,TRUE,"general";"via2",#N/A,TRUE,"general";"via3",#N/A,TRUE,"general"}</definedName>
    <definedName name="sbgfbgdr" localSheetId="14"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 localSheetId="2">#REF!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7"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10"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5" hidden="1">{"TAB1",#N/A,TRUE,"GENERAL";"TAB2",#N/A,TRUE,"GENERAL";"TAB3",#N/A,TRUE,"GENERAL";"TAB4",#N/A,TRUE,"GENERAL";"TAB5",#N/A,TRUE,"GENERAL"}</definedName>
    <definedName name="sd" localSheetId="19"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20" hidden="1">{"TAB1",#N/A,TRUE,"GENERAL";"TAB2",#N/A,TRUE,"GENERAL";"TAB3",#N/A,TRUE,"GENERAL";"TAB4",#N/A,TRUE,"GENERAL";"TAB5",#N/A,TRUE,"GENERAL"}</definedName>
    <definedName name="sd" localSheetId="11" hidden="1">{"TAB1",#N/A,TRUE,"GENERAL";"TAB2",#N/A,TRUE,"GENERAL";"TAB3",#N/A,TRUE,"GENERAL";"TAB4",#N/A,TRUE,"GENERAL";"TAB5",#N/A,TRUE,"GENERAL"}</definedName>
    <definedName name="sd" localSheetId="14"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10"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5" hidden="1">{"via1",#N/A,TRUE,"general";"via2",#N/A,TRUE,"general";"via3",#N/A,TRUE,"general"}</definedName>
    <definedName name="sdaf" localSheetId="19"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20" hidden="1">{"via1",#N/A,TRUE,"general";"via2",#N/A,TRUE,"general";"via3",#N/A,TRUE,"general"}</definedName>
    <definedName name="sdaf" localSheetId="11" hidden="1">{"via1",#N/A,TRUE,"general";"via2",#N/A,TRUE,"general";"via3",#N/A,TRUE,"general"}</definedName>
    <definedName name="sdaf" localSheetId="14"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10"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5" hidden="1">{"via1",#N/A,TRUE,"general";"via2",#N/A,TRUE,"general";"via3",#N/A,TRUE,"general"}</definedName>
    <definedName name="sdas" localSheetId="19"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20" hidden="1">{"via1",#N/A,TRUE,"general";"via2",#N/A,TRUE,"general";"via3",#N/A,TRUE,"general"}</definedName>
    <definedName name="sdas" localSheetId="11" hidden="1">{"via1",#N/A,TRUE,"general";"via2",#N/A,TRUE,"general";"via3",#N/A,TRUE,"general"}</definedName>
    <definedName name="sdas" localSheetId="14"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10"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5" hidden="1">{"via1",#N/A,TRUE,"general";"via2",#N/A,TRUE,"general";"via3",#N/A,TRUE,"general"}</definedName>
    <definedName name="sdasdf" localSheetId="19"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20" hidden="1">{"via1",#N/A,TRUE,"general";"via2",#N/A,TRUE,"general";"via3",#N/A,TRUE,"general"}</definedName>
    <definedName name="sdasdf" localSheetId="11" hidden="1">{"via1",#N/A,TRUE,"general";"via2",#N/A,TRUE,"general";"via3",#N/A,TRUE,"general"}</definedName>
    <definedName name="sdasdf" localSheetId="14"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7" hidden="1">{#N/A,#N/A,TRUE,"1842CWN0"}</definedName>
    <definedName name="SDDSAFF" localSheetId="5" hidden="1">{#N/A,#N/A,TRUE,"1842CWN0"}</definedName>
    <definedName name="SDDSAFF" localSheetId="6" hidden="1">{#N/A,#N/A,TRUE,"1842CWN0"}</definedName>
    <definedName name="SDDSAFF" localSheetId="21" hidden="1">{#N/A,#N/A,TRUE,"1842CWN0"}</definedName>
    <definedName name="SDDSAFF" localSheetId="22" hidden="1">{#N/A,#N/A,TRUE,"1842CWN0"}</definedName>
    <definedName name="SDDSAFF" localSheetId="23" hidden="1">{#N/A,#N/A,TRUE,"1842CWN0"}</definedName>
    <definedName name="SDDSAFF" localSheetId="24" hidden="1">{#N/A,#N/A,TRUE,"1842CWN0"}</definedName>
    <definedName name="SDDSAFF" localSheetId="8" hidden="1">{#N/A,#N/A,TRUE,"1842CWN0"}</definedName>
    <definedName name="SDDSAFF" localSheetId="9" hidden="1">{#N/A,#N/A,TRUE,"1842CWN0"}</definedName>
    <definedName name="SDDSAFF" localSheetId="25" hidden="1">{#N/A,#N/A,TRUE,"1842CWN0"}</definedName>
    <definedName name="SDDSAFF" localSheetId="26" hidden="1">{#N/A,#N/A,TRUE,"1842CWN0"}</definedName>
    <definedName name="SDDSAFF" localSheetId="27" hidden="1">{#N/A,#N/A,TRUE,"1842CWN0"}</definedName>
    <definedName name="SDDSAFF" localSheetId="28" hidden="1">{#N/A,#N/A,TRUE,"1842CWN0"}</definedName>
    <definedName name="SDDSAFF" localSheetId="10" hidden="1">{#N/A,#N/A,TRUE,"1842CWN0"}</definedName>
    <definedName name="SDDSAFF" localSheetId="12" hidden="1">{#N/A,#N/A,TRUE,"1842CWN0"}</definedName>
    <definedName name="SDDSAFF" localSheetId="13" hidden="1">{#N/A,#N/A,TRUE,"1842CWN0"}</definedName>
    <definedName name="SDDSAFF" localSheetId="15" hidden="1">{#N/A,#N/A,TRUE,"1842CWN0"}</definedName>
    <definedName name="SDDSAFF" localSheetId="19" hidden="1">{#N/A,#N/A,TRUE,"1842CWN0"}</definedName>
    <definedName name="SDDSAFF" localSheetId="16" hidden="1">{#N/A,#N/A,TRUE,"1842CWN0"}</definedName>
    <definedName name="SDDSAFF" localSheetId="17" hidden="1">{#N/A,#N/A,TRUE,"1842CWN0"}</definedName>
    <definedName name="SDDSAFF" localSheetId="18" hidden="1">{#N/A,#N/A,TRUE,"1842CWN0"}</definedName>
    <definedName name="SDDSAFF" localSheetId="20" hidden="1">{#N/A,#N/A,TRUE,"1842CWN0"}</definedName>
    <definedName name="SDDSAFF" localSheetId="11" hidden="1">{#N/A,#N/A,TRUE,"1842CWN0"}</definedName>
    <definedName name="SDDSAFF" localSheetId="14" hidden="1">{#N/A,#N/A,TRUE,"1842CWN0"}</definedName>
    <definedName name="SDDSAFF" localSheetId="1" hidden="1">{#N/A,#N/A,TRUE,"1842CWN0"}</definedName>
    <definedName name="SDDSAFF" localSheetId="2" hidden="1">{#N/A,#N/A,TRUE,"1842CWN0"}</definedName>
    <definedName name="SDDSAFF" hidden="1">{#N/A,#N/A,TRUE,"1842CWN0"}</definedName>
    <definedName name="SDFCE" localSheetId="7"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10"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5" hidden="1">{"via1",#N/A,TRUE,"general";"via2",#N/A,TRUE,"general";"via3",#N/A,TRUE,"general"}</definedName>
    <definedName name="sdfd" localSheetId="19"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20" hidden="1">{"via1",#N/A,TRUE,"general";"via2",#N/A,TRUE,"general";"via3",#N/A,TRUE,"general"}</definedName>
    <definedName name="sdfd" localSheetId="11" hidden="1">{"via1",#N/A,TRUE,"general";"via2",#N/A,TRUE,"general";"via3",#N/A,TRUE,"general"}</definedName>
    <definedName name="sdfd" localSheetId="14"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7" hidden="1">{#N/A,#N/A,TRUE,"1842CWN0"}</definedName>
    <definedName name="SDFDG" localSheetId="5" hidden="1">{#N/A,#N/A,TRUE,"1842CWN0"}</definedName>
    <definedName name="SDFDG" localSheetId="6" hidden="1">{#N/A,#N/A,TRUE,"1842CWN0"}</definedName>
    <definedName name="SDFDG" localSheetId="21" hidden="1">{#N/A,#N/A,TRUE,"1842CWN0"}</definedName>
    <definedName name="SDFDG" localSheetId="22" hidden="1">{#N/A,#N/A,TRUE,"1842CWN0"}</definedName>
    <definedName name="SDFDG" localSheetId="23" hidden="1">{#N/A,#N/A,TRUE,"1842CWN0"}</definedName>
    <definedName name="SDFDG" localSheetId="24" hidden="1">{#N/A,#N/A,TRUE,"1842CWN0"}</definedName>
    <definedName name="SDFDG" localSheetId="8" hidden="1">{#N/A,#N/A,TRUE,"1842CWN0"}</definedName>
    <definedName name="SDFDG" localSheetId="9" hidden="1">{#N/A,#N/A,TRUE,"1842CWN0"}</definedName>
    <definedName name="SDFDG" localSheetId="25" hidden="1">{#N/A,#N/A,TRUE,"1842CWN0"}</definedName>
    <definedName name="SDFDG" localSheetId="26" hidden="1">{#N/A,#N/A,TRUE,"1842CWN0"}</definedName>
    <definedName name="SDFDG" localSheetId="27" hidden="1">{#N/A,#N/A,TRUE,"1842CWN0"}</definedName>
    <definedName name="SDFDG" localSheetId="28" hidden="1">{#N/A,#N/A,TRUE,"1842CWN0"}</definedName>
    <definedName name="SDFDG" localSheetId="10" hidden="1">{#N/A,#N/A,TRUE,"1842CWN0"}</definedName>
    <definedName name="SDFDG" localSheetId="12" hidden="1">{#N/A,#N/A,TRUE,"1842CWN0"}</definedName>
    <definedName name="SDFDG" localSheetId="13" hidden="1">{#N/A,#N/A,TRUE,"1842CWN0"}</definedName>
    <definedName name="SDFDG" localSheetId="15" hidden="1">{#N/A,#N/A,TRUE,"1842CWN0"}</definedName>
    <definedName name="SDFDG" localSheetId="19" hidden="1">{#N/A,#N/A,TRUE,"1842CWN0"}</definedName>
    <definedName name="SDFDG" localSheetId="16" hidden="1">{#N/A,#N/A,TRUE,"1842CWN0"}</definedName>
    <definedName name="SDFDG" localSheetId="17" hidden="1">{#N/A,#N/A,TRUE,"1842CWN0"}</definedName>
    <definedName name="SDFDG" localSheetId="18" hidden="1">{#N/A,#N/A,TRUE,"1842CWN0"}</definedName>
    <definedName name="SDFDG" localSheetId="20" hidden="1">{#N/A,#N/A,TRUE,"1842CWN0"}</definedName>
    <definedName name="SDFDG" localSheetId="11" hidden="1">{#N/A,#N/A,TRUE,"1842CWN0"}</definedName>
    <definedName name="SDFDG" localSheetId="14" hidden="1">{#N/A,#N/A,TRUE,"1842CWN0"}</definedName>
    <definedName name="SDFDG" localSheetId="1" hidden="1">{#N/A,#N/A,TRUE,"1842CWN0"}</definedName>
    <definedName name="SDFDG" localSheetId="2" hidden="1">{#N/A,#N/A,TRUE,"1842CWN0"}</definedName>
    <definedName name="SDFDG" hidden="1">{#N/A,#N/A,TRUE,"1842CWN0"}</definedName>
    <definedName name="sdfds" localSheetId="7"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10"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5" hidden="1">{"via1",#N/A,TRUE,"general";"via2",#N/A,TRUE,"general";"via3",#N/A,TRUE,"general"}</definedName>
    <definedName name="sdfds" localSheetId="19"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20" hidden="1">{"via1",#N/A,TRUE,"general";"via2",#N/A,TRUE,"general";"via3",#N/A,TRUE,"general"}</definedName>
    <definedName name="sdfds" localSheetId="11" hidden="1">{"via1",#N/A,TRUE,"general";"via2",#N/A,TRUE,"general";"via3",#N/A,TRUE,"general"}</definedName>
    <definedName name="sdfds" localSheetId="14"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10"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5" hidden="1">{"via1",#N/A,TRUE,"general";"via2",#N/A,TRUE,"general";"via3",#N/A,TRUE,"general"}</definedName>
    <definedName name="SDFDSO" localSheetId="19"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20" hidden="1">{"via1",#N/A,TRUE,"general";"via2",#N/A,TRUE,"general";"via3",#N/A,TRUE,"general"}</definedName>
    <definedName name="SDFDSO" localSheetId="11" hidden="1">{"via1",#N/A,TRUE,"general";"via2",#N/A,TRUE,"general";"via3",#N/A,TRUE,"general"}</definedName>
    <definedName name="SDFDSO" localSheetId="14"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10"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5" hidden="1">{"via1",#N/A,TRUE,"general";"via2",#N/A,TRUE,"general";"via3",#N/A,TRUE,"general"}</definedName>
    <definedName name="SDFEO" localSheetId="19"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20" hidden="1">{"via1",#N/A,TRUE,"general";"via2",#N/A,TRUE,"general";"via3",#N/A,TRUE,"general"}</definedName>
    <definedName name="SDFEO" localSheetId="11" hidden="1">{"via1",#N/A,TRUE,"general";"via2",#N/A,TRUE,"general";"via3",#N/A,TRUE,"general"}</definedName>
    <definedName name="SDFEO" localSheetId="14"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10"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5" hidden="1">{"TAB1",#N/A,TRUE,"GENERAL";"TAB2",#N/A,TRUE,"GENERAL";"TAB3",#N/A,TRUE,"GENERAL";"TAB4",#N/A,TRUE,"GENERAL";"TAB5",#N/A,TRUE,"GENERAL"}</definedName>
    <definedName name="sdfg" localSheetId="19"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2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4"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10"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5" hidden="1">{"via1",#N/A,TRUE,"general";"via2",#N/A,TRUE,"general";"via3",#N/A,TRUE,"general"}</definedName>
    <definedName name="sdfgdsfk" localSheetId="19"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20" hidden="1">{"via1",#N/A,TRUE,"general";"via2",#N/A,TRUE,"general";"via3",#N/A,TRUE,"general"}</definedName>
    <definedName name="sdfgdsfk" localSheetId="11" hidden="1">{"via1",#N/A,TRUE,"general";"via2",#N/A,TRUE,"general";"via3",#N/A,TRUE,"general"}</definedName>
    <definedName name="sdfgdsfk" localSheetId="14"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10"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5" hidden="1">{"via1",#N/A,TRUE,"general";"via2",#N/A,TRUE,"general";"via3",#N/A,TRUE,"general"}</definedName>
    <definedName name="sdfgsg" localSheetId="19"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20" hidden="1">{"via1",#N/A,TRUE,"general";"via2",#N/A,TRUE,"general";"via3",#N/A,TRUE,"general"}</definedName>
    <definedName name="sdfgsg" localSheetId="11" hidden="1">{"via1",#N/A,TRUE,"general";"via2",#N/A,TRUE,"general";"via3",#N/A,TRUE,"general"}</definedName>
    <definedName name="sdfgsg" localSheetId="14"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 localSheetId="2">#REF!</definedName>
    <definedName name="sdfsd">#REF!</definedName>
    <definedName name="sdfsd4" localSheetId="7"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10"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5" hidden="1">{"via1",#N/A,TRUE,"general";"via2",#N/A,TRUE,"general";"via3",#N/A,TRUE,"general"}</definedName>
    <definedName name="sdfsd4" localSheetId="19"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20" hidden="1">{"via1",#N/A,TRUE,"general";"via2",#N/A,TRUE,"general";"via3",#N/A,TRUE,"general"}</definedName>
    <definedName name="sdfsd4" localSheetId="11" hidden="1">{"via1",#N/A,TRUE,"general";"via2",#N/A,TRUE,"general";"via3",#N/A,TRUE,"general"}</definedName>
    <definedName name="sdfsd4" localSheetId="14"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10"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5" hidden="1">{"via1",#N/A,TRUE,"general";"via2",#N/A,TRUE,"general";"via3",#N/A,TRUE,"general"}</definedName>
    <definedName name="sdfsdfb" localSheetId="19"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20" hidden="1">{"via1",#N/A,TRUE,"general";"via2",#N/A,TRUE,"general";"via3",#N/A,TRUE,"general"}</definedName>
    <definedName name="sdfsdfb" localSheetId="11" hidden="1">{"via1",#N/A,TRUE,"general";"via2",#N/A,TRUE,"general";"via3",#N/A,TRUE,"general"}</definedName>
    <definedName name="sdfsdfb" localSheetId="14"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7"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21" hidden="1">{#N/A,#N/A,TRUE,"INGENIERIA";#N/A,#N/A,TRUE,"COMPRAS";#N/A,#N/A,TRUE,"DIRECCION";#N/A,#N/A,TRUE,"RESUMEN"}</definedName>
    <definedName name="sdfsdgg" localSheetId="22" hidden="1">{#N/A,#N/A,TRUE,"INGENIERIA";#N/A,#N/A,TRUE,"COMPRAS";#N/A,#N/A,TRUE,"DIRECCION";#N/A,#N/A,TRUE,"RESUMEN"}</definedName>
    <definedName name="sdfsdgg" localSheetId="23" hidden="1">{#N/A,#N/A,TRUE,"INGENIERIA";#N/A,#N/A,TRUE,"COMPRAS";#N/A,#N/A,TRUE,"DIRECCION";#N/A,#N/A,TRUE,"RESUMEN"}</definedName>
    <definedName name="sdfsdgg" localSheetId="24"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25" hidden="1">{#N/A,#N/A,TRUE,"INGENIERIA";#N/A,#N/A,TRUE,"COMPRAS";#N/A,#N/A,TRUE,"DIRECCION";#N/A,#N/A,TRUE,"RESUMEN"}</definedName>
    <definedName name="sdfsdgg" localSheetId="26" hidden="1">{#N/A,#N/A,TRUE,"INGENIERIA";#N/A,#N/A,TRUE,"COMPRAS";#N/A,#N/A,TRUE,"DIRECCION";#N/A,#N/A,TRUE,"RESUMEN"}</definedName>
    <definedName name="sdfsdgg" localSheetId="27" hidden="1">{#N/A,#N/A,TRUE,"INGENIERIA";#N/A,#N/A,TRUE,"COMPRAS";#N/A,#N/A,TRUE,"DIRECCION";#N/A,#N/A,TRUE,"RESUMEN"}</definedName>
    <definedName name="sdfsdgg" localSheetId="28" hidden="1">{#N/A,#N/A,TRUE,"INGENIERIA";#N/A,#N/A,TRUE,"COMPRAS";#N/A,#N/A,TRUE,"DIRECCION";#N/A,#N/A,TRUE,"RESUMEN"}</definedName>
    <definedName name="sdfsdgg" localSheetId="10" hidden="1">{#N/A,#N/A,TRUE,"INGENIERIA";#N/A,#N/A,TRUE,"COMPRAS";#N/A,#N/A,TRUE,"DIRECCION";#N/A,#N/A,TRUE,"RESUMEN"}</definedName>
    <definedName name="sdfsdgg" localSheetId="12" hidden="1">{#N/A,#N/A,TRUE,"INGENIERIA";#N/A,#N/A,TRUE,"COMPRAS";#N/A,#N/A,TRUE,"DIRECCION";#N/A,#N/A,TRUE,"RESUMEN"}</definedName>
    <definedName name="sdfsdgg" localSheetId="13" hidden="1">{#N/A,#N/A,TRUE,"INGENIERIA";#N/A,#N/A,TRUE,"COMPRAS";#N/A,#N/A,TRUE,"DIRECCION";#N/A,#N/A,TRUE,"RESUMEN"}</definedName>
    <definedName name="sdfsdgg" localSheetId="15" hidden="1">{#N/A,#N/A,TRUE,"INGENIERIA";#N/A,#N/A,TRUE,"COMPRAS";#N/A,#N/A,TRUE,"DIRECCION";#N/A,#N/A,TRUE,"RESUMEN"}</definedName>
    <definedName name="sdfsdgg" localSheetId="19" hidden="1">{#N/A,#N/A,TRUE,"INGENIERIA";#N/A,#N/A,TRUE,"COMPRAS";#N/A,#N/A,TRUE,"DIRECCION";#N/A,#N/A,TRUE,"RESUMEN"}</definedName>
    <definedName name="sdfsdgg" localSheetId="16" hidden="1">{#N/A,#N/A,TRUE,"INGENIERIA";#N/A,#N/A,TRUE,"COMPRAS";#N/A,#N/A,TRUE,"DIRECCION";#N/A,#N/A,TRUE,"RESUMEN"}</definedName>
    <definedName name="sdfsdgg" localSheetId="17" hidden="1">{#N/A,#N/A,TRUE,"INGENIERIA";#N/A,#N/A,TRUE,"COMPRAS";#N/A,#N/A,TRUE,"DIRECCION";#N/A,#N/A,TRUE,"RESUMEN"}</definedName>
    <definedName name="sdfsdgg" localSheetId="18" hidden="1">{#N/A,#N/A,TRUE,"INGENIERIA";#N/A,#N/A,TRUE,"COMPRAS";#N/A,#N/A,TRUE,"DIRECCION";#N/A,#N/A,TRUE,"RESUMEN"}</definedName>
    <definedName name="sdfsdgg" localSheetId="20" hidden="1">{#N/A,#N/A,TRUE,"INGENIERIA";#N/A,#N/A,TRUE,"COMPRAS";#N/A,#N/A,TRUE,"DIRECCION";#N/A,#N/A,TRUE,"RESUMEN"}</definedName>
    <definedName name="sdfsdgg" localSheetId="11" hidden="1">{#N/A,#N/A,TRUE,"INGENIERIA";#N/A,#N/A,TRUE,"COMPRAS";#N/A,#N/A,TRUE,"DIRECCION";#N/A,#N/A,TRUE,"RESUMEN"}</definedName>
    <definedName name="sdfsdgg" localSheetId="14" hidden="1">{#N/A,#N/A,TRUE,"INGENIERIA";#N/A,#N/A,TRUE,"COMPRAS";#N/A,#N/A,TRUE,"DIRECCION";#N/A,#N/A,TRUE,"RESUMEN"}</definedName>
    <definedName name="sdfsdgg" localSheetId="1" hidden="1">{#N/A,#N/A,TRUE,"INGENIERIA";#N/A,#N/A,TRUE,"COMPRAS";#N/A,#N/A,TRUE,"DIRECCION";#N/A,#N/A,TRUE,"RESUMEN"}</definedName>
    <definedName name="sdfsdgg" localSheetId="2"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10"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5" hidden="1">{"via1",#N/A,TRUE,"general";"via2",#N/A,TRUE,"general";"via3",#N/A,TRUE,"general"}</definedName>
    <definedName name="sdgfgp" localSheetId="19"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20" hidden="1">{"via1",#N/A,TRUE,"general";"via2",#N/A,TRUE,"general";"via3",#N/A,TRUE,"general"}</definedName>
    <definedName name="sdgfgp" localSheetId="11" hidden="1">{"via1",#N/A,TRUE,"general";"via2",#N/A,TRUE,"general";"via3",#N/A,TRUE,"general"}</definedName>
    <definedName name="sdgfgp" localSheetId="14"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10"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5" hidden="1">{"via1",#N/A,TRUE,"general";"via2",#N/A,TRUE,"general";"via3",#N/A,TRUE,"general"}</definedName>
    <definedName name="sdgfiu" localSheetId="19"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20" hidden="1">{"via1",#N/A,TRUE,"general";"via2",#N/A,TRUE,"general";"via3",#N/A,TRUE,"general"}</definedName>
    <definedName name="sdgfiu" localSheetId="11" hidden="1">{"via1",#N/A,TRUE,"general";"via2",#N/A,TRUE,"general";"via3",#N/A,TRUE,"general"}</definedName>
    <definedName name="sdgfiu" localSheetId="14"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10"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5" hidden="1">{"via1",#N/A,TRUE,"general";"via2",#N/A,TRUE,"general";"via3",#N/A,TRUE,"general"}</definedName>
    <definedName name="sdgsg" localSheetId="19"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20" hidden="1">{"via1",#N/A,TRUE,"general";"via2",#N/A,TRUE,"general";"via3",#N/A,TRUE,"general"}</definedName>
    <definedName name="sdgsg" localSheetId="11" hidden="1">{"via1",#N/A,TRUE,"general";"via2",#N/A,TRUE,"general";"via3",#N/A,TRUE,"general"}</definedName>
    <definedName name="sdgsg" localSheetId="14"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10"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5" hidden="1">{"via1",#N/A,TRUE,"general";"via2",#N/A,TRUE,"general";"via3",#N/A,TRUE,"general"}</definedName>
    <definedName name="sdsdfh" localSheetId="19"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20" hidden="1">{"via1",#N/A,TRUE,"general";"via2",#N/A,TRUE,"general";"via3",#N/A,TRUE,"general"}</definedName>
    <definedName name="sdsdfh" localSheetId="11" hidden="1">{"via1",#N/A,TRUE,"general";"via2",#N/A,TRUE,"general";"via3",#N/A,TRUE,"general"}</definedName>
    <definedName name="sdsdfh" localSheetId="14"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7" hidden="1">{#N/A,#N/A,TRUE,"1842CWN0"}</definedName>
    <definedName name="sdsdfsdff" localSheetId="5" hidden="1">{#N/A,#N/A,TRUE,"1842CWN0"}</definedName>
    <definedName name="sdsdfsdff" localSheetId="6" hidden="1">{#N/A,#N/A,TRUE,"1842CWN0"}</definedName>
    <definedName name="sdsdfsdff" localSheetId="21" hidden="1">{#N/A,#N/A,TRUE,"1842CWN0"}</definedName>
    <definedName name="sdsdfsdff" localSheetId="22" hidden="1">{#N/A,#N/A,TRUE,"1842CWN0"}</definedName>
    <definedName name="sdsdfsdff" localSheetId="23" hidden="1">{#N/A,#N/A,TRUE,"1842CWN0"}</definedName>
    <definedName name="sdsdfsdff" localSheetId="24" hidden="1">{#N/A,#N/A,TRUE,"1842CWN0"}</definedName>
    <definedName name="sdsdfsdff" localSheetId="8" hidden="1">{#N/A,#N/A,TRUE,"1842CWN0"}</definedName>
    <definedName name="sdsdfsdff" localSheetId="9" hidden="1">{#N/A,#N/A,TRUE,"1842CWN0"}</definedName>
    <definedName name="sdsdfsdff" localSheetId="25" hidden="1">{#N/A,#N/A,TRUE,"1842CWN0"}</definedName>
    <definedName name="sdsdfsdff" localSheetId="26" hidden="1">{#N/A,#N/A,TRUE,"1842CWN0"}</definedName>
    <definedName name="sdsdfsdff" localSheetId="27" hidden="1">{#N/A,#N/A,TRUE,"1842CWN0"}</definedName>
    <definedName name="sdsdfsdff" localSheetId="28" hidden="1">{#N/A,#N/A,TRUE,"1842CWN0"}</definedName>
    <definedName name="sdsdfsdff" localSheetId="10" hidden="1">{#N/A,#N/A,TRUE,"1842CWN0"}</definedName>
    <definedName name="sdsdfsdff" localSheetId="12" hidden="1">{#N/A,#N/A,TRUE,"1842CWN0"}</definedName>
    <definedName name="sdsdfsdff" localSheetId="13" hidden="1">{#N/A,#N/A,TRUE,"1842CWN0"}</definedName>
    <definedName name="sdsdfsdff" localSheetId="15" hidden="1">{#N/A,#N/A,TRUE,"1842CWN0"}</definedName>
    <definedName name="sdsdfsdff" localSheetId="19" hidden="1">{#N/A,#N/A,TRUE,"1842CWN0"}</definedName>
    <definedName name="sdsdfsdff" localSheetId="16" hidden="1">{#N/A,#N/A,TRUE,"1842CWN0"}</definedName>
    <definedName name="sdsdfsdff" localSheetId="17" hidden="1">{#N/A,#N/A,TRUE,"1842CWN0"}</definedName>
    <definedName name="sdsdfsdff" localSheetId="18" hidden="1">{#N/A,#N/A,TRUE,"1842CWN0"}</definedName>
    <definedName name="sdsdfsdff" localSheetId="20" hidden="1">{#N/A,#N/A,TRUE,"1842CWN0"}</definedName>
    <definedName name="sdsdfsdff" localSheetId="11" hidden="1">{#N/A,#N/A,TRUE,"1842CWN0"}</definedName>
    <definedName name="sdsdfsdff" localSheetId="14" hidden="1">{#N/A,#N/A,TRUE,"1842CWN0"}</definedName>
    <definedName name="sdsdfsdff" localSheetId="1" hidden="1">{#N/A,#N/A,TRUE,"1842CWN0"}</definedName>
    <definedName name="sdsdfsdff" localSheetId="2" hidden="1">{#N/A,#N/A,TRUE,"1842CWN0"}</definedName>
    <definedName name="sdsdfsdff" hidden="1">{#N/A,#N/A,TRUE,"1842CWN0"}</definedName>
    <definedName name="SECTOR" localSheetId="1">#REF!</definedName>
    <definedName name="SECTOR" localSheetId="2">#REF!</definedName>
    <definedName name="SECTOR">#REF!</definedName>
    <definedName name="SEMANA_C3" localSheetId="1">#REF!</definedName>
    <definedName name="SEMANA_C3">#REF!</definedName>
    <definedName name="sena" localSheetId="2">#REF!</definedName>
    <definedName name="sena">[61]Hoja1!$C$14</definedName>
    <definedName name="SERO" localSheetId="7">[6]!ERR</definedName>
    <definedName name="SERO" localSheetId="5">[6]!ERR</definedName>
    <definedName name="SERO" localSheetId="6">[6]!ERR</definedName>
    <definedName name="SERO" localSheetId="21">[6]!ERR</definedName>
    <definedName name="SERO" localSheetId="22">[6]!ERR</definedName>
    <definedName name="SERO" localSheetId="23">[6]!ERR</definedName>
    <definedName name="SERO" localSheetId="24">[6]!ERR</definedName>
    <definedName name="SERO" localSheetId="8">[6]!ERR</definedName>
    <definedName name="SERO" localSheetId="9">[6]!ERR</definedName>
    <definedName name="SERO" localSheetId="25">[6]!ERR</definedName>
    <definedName name="SERO" localSheetId="26">[6]!ERR</definedName>
    <definedName name="SERO" localSheetId="27">[6]!ERR</definedName>
    <definedName name="SERO" localSheetId="28">[6]!ERR</definedName>
    <definedName name="SERO" localSheetId="10">[6]!ERR</definedName>
    <definedName name="SERO" localSheetId="12">[6]!ERR</definedName>
    <definedName name="SERO" localSheetId="13">[6]!ERR</definedName>
    <definedName name="SERO" localSheetId="15">[6]!ERR</definedName>
    <definedName name="SERO" localSheetId="19">[6]!ERR</definedName>
    <definedName name="SERO" localSheetId="16">[6]!ERR</definedName>
    <definedName name="SERO" localSheetId="17">[6]!ERR</definedName>
    <definedName name="SERO" localSheetId="18">[6]!ERR</definedName>
    <definedName name="SERO" localSheetId="20">[6]!ERR</definedName>
    <definedName name="SERO" localSheetId="11">[6]!ERR</definedName>
    <definedName name="SERO" localSheetId="14">[6]!ERR</definedName>
    <definedName name="SERO" localSheetId="1">'MEMORIAS DE CANTIDADES'!ERR</definedName>
    <definedName name="SERO" localSheetId="2">'PMA '!ERR</definedName>
    <definedName name="SERO">[0]!ERR</definedName>
    <definedName name="setrj" localSheetId="7"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10"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5" hidden="1">{"via1",#N/A,TRUE,"general";"via2",#N/A,TRUE,"general";"via3",#N/A,TRUE,"general"}</definedName>
    <definedName name="setrj" localSheetId="19"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20" hidden="1">{"via1",#N/A,TRUE,"general";"via2",#N/A,TRUE,"general";"via3",#N/A,TRUE,"general"}</definedName>
    <definedName name="setrj" localSheetId="11" hidden="1">{"via1",#N/A,TRUE,"general";"via2",#N/A,TRUE,"general";"via3",#N/A,TRUE,"general"}</definedName>
    <definedName name="setrj" localSheetId="14"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10"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5" hidden="1">{"via1",#N/A,TRUE,"general";"via2",#N/A,TRUE,"general";"via3",#N/A,TRUE,"general"}</definedName>
    <definedName name="sett" localSheetId="19"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20" hidden="1">{"via1",#N/A,TRUE,"general";"via2",#N/A,TRUE,"general";"via3",#N/A,TRUE,"general"}</definedName>
    <definedName name="sett" localSheetId="11" hidden="1">{"via1",#N/A,TRUE,"general";"via2",#N/A,TRUE,"general";"via3",#N/A,TRUE,"general"}</definedName>
    <definedName name="sett" localSheetId="14"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2">#REF!</definedName>
    <definedName name="sf">[61]Hoja1!$C$12</definedName>
    <definedName name="sfasf" localSheetId="7"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10"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5" hidden="1">{"via1",#N/A,TRUE,"general";"via2",#N/A,TRUE,"general";"via3",#N/A,TRUE,"general"}</definedName>
    <definedName name="sfsd" localSheetId="19"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20" hidden="1">{"via1",#N/A,TRUE,"general";"via2",#N/A,TRUE,"general";"via3",#N/A,TRUE,"general"}</definedName>
    <definedName name="sfsd" localSheetId="11" hidden="1">{"via1",#N/A,TRUE,"general";"via2",#N/A,TRUE,"general";"via3",#N/A,TRUE,"general"}</definedName>
    <definedName name="sfsd" localSheetId="14"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2">#REF!</definedName>
    <definedName name="SHEE_INT">[50]steel!#REF!</definedName>
    <definedName name="SHEET" localSheetId="2">#REF!</definedName>
    <definedName name="SHEET">'[3]7422CW00'!#REF!</definedName>
    <definedName name="SHEET_KP" localSheetId="2">#REF!</definedName>
    <definedName name="SHEET_KP">[50]steel!$C$7:$L$47</definedName>
    <definedName name="SHEET_MR" localSheetId="2">#REF!</definedName>
    <definedName name="SHEET_MR">[50]steel!$C$7:$J$47</definedName>
    <definedName name="SHEET1" localSheetId="7">#REF!</definedName>
    <definedName name="SHEET1" localSheetId="5">#REF!</definedName>
    <definedName name="SHEET1" localSheetId="6">#REF!</definedName>
    <definedName name="SHEET1" localSheetId="21">#REF!</definedName>
    <definedName name="SHEET1" localSheetId="22">#REF!</definedName>
    <definedName name="SHEET1" localSheetId="23">#REF!</definedName>
    <definedName name="SHEET1" localSheetId="24">#REF!</definedName>
    <definedName name="SHEET1" localSheetId="8">#REF!</definedName>
    <definedName name="SHEET1" localSheetId="9">#REF!</definedName>
    <definedName name="SHEET1" localSheetId="25">#REF!</definedName>
    <definedName name="SHEET1" localSheetId="26">#REF!</definedName>
    <definedName name="SHEET1" localSheetId="27">#REF!</definedName>
    <definedName name="SHEET1" localSheetId="28">#REF!</definedName>
    <definedName name="SHEET1" localSheetId="10">#REF!</definedName>
    <definedName name="SHEET1" localSheetId="12">#REF!</definedName>
    <definedName name="SHEET1" localSheetId="13">#REF!</definedName>
    <definedName name="SHEET1" localSheetId="15">#REF!</definedName>
    <definedName name="SHEET1" localSheetId="19">#REF!</definedName>
    <definedName name="SHEET1" localSheetId="16">#REF!</definedName>
    <definedName name="SHEET1" localSheetId="17">#REF!</definedName>
    <definedName name="SHEET1" localSheetId="18">#REF!</definedName>
    <definedName name="SHEET1" localSheetId="20">#REF!</definedName>
    <definedName name="SHEET1" localSheetId="11">#REF!</definedName>
    <definedName name="SHEET1" localSheetId="14">#REF!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7">[6]!ERR</definedName>
    <definedName name="SI" localSheetId="5">[6]!ERR</definedName>
    <definedName name="SI" localSheetId="6">[6]!ERR</definedName>
    <definedName name="SI" localSheetId="21">[6]!ERR</definedName>
    <definedName name="SI" localSheetId="22">[6]!ERR</definedName>
    <definedName name="SI" localSheetId="23">[6]!ERR</definedName>
    <definedName name="SI" localSheetId="24">[6]!ERR</definedName>
    <definedName name="SI" localSheetId="8">[6]!ERR</definedName>
    <definedName name="SI" localSheetId="9">[6]!ERR</definedName>
    <definedName name="SI" localSheetId="25">[6]!ERR</definedName>
    <definedName name="SI" localSheetId="26">[6]!ERR</definedName>
    <definedName name="SI" localSheetId="27">[6]!ERR</definedName>
    <definedName name="SI" localSheetId="28">[6]!ERR</definedName>
    <definedName name="SI" localSheetId="10">[6]!ERR</definedName>
    <definedName name="SI" localSheetId="12">[6]!ERR</definedName>
    <definedName name="SI" localSheetId="13">[6]!ERR</definedName>
    <definedName name="SI" localSheetId="15">[6]!ERR</definedName>
    <definedName name="SI" localSheetId="19">[6]!ERR</definedName>
    <definedName name="SI" localSheetId="16">[6]!ERR</definedName>
    <definedName name="SI" localSheetId="17">[6]!ERR</definedName>
    <definedName name="SI" localSheetId="18">[6]!ERR</definedName>
    <definedName name="SI" localSheetId="20">[6]!ERR</definedName>
    <definedName name="SI" localSheetId="11">[6]!ERR</definedName>
    <definedName name="SI" localSheetId="14">[6]!ERR</definedName>
    <definedName name="SI" localSheetId="1">'MEMORIAS DE CANTIDADES'!ERR</definedName>
    <definedName name="SI" localSheetId="2">'PMA '!ERR</definedName>
    <definedName name="SI">[0]!ERR</definedName>
    <definedName name="SINGOLO" localSheetId="7">'[3]7422CW00'!#REF!</definedName>
    <definedName name="SINGOLO" localSheetId="5">'[3]7422CW00'!#REF!</definedName>
    <definedName name="SINGOLO" localSheetId="6">'[3]7422CW00'!#REF!</definedName>
    <definedName name="SINGOLO" localSheetId="21">'[3]7422CW00'!#REF!</definedName>
    <definedName name="SINGOLO" localSheetId="22">'[3]7422CW00'!#REF!</definedName>
    <definedName name="SINGOLO" localSheetId="23">'[3]7422CW00'!#REF!</definedName>
    <definedName name="SINGOLO" localSheetId="24">'[3]7422CW00'!#REF!</definedName>
    <definedName name="SINGOLO" localSheetId="8">'[3]7422CW00'!#REF!</definedName>
    <definedName name="SINGOLO" localSheetId="9">'[3]7422CW00'!#REF!</definedName>
    <definedName name="SINGOLO" localSheetId="25">'[3]7422CW00'!#REF!</definedName>
    <definedName name="SINGOLO" localSheetId="26">'[3]7422CW00'!#REF!</definedName>
    <definedName name="SINGOLO" localSheetId="27">'[3]7422CW00'!#REF!</definedName>
    <definedName name="SINGOLO" localSheetId="28">'[3]7422CW00'!#REF!</definedName>
    <definedName name="SINGOLO" localSheetId="10">'[3]7422CW00'!#REF!</definedName>
    <definedName name="SINGOLO" localSheetId="12">'[3]7422CW00'!#REF!</definedName>
    <definedName name="SINGOLO" localSheetId="13">'[3]7422CW00'!#REF!</definedName>
    <definedName name="SINGOLO" localSheetId="15">'[3]7422CW00'!#REF!</definedName>
    <definedName name="SINGOLO" localSheetId="19">'[3]7422CW00'!#REF!</definedName>
    <definedName name="SINGOLO" localSheetId="16">'[3]7422CW00'!#REF!</definedName>
    <definedName name="SINGOLO" localSheetId="17">'[3]7422CW00'!#REF!</definedName>
    <definedName name="SINGOLO" localSheetId="18">'[3]7422CW00'!#REF!</definedName>
    <definedName name="SINGOLO" localSheetId="20">'[3]7422CW00'!#REF!</definedName>
    <definedName name="SINGOLO" localSheetId="11">'[3]7422CW00'!#REF!</definedName>
    <definedName name="SINGOLO" localSheetId="14">'[3]7422CW00'!#REF!</definedName>
    <definedName name="SINGOLO" localSheetId="1">'[3]7422CW00'!#REF!</definedName>
    <definedName name="SINGOLO" localSheetId="2">#REF!</definedName>
    <definedName name="SINGOLO">'[3]7422CW00'!#REF!</definedName>
    <definedName name="SISISIS" localSheetId="7">[6]!ERR</definedName>
    <definedName name="SISISIS" localSheetId="5">[6]!ERR</definedName>
    <definedName name="SISISIS" localSheetId="6">[6]!ERR</definedName>
    <definedName name="SISISIS" localSheetId="21">[6]!ERR</definedName>
    <definedName name="SISISIS" localSheetId="22">[6]!ERR</definedName>
    <definedName name="SISISIS" localSheetId="23">[6]!ERR</definedName>
    <definedName name="SISISIS" localSheetId="24">[6]!ERR</definedName>
    <definedName name="SISISIS" localSheetId="8">[6]!ERR</definedName>
    <definedName name="SISISIS" localSheetId="9">[6]!ERR</definedName>
    <definedName name="SISISIS" localSheetId="25">[6]!ERR</definedName>
    <definedName name="SISISIS" localSheetId="26">[6]!ERR</definedName>
    <definedName name="SISISIS" localSheetId="27">[6]!ERR</definedName>
    <definedName name="SISISIS" localSheetId="28">[6]!ERR</definedName>
    <definedName name="SISISIS" localSheetId="10">[6]!ERR</definedName>
    <definedName name="SISISIS" localSheetId="12">[6]!ERR</definedName>
    <definedName name="SISISIS" localSheetId="13">[6]!ERR</definedName>
    <definedName name="SISISIS" localSheetId="15">[6]!ERR</definedName>
    <definedName name="SISISIS" localSheetId="19">[6]!ERR</definedName>
    <definedName name="SISISIS" localSheetId="16">[6]!ERR</definedName>
    <definedName name="SISISIS" localSheetId="17">[6]!ERR</definedName>
    <definedName name="SISISIS" localSheetId="18">[6]!ERR</definedName>
    <definedName name="SISISIS" localSheetId="20">[6]!ERR</definedName>
    <definedName name="SISISIS" localSheetId="11">[6]!ERR</definedName>
    <definedName name="SISISIS" localSheetId="14">[6]!ERR</definedName>
    <definedName name="SISISIS" localSheetId="1">'MEMORIAS DE CANTIDADES'!ERR</definedName>
    <definedName name="SISISIS" localSheetId="2">'PMA '!ERR</definedName>
    <definedName name="SISISIS">[0]!ERR</definedName>
    <definedName name="Smlv" localSheetId="2">#REF!</definedName>
    <definedName name="Smlv">'[11]DATOS CONTRATO'!$I$9</definedName>
    <definedName name="smlv01" localSheetId="2">#REF!</definedName>
    <definedName name="smlv01">[45]CONTRATO!$I$9</definedName>
    <definedName name="smlv2001" localSheetId="2">#REF!</definedName>
    <definedName name="smlv2001">[45]CONTRATO!$H$9</definedName>
    <definedName name="SMML" localSheetId="2">#REF!</definedName>
    <definedName name="SMML">'[72]ASPECTOS TECNICOS'!$O$12:$P$32</definedName>
    <definedName name="SN" localSheetId="2">#REF!</definedName>
    <definedName name="SN">[11]EMPRESA!$G$29</definedName>
    <definedName name="SOLD._4_" localSheetId="7">#REF!</definedName>
    <definedName name="SOLD._4_" localSheetId="5">#REF!</definedName>
    <definedName name="SOLD._4_" localSheetId="6">#REF!</definedName>
    <definedName name="SOLD._4_" localSheetId="21">#REF!</definedName>
    <definedName name="SOLD._4_" localSheetId="22">#REF!</definedName>
    <definedName name="SOLD._4_" localSheetId="23">#REF!</definedName>
    <definedName name="SOLD._4_" localSheetId="24">#REF!</definedName>
    <definedName name="SOLD._4_" localSheetId="8">#REF!</definedName>
    <definedName name="SOLD._4_" localSheetId="9">#REF!</definedName>
    <definedName name="SOLD._4_" localSheetId="25">#REF!</definedName>
    <definedName name="SOLD._4_" localSheetId="26">#REF!</definedName>
    <definedName name="SOLD._4_" localSheetId="27">#REF!</definedName>
    <definedName name="SOLD._4_" localSheetId="28">#REF!</definedName>
    <definedName name="SOLD._4_" localSheetId="10">#REF!</definedName>
    <definedName name="SOLD._4_" localSheetId="12">#REF!</definedName>
    <definedName name="SOLD._4_" localSheetId="13">#REF!</definedName>
    <definedName name="SOLD._4_" localSheetId="15">#REF!</definedName>
    <definedName name="SOLD._4_" localSheetId="19">#REF!</definedName>
    <definedName name="SOLD._4_" localSheetId="16">#REF!</definedName>
    <definedName name="SOLD._4_" localSheetId="17">#REF!</definedName>
    <definedName name="SOLD._4_" localSheetId="18">#REF!</definedName>
    <definedName name="SOLD._4_" localSheetId="20">#REF!</definedName>
    <definedName name="SOLD._4_" localSheetId="11">#REF!</definedName>
    <definedName name="SOLD._4_" localSheetId="14">#REF!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0" hidden="1">'PRESUPUESTO OFICIAL'!#REF!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OFICIAL'!#REF!</definedName>
    <definedName name="solver_pre" localSheetId="0" hidden="1">0.000001</definedName>
    <definedName name="solver_rel1" localSheetId="0" hidden="1">2</definedName>
    <definedName name="solver_rhs1" localSheetId="0" hidden="1">'PRESUPUESTO OFICIAL'!#REF!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localSheetId="7"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#REF!</definedName>
    <definedName name="SS_AVG_SIZE" localSheetId="1">#REF!</definedName>
    <definedName name="SS_AVG_SIZE">#REF!</definedName>
    <definedName name="SS_WELDING" localSheetId="1">#REF!</definedName>
    <definedName name="SS_WELDING">#REF!</definedName>
    <definedName name="ssa" localSheetId="2">#REF!</definedName>
    <definedName name="ssa">[61]Hoja1!$C$25</definedName>
    <definedName name="ssh" localSheetId="2">#REF!</definedName>
    <definedName name="ssh">[61]Hoja1!$C$24</definedName>
    <definedName name="sss" localSheetId="7">MODULO10.auto_abrir</definedName>
    <definedName name="sss" localSheetId="5">MODULO10.auto_abrir</definedName>
    <definedName name="sss" localSheetId="6">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8">MODULO10.auto_abrir</definedName>
    <definedName name="sss" localSheetId="9">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10">MODULO10.auto_abrir</definedName>
    <definedName name="sss" localSheetId="12">MODULO10.auto_abrir</definedName>
    <definedName name="sss" localSheetId="13">MODULO10.auto_abrir</definedName>
    <definedName name="sss" localSheetId="15">MODULO10.auto_abrir</definedName>
    <definedName name="sss" localSheetId="19">MODULO10.auto_abrir</definedName>
    <definedName name="sss" localSheetId="16">MODULO10.auto_abrir</definedName>
    <definedName name="sss" localSheetId="17">MODULO10.auto_abrir</definedName>
    <definedName name="sss" localSheetId="18">MODULO10.auto_abrir</definedName>
    <definedName name="sss" localSheetId="20">MODULO10.auto_abrir</definedName>
    <definedName name="sss" localSheetId="11">MODULO10.auto_abrir</definedName>
    <definedName name="sss" localSheetId="14">MODULO10.auto_abrir</definedName>
    <definedName name="sss" localSheetId="1">MODULO10.auto_abrir</definedName>
    <definedName name="sss" localSheetId="2">MODULO10.auto_abrir</definedName>
    <definedName name="sss" localSheetId="0">MODULO10.auto_abrir</definedName>
    <definedName name="sss">MODULO10.auto_abrir</definedName>
    <definedName name="SSSS" localSheetId="7">[6]!ERR</definedName>
    <definedName name="SSSS" localSheetId="5">[6]!ERR</definedName>
    <definedName name="SSSS" localSheetId="6">[6]!ERR</definedName>
    <definedName name="SSSS" localSheetId="21">[6]!ERR</definedName>
    <definedName name="SSSS" localSheetId="22">[6]!ERR</definedName>
    <definedName name="SSSS" localSheetId="23">[6]!ERR</definedName>
    <definedName name="SSSS" localSheetId="24">[6]!ERR</definedName>
    <definedName name="SSSS" localSheetId="8">[6]!ERR</definedName>
    <definedName name="SSSS" localSheetId="9">[6]!ERR</definedName>
    <definedName name="SSSS" localSheetId="25">[6]!ERR</definedName>
    <definedName name="SSSS" localSheetId="26">[6]!ERR</definedName>
    <definedName name="SSSS" localSheetId="27">[6]!ERR</definedName>
    <definedName name="SSSS" localSheetId="28">[6]!ERR</definedName>
    <definedName name="SSSS" localSheetId="10">[6]!ERR</definedName>
    <definedName name="SSSS" localSheetId="12">[6]!ERR</definedName>
    <definedName name="SSSS" localSheetId="13">[6]!ERR</definedName>
    <definedName name="SSSS" localSheetId="15">[6]!ERR</definedName>
    <definedName name="SSSS" localSheetId="19">[6]!ERR</definedName>
    <definedName name="SSSS" localSheetId="16">[6]!ERR</definedName>
    <definedName name="SSSS" localSheetId="17">[6]!ERR</definedName>
    <definedName name="SSSS" localSheetId="18">[6]!ERR</definedName>
    <definedName name="SSSS" localSheetId="20">[6]!ERR</definedName>
    <definedName name="SSSS" localSheetId="11">[6]!ERR</definedName>
    <definedName name="SSSS" localSheetId="14">[6]!ERR</definedName>
    <definedName name="SSSS" localSheetId="1">'MEMORIAS DE CANTIDADES'!ERR</definedName>
    <definedName name="SSSS" localSheetId="2">'PMA '!ERR</definedName>
    <definedName name="SSSS">[0]!ERR</definedName>
    <definedName name="sssss7" localSheetId="7"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10"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5" hidden="1">{"via1",#N/A,TRUE,"general";"via2",#N/A,TRUE,"general";"via3",#N/A,TRUE,"general"}</definedName>
    <definedName name="sssss7" localSheetId="19"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20" hidden="1">{"via1",#N/A,TRUE,"general";"via2",#N/A,TRUE,"general";"via3",#N/A,TRUE,"general"}</definedName>
    <definedName name="sssss7" localSheetId="11" hidden="1">{"via1",#N/A,TRUE,"general";"via2",#N/A,TRUE,"general";"via3",#N/A,TRUE,"general"}</definedName>
    <definedName name="sssss7" localSheetId="14"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10"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5" hidden="1">{"via1",#N/A,TRUE,"general";"via2",#N/A,TRUE,"general";"via3",#N/A,TRUE,"general"}</definedName>
    <definedName name="sssssy" localSheetId="19"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20" hidden="1">{"via1",#N/A,TRUE,"general";"via2",#N/A,TRUE,"general";"via3",#N/A,TRUE,"general"}</definedName>
    <definedName name="sssssy" localSheetId="11" hidden="1">{"via1",#N/A,TRUE,"general";"via2",#N/A,TRUE,"general";"via3",#N/A,TRUE,"general"}</definedName>
    <definedName name="sssssy" localSheetId="14"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 localSheetId="2">#REF!</definedName>
    <definedName name="St">#REF!</definedName>
    <definedName name="ST_BLDG" localSheetId="1">'[3]7422CW00'!#REF!</definedName>
    <definedName name="ST_BLDG" localSheetId="2">#REF!</definedName>
    <definedName name="ST_BLDG">'[3]7422CW00'!#REF!</definedName>
    <definedName name="ST_CW" localSheetId="1">'[3]7422CW00'!#REF!</definedName>
    <definedName name="ST_CW" localSheetId="2">#REF!</definedName>
    <definedName name="ST_CW">'[3]7422CW00'!#REF!</definedName>
    <definedName name="STALO1" localSheetId="2">#REF!</definedName>
    <definedName name="STALO1">'[3]7422CW00'!#REF!</definedName>
    <definedName name="STAMPA" localSheetId="7">#REF!</definedName>
    <definedName name="STAMPA" localSheetId="5">#REF!</definedName>
    <definedName name="STAMPA" localSheetId="6">#REF!</definedName>
    <definedName name="STAMPA" localSheetId="21">#REF!</definedName>
    <definedName name="STAMPA" localSheetId="22">#REF!</definedName>
    <definedName name="STAMPA" localSheetId="23">#REF!</definedName>
    <definedName name="STAMPA" localSheetId="24">#REF!</definedName>
    <definedName name="STAMPA" localSheetId="8">#REF!</definedName>
    <definedName name="STAMPA" localSheetId="9">#REF!</definedName>
    <definedName name="STAMPA" localSheetId="25">#REF!</definedName>
    <definedName name="STAMPA" localSheetId="26">#REF!</definedName>
    <definedName name="STAMPA" localSheetId="27">#REF!</definedName>
    <definedName name="STAMPA" localSheetId="28">#REF!</definedName>
    <definedName name="STAMPA" localSheetId="10">#REF!</definedName>
    <definedName name="STAMPA" localSheetId="12">#REF!</definedName>
    <definedName name="STAMPA" localSheetId="13">#REF!</definedName>
    <definedName name="STAMPA" localSheetId="15">#REF!</definedName>
    <definedName name="STAMPA" localSheetId="19">#REF!</definedName>
    <definedName name="STAMPA" localSheetId="16">#REF!</definedName>
    <definedName name="STAMPA" localSheetId="17">#REF!</definedName>
    <definedName name="STAMPA" localSheetId="18">#REF!</definedName>
    <definedName name="STAMPA" localSheetId="20">#REF!</definedName>
    <definedName name="STAMPA" localSheetId="11">#REF!</definedName>
    <definedName name="STAMPA" localSheetId="14">#REF!</definedName>
    <definedName name="STAMPA" localSheetId="1">#REF!</definedName>
    <definedName name="STAMPA">#REF!</definedName>
    <definedName name="STANU" localSheetId="7">'[3]7422CW00'!#REF!</definedName>
    <definedName name="STANU" localSheetId="5">'[3]7422CW00'!#REF!</definedName>
    <definedName name="STANU" localSheetId="6">'[3]7422CW00'!#REF!</definedName>
    <definedName name="STANU" localSheetId="21">'[3]7422CW00'!#REF!</definedName>
    <definedName name="STANU" localSheetId="22">'[3]7422CW00'!#REF!</definedName>
    <definedName name="STANU" localSheetId="23">'[3]7422CW00'!#REF!</definedName>
    <definedName name="STANU" localSheetId="24">'[3]7422CW00'!#REF!</definedName>
    <definedName name="STANU" localSheetId="8">'[3]7422CW00'!#REF!</definedName>
    <definedName name="STANU" localSheetId="9">'[3]7422CW00'!#REF!</definedName>
    <definedName name="STANU" localSheetId="25">'[3]7422CW00'!#REF!</definedName>
    <definedName name="STANU" localSheetId="26">'[3]7422CW00'!#REF!</definedName>
    <definedName name="STANU" localSheetId="27">'[3]7422CW00'!#REF!</definedName>
    <definedName name="STANU" localSheetId="28">'[3]7422CW00'!#REF!</definedName>
    <definedName name="STANU" localSheetId="10">'[3]7422CW00'!#REF!</definedName>
    <definedName name="STANU" localSheetId="12">'[3]7422CW00'!#REF!</definedName>
    <definedName name="STANU" localSheetId="13">'[3]7422CW00'!#REF!</definedName>
    <definedName name="STANU" localSheetId="15">'[3]7422CW00'!#REF!</definedName>
    <definedName name="STANU" localSheetId="19">'[3]7422CW00'!#REF!</definedName>
    <definedName name="STANU" localSheetId="16">'[3]7422CW00'!#REF!</definedName>
    <definedName name="STANU" localSheetId="17">'[3]7422CW00'!#REF!</definedName>
    <definedName name="STANU" localSheetId="18">'[3]7422CW00'!#REF!</definedName>
    <definedName name="STANU" localSheetId="20">'[3]7422CW00'!#REF!</definedName>
    <definedName name="STANU" localSheetId="11">'[3]7422CW00'!#REF!</definedName>
    <definedName name="STANU" localSheetId="14">'[3]7422CW00'!#REF!</definedName>
    <definedName name="STANU" localSheetId="1">'[3]7422CW00'!#REF!</definedName>
    <definedName name="STANU" localSheetId="2">#REF!</definedName>
    <definedName name="STANU">'[3]7422CW00'!#REF!</definedName>
    <definedName name="START" localSheetId="7">#REF!</definedName>
    <definedName name="START" localSheetId="5">#REF!</definedName>
    <definedName name="START" localSheetId="6">#REF!</definedName>
    <definedName name="START" localSheetId="21">#REF!</definedName>
    <definedName name="START" localSheetId="22">#REF!</definedName>
    <definedName name="START" localSheetId="23">#REF!</definedName>
    <definedName name="START" localSheetId="24">#REF!</definedName>
    <definedName name="START" localSheetId="8">#REF!</definedName>
    <definedName name="START" localSheetId="9">#REF!</definedName>
    <definedName name="START" localSheetId="25">#REF!</definedName>
    <definedName name="START" localSheetId="26">#REF!</definedName>
    <definedName name="START" localSheetId="27">#REF!</definedName>
    <definedName name="START" localSheetId="28">#REF!</definedName>
    <definedName name="START" localSheetId="10">#REF!</definedName>
    <definedName name="START" localSheetId="12">#REF!</definedName>
    <definedName name="START" localSheetId="13">#REF!</definedName>
    <definedName name="START" localSheetId="15">#REF!</definedName>
    <definedName name="START" localSheetId="19">#REF!</definedName>
    <definedName name="START" localSheetId="16">#REF!</definedName>
    <definedName name="START" localSheetId="17">#REF!</definedName>
    <definedName name="START" localSheetId="18">#REF!</definedName>
    <definedName name="START" localSheetId="20">#REF!</definedName>
    <definedName name="START" localSheetId="11">#REF!</definedName>
    <definedName name="START" localSheetId="14">#REF!</definedName>
    <definedName name="START" localSheetId="1">#REF!</definedName>
    <definedName name="START">#REF!</definedName>
    <definedName name="START1" localSheetId="7">'[3]7422CW00'!#REF!</definedName>
    <definedName name="START1" localSheetId="5">'[3]7422CW00'!#REF!</definedName>
    <definedName name="START1" localSheetId="6">'[3]7422CW00'!#REF!</definedName>
    <definedName name="START1" localSheetId="21">'[3]7422CW00'!#REF!</definedName>
    <definedName name="START1" localSheetId="22">'[3]7422CW00'!#REF!</definedName>
    <definedName name="START1" localSheetId="23">'[3]7422CW00'!#REF!</definedName>
    <definedName name="START1" localSheetId="24">'[3]7422CW00'!#REF!</definedName>
    <definedName name="START1" localSheetId="8">'[3]7422CW00'!#REF!</definedName>
    <definedName name="START1" localSheetId="9">'[3]7422CW00'!#REF!</definedName>
    <definedName name="START1" localSheetId="25">'[3]7422CW00'!#REF!</definedName>
    <definedName name="START1" localSheetId="26">'[3]7422CW00'!#REF!</definedName>
    <definedName name="START1" localSheetId="27">'[3]7422CW00'!#REF!</definedName>
    <definedName name="START1" localSheetId="28">'[3]7422CW00'!#REF!</definedName>
    <definedName name="START1" localSheetId="10">'[3]7422CW00'!#REF!</definedName>
    <definedName name="START1" localSheetId="12">'[3]7422CW00'!#REF!</definedName>
    <definedName name="START1" localSheetId="13">'[3]7422CW00'!#REF!</definedName>
    <definedName name="START1" localSheetId="15">'[3]7422CW00'!#REF!</definedName>
    <definedName name="START1" localSheetId="19">'[3]7422CW00'!#REF!</definedName>
    <definedName name="START1" localSheetId="16">'[3]7422CW00'!#REF!</definedName>
    <definedName name="START1" localSheetId="17">'[3]7422CW00'!#REF!</definedName>
    <definedName name="START1" localSheetId="18">'[3]7422CW00'!#REF!</definedName>
    <definedName name="START1" localSheetId="20">'[3]7422CW00'!#REF!</definedName>
    <definedName name="START1" localSheetId="11">'[3]7422CW00'!#REF!</definedName>
    <definedName name="START1" localSheetId="14">'[3]7422CW00'!#REF!</definedName>
    <definedName name="START1" localSheetId="1">'[3]7422CW00'!#REF!</definedName>
    <definedName name="START1" localSheetId="2">#REF!</definedName>
    <definedName name="START1">'[3]7422CW00'!#REF!</definedName>
    <definedName name="STENU" localSheetId="1">'[3]7422CW00'!#REF!</definedName>
    <definedName name="STENU" localSheetId="2">#REF!</definedName>
    <definedName name="STENU">'[3]7422CW00'!#REF!</definedName>
    <definedName name="STIW" localSheetId="7">#REF!</definedName>
    <definedName name="STIW" localSheetId="5">#REF!</definedName>
    <definedName name="STIW" localSheetId="6">#REF!</definedName>
    <definedName name="STIW" localSheetId="21">#REF!</definedName>
    <definedName name="STIW" localSheetId="22">#REF!</definedName>
    <definedName name="STIW" localSheetId="23">#REF!</definedName>
    <definedName name="STIW" localSheetId="24">#REF!</definedName>
    <definedName name="STIW" localSheetId="8">#REF!</definedName>
    <definedName name="STIW" localSheetId="9">#REF!</definedName>
    <definedName name="STIW" localSheetId="25">#REF!</definedName>
    <definedName name="STIW" localSheetId="26">#REF!</definedName>
    <definedName name="STIW" localSheetId="27">#REF!</definedName>
    <definedName name="STIW" localSheetId="28">#REF!</definedName>
    <definedName name="STIW" localSheetId="10">#REF!</definedName>
    <definedName name="STIW" localSheetId="12">#REF!</definedName>
    <definedName name="STIW" localSheetId="13">#REF!</definedName>
    <definedName name="STIW" localSheetId="15">#REF!</definedName>
    <definedName name="STIW" localSheetId="19">#REF!</definedName>
    <definedName name="STIW" localSheetId="16">#REF!</definedName>
    <definedName name="STIW" localSheetId="17">#REF!</definedName>
    <definedName name="STIW" localSheetId="18">#REF!</definedName>
    <definedName name="STIW" localSheetId="20">#REF!</definedName>
    <definedName name="STIW" localSheetId="11">#REF!</definedName>
    <definedName name="STIW" localSheetId="14">#REF!</definedName>
    <definedName name="STIW" localSheetId="1">#REF!</definedName>
    <definedName name="STIW">#REF!</definedName>
    <definedName name="Stock" localSheetId="1">'[116]PxQ Cantidades'!#REF!</definedName>
    <definedName name="Stock" localSheetId="2">#REF!</definedName>
    <definedName name="Stock">'[116]PxQ Cantidades'!#REF!</definedName>
    <definedName name="STONU" localSheetId="1">'[3]7422CW00'!#REF!</definedName>
    <definedName name="STONU" localSheetId="2">#REF!</definedName>
    <definedName name="STONU">'[3]7422CW00'!#REF!</definedName>
    <definedName name="STRESS_RELIEVIN" localSheetId="7">#REF!</definedName>
    <definedName name="STRESS_RELIEVIN" localSheetId="5">#REF!</definedName>
    <definedName name="STRESS_RELIEVIN" localSheetId="6">#REF!</definedName>
    <definedName name="STRESS_RELIEVIN" localSheetId="21">#REF!</definedName>
    <definedName name="STRESS_RELIEVIN" localSheetId="22">#REF!</definedName>
    <definedName name="STRESS_RELIEVIN" localSheetId="23">#REF!</definedName>
    <definedName name="STRESS_RELIEVIN" localSheetId="24">#REF!</definedName>
    <definedName name="STRESS_RELIEVIN" localSheetId="8">#REF!</definedName>
    <definedName name="STRESS_RELIEVIN" localSheetId="9">#REF!</definedName>
    <definedName name="STRESS_RELIEVIN" localSheetId="25">#REF!</definedName>
    <definedName name="STRESS_RELIEVIN" localSheetId="26">#REF!</definedName>
    <definedName name="STRESS_RELIEVIN" localSheetId="27">#REF!</definedName>
    <definedName name="STRESS_RELIEVIN" localSheetId="28">#REF!</definedName>
    <definedName name="STRESS_RELIEVIN" localSheetId="10">#REF!</definedName>
    <definedName name="STRESS_RELIEVIN" localSheetId="12">#REF!</definedName>
    <definedName name="STRESS_RELIEVIN" localSheetId="13">#REF!</definedName>
    <definedName name="STRESS_RELIEVIN" localSheetId="15">#REF!</definedName>
    <definedName name="STRESS_RELIEVIN" localSheetId="19">#REF!</definedName>
    <definedName name="STRESS_RELIEVIN" localSheetId="16">#REF!</definedName>
    <definedName name="STRESS_RELIEVIN" localSheetId="17">#REF!</definedName>
    <definedName name="STRESS_RELIEVIN" localSheetId="18">#REF!</definedName>
    <definedName name="STRESS_RELIEVIN" localSheetId="20">#REF!</definedName>
    <definedName name="STRESS_RELIEVIN" localSheetId="11">#REF!</definedName>
    <definedName name="STRESS_RELIEVIN" localSheetId="14">#REF!</definedName>
    <definedName name="STRESS_RELIEVIN" localSheetId="1">#REF!</definedName>
    <definedName name="STRESS_RELIEVIN">#REF!</definedName>
    <definedName name="STSUMM" localSheetId="7">'[3]7422CW00'!#REF!</definedName>
    <definedName name="STSUMM" localSheetId="5">'[3]7422CW00'!#REF!</definedName>
    <definedName name="STSUMM" localSheetId="6">'[3]7422CW00'!#REF!</definedName>
    <definedName name="STSUMM" localSheetId="21">'[3]7422CW00'!#REF!</definedName>
    <definedName name="STSUMM" localSheetId="22">'[3]7422CW00'!#REF!</definedName>
    <definedName name="STSUMM" localSheetId="23">'[3]7422CW00'!#REF!</definedName>
    <definedName name="STSUMM" localSheetId="24">'[3]7422CW00'!#REF!</definedName>
    <definedName name="STSUMM" localSheetId="8">'[3]7422CW00'!#REF!</definedName>
    <definedName name="STSUMM" localSheetId="9">'[3]7422CW00'!#REF!</definedName>
    <definedName name="STSUMM" localSheetId="25">'[3]7422CW00'!#REF!</definedName>
    <definedName name="STSUMM" localSheetId="26">'[3]7422CW00'!#REF!</definedName>
    <definedName name="STSUMM" localSheetId="27">'[3]7422CW00'!#REF!</definedName>
    <definedName name="STSUMM" localSheetId="28">'[3]7422CW00'!#REF!</definedName>
    <definedName name="STSUMM" localSheetId="10">'[3]7422CW00'!#REF!</definedName>
    <definedName name="STSUMM" localSheetId="12">'[3]7422CW00'!#REF!</definedName>
    <definedName name="STSUMM" localSheetId="13">'[3]7422CW00'!#REF!</definedName>
    <definedName name="STSUMM" localSheetId="15">'[3]7422CW00'!#REF!</definedName>
    <definedName name="STSUMM" localSheetId="19">'[3]7422CW00'!#REF!</definedName>
    <definedName name="STSUMM" localSheetId="16">'[3]7422CW00'!#REF!</definedName>
    <definedName name="STSUMM" localSheetId="17">'[3]7422CW00'!#REF!</definedName>
    <definedName name="STSUMM" localSheetId="18">'[3]7422CW00'!#REF!</definedName>
    <definedName name="STSUMM" localSheetId="20">'[3]7422CW00'!#REF!</definedName>
    <definedName name="STSUMM" localSheetId="11">'[3]7422CW00'!#REF!</definedName>
    <definedName name="STSUMM" localSheetId="14">'[3]7422CW00'!#REF!</definedName>
    <definedName name="STSUMM" localSheetId="1">'[3]7422CW00'!#REF!</definedName>
    <definedName name="STSUMM" localSheetId="2">#REF!</definedName>
    <definedName name="STSUMM">'[3]7422CW00'!#REF!</definedName>
    <definedName name="stt" localSheetId="7"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10"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5" hidden="1">{"via1",#N/A,TRUE,"general";"via2",#N/A,TRUE,"general";"via3",#N/A,TRUE,"general"}</definedName>
    <definedName name="stt" localSheetId="19"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20" hidden="1">{"via1",#N/A,TRUE,"general";"via2",#N/A,TRUE,"general";"via3",#N/A,TRUE,"general"}</definedName>
    <definedName name="stt" localSheetId="11" hidden="1">{"via1",#N/A,TRUE,"general";"via2",#N/A,TRUE,"general";"via3",#N/A,TRUE,"general"}</definedName>
    <definedName name="stt" localSheetId="14"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 localSheetId="2">#REF!</definedName>
    <definedName name="SUBSUELO">#REF!</definedName>
    <definedName name="Subtotal" localSheetId="1">#REF!</definedName>
    <definedName name="Subtotal">#REF!</definedName>
    <definedName name="SUELDO" localSheetId="1">#REF!</definedName>
    <definedName name="SUELDO">#REF!</definedName>
    <definedName name="suma" localSheetId="2">#REF!</definedName>
    <definedName name="suma">[59]Hoja1!$F$60</definedName>
    <definedName name="Summary" localSheetId="7">#REF!</definedName>
    <definedName name="Summary" localSheetId="5">#REF!</definedName>
    <definedName name="Summary" localSheetId="6">#REF!</definedName>
    <definedName name="Summary" localSheetId="21">#REF!</definedName>
    <definedName name="Summary" localSheetId="22">#REF!</definedName>
    <definedName name="Summary" localSheetId="23">#REF!</definedName>
    <definedName name="Summary" localSheetId="24">#REF!</definedName>
    <definedName name="Summary" localSheetId="8">#REF!</definedName>
    <definedName name="Summary" localSheetId="9">#REF!</definedName>
    <definedName name="Summary" localSheetId="25">#REF!</definedName>
    <definedName name="Summary" localSheetId="26">#REF!</definedName>
    <definedName name="Summary" localSheetId="27">#REF!</definedName>
    <definedName name="Summary" localSheetId="28">#REF!</definedName>
    <definedName name="Summary" localSheetId="10">#REF!</definedName>
    <definedName name="Summary" localSheetId="12">#REF!</definedName>
    <definedName name="Summary" localSheetId="13">#REF!</definedName>
    <definedName name="Summary" localSheetId="15">#REF!</definedName>
    <definedName name="Summary" localSheetId="19">#REF!</definedName>
    <definedName name="Summary" localSheetId="16">#REF!</definedName>
    <definedName name="Summary" localSheetId="17">#REF!</definedName>
    <definedName name="Summary" localSheetId="18">#REF!</definedName>
    <definedName name="Summary" localSheetId="20">#REF!</definedName>
    <definedName name="Summary" localSheetId="11">#REF!</definedName>
    <definedName name="Summary" localSheetId="14">#REF!</definedName>
    <definedName name="Summary" localSheetId="1">#REF!</definedName>
    <definedName name="Summary">#REF!</definedName>
    <definedName name="SUP_ART" localSheetId="7">[50]steel!#REF!</definedName>
    <definedName name="SUP_ART" localSheetId="5">[50]steel!#REF!</definedName>
    <definedName name="SUP_ART" localSheetId="6">[50]steel!#REF!</definedName>
    <definedName name="SUP_ART" localSheetId="21">[50]steel!#REF!</definedName>
    <definedName name="SUP_ART" localSheetId="22">[50]steel!#REF!</definedName>
    <definedName name="SUP_ART" localSheetId="23">[50]steel!#REF!</definedName>
    <definedName name="SUP_ART" localSheetId="24">[50]steel!#REF!</definedName>
    <definedName name="SUP_ART" localSheetId="8">[50]steel!#REF!</definedName>
    <definedName name="SUP_ART" localSheetId="9">[50]steel!#REF!</definedName>
    <definedName name="SUP_ART" localSheetId="25">[50]steel!#REF!</definedName>
    <definedName name="SUP_ART" localSheetId="26">[50]steel!#REF!</definedName>
    <definedName name="SUP_ART" localSheetId="27">[50]steel!#REF!</definedName>
    <definedName name="SUP_ART" localSheetId="28">[50]steel!#REF!</definedName>
    <definedName name="SUP_ART" localSheetId="10">[50]steel!#REF!</definedName>
    <definedName name="SUP_ART" localSheetId="12">[50]steel!#REF!</definedName>
    <definedName name="SUP_ART" localSheetId="13">[50]steel!#REF!</definedName>
    <definedName name="SUP_ART" localSheetId="15">[50]steel!#REF!</definedName>
    <definedName name="SUP_ART" localSheetId="19">[50]steel!#REF!</definedName>
    <definedName name="SUP_ART" localSheetId="16">[50]steel!#REF!</definedName>
    <definedName name="SUP_ART" localSheetId="17">[50]steel!#REF!</definedName>
    <definedName name="SUP_ART" localSheetId="18">[50]steel!#REF!</definedName>
    <definedName name="SUP_ART" localSheetId="20">[50]steel!#REF!</definedName>
    <definedName name="SUP_ART" localSheetId="11">[50]steel!#REF!</definedName>
    <definedName name="SUP_ART" localSheetId="14">[50]steel!#REF!</definedName>
    <definedName name="SUP_ART" localSheetId="1">[50]steel!#REF!</definedName>
    <definedName name="SUP_ART" localSheetId="2">#REF!</definedName>
    <definedName name="SUP_ART">[50]steel!#REF!</definedName>
    <definedName name="SUP_VEX" localSheetId="7">#REF!</definedName>
    <definedName name="SUP_VEX" localSheetId="5">#REF!</definedName>
    <definedName name="SUP_VEX" localSheetId="6">#REF!</definedName>
    <definedName name="SUP_VEX" localSheetId="21">#REF!</definedName>
    <definedName name="SUP_VEX" localSheetId="22">#REF!</definedName>
    <definedName name="SUP_VEX" localSheetId="23">#REF!</definedName>
    <definedName name="SUP_VEX" localSheetId="24">#REF!</definedName>
    <definedName name="SUP_VEX" localSheetId="8">#REF!</definedName>
    <definedName name="SUP_VEX" localSheetId="9">#REF!</definedName>
    <definedName name="SUP_VEX" localSheetId="25">#REF!</definedName>
    <definedName name="SUP_VEX" localSheetId="26">#REF!</definedName>
    <definedName name="SUP_VEX" localSheetId="27">#REF!</definedName>
    <definedName name="SUP_VEX" localSheetId="28">#REF!</definedName>
    <definedName name="SUP_VEX" localSheetId="10">#REF!</definedName>
    <definedName name="SUP_VEX" localSheetId="12">#REF!</definedName>
    <definedName name="SUP_VEX" localSheetId="13">#REF!</definedName>
    <definedName name="SUP_VEX" localSheetId="15">#REF!</definedName>
    <definedName name="SUP_VEX" localSheetId="19">#REF!</definedName>
    <definedName name="SUP_VEX" localSheetId="16">#REF!</definedName>
    <definedName name="SUP_VEX" localSheetId="17">#REF!</definedName>
    <definedName name="SUP_VEX" localSheetId="18">#REF!</definedName>
    <definedName name="SUP_VEX" localSheetId="20">#REF!</definedName>
    <definedName name="SUP_VEX" localSheetId="11">#REF!</definedName>
    <definedName name="SUP_VEX" localSheetId="14">#REF!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2">#REF!</definedName>
    <definedName name="SUP_VPR_GTP">[13]Tablas!#REF!</definedName>
    <definedName name="SUP_VPR_NA" localSheetId="7">#REF!</definedName>
    <definedName name="SUP_VPR_NA" localSheetId="5">#REF!</definedName>
    <definedName name="SUP_VPR_NA" localSheetId="6">#REF!</definedName>
    <definedName name="SUP_VPR_NA" localSheetId="21">#REF!</definedName>
    <definedName name="SUP_VPR_NA" localSheetId="22">#REF!</definedName>
    <definedName name="SUP_VPR_NA" localSheetId="23">#REF!</definedName>
    <definedName name="SUP_VPR_NA" localSheetId="24">#REF!</definedName>
    <definedName name="SUP_VPR_NA" localSheetId="8">#REF!</definedName>
    <definedName name="SUP_VPR_NA" localSheetId="9">#REF!</definedName>
    <definedName name="SUP_VPR_NA" localSheetId="25">#REF!</definedName>
    <definedName name="SUP_VPR_NA" localSheetId="26">#REF!</definedName>
    <definedName name="SUP_VPR_NA" localSheetId="27">#REF!</definedName>
    <definedName name="SUP_VPR_NA" localSheetId="28">#REF!</definedName>
    <definedName name="SUP_VPR_NA" localSheetId="10">#REF!</definedName>
    <definedName name="SUP_VPR_NA" localSheetId="12">#REF!</definedName>
    <definedName name="SUP_VPR_NA" localSheetId="13">#REF!</definedName>
    <definedName name="SUP_VPR_NA" localSheetId="15">#REF!</definedName>
    <definedName name="SUP_VPR_NA" localSheetId="19">#REF!</definedName>
    <definedName name="SUP_VPR_NA" localSheetId="16">#REF!</definedName>
    <definedName name="SUP_VPR_NA" localSheetId="17">#REF!</definedName>
    <definedName name="SUP_VPR_NA" localSheetId="18">#REF!</definedName>
    <definedName name="SUP_VPR_NA" localSheetId="20">#REF!</definedName>
    <definedName name="SUP_VPR_NA" localSheetId="11">#REF!</definedName>
    <definedName name="SUP_VPR_NA" localSheetId="14">#REF!</definedName>
    <definedName name="SUP_VPR_NA" localSheetId="1">#REF!</definedName>
    <definedName name="SUP_VPR_NA">#REF!</definedName>
    <definedName name="SUPER" localSheetId="2">#REF!</definedName>
    <definedName name="SUPER">[63]Tablas!$H$1:$H$65536</definedName>
    <definedName name="SUPERFICIE" localSheetId="7">#REF!</definedName>
    <definedName name="SUPERFICIE" localSheetId="5">#REF!</definedName>
    <definedName name="SUPERFICIE" localSheetId="6">#REF!</definedName>
    <definedName name="SUPERFICIE" localSheetId="21">#REF!</definedName>
    <definedName name="SUPERFICIE" localSheetId="22">#REF!</definedName>
    <definedName name="SUPERFICIE" localSheetId="23">#REF!</definedName>
    <definedName name="SUPERFICIE" localSheetId="24">#REF!</definedName>
    <definedName name="SUPERFICIE" localSheetId="8">#REF!</definedName>
    <definedName name="SUPERFICIE" localSheetId="9">#REF!</definedName>
    <definedName name="SUPERFICIE" localSheetId="25">#REF!</definedName>
    <definedName name="SUPERFICIE" localSheetId="26">#REF!</definedName>
    <definedName name="SUPERFICIE" localSheetId="27">#REF!</definedName>
    <definedName name="SUPERFICIE" localSheetId="28">#REF!</definedName>
    <definedName name="SUPERFICIE" localSheetId="10">#REF!</definedName>
    <definedName name="SUPERFICIE" localSheetId="12">#REF!</definedName>
    <definedName name="SUPERFICIE" localSheetId="13">#REF!</definedName>
    <definedName name="SUPERFICIE" localSheetId="15">#REF!</definedName>
    <definedName name="SUPERFICIE" localSheetId="19">#REF!</definedName>
    <definedName name="SUPERFICIE" localSheetId="16">#REF!</definedName>
    <definedName name="SUPERFICIE" localSheetId="17">#REF!</definedName>
    <definedName name="SUPERFICIE" localSheetId="18">#REF!</definedName>
    <definedName name="SUPERFICIE" localSheetId="20">#REF!</definedName>
    <definedName name="SUPERFICIE" localSheetId="11">#REF!</definedName>
    <definedName name="SUPERFICIE" localSheetId="14">#REF!</definedName>
    <definedName name="SUPERFICIE" localSheetId="1">#REF!</definedName>
    <definedName name="SUPERFICIE">#REF!</definedName>
    <definedName name="sw" localSheetId="7">[6]!ERR</definedName>
    <definedName name="sw" localSheetId="5">[6]!ERR</definedName>
    <definedName name="sw" localSheetId="6">[6]!ERR</definedName>
    <definedName name="sw" localSheetId="21">[6]!ERR</definedName>
    <definedName name="sw" localSheetId="22">[6]!ERR</definedName>
    <definedName name="sw" localSheetId="23">[6]!ERR</definedName>
    <definedName name="sw" localSheetId="24">[6]!ERR</definedName>
    <definedName name="sw" localSheetId="8">[6]!ERR</definedName>
    <definedName name="sw" localSheetId="9">[6]!ERR</definedName>
    <definedName name="sw" localSheetId="25">[6]!ERR</definedName>
    <definedName name="sw" localSheetId="26">[6]!ERR</definedName>
    <definedName name="sw" localSheetId="27">[6]!ERR</definedName>
    <definedName name="sw" localSheetId="28">[6]!ERR</definedName>
    <definedName name="sw" localSheetId="10">[6]!ERR</definedName>
    <definedName name="sw" localSheetId="12">[6]!ERR</definedName>
    <definedName name="sw" localSheetId="13">[6]!ERR</definedName>
    <definedName name="sw" localSheetId="15">[6]!ERR</definedName>
    <definedName name="sw" localSheetId="19">[6]!ERR</definedName>
    <definedName name="sw" localSheetId="16">[6]!ERR</definedName>
    <definedName name="sw" localSheetId="17">[6]!ERR</definedName>
    <definedName name="sw" localSheetId="18">[6]!ERR</definedName>
    <definedName name="sw" localSheetId="20">[6]!ERR</definedName>
    <definedName name="sw" localSheetId="11">[6]!ERR</definedName>
    <definedName name="sw" localSheetId="14">[6]!ERR</definedName>
    <definedName name="sw" localSheetId="1">'MEMORIAS DE CANTIDADES'!ERR</definedName>
    <definedName name="sw" localSheetId="2">'PMA '!ERR</definedName>
    <definedName name="sw">[0]!ERR</definedName>
    <definedName name="swsw" localSheetId="7"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10"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5" hidden="1">{"via1",#N/A,TRUE,"general";"via2",#N/A,TRUE,"general";"via3",#N/A,TRUE,"general"}</definedName>
    <definedName name="swsw" localSheetId="19"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20" hidden="1">{"via1",#N/A,TRUE,"general";"via2",#N/A,TRUE,"general";"via3",#N/A,TRUE,"general"}</definedName>
    <definedName name="swsw" localSheetId="11" hidden="1">{"via1",#N/A,TRUE,"general";"via2",#N/A,TRUE,"general";"via3",#N/A,TRUE,"general"}</definedName>
    <definedName name="swsw" localSheetId="14"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7">[22]!absc</definedName>
    <definedName name="t" localSheetId="5">[22]!absc</definedName>
    <definedName name="t" localSheetId="6">[22]!absc</definedName>
    <definedName name="t" localSheetId="21">[22]!absc</definedName>
    <definedName name="t" localSheetId="22">[22]!absc</definedName>
    <definedName name="t" localSheetId="23">[22]!absc</definedName>
    <definedName name="t" localSheetId="24">[22]!absc</definedName>
    <definedName name="t" localSheetId="8">[22]!absc</definedName>
    <definedName name="t" localSheetId="9">[22]!absc</definedName>
    <definedName name="t" localSheetId="25">[22]!absc</definedName>
    <definedName name="t" localSheetId="26">[22]!absc</definedName>
    <definedName name="t" localSheetId="27">[22]!absc</definedName>
    <definedName name="t" localSheetId="28">[22]!absc</definedName>
    <definedName name="t" localSheetId="10">[22]!absc</definedName>
    <definedName name="t" localSheetId="12">[22]!absc</definedName>
    <definedName name="t" localSheetId="13">[22]!absc</definedName>
    <definedName name="t" localSheetId="15">[22]!absc</definedName>
    <definedName name="t" localSheetId="19">[22]!absc</definedName>
    <definedName name="t" localSheetId="16">[22]!absc</definedName>
    <definedName name="t" localSheetId="17">[22]!absc</definedName>
    <definedName name="t" localSheetId="18">[22]!absc</definedName>
    <definedName name="t" localSheetId="20">[22]!absc</definedName>
    <definedName name="t" localSheetId="11">[22]!absc</definedName>
    <definedName name="t" localSheetId="14">[22]!absc</definedName>
    <definedName name="t" localSheetId="2">#REF!</definedName>
    <definedName name="t" localSheetId="0">[22]!absc</definedName>
    <definedName name="t">[22]!absc</definedName>
    <definedName name="t_1" localSheetId="7">Scheduled_Payment+Extra_Payment</definedName>
    <definedName name="t_1" localSheetId="5">Scheduled_Payment+Extra_Payment</definedName>
    <definedName name="t_1" localSheetId="6">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8">Scheduled_Payment+Extra_Payment</definedName>
    <definedName name="t_1" localSheetId="9">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10">Scheduled_Payment+Extra_Payment</definedName>
    <definedName name="t_1" localSheetId="12">Scheduled_Payment+Extra_Payment</definedName>
    <definedName name="t_1" localSheetId="13">Scheduled_Payment+Extra_Payment</definedName>
    <definedName name="t_1" localSheetId="15">Scheduled_Payment+Extra_Payment</definedName>
    <definedName name="t_1" localSheetId="19">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20">Scheduled_Payment+Extra_Payment</definedName>
    <definedName name="t_1" localSheetId="11">Scheduled_Payment+Extra_Payment</definedName>
    <definedName name="t_1" localSheetId="14">Scheduled_Payment+Extra_Payment</definedName>
    <definedName name="t_1" localSheetId="1">Scheduled_Payment+Extra_Payment</definedName>
    <definedName name="t_1" localSheetId="2">Scheduled_Payment+Extra_Payment</definedName>
    <definedName name="t_1" localSheetId="0">Scheduled_Payment+Extra_Payment</definedName>
    <definedName name="t_1">Scheduled_Payment+Extra_Payment</definedName>
    <definedName name="t5t5" localSheetId="7"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10"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9"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2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4"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 localSheetId="2">#REF!</definedName>
    <definedName name="TAB_FECHA">[63]Tablas!$B$1:$B$65536</definedName>
    <definedName name="TABLA" localSheetId="7">#REF!</definedName>
    <definedName name="TABLA" localSheetId="5">#REF!</definedName>
    <definedName name="TABLA" localSheetId="6">#REF!</definedName>
    <definedName name="TABLA" localSheetId="21">#REF!</definedName>
    <definedName name="TABLA" localSheetId="22">#REF!</definedName>
    <definedName name="TABLA" localSheetId="23">#REF!</definedName>
    <definedName name="TABLA" localSheetId="24">#REF!</definedName>
    <definedName name="TABLA" localSheetId="8">#REF!</definedName>
    <definedName name="TABLA" localSheetId="9">#REF!</definedName>
    <definedName name="TABLA" localSheetId="25">#REF!</definedName>
    <definedName name="TABLA" localSheetId="26">#REF!</definedName>
    <definedName name="TABLA" localSheetId="27">#REF!</definedName>
    <definedName name="TABLA" localSheetId="28">#REF!</definedName>
    <definedName name="TABLA" localSheetId="10">#REF!</definedName>
    <definedName name="TABLA" localSheetId="12">#REF!</definedName>
    <definedName name="TABLA" localSheetId="13">#REF!</definedName>
    <definedName name="TABLA" localSheetId="15">#REF!</definedName>
    <definedName name="TABLA" localSheetId="19">#REF!</definedName>
    <definedName name="TABLA" localSheetId="16">#REF!</definedName>
    <definedName name="TABLA" localSheetId="17">#REF!</definedName>
    <definedName name="TABLA" localSheetId="18">#REF!</definedName>
    <definedName name="TABLA" localSheetId="20">#REF!</definedName>
    <definedName name="TABLA" localSheetId="11">#REF!</definedName>
    <definedName name="TABLA" localSheetId="14">#REF!</definedName>
    <definedName name="TABLA" localSheetId="4">#REF!</definedName>
    <definedName name="TABLA" localSheetId="3">#REF!</definedName>
    <definedName name="TABLA" localSheetId="1">#REF!</definedName>
    <definedName name="TABLA">#REF!</definedName>
    <definedName name="tabla1" localSheetId="2">#REF!</definedName>
    <definedName name="tabla1">[117]Hoja3!$B$4:$F$28</definedName>
    <definedName name="TABLEKP" localSheetId="1">'[3]7422CW00'!#REF!</definedName>
    <definedName name="TABLEKP" localSheetId="2">#REF!</definedName>
    <definedName name="TABLEKP">'[3]7422CW00'!#REF!</definedName>
    <definedName name="TABLEPRI" localSheetId="7">#REF!</definedName>
    <definedName name="TABLEPRI" localSheetId="5">#REF!</definedName>
    <definedName name="TABLEPRI" localSheetId="6">#REF!</definedName>
    <definedName name="TABLEPRI" localSheetId="21">#REF!</definedName>
    <definedName name="TABLEPRI" localSheetId="22">#REF!</definedName>
    <definedName name="TABLEPRI" localSheetId="23">#REF!</definedName>
    <definedName name="TABLEPRI" localSheetId="24">#REF!</definedName>
    <definedName name="TABLEPRI" localSheetId="8">#REF!</definedName>
    <definedName name="TABLEPRI" localSheetId="9">#REF!</definedName>
    <definedName name="TABLEPRI" localSheetId="25">#REF!</definedName>
    <definedName name="TABLEPRI" localSheetId="26">#REF!</definedName>
    <definedName name="TABLEPRI" localSheetId="27">#REF!</definedName>
    <definedName name="TABLEPRI" localSheetId="28">#REF!</definedName>
    <definedName name="TABLEPRI" localSheetId="10">#REF!</definedName>
    <definedName name="TABLEPRI" localSheetId="12">#REF!</definedName>
    <definedName name="TABLEPRI" localSheetId="13">#REF!</definedName>
    <definedName name="TABLEPRI" localSheetId="15">#REF!</definedName>
    <definedName name="TABLEPRI" localSheetId="19">#REF!</definedName>
    <definedName name="TABLEPRI" localSheetId="16">#REF!</definedName>
    <definedName name="TABLEPRI" localSheetId="17">#REF!</definedName>
    <definedName name="TABLEPRI" localSheetId="18">#REF!</definedName>
    <definedName name="TABLEPRI" localSheetId="20">#REF!</definedName>
    <definedName name="TABLEPRI" localSheetId="11">#REF!</definedName>
    <definedName name="TABLEPRI" localSheetId="14">#REF!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 localSheetId="2">#REF!</definedName>
    <definedName name="TarifaPension">[45]EMPRESA!$F$24</definedName>
    <definedName name="TARIFAS" localSheetId="1">[118]TARIFAS!$A$1:$F$52</definedName>
    <definedName name="TARIFAS" localSheetId="2">#REF!</definedName>
    <definedName name="TARIFAS">[119]TARIFAS!$A$1:$F$52</definedName>
    <definedName name="TarifaSalud" localSheetId="2">#REF!</definedName>
    <definedName name="TarifaSalud">[45]EMPRESA!$F$26</definedName>
    <definedName name="Tasa" localSheetId="7">#REF!</definedName>
    <definedName name="Tasa" localSheetId="5">#REF!</definedName>
    <definedName name="Tasa" localSheetId="6">#REF!</definedName>
    <definedName name="Tasa" localSheetId="21">#REF!</definedName>
    <definedName name="Tasa" localSheetId="22">#REF!</definedName>
    <definedName name="Tasa" localSheetId="23">#REF!</definedName>
    <definedName name="Tasa" localSheetId="24">#REF!</definedName>
    <definedName name="Tasa" localSheetId="8">#REF!</definedName>
    <definedName name="Tasa" localSheetId="9">#REF!</definedName>
    <definedName name="Tasa" localSheetId="25">#REF!</definedName>
    <definedName name="Tasa" localSheetId="26">#REF!</definedName>
    <definedName name="Tasa" localSheetId="27">#REF!</definedName>
    <definedName name="Tasa" localSheetId="28">#REF!</definedName>
    <definedName name="Tasa" localSheetId="10">#REF!</definedName>
    <definedName name="Tasa" localSheetId="12">#REF!</definedName>
    <definedName name="Tasa" localSheetId="13">#REF!</definedName>
    <definedName name="Tasa" localSheetId="15">#REF!</definedName>
    <definedName name="Tasa" localSheetId="19">#REF!</definedName>
    <definedName name="Tasa" localSheetId="16">#REF!</definedName>
    <definedName name="Tasa" localSheetId="17">#REF!</definedName>
    <definedName name="Tasa" localSheetId="18">#REF!</definedName>
    <definedName name="Tasa" localSheetId="20">#REF!</definedName>
    <definedName name="Tasa" localSheetId="11">#REF!</definedName>
    <definedName name="Tasa" localSheetId="14">#REF!</definedName>
    <definedName name="Tasa" localSheetId="1">#REF!</definedName>
    <definedName name="Tasa">#REF!</definedName>
    <definedName name="TASA_DE_CAMBIO" localSheetId="1">#REF!</definedName>
    <definedName name="TASA_DE_CAMBIO">#REF!</definedName>
    <definedName name="Tasa1" localSheetId="2">#REF!</definedName>
    <definedName name="Tasa1">'[120]Bases 2A'!$C$20</definedName>
    <definedName name="TasaCCP" localSheetId="7">#REF!</definedName>
    <definedName name="TasaCCP" localSheetId="5">#REF!</definedName>
    <definedName name="TasaCCP" localSheetId="6">#REF!</definedName>
    <definedName name="TasaCCP" localSheetId="21">#REF!</definedName>
    <definedName name="TasaCCP" localSheetId="22">#REF!</definedName>
    <definedName name="TasaCCP" localSheetId="23">#REF!</definedName>
    <definedName name="TasaCCP" localSheetId="24">#REF!</definedName>
    <definedName name="TasaCCP" localSheetId="8">#REF!</definedName>
    <definedName name="TasaCCP" localSheetId="9">#REF!</definedName>
    <definedName name="TasaCCP" localSheetId="25">#REF!</definedName>
    <definedName name="TasaCCP" localSheetId="26">#REF!</definedName>
    <definedName name="TasaCCP" localSheetId="27">#REF!</definedName>
    <definedName name="TasaCCP" localSheetId="28">#REF!</definedName>
    <definedName name="TasaCCP" localSheetId="10">#REF!</definedName>
    <definedName name="TasaCCP" localSheetId="12">#REF!</definedName>
    <definedName name="TasaCCP" localSheetId="13">#REF!</definedName>
    <definedName name="TasaCCP" localSheetId="15">#REF!</definedName>
    <definedName name="TasaCCP" localSheetId="19">#REF!</definedName>
    <definedName name="TasaCCP" localSheetId="16">#REF!</definedName>
    <definedName name="TasaCCP" localSheetId="17">#REF!</definedName>
    <definedName name="TasaCCP" localSheetId="18">#REF!</definedName>
    <definedName name="TasaCCP" localSheetId="20">#REF!</definedName>
    <definedName name="TasaCCP" localSheetId="11">#REF!</definedName>
    <definedName name="TasaCCP" localSheetId="14">#REF!</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JGMHMDTUMDHM" localSheetId="2">#REF!</definedName>
    <definedName name="TDJGMHMDTUMDHM">[13]Tablas!#REF!</definedName>
    <definedName name="tdy" localSheetId="7"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10"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5" hidden="1">{"TAB1",#N/A,TRUE,"GENERAL";"TAB2",#N/A,TRUE,"GENERAL";"TAB3",#N/A,TRUE,"GENERAL";"TAB4",#N/A,TRUE,"GENERAL";"TAB5",#N/A,TRUE,"GENERAL"}</definedName>
    <definedName name="tdy" localSheetId="19"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20" hidden="1">{"TAB1",#N/A,TRUE,"GENERAL";"TAB2",#N/A,TRUE,"GENERAL";"TAB3",#N/A,TRUE,"GENERAL";"TAB4",#N/A,TRUE,"GENERAL";"TAB5",#N/A,TRUE,"GENERAL"}</definedName>
    <definedName name="tdy" localSheetId="11" hidden="1">{"TAB1",#N/A,TRUE,"GENERAL";"TAB2",#N/A,TRUE,"GENERAL";"TAB3",#N/A,TRUE,"GENERAL";"TAB4",#N/A,TRUE,"GENERAL";"TAB5",#N/A,TRUE,"GENERAL"}</definedName>
    <definedName name="tdy" localSheetId="14"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 localSheetId="2">#REF!</definedName>
    <definedName name="telefono">[45]EMPRESA!$F$16</definedName>
    <definedName name="TEMA1" localSheetId="7">#REF!</definedName>
    <definedName name="TEMA1" localSheetId="5">#REF!</definedName>
    <definedName name="TEMA1" localSheetId="6">#REF!</definedName>
    <definedName name="TEMA1" localSheetId="21">#REF!</definedName>
    <definedName name="TEMA1" localSheetId="22">#REF!</definedName>
    <definedName name="TEMA1" localSheetId="23">#REF!</definedName>
    <definedName name="TEMA1" localSheetId="24">#REF!</definedName>
    <definedName name="TEMA1" localSheetId="8">#REF!</definedName>
    <definedName name="TEMA1" localSheetId="9">#REF!</definedName>
    <definedName name="TEMA1" localSheetId="25">#REF!</definedName>
    <definedName name="TEMA1" localSheetId="26">#REF!</definedName>
    <definedName name="TEMA1" localSheetId="27">#REF!</definedName>
    <definedName name="TEMA1" localSheetId="28">#REF!</definedName>
    <definedName name="TEMA1" localSheetId="10">#REF!</definedName>
    <definedName name="TEMA1" localSheetId="12">#REF!</definedName>
    <definedName name="TEMA1" localSheetId="13">#REF!</definedName>
    <definedName name="TEMA1" localSheetId="15">#REF!</definedName>
    <definedName name="TEMA1" localSheetId="19">#REF!</definedName>
    <definedName name="TEMA1" localSheetId="16">#REF!</definedName>
    <definedName name="TEMA1" localSheetId="17">#REF!</definedName>
    <definedName name="TEMA1" localSheetId="18">#REF!</definedName>
    <definedName name="TEMA1" localSheetId="20">#REF!</definedName>
    <definedName name="TEMA1" localSheetId="11">#REF!</definedName>
    <definedName name="TEMA1" localSheetId="14">#REF!</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7">[6]!ERR</definedName>
    <definedName name="TER" localSheetId="5">[6]!ERR</definedName>
    <definedName name="TER" localSheetId="6">[6]!ERR</definedName>
    <definedName name="TER" localSheetId="21">[6]!ERR</definedName>
    <definedName name="TER" localSheetId="22">[6]!ERR</definedName>
    <definedName name="TER" localSheetId="23">[6]!ERR</definedName>
    <definedName name="TER" localSheetId="24">[6]!ERR</definedName>
    <definedName name="TER" localSheetId="8">[6]!ERR</definedName>
    <definedName name="TER" localSheetId="9">[6]!ERR</definedName>
    <definedName name="TER" localSheetId="25">[6]!ERR</definedName>
    <definedName name="TER" localSheetId="26">[6]!ERR</definedName>
    <definedName name="TER" localSheetId="27">[6]!ERR</definedName>
    <definedName name="TER" localSheetId="28">[6]!ERR</definedName>
    <definedName name="TER" localSheetId="10">[6]!ERR</definedName>
    <definedName name="TER" localSheetId="12">[6]!ERR</definedName>
    <definedName name="TER" localSheetId="13">[6]!ERR</definedName>
    <definedName name="TER" localSheetId="15">[6]!ERR</definedName>
    <definedName name="TER" localSheetId="19">[6]!ERR</definedName>
    <definedName name="TER" localSheetId="16">[6]!ERR</definedName>
    <definedName name="TER" localSheetId="17">[6]!ERR</definedName>
    <definedName name="TER" localSheetId="18">[6]!ERR</definedName>
    <definedName name="TER" localSheetId="20">[6]!ERR</definedName>
    <definedName name="TER" localSheetId="11">[6]!ERR</definedName>
    <definedName name="TER" localSheetId="14">[6]!ERR</definedName>
    <definedName name="TER" localSheetId="1">'MEMORIAS DE CANTIDADES'!ERR</definedName>
    <definedName name="TER" localSheetId="2">'PMA '!ERR</definedName>
    <definedName name="TER">[0]!ERR</definedName>
    <definedName name="TERM" localSheetId="7">[6]!ERR</definedName>
    <definedName name="TERM" localSheetId="5">[6]!ERR</definedName>
    <definedName name="TERM" localSheetId="6">[6]!ERR</definedName>
    <definedName name="TERM" localSheetId="21">[6]!ERR</definedName>
    <definedName name="TERM" localSheetId="22">[6]!ERR</definedName>
    <definedName name="TERM" localSheetId="23">[6]!ERR</definedName>
    <definedName name="TERM" localSheetId="24">[6]!ERR</definedName>
    <definedName name="TERM" localSheetId="8">[6]!ERR</definedName>
    <definedName name="TERM" localSheetId="9">[6]!ERR</definedName>
    <definedName name="TERM" localSheetId="25">[6]!ERR</definedName>
    <definedName name="TERM" localSheetId="26">[6]!ERR</definedName>
    <definedName name="TERM" localSheetId="27">[6]!ERR</definedName>
    <definedName name="TERM" localSheetId="28">[6]!ERR</definedName>
    <definedName name="TERM" localSheetId="10">[6]!ERR</definedName>
    <definedName name="TERM" localSheetId="12">[6]!ERR</definedName>
    <definedName name="TERM" localSheetId="13">[6]!ERR</definedName>
    <definedName name="TERM" localSheetId="15">[6]!ERR</definedName>
    <definedName name="TERM" localSheetId="19">[6]!ERR</definedName>
    <definedName name="TERM" localSheetId="16">[6]!ERR</definedName>
    <definedName name="TERM" localSheetId="17">[6]!ERR</definedName>
    <definedName name="TERM" localSheetId="18">[6]!ERR</definedName>
    <definedName name="TERM" localSheetId="20">[6]!ERR</definedName>
    <definedName name="TERM" localSheetId="11">[6]!ERR</definedName>
    <definedName name="TERM" localSheetId="14">[6]!ERR</definedName>
    <definedName name="TERM" localSheetId="1">'MEMORIAS DE CANTIDADES'!ERR</definedName>
    <definedName name="TERM" localSheetId="2">'PMA '!ERR</definedName>
    <definedName name="TERM">[0]!ERR</definedName>
    <definedName name="TÉRMINOS" localSheetId="7">[6]!ERR</definedName>
    <definedName name="TÉRMINOS" localSheetId="5">[6]!ERR</definedName>
    <definedName name="TÉRMINOS" localSheetId="6">[6]!ERR</definedName>
    <definedName name="TÉRMINOS" localSheetId="21">[6]!ERR</definedName>
    <definedName name="TÉRMINOS" localSheetId="22">[6]!ERR</definedName>
    <definedName name="TÉRMINOS" localSheetId="23">[6]!ERR</definedName>
    <definedName name="TÉRMINOS" localSheetId="24">[6]!ERR</definedName>
    <definedName name="TÉRMINOS" localSheetId="8">[6]!ERR</definedName>
    <definedName name="TÉRMINOS" localSheetId="9">[6]!ERR</definedName>
    <definedName name="TÉRMINOS" localSheetId="25">[6]!ERR</definedName>
    <definedName name="TÉRMINOS" localSheetId="26">[6]!ERR</definedName>
    <definedName name="TÉRMINOS" localSheetId="27">[6]!ERR</definedName>
    <definedName name="TÉRMINOS" localSheetId="28">[6]!ERR</definedName>
    <definedName name="TÉRMINOS" localSheetId="10">[6]!ERR</definedName>
    <definedName name="TÉRMINOS" localSheetId="12">[6]!ERR</definedName>
    <definedName name="TÉRMINOS" localSheetId="13">[6]!ERR</definedName>
    <definedName name="TÉRMINOS" localSheetId="15">[6]!ERR</definedName>
    <definedName name="TÉRMINOS" localSheetId="19">[6]!ERR</definedName>
    <definedName name="TÉRMINOS" localSheetId="16">[6]!ERR</definedName>
    <definedName name="TÉRMINOS" localSheetId="17">[6]!ERR</definedName>
    <definedName name="TÉRMINOS" localSheetId="18">[6]!ERR</definedName>
    <definedName name="TÉRMINOS" localSheetId="20">[6]!ERR</definedName>
    <definedName name="TÉRMINOS" localSheetId="11">[6]!ERR</definedName>
    <definedName name="TÉRMINOS" localSheetId="14">[6]!ERR</definedName>
    <definedName name="TÉRMINOS" localSheetId="1">'MEMORIAS DE CANTIDADES'!ERR</definedName>
    <definedName name="TÉRMINOS" localSheetId="2">'PMA '!ERR</definedName>
    <definedName name="TÉRMINOS">[0]!ERR</definedName>
    <definedName name="TERR" localSheetId="2">#REF!</definedName>
    <definedName name="TERR">[26]PRESUPUESTO!$I$7</definedName>
    <definedName name="tetramalparida" localSheetId="7">[50]steel!#REF!</definedName>
    <definedName name="tetramalparida" localSheetId="5">[50]steel!#REF!</definedName>
    <definedName name="tetramalparida" localSheetId="6">[50]steel!#REF!</definedName>
    <definedName name="tetramalparida" localSheetId="21">[50]steel!#REF!</definedName>
    <definedName name="tetramalparida" localSheetId="22">[50]steel!#REF!</definedName>
    <definedName name="tetramalparida" localSheetId="23">[50]steel!#REF!</definedName>
    <definedName name="tetramalparida" localSheetId="24">[50]steel!#REF!</definedName>
    <definedName name="tetramalparida" localSheetId="8">[50]steel!#REF!</definedName>
    <definedName name="tetramalparida" localSheetId="9">[50]steel!#REF!</definedName>
    <definedName name="tetramalparida" localSheetId="25">[50]steel!#REF!</definedName>
    <definedName name="tetramalparida" localSheetId="26">[50]steel!#REF!</definedName>
    <definedName name="tetramalparida" localSheetId="27">[50]steel!#REF!</definedName>
    <definedName name="tetramalparida" localSheetId="28">[50]steel!#REF!</definedName>
    <definedName name="tetramalparida" localSheetId="10">[50]steel!#REF!</definedName>
    <definedName name="tetramalparida" localSheetId="12">[50]steel!#REF!</definedName>
    <definedName name="tetramalparida" localSheetId="13">[50]steel!#REF!</definedName>
    <definedName name="tetramalparida" localSheetId="15">[50]steel!#REF!</definedName>
    <definedName name="tetramalparida" localSheetId="19">[50]steel!#REF!</definedName>
    <definedName name="tetramalparida" localSheetId="16">[50]steel!#REF!</definedName>
    <definedName name="tetramalparida" localSheetId="17">[50]steel!#REF!</definedName>
    <definedName name="tetramalparida" localSheetId="18">[50]steel!#REF!</definedName>
    <definedName name="tetramalparida" localSheetId="20">[50]steel!#REF!</definedName>
    <definedName name="tetramalparida" localSheetId="11">[50]steel!#REF!</definedName>
    <definedName name="tetramalparida" localSheetId="14">[50]steel!#REF!</definedName>
    <definedName name="tetramalparida" localSheetId="1">[50]steel!#REF!</definedName>
    <definedName name="tetramalparida" localSheetId="2">#REF!</definedName>
    <definedName name="tetramalparida">[50]steel!#REF!</definedName>
    <definedName name="tewst" localSheetId="7"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10"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5" hidden="1">{"via1",#N/A,TRUE,"general";"via2",#N/A,TRUE,"general";"via3",#N/A,TRUE,"general"}</definedName>
    <definedName name="teytrh" localSheetId="19"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20" hidden="1">{"via1",#N/A,TRUE,"general";"via2",#N/A,TRUE,"general";"via3",#N/A,TRUE,"general"}</definedName>
    <definedName name="teytrh" localSheetId="11" hidden="1">{"via1",#N/A,TRUE,"general";"via2",#N/A,TRUE,"general";"via3",#N/A,TRUE,"general"}</definedName>
    <definedName name="teytrh" localSheetId="14"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 localSheetId="2">#REF!</definedName>
    <definedName name="TGB">#REF!</definedName>
    <definedName name="TH" localSheetId="1">#REF!</definedName>
    <definedName name="TH">#REF!</definedName>
    <definedName name="thdh" localSheetId="7"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10"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5" hidden="1">{"TAB1",#N/A,TRUE,"GENERAL";"TAB2",#N/A,TRUE,"GENERAL";"TAB3",#N/A,TRUE,"GENERAL";"TAB4",#N/A,TRUE,"GENERAL";"TAB5",#N/A,TRUE,"GENERAL"}</definedName>
    <definedName name="thdh" localSheetId="19"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2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4"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 localSheetId="2">#REF!</definedName>
    <definedName name="THP">#REF!</definedName>
    <definedName name="thtj" localSheetId="7"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10"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5" hidden="1">{"via1",#N/A,TRUE,"general";"via2",#N/A,TRUE,"general";"via3",#N/A,TRUE,"general"}</definedName>
    <definedName name="thtj" localSheetId="19"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20" hidden="1">{"via1",#N/A,TRUE,"general";"via2",#N/A,TRUE,"general";"via3",#N/A,TRUE,"general"}</definedName>
    <definedName name="thtj" localSheetId="11" hidden="1">{"via1",#N/A,TRUE,"general";"via2",#N/A,TRUE,"general";"via3",#N/A,TRUE,"general"}</definedName>
    <definedName name="thtj" localSheetId="14"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HYTJYJ" localSheetId="7">#REF!</definedName>
    <definedName name="THYTJYJ" localSheetId="5">#REF!</definedName>
    <definedName name="THYTJYJ" localSheetId="6">#REF!</definedName>
    <definedName name="THYTJYJ" localSheetId="21">#REF!</definedName>
    <definedName name="THYTJYJ" localSheetId="22">#REF!</definedName>
    <definedName name="THYTJYJ" localSheetId="23">#REF!</definedName>
    <definedName name="THYTJYJ" localSheetId="24">#REF!</definedName>
    <definedName name="THYTJYJ" localSheetId="8">#REF!</definedName>
    <definedName name="THYTJYJ" localSheetId="9">#REF!</definedName>
    <definedName name="THYTJYJ" localSheetId="25">#REF!</definedName>
    <definedName name="THYTJYJ" localSheetId="26">#REF!</definedName>
    <definedName name="THYTJYJ" localSheetId="27">#REF!</definedName>
    <definedName name="THYTJYJ" localSheetId="28">#REF!</definedName>
    <definedName name="THYTJYJ" localSheetId="10">#REF!</definedName>
    <definedName name="THYTJYJ" localSheetId="12">#REF!</definedName>
    <definedName name="THYTJYJ" localSheetId="13">#REF!</definedName>
    <definedName name="THYTJYJ" localSheetId="15">#REF!</definedName>
    <definedName name="THYTJYJ" localSheetId="19">#REF!</definedName>
    <definedName name="THYTJYJ" localSheetId="16">#REF!</definedName>
    <definedName name="THYTJYJ" localSheetId="17">#REF!</definedName>
    <definedName name="THYTJYJ" localSheetId="18">#REF!</definedName>
    <definedName name="THYTJYJ" localSheetId="20">#REF!</definedName>
    <definedName name="THYTJYJ" localSheetId="11">#REF!</definedName>
    <definedName name="THYTJYJ" localSheetId="14">#REF!</definedName>
    <definedName name="THYTJYJ" localSheetId="1">#REF!</definedName>
    <definedName name="THYTJYJ">#REF!</definedName>
    <definedName name="TIEMPO" localSheetId="2">#REF!</definedName>
    <definedName name="TIEMPO">[38]BASES!$E$27</definedName>
    <definedName name="TIPO" localSheetId="7">#REF!</definedName>
    <definedName name="TIPO" localSheetId="5">#REF!</definedName>
    <definedName name="TIPO" localSheetId="6">#REF!</definedName>
    <definedName name="TIPO" localSheetId="21">#REF!</definedName>
    <definedName name="TIPO" localSheetId="22">#REF!</definedName>
    <definedName name="TIPO" localSheetId="23">#REF!</definedName>
    <definedName name="TIPO" localSheetId="24">#REF!</definedName>
    <definedName name="TIPO" localSheetId="8">#REF!</definedName>
    <definedName name="TIPO" localSheetId="9">#REF!</definedName>
    <definedName name="TIPO" localSheetId="25">#REF!</definedName>
    <definedName name="TIPO" localSheetId="26">#REF!</definedName>
    <definedName name="TIPO" localSheetId="27">#REF!</definedName>
    <definedName name="TIPO" localSheetId="28">#REF!</definedName>
    <definedName name="TIPO" localSheetId="10">#REF!</definedName>
    <definedName name="TIPO" localSheetId="12">#REF!</definedName>
    <definedName name="TIPO" localSheetId="13">#REF!</definedName>
    <definedName name="TIPO" localSheetId="15">#REF!</definedName>
    <definedName name="TIPO" localSheetId="19">#REF!</definedName>
    <definedName name="TIPO" localSheetId="16">#REF!</definedName>
    <definedName name="TIPO" localSheetId="17">#REF!</definedName>
    <definedName name="TIPO" localSheetId="18">#REF!</definedName>
    <definedName name="TIPO" localSheetId="20">#REF!</definedName>
    <definedName name="TIPO" localSheetId="11">#REF!</definedName>
    <definedName name="TIPO" localSheetId="14">#REF!</definedName>
    <definedName name="TIPO" localSheetId="1">#REF!</definedName>
    <definedName name="TIPO">#REF!</definedName>
    <definedName name="TIPO_GRUPO" localSheetId="1">#REF!</definedName>
    <definedName name="TIPO_GRUPO">#REF!</definedName>
    <definedName name="TipoGC" localSheetId="2">#REF!</definedName>
    <definedName name="TipoGC">[105]Tablas!$U$6:$U$15</definedName>
    <definedName name="TipoNeces" localSheetId="2">#REF!</definedName>
    <definedName name="TipoNeces">[105]Tablas!$Q$6:$Q$8</definedName>
    <definedName name="TipoPro" localSheetId="7">#REF!</definedName>
    <definedName name="TipoPro" localSheetId="5">#REF!</definedName>
    <definedName name="TipoPro" localSheetId="6">#REF!</definedName>
    <definedName name="TipoPro" localSheetId="21">#REF!</definedName>
    <definedName name="TipoPro" localSheetId="22">#REF!</definedName>
    <definedName name="TipoPro" localSheetId="23">#REF!</definedName>
    <definedName name="TipoPro" localSheetId="24">#REF!</definedName>
    <definedName name="TipoPro" localSheetId="8">#REF!</definedName>
    <definedName name="TipoPro" localSheetId="9">#REF!</definedName>
    <definedName name="TipoPro" localSheetId="25">#REF!</definedName>
    <definedName name="TipoPro" localSheetId="26">#REF!</definedName>
    <definedName name="TipoPro" localSheetId="27">#REF!</definedName>
    <definedName name="TipoPro" localSheetId="28">#REF!</definedName>
    <definedName name="TipoPro" localSheetId="10">#REF!</definedName>
    <definedName name="TipoPro" localSheetId="12">#REF!</definedName>
    <definedName name="TipoPro" localSheetId="13">#REF!</definedName>
    <definedName name="TipoPro" localSheetId="15">#REF!</definedName>
    <definedName name="TipoPro" localSheetId="19">#REF!</definedName>
    <definedName name="TipoPro" localSheetId="16">#REF!</definedName>
    <definedName name="TipoPro" localSheetId="17">#REF!</definedName>
    <definedName name="TipoPro" localSheetId="18">#REF!</definedName>
    <definedName name="TipoPro" localSheetId="20">#REF!</definedName>
    <definedName name="TipoPro" localSheetId="11">#REF!</definedName>
    <definedName name="TipoPro" localSheetId="14">#REF!</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#N/A</definedName>
    <definedName name="Títulos_a_imprimir_IM" localSheetId="7">#REF!</definedName>
    <definedName name="Títulos_a_imprimir_IM" localSheetId="5">#REF!</definedName>
    <definedName name="Títulos_a_imprimir_IM" localSheetId="6">#REF!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8">#REF!</definedName>
    <definedName name="Títulos_a_imprimir_IM" localSheetId="9">#REF!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10">#REF!</definedName>
    <definedName name="Títulos_a_imprimir_IM" localSheetId="12">#REF!</definedName>
    <definedName name="Títulos_a_imprimir_IM" localSheetId="13">#REF!</definedName>
    <definedName name="Títulos_a_imprimir_IM" localSheetId="15">#REF!</definedName>
    <definedName name="Títulos_a_imprimir_IM" localSheetId="19">#REF!</definedName>
    <definedName name="Títulos_a_imprimir_IM" localSheetId="16">#REF!</definedName>
    <definedName name="Títulos_a_imprimir_IM" localSheetId="17">#REF!</definedName>
    <definedName name="Títulos_a_imprimir_IM" localSheetId="18">#REF!</definedName>
    <definedName name="Títulos_a_imprimir_IM" localSheetId="20">#REF!</definedName>
    <definedName name="Títulos_a_imprimir_IM" localSheetId="11">#REF!</definedName>
    <definedName name="Títulos_a_imprimir_IM" localSheetId="14">#REF!</definedName>
    <definedName name="Títulos_a_imprimir_IM" localSheetId="1">#REF!</definedName>
    <definedName name="Títulos_a_imprimir_IM">#REF!</definedName>
    <definedName name="tk" localSheetId="2">#REF!</definedName>
    <definedName name="tk">'[11]DATOS CONTRATO'!$E$18</definedName>
    <definedName name="TK_1" localSheetId="1" hidden="1">[23]INST!#REF!</definedName>
    <definedName name="TK_1" localSheetId="2" hidden="1">#REF!</definedName>
    <definedName name="TK_1" hidden="1">[23]INST!#REF!</definedName>
    <definedName name="TKSLCI07" localSheetId="2">#REF!</definedName>
    <definedName name="TKSLCI07">[11]EMPRESA!$F$22</definedName>
    <definedName name="tld" localSheetId="2">#REF!</definedName>
    <definedName name="tld">[61]Datos!$D$14</definedName>
    <definedName name="TOPGENER" localSheetId="7">#REF!</definedName>
    <definedName name="TOPGENER" localSheetId="5">#REF!</definedName>
    <definedName name="TOPGENER" localSheetId="6">#REF!</definedName>
    <definedName name="TOPGENER" localSheetId="21">#REF!</definedName>
    <definedName name="TOPGENER" localSheetId="22">#REF!</definedName>
    <definedName name="TOPGENER" localSheetId="23">#REF!</definedName>
    <definedName name="TOPGENER" localSheetId="24">#REF!</definedName>
    <definedName name="TOPGENER" localSheetId="8">#REF!</definedName>
    <definedName name="TOPGENER" localSheetId="9">#REF!</definedName>
    <definedName name="TOPGENER" localSheetId="25">#REF!</definedName>
    <definedName name="TOPGENER" localSheetId="26">#REF!</definedName>
    <definedName name="TOPGENER" localSheetId="27">#REF!</definedName>
    <definedName name="TOPGENER" localSheetId="28">#REF!</definedName>
    <definedName name="TOPGENER" localSheetId="10">#REF!</definedName>
    <definedName name="TOPGENER" localSheetId="12">#REF!</definedName>
    <definedName name="TOPGENER" localSheetId="13">#REF!</definedName>
    <definedName name="TOPGENER" localSheetId="15">#REF!</definedName>
    <definedName name="TOPGENER" localSheetId="19">#REF!</definedName>
    <definedName name="TOPGENER" localSheetId="16">#REF!</definedName>
    <definedName name="TOPGENER" localSheetId="17">#REF!</definedName>
    <definedName name="TOPGENER" localSheetId="18">#REF!</definedName>
    <definedName name="TOPGENER" localSheetId="20">#REF!</definedName>
    <definedName name="TOPGENER" localSheetId="11">#REF!</definedName>
    <definedName name="TOPGENER" localSheetId="14">#REF!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7"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10"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5" hidden="1">{"via1",#N/A,TRUE,"general";"via2",#N/A,TRUE,"general";"via3",#N/A,TRUE,"general"}</definedName>
    <definedName name="tortas2" localSheetId="19"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20" hidden="1">{"via1",#N/A,TRUE,"general";"via2",#N/A,TRUE,"general";"via3",#N/A,TRUE,"general"}</definedName>
    <definedName name="tortas2" localSheetId="11" hidden="1">{"via1",#N/A,TRUE,"general";"via2",#N/A,TRUE,"general";"via3",#N/A,TRUE,"general"}</definedName>
    <definedName name="tortas2" localSheetId="14"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 localSheetId="2">#REF!</definedName>
    <definedName name="TOT">#REF!</definedName>
    <definedName name="TOTAL" localSheetId="4">#REF!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7">Scheduled_Payment+Extra_Payment</definedName>
    <definedName name="Total_Payment" localSheetId="5">Scheduled_Payment+Extra_Payment</definedName>
    <definedName name="Total_Payment" localSheetId="6">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8">Scheduled_Payment+Extra_Payment</definedName>
    <definedName name="Total_Payment" localSheetId="9">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10">Scheduled_Payment+Extra_Payment</definedName>
    <definedName name="Total_Payment" localSheetId="12">Scheduled_Payment+Extra_Payment</definedName>
    <definedName name="Total_Payment" localSheetId="13">Scheduled_Payment+Extra_Payment</definedName>
    <definedName name="Total_Payment" localSheetId="15">Scheduled_Payment+Extra_Payment</definedName>
    <definedName name="Total_Payment" localSheetId="19">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20">Scheduled_Payment+Extra_Payment</definedName>
    <definedName name="Total_Payment" localSheetId="11">Scheduled_Payment+Extra_Payment</definedName>
    <definedName name="Total_Payment" localSheetId="14">Scheduled_Payment+Extra_Payment</definedName>
    <definedName name="Total_Payment" localSheetId="1">Scheduled_Payment+Extra_Payment</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7">Scheduled_Payment+Extra_Payment</definedName>
    <definedName name="Total_Payment1" localSheetId="5">Scheduled_Payment+Extra_Payment</definedName>
    <definedName name="Total_Payment1" localSheetId="6">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8">Scheduled_Payment+Extra_Payment</definedName>
    <definedName name="Total_Payment1" localSheetId="9">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10">Scheduled_Payment+Extra_Payment</definedName>
    <definedName name="Total_Payment1" localSheetId="12">Scheduled_Payment+Extra_Payment</definedName>
    <definedName name="Total_Payment1" localSheetId="13">Scheduled_Payment+Extra_Payment</definedName>
    <definedName name="Total_Payment1" localSheetId="15">Scheduled_Payment+Extra_Payment</definedName>
    <definedName name="Total_Payment1" localSheetId="19">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20">Scheduled_Payment+Extra_Payment</definedName>
    <definedName name="Total_Payment1" localSheetId="11">Scheduled_Payment+Extra_Payment</definedName>
    <definedName name="Total_Payment1" localSheetId="14">Scheduled_Payment+Extra_Payment</definedName>
    <definedName name="Total_Payment1" localSheetId="1">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 localSheetId="7">#REF!</definedName>
    <definedName name="total1" localSheetId="5">#REF!</definedName>
    <definedName name="total1" localSheetId="6">#REF!</definedName>
    <definedName name="total1" localSheetId="21">#REF!</definedName>
    <definedName name="total1" localSheetId="22">#REF!</definedName>
    <definedName name="total1" localSheetId="23">#REF!</definedName>
    <definedName name="total1" localSheetId="24">#REF!</definedName>
    <definedName name="total1" localSheetId="8">#REF!</definedName>
    <definedName name="total1" localSheetId="9">#REF!</definedName>
    <definedName name="total1" localSheetId="25">#REF!</definedName>
    <definedName name="total1" localSheetId="26">#REF!</definedName>
    <definedName name="total1" localSheetId="27">#REF!</definedName>
    <definedName name="total1" localSheetId="28">#REF!</definedName>
    <definedName name="total1" localSheetId="10">#REF!</definedName>
    <definedName name="total1" localSheetId="12">#REF!</definedName>
    <definedName name="total1" localSheetId="13">#REF!</definedName>
    <definedName name="total1" localSheetId="15">#REF!</definedName>
    <definedName name="total1" localSheetId="19">#REF!</definedName>
    <definedName name="total1" localSheetId="16">#REF!</definedName>
    <definedName name="total1" localSheetId="17">#REF!</definedName>
    <definedName name="total1" localSheetId="18">#REF!</definedName>
    <definedName name="total1" localSheetId="20">#REF!</definedName>
    <definedName name="total1" localSheetId="11">#REF!</definedName>
    <definedName name="total1" localSheetId="14">#REF!</definedName>
    <definedName name="total1" localSheetId="1">#REF!</definedName>
    <definedName name="total1">#REF!</definedName>
    <definedName name="TotalCesantias" localSheetId="2">#REF!</definedName>
    <definedName name="TotalCesantias">'[45]NOMINA 1'!$N$38</definedName>
    <definedName name="TOTALHH" localSheetId="7">#REF!</definedName>
    <definedName name="TOTALHH" localSheetId="5">#REF!</definedName>
    <definedName name="TOTALHH" localSheetId="6">#REF!</definedName>
    <definedName name="TOTALHH" localSheetId="21">#REF!</definedName>
    <definedName name="TOTALHH" localSheetId="22">#REF!</definedName>
    <definedName name="TOTALHH" localSheetId="23">#REF!</definedName>
    <definedName name="TOTALHH" localSheetId="24">#REF!</definedName>
    <definedName name="TOTALHH" localSheetId="8">#REF!</definedName>
    <definedName name="TOTALHH" localSheetId="9">#REF!</definedName>
    <definedName name="TOTALHH" localSheetId="25">#REF!</definedName>
    <definedName name="TOTALHH" localSheetId="26">#REF!</definedName>
    <definedName name="TOTALHH" localSheetId="27">#REF!</definedName>
    <definedName name="TOTALHH" localSheetId="28">#REF!</definedName>
    <definedName name="TOTALHH" localSheetId="10">#REF!</definedName>
    <definedName name="TOTALHH" localSheetId="12">#REF!</definedName>
    <definedName name="TOTALHH" localSheetId="13">#REF!</definedName>
    <definedName name="TOTALHH" localSheetId="15">#REF!</definedName>
    <definedName name="TOTALHH" localSheetId="19">#REF!</definedName>
    <definedName name="TOTALHH" localSheetId="16">#REF!</definedName>
    <definedName name="TOTALHH" localSheetId="17">#REF!</definedName>
    <definedName name="TOTALHH" localSheetId="18">#REF!</definedName>
    <definedName name="TOTALHH" localSheetId="20">#REF!</definedName>
    <definedName name="TOTALHH" localSheetId="11">#REF!</definedName>
    <definedName name="TOTALHH" localSheetId="14">#REF!</definedName>
    <definedName name="TOTALHH" localSheetId="1">#REF!</definedName>
    <definedName name="TOTALHH">#REF!</definedName>
    <definedName name="TOTALHH1" localSheetId="1">#REF!</definedName>
    <definedName name="TOTALHH1">#REF!</definedName>
    <definedName name="TotalVacaciones" localSheetId="2">#REF!</definedName>
    <definedName name="TotalVacaciones">'[45]NOMINA 1'!$N$37</definedName>
    <definedName name="TotAuxAlim" localSheetId="2">#REF!</definedName>
    <definedName name="TotAuxAlim">'[11]NOMINA-1'!$E$37</definedName>
    <definedName name="TotAuxAlimentacion" localSheetId="2">#REF!</definedName>
    <definedName name="TotAuxAlimentacion">'[45]NOMINA 1'!$E$38</definedName>
    <definedName name="TotAuxCom" localSheetId="2">#REF!</definedName>
    <definedName name="TotAuxCom">'[11]NOMINA-1'!$E$39</definedName>
    <definedName name="TotAuxComi" localSheetId="2">#REF!</definedName>
    <definedName name="TotAuxComi">'[45]NOMINA 1'!$E$40</definedName>
    <definedName name="TotAuxDotacion" localSheetId="2">#REF!</definedName>
    <definedName name="TotAuxDotacion">'[45]NOMINA 1'!$E$41</definedName>
    <definedName name="TotAuxHab" localSheetId="2">#REF!</definedName>
    <definedName name="TotAuxHab">'[45]NOMINA 1'!$E$37</definedName>
    <definedName name="TotAuxTransporte" localSheetId="2">#REF!</definedName>
    <definedName name="TotAuxTransporte">'[45]NOMINA 1'!$E$39</definedName>
    <definedName name="TotBasico" localSheetId="2">#REF!</definedName>
    <definedName name="TotBasico">'[45]NOMINA 1'!$E$35</definedName>
    <definedName name="TotCom" localSheetId="2">#REF!</definedName>
    <definedName name="TotCom">'[11]NOMINA-1'!$E$41</definedName>
    <definedName name="TotComision" localSheetId="2">#REF!</definedName>
    <definedName name="TotComision">'[45]NOMINA 1'!$E$42</definedName>
    <definedName name="TotExtras" localSheetId="2">#REF!</definedName>
    <definedName name="TotExtras">'[45]NOMINA 1'!$E$36</definedName>
    <definedName name="TotIntercesantias" localSheetId="2">#REF!</definedName>
    <definedName name="TotIntercesantias">'[45]NOMINA 1'!$N$39</definedName>
    <definedName name="TotPrimaServicios" localSheetId="2">#REF!</definedName>
    <definedName name="TotPrimaServicios">'[45]NOMINA 1'!$N$36</definedName>
    <definedName name="TotPrimaServicos" localSheetId="2">#REF!</definedName>
    <definedName name="TotPrimaServicos">'[45]NOMINA 1'!$N$36</definedName>
    <definedName name="TotPrimaVacaciones" localSheetId="2">#REF!</definedName>
    <definedName name="TotPrimaVacaciones">'[45]NOMINA 1'!$N$41</definedName>
    <definedName name="TotPrimConv" localSheetId="2">#REF!</definedName>
    <definedName name="TotPrimConv">'[11]NOMINA-1'!$N$39</definedName>
    <definedName name="TotPrimConvencional" localSheetId="2">#REF!</definedName>
    <definedName name="TotPrimConvencional">'[45]NOMINA 1'!$N$40</definedName>
    <definedName name="TotPrimVac" localSheetId="2">#REF!</definedName>
    <definedName name="TotPrimVac">'[11]NOMINA-1'!$N$40</definedName>
    <definedName name="TOTSHE1" localSheetId="7">#REF!</definedName>
    <definedName name="TOTSHE1" localSheetId="5">#REF!</definedName>
    <definedName name="TOTSHE1" localSheetId="6">#REF!</definedName>
    <definedName name="TOTSHE1" localSheetId="21">#REF!</definedName>
    <definedName name="TOTSHE1" localSheetId="22">#REF!</definedName>
    <definedName name="TOTSHE1" localSheetId="23">#REF!</definedName>
    <definedName name="TOTSHE1" localSheetId="24">#REF!</definedName>
    <definedName name="TOTSHE1" localSheetId="8">#REF!</definedName>
    <definedName name="TOTSHE1" localSheetId="9">#REF!</definedName>
    <definedName name="TOTSHE1" localSheetId="25">#REF!</definedName>
    <definedName name="TOTSHE1" localSheetId="26">#REF!</definedName>
    <definedName name="TOTSHE1" localSheetId="27">#REF!</definedName>
    <definedName name="TOTSHE1" localSheetId="28">#REF!</definedName>
    <definedName name="TOTSHE1" localSheetId="10">#REF!</definedName>
    <definedName name="TOTSHE1" localSheetId="12">#REF!</definedName>
    <definedName name="TOTSHE1" localSheetId="13">#REF!</definedName>
    <definedName name="TOTSHE1" localSheetId="15">#REF!</definedName>
    <definedName name="TOTSHE1" localSheetId="19">#REF!</definedName>
    <definedName name="TOTSHE1" localSheetId="16">#REF!</definedName>
    <definedName name="TOTSHE1" localSheetId="17">#REF!</definedName>
    <definedName name="TOTSHE1" localSheetId="18">#REF!</definedName>
    <definedName name="TOTSHE1" localSheetId="20">#REF!</definedName>
    <definedName name="TOTSHE1" localSheetId="11">#REF!</definedName>
    <definedName name="TOTSHE1" localSheetId="14">#REF!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 localSheetId="2">#REF!</definedName>
    <definedName name="TotVac">'[11]NOMINA-1'!$N$36</definedName>
    <definedName name="tr" localSheetId="7"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10"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5" hidden="1">{"TAB1",#N/A,TRUE,"GENERAL";"TAB2",#N/A,TRUE,"GENERAL";"TAB3",#N/A,TRUE,"GENERAL";"TAB4",#N/A,TRUE,"GENERAL";"TAB5",#N/A,TRUE,"GENERAL"}</definedName>
    <definedName name="tr" localSheetId="19"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20" hidden="1">{"TAB1",#N/A,TRUE,"GENERAL";"TAB2",#N/A,TRUE,"GENERAL";"TAB3",#N/A,TRUE,"GENERAL";"TAB4",#N/A,TRUE,"GENERAL";"TAB5",#N/A,TRUE,"GENERAL"}</definedName>
    <definedName name="tr" localSheetId="11" hidden="1">{"TAB1",#N/A,TRUE,"GENERAL";"TAB2",#N/A,TRUE,"GENERAL";"TAB3",#N/A,TRUE,"GENERAL";"TAB4",#N/A,TRUE,"GENERAL";"TAB5",#N/A,TRUE,"GENERAL"}</definedName>
    <definedName name="tr" localSheetId="14"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 localSheetId="2">#REF!</definedName>
    <definedName name="TrainSpec">#REF!</definedName>
    <definedName name="Transmisores" localSheetId="1">#REF!</definedName>
    <definedName name="Transmisores">#REF!</definedName>
    <definedName name="Transporte" localSheetId="2">#REF!</definedName>
    <definedName name="Transporte">'[11]DATOS CONTRATO'!$E$16</definedName>
    <definedName name="TRAT" localSheetId="2">#REF!</definedName>
    <definedName name="TRAT">[121]desmonte!$E$48</definedName>
    <definedName name="TREM" localSheetId="7">#REF!</definedName>
    <definedName name="TREM" localSheetId="5">#REF!</definedName>
    <definedName name="TREM" localSheetId="6">#REF!</definedName>
    <definedName name="TREM" localSheetId="21">#REF!</definedName>
    <definedName name="TREM" localSheetId="22">#REF!</definedName>
    <definedName name="TREM" localSheetId="23">#REF!</definedName>
    <definedName name="TREM" localSheetId="24">#REF!</definedName>
    <definedName name="TREM" localSheetId="8">#REF!</definedName>
    <definedName name="TREM" localSheetId="9">#REF!</definedName>
    <definedName name="TREM" localSheetId="25">#REF!</definedName>
    <definedName name="TREM" localSheetId="26">#REF!</definedName>
    <definedName name="TREM" localSheetId="27">#REF!</definedName>
    <definedName name="TREM" localSheetId="28">#REF!</definedName>
    <definedName name="TREM" localSheetId="10">#REF!</definedName>
    <definedName name="TREM" localSheetId="12">#REF!</definedName>
    <definedName name="TREM" localSheetId="13">#REF!</definedName>
    <definedName name="TREM" localSheetId="15">#REF!</definedName>
    <definedName name="TREM" localSheetId="19">#REF!</definedName>
    <definedName name="TREM" localSheetId="16">#REF!</definedName>
    <definedName name="TREM" localSheetId="17">#REF!</definedName>
    <definedName name="TREM" localSheetId="18">#REF!</definedName>
    <definedName name="TREM" localSheetId="20">#REF!</definedName>
    <definedName name="TREM" localSheetId="11">#REF!</definedName>
    <definedName name="TREM" localSheetId="14">#REF!</definedName>
    <definedName name="TREM" localSheetId="1">#REF!</definedName>
    <definedName name="TREM">#REF!</definedName>
    <definedName name="Trenes" localSheetId="1">#REF!</definedName>
    <definedName name="Trenes">#REF!</definedName>
    <definedName name="trest" localSheetId="7"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10"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5" hidden="1">{"TAB1",#N/A,TRUE,"GENERAL";"TAB2",#N/A,TRUE,"GENERAL";"TAB3",#N/A,TRUE,"GENERAL";"TAB4",#N/A,TRUE,"GENERAL";"TAB5",#N/A,TRUE,"GENERAL"}</definedName>
    <definedName name="tret" localSheetId="19"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2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4"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10"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5" hidden="1">{"via1",#N/A,TRUE,"general";"via2",#N/A,TRUE,"general";"via3",#N/A,TRUE,"general"}</definedName>
    <definedName name="trh" localSheetId="19"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20" hidden="1">{"via1",#N/A,TRUE,"general";"via2",#N/A,TRUE,"general";"via3",#N/A,TRUE,"general"}</definedName>
    <definedName name="trh" localSheetId="11" hidden="1">{"via1",#N/A,TRUE,"general";"via2",#N/A,TRUE,"general";"via3",#N/A,TRUE,"general"}</definedName>
    <definedName name="trh" localSheetId="14"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10"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5" hidden="1">{"via1",#N/A,TRUE,"general";"via2",#N/A,TRUE,"general";"via3",#N/A,TRUE,"general"}</definedName>
    <definedName name="trhfh" localSheetId="19"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20" hidden="1">{"via1",#N/A,TRUE,"general";"via2",#N/A,TRUE,"general";"via3",#N/A,TRUE,"general"}</definedName>
    <definedName name="trhfh" localSheetId="11" hidden="1">{"via1",#N/A,TRUE,"general";"via2",#N/A,TRUE,"general";"via3",#N/A,TRUE,"general"}</definedName>
    <definedName name="trhfh" localSheetId="14"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 localSheetId="2">#REF!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7"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10"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5" hidden="1">{"via1",#N/A,TRUE,"general";"via2",#N/A,TRUE,"general";"via3",#N/A,TRUE,"general"}</definedName>
    <definedName name="trjfgjh" localSheetId="19"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20" hidden="1">{"via1",#N/A,TRUE,"general";"via2",#N/A,TRUE,"general";"via3",#N/A,TRUE,"general"}</definedName>
    <definedName name="trjfgjh" localSheetId="11" hidden="1">{"via1",#N/A,TRUE,"general";"via2",#N/A,TRUE,"general";"via3",#N/A,TRUE,"general"}</definedName>
    <definedName name="trjfgjh" localSheetId="14"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2">#REF!</definedName>
    <definedName name="TRM">[122]Tablas!$B$2</definedName>
    <definedName name="tru" localSheetId="7"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10"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5" hidden="1">{"via1",#N/A,TRUE,"general";"via2",#N/A,TRUE,"general";"via3",#N/A,TRUE,"general"}</definedName>
    <definedName name="tru" localSheetId="19"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20" hidden="1">{"via1",#N/A,TRUE,"general";"via2",#N/A,TRUE,"general";"via3",#N/A,TRUE,"general"}</definedName>
    <definedName name="tru" localSheetId="11" hidden="1">{"via1",#N/A,TRUE,"general";"via2",#N/A,TRUE,"general";"via3",#N/A,TRUE,"general"}</definedName>
    <definedName name="tru" localSheetId="14"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10"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5" hidden="1">{"via1",#N/A,TRUE,"general";"via2",#N/A,TRUE,"general";"via3",#N/A,TRUE,"general"}</definedName>
    <definedName name="truds" localSheetId="19"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20" hidden="1">{"via1",#N/A,TRUE,"general";"via2",#N/A,TRUE,"general";"via3",#N/A,TRUE,"general"}</definedName>
    <definedName name="truds" localSheetId="11" hidden="1">{"via1",#N/A,TRUE,"general";"via2",#N/A,TRUE,"general";"via3",#N/A,TRUE,"general"}</definedName>
    <definedName name="truds" localSheetId="14"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10"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5" hidden="1">{"via1",#N/A,TRUE,"general";"via2",#N/A,TRUE,"general";"via3",#N/A,TRUE,"general"}</definedName>
    <definedName name="trutu" localSheetId="19"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20" hidden="1">{"via1",#N/A,TRUE,"general";"via2",#N/A,TRUE,"general";"via3",#N/A,TRUE,"general"}</definedName>
    <definedName name="trutu" localSheetId="11" hidden="1">{"via1",#N/A,TRUE,"general";"via2",#N/A,TRUE,"general";"via3",#N/A,TRUE,"general"}</definedName>
    <definedName name="trutu" localSheetId="14"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10"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5" hidden="1">{"via1",#N/A,TRUE,"general";"via2",#N/A,TRUE,"general";"via3",#N/A,TRUE,"general"}</definedName>
    <definedName name="trydfg" localSheetId="19"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20" hidden="1">{"via1",#N/A,TRUE,"general";"via2",#N/A,TRUE,"general";"via3",#N/A,TRUE,"general"}</definedName>
    <definedName name="trydfg" localSheetId="11" hidden="1">{"via1",#N/A,TRUE,"general";"via2",#N/A,TRUE,"general";"via3",#N/A,TRUE,"general"}</definedName>
    <definedName name="trydfg" localSheetId="14"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10"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5" hidden="1">{"via1",#N/A,TRUE,"general";"via2",#N/A,TRUE,"general";"via3",#N/A,TRUE,"general"}</definedName>
    <definedName name="trydtrygf" localSheetId="19"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20" hidden="1">{"via1",#N/A,TRUE,"general";"via2",#N/A,TRUE,"general";"via3",#N/A,TRUE,"general"}</definedName>
    <definedName name="trydtrygf" localSheetId="11" hidden="1">{"via1",#N/A,TRUE,"general";"via2",#N/A,TRUE,"general";"via3",#N/A,TRUE,"general"}</definedName>
    <definedName name="trydtrygf" localSheetId="14"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10"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5" hidden="1">{"via1",#N/A,TRUE,"general";"via2",#N/A,TRUE,"general";"via3",#N/A,TRUE,"general"}</definedName>
    <definedName name="tryrth" localSheetId="19"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20" hidden="1">{"via1",#N/A,TRUE,"general";"via2",#N/A,TRUE,"general";"via3",#N/A,TRUE,"general"}</definedName>
    <definedName name="tryrth" localSheetId="11" hidden="1">{"via1",#N/A,TRUE,"general";"via2",#N/A,TRUE,"general";"via3",#N/A,TRUE,"general"}</definedName>
    <definedName name="tryrth" localSheetId="14"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#REF!</definedName>
    <definedName name="TtlCD" localSheetId="2">#REF!</definedName>
    <definedName name="TtlCD">[94]PRESUPUESTO!$G$541</definedName>
    <definedName name="TTR" localSheetId="7"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10"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5" hidden="1">{"via1",#N/A,TRUE,"general";"via2",#N/A,TRUE,"general";"via3",#N/A,TRUE,"general"}</definedName>
    <definedName name="TTR" localSheetId="19"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20" hidden="1">{"via1",#N/A,TRUE,"general";"via2",#N/A,TRUE,"general";"via3",#N/A,TRUE,"general"}</definedName>
    <definedName name="TTR" localSheetId="11" hidden="1">{"via1",#N/A,TRUE,"general";"via2",#N/A,TRUE,"general";"via3",#N/A,TRUE,"general"}</definedName>
    <definedName name="TTR" localSheetId="14"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10"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5" hidden="1">{"via1",#N/A,TRUE,"general";"via2",#N/A,TRUE,"general";"via3",#N/A,TRUE,"general"}</definedName>
    <definedName name="ttrff" localSheetId="19"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20" hidden="1">{"via1",#N/A,TRUE,"general";"via2",#N/A,TRUE,"general";"via3",#N/A,TRUE,"general"}</definedName>
    <definedName name="ttrff" localSheetId="11" hidden="1">{"via1",#N/A,TRUE,"general";"via2",#N/A,TRUE,"general";"via3",#N/A,TRUE,"general"}</definedName>
    <definedName name="ttrff" localSheetId="14"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10"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localSheetId="19"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20" hidden="1">{"TAB1",#N/A,TRUE,"GENERAL";"TAB2",#N/A,TRUE,"GENERAL";"TAB3",#N/A,TRUE,"GENERAL";"TAB4",#N/A,TRUE,"GENERAL";"TAB5",#N/A,TRUE,"GENERAL"}</definedName>
    <definedName name="ttt" localSheetId="11" hidden="1">{"TAB1",#N/A,TRUE,"GENERAL";"TAB2",#N/A,TRUE,"GENERAL";"TAB3",#N/A,TRUE,"GENERAL";"TAB4",#N/A,TRUE,"GENERAL";"TAB5",#N/A,TRUE,"GENERAL"}</definedName>
    <definedName name="ttt" localSheetId="14"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10"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5" hidden="1">{"via1",#N/A,TRUE,"general";"via2",#N/A,TRUE,"general";"via3",#N/A,TRUE,"general"}</definedName>
    <definedName name="tttt7" localSheetId="19"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20" hidden="1">{"via1",#N/A,TRUE,"general";"via2",#N/A,TRUE,"general";"via3",#N/A,TRUE,"general"}</definedName>
    <definedName name="tttt7" localSheetId="11" hidden="1">{"via1",#N/A,TRUE,"general";"via2",#N/A,TRUE,"general";"via3",#N/A,TRUE,"general"}</definedName>
    <definedName name="tttt7" localSheetId="14"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10"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5" hidden="1">{"via1",#N/A,TRUE,"general";"via2",#N/A,TRUE,"general";"via3",#N/A,TRUE,"general"}</definedName>
    <definedName name="ttttr" localSheetId="19"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20" hidden="1">{"via1",#N/A,TRUE,"general";"via2",#N/A,TRUE,"general";"via3",#N/A,TRUE,"general"}</definedName>
    <definedName name="ttttr" localSheetId="11" hidden="1">{"via1",#N/A,TRUE,"general";"via2",#N/A,TRUE,"general";"via3",#N/A,TRUE,"general"}</definedName>
    <definedName name="ttttr" localSheetId="14"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10"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5" hidden="1">{"via1",#N/A,TRUE,"general";"via2",#N/A,TRUE,"general";"via3",#N/A,TRUE,"general"}</definedName>
    <definedName name="tu" localSheetId="19"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20" hidden="1">{"via1",#N/A,TRUE,"general";"via2",#N/A,TRUE,"general";"via3",#N/A,TRUE,"general"}</definedName>
    <definedName name="tu" localSheetId="11" hidden="1">{"via1",#N/A,TRUE,"general";"via2",#N/A,TRUE,"general";"via3",#N/A,TRUE,"general"}</definedName>
    <definedName name="tu" localSheetId="14"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localSheetId="2"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7"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10"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5" hidden="1">{"TAB1",#N/A,TRUE,"GENERAL";"TAB2",#N/A,TRUE,"GENERAL";"TAB3",#N/A,TRUE,"GENERAL";"TAB4",#N/A,TRUE,"GENERAL";"TAB5",#N/A,TRUE,"GENERAL"}</definedName>
    <definedName name="tur" localSheetId="19"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20" hidden="1">{"TAB1",#N/A,TRUE,"GENERAL";"TAB2",#N/A,TRUE,"GENERAL";"TAB3",#N/A,TRUE,"GENERAL";"TAB4",#N/A,TRUE,"GENERAL";"TAB5",#N/A,TRUE,"GENERAL"}</definedName>
    <definedName name="tur" localSheetId="11" hidden="1">{"TAB1",#N/A,TRUE,"GENERAL";"TAB2",#N/A,TRUE,"GENERAL";"TAB3",#N/A,TRUE,"GENERAL";"TAB4",#N/A,TRUE,"GENERAL";"TAB5",#N/A,TRUE,"GENERAL"}</definedName>
    <definedName name="tur" localSheetId="14"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10"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5" hidden="1">{"TAB1",#N/A,TRUE,"GENERAL";"TAB2",#N/A,TRUE,"GENERAL";"TAB3",#N/A,TRUE,"GENERAL";"TAB4",#N/A,TRUE,"GENERAL";"TAB5",#N/A,TRUE,"GENERAL"}</definedName>
    <definedName name="turu" localSheetId="19"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2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4"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YJY" localSheetId="7">#REF!</definedName>
    <definedName name="TUYJY" localSheetId="5">#REF!</definedName>
    <definedName name="TUYJY" localSheetId="6">#REF!</definedName>
    <definedName name="TUYJY" localSheetId="21">#REF!</definedName>
    <definedName name="TUYJY" localSheetId="22">#REF!</definedName>
    <definedName name="TUYJY" localSheetId="23">#REF!</definedName>
    <definedName name="TUYJY" localSheetId="24">#REF!</definedName>
    <definedName name="TUYJY" localSheetId="8">#REF!</definedName>
    <definedName name="TUYJY" localSheetId="9">#REF!</definedName>
    <definedName name="TUYJY" localSheetId="25">#REF!</definedName>
    <definedName name="TUYJY" localSheetId="26">#REF!</definedName>
    <definedName name="TUYJY" localSheetId="27">#REF!</definedName>
    <definedName name="TUYJY" localSheetId="28">#REF!</definedName>
    <definedName name="TUYJY" localSheetId="10">#REF!</definedName>
    <definedName name="TUYJY" localSheetId="12">#REF!</definedName>
    <definedName name="TUYJY" localSheetId="13">#REF!</definedName>
    <definedName name="TUYJY" localSheetId="15">#REF!</definedName>
    <definedName name="TUYJY" localSheetId="19">#REF!</definedName>
    <definedName name="TUYJY" localSheetId="16">#REF!</definedName>
    <definedName name="TUYJY" localSheetId="17">#REF!</definedName>
    <definedName name="TUYJY" localSheetId="18">#REF!</definedName>
    <definedName name="TUYJY" localSheetId="20">#REF!</definedName>
    <definedName name="TUYJY" localSheetId="11">#REF!</definedName>
    <definedName name="TUYJY" localSheetId="14">#REF!</definedName>
    <definedName name="TUYJY" localSheetId="1">#REF!</definedName>
    <definedName name="TUYJY">#REF!</definedName>
    <definedName name="tvmenor90min" localSheetId="7">'[104]CCP,LEYES, Y DEC.'!#REF!</definedName>
    <definedName name="tvmenor90min" localSheetId="5">'[104]CCP,LEYES, Y DEC.'!#REF!</definedName>
    <definedName name="tvmenor90min" localSheetId="6">'[104]CCP,LEYES, Y DEC.'!#REF!</definedName>
    <definedName name="tvmenor90min" localSheetId="21">'[104]CCP,LEYES, Y DEC.'!#REF!</definedName>
    <definedName name="tvmenor90min" localSheetId="22">'[104]CCP,LEYES, Y DEC.'!#REF!</definedName>
    <definedName name="tvmenor90min" localSheetId="23">'[104]CCP,LEYES, Y DEC.'!#REF!</definedName>
    <definedName name="tvmenor90min" localSheetId="24">'[104]CCP,LEYES, Y DEC.'!#REF!</definedName>
    <definedName name="tvmenor90min" localSheetId="8">'[104]CCP,LEYES, Y DEC.'!#REF!</definedName>
    <definedName name="tvmenor90min" localSheetId="9">'[104]CCP,LEYES, Y DEC.'!#REF!</definedName>
    <definedName name="tvmenor90min" localSheetId="25">'[104]CCP,LEYES, Y DEC.'!#REF!</definedName>
    <definedName name="tvmenor90min" localSheetId="26">'[104]CCP,LEYES, Y DEC.'!#REF!</definedName>
    <definedName name="tvmenor90min" localSheetId="27">'[104]CCP,LEYES, Y DEC.'!#REF!</definedName>
    <definedName name="tvmenor90min" localSheetId="28">'[104]CCP,LEYES, Y DEC.'!#REF!</definedName>
    <definedName name="tvmenor90min" localSheetId="10">'[104]CCP,LEYES, Y DEC.'!#REF!</definedName>
    <definedName name="tvmenor90min" localSheetId="12">'[104]CCP,LEYES, Y DEC.'!#REF!</definedName>
    <definedName name="tvmenor90min" localSheetId="13">'[104]CCP,LEYES, Y DEC.'!#REF!</definedName>
    <definedName name="tvmenor90min" localSheetId="15">'[104]CCP,LEYES, Y DEC.'!#REF!</definedName>
    <definedName name="tvmenor90min" localSheetId="19">'[104]CCP,LEYES, Y DEC.'!#REF!</definedName>
    <definedName name="tvmenor90min" localSheetId="16">'[104]CCP,LEYES, Y DEC.'!#REF!</definedName>
    <definedName name="tvmenor90min" localSheetId="17">'[104]CCP,LEYES, Y DEC.'!#REF!</definedName>
    <definedName name="tvmenor90min" localSheetId="18">'[104]CCP,LEYES, Y DEC.'!#REF!</definedName>
    <definedName name="tvmenor90min" localSheetId="20">'[104]CCP,LEYES, Y DEC.'!#REF!</definedName>
    <definedName name="tvmenor90min" localSheetId="11">'[104]CCP,LEYES, Y DEC.'!#REF!</definedName>
    <definedName name="tvmenor90min" localSheetId="14">'[104]CCP,LEYES, Y DEC.'!#REF!</definedName>
    <definedName name="tvmenor90min" localSheetId="1">'[104]CCP,LEYES, Y DEC.'!#REF!</definedName>
    <definedName name="tvmenor90min" localSheetId="2">#REF!</definedName>
    <definedName name="tvmenor90min">'[104]CCP,LEYES, Y DEC.'!#REF!</definedName>
    <definedName name="twer" localSheetId="7"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10"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5" hidden="1">{"TAB1",#N/A,TRUE,"GENERAL";"TAB2",#N/A,TRUE,"GENERAL";"TAB3",#N/A,TRUE,"GENERAL";"TAB4",#N/A,TRUE,"GENERAL";"TAB5",#N/A,TRUE,"GENERAL"}</definedName>
    <definedName name="twer" localSheetId="19"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2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4"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10"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5" hidden="1">{"TAB1",#N/A,TRUE,"GENERAL";"TAB2",#N/A,TRUE,"GENERAL";"TAB3",#N/A,TRUE,"GENERAL";"TAB4",#N/A,TRUE,"GENERAL";"TAB5",#N/A,TRUE,"GENERAL"}</definedName>
    <definedName name="twet" localSheetId="19"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2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4"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10"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5" hidden="1">{"via1",#N/A,TRUE,"general";"via2",#N/A,TRUE,"general";"via3",#N/A,TRUE,"general"}</definedName>
    <definedName name="ty" localSheetId="19"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20" hidden="1">{"via1",#N/A,TRUE,"general";"via2",#N/A,TRUE,"general";"via3",#N/A,TRUE,"general"}</definedName>
    <definedName name="ty" localSheetId="11" hidden="1">{"via1",#N/A,TRUE,"general";"via2",#N/A,TRUE,"general";"via3",#N/A,TRUE,"general"}</definedName>
    <definedName name="ty" localSheetId="14"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10"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5" hidden="1">{"via1",#N/A,TRUE,"general";"via2",#N/A,TRUE,"general";"via3",#N/A,TRUE,"general"}</definedName>
    <definedName name="tyery" localSheetId="19"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20" hidden="1">{"via1",#N/A,TRUE,"general";"via2",#N/A,TRUE,"general";"via3",#N/A,TRUE,"general"}</definedName>
    <definedName name="tyery" localSheetId="11" hidden="1">{"via1",#N/A,TRUE,"general";"via2",#N/A,TRUE,"general";"via3",#N/A,TRUE,"general"}</definedName>
    <definedName name="tyery" localSheetId="14"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10"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5" hidden="1">{"TAB1",#N/A,TRUE,"GENERAL";"TAB2",#N/A,TRUE,"GENERAL";"TAB3",#N/A,TRUE,"GENERAL";"TAB4",#N/A,TRUE,"GENERAL";"TAB5",#N/A,TRUE,"GENERAL"}</definedName>
    <definedName name="tyj" localSheetId="19"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20" hidden="1">{"TAB1",#N/A,TRUE,"GENERAL";"TAB2",#N/A,TRUE,"GENERAL";"TAB3",#N/A,TRUE,"GENERAL";"TAB4",#N/A,TRUE,"GENERAL";"TAB5",#N/A,TRUE,"GENERAL"}</definedName>
    <definedName name="tyj" localSheetId="11" hidden="1">{"TAB1",#N/A,TRUE,"GENERAL";"TAB2",#N/A,TRUE,"GENERAL";"TAB3",#N/A,TRUE,"GENERAL";"TAB4",#N/A,TRUE,"GENERAL";"TAB5",#N/A,TRUE,"GENERAL"}</definedName>
    <definedName name="tyj" localSheetId="14"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10"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5" hidden="1">{"via1",#N/A,TRUE,"general";"via2",#N/A,TRUE,"general";"via3",#N/A,TRUE,"general"}</definedName>
    <definedName name="tyk" localSheetId="19"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20" hidden="1">{"via1",#N/A,TRUE,"general";"via2",#N/A,TRUE,"general";"via3",#N/A,TRUE,"general"}</definedName>
    <definedName name="tyk" localSheetId="11" hidden="1">{"via1",#N/A,TRUE,"general";"via2",#N/A,TRUE,"general";"via3",#N/A,TRUE,"general"}</definedName>
    <definedName name="tyk" localSheetId="14"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10"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5" hidden="1">{"via1",#N/A,TRUE,"general";"via2",#N/A,TRUE,"general";"via3",#N/A,TRUE,"general"}</definedName>
    <definedName name="tym" localSheetId="19"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20" hidden="1">{"via1",#N/A,TRUE,"general";"via2",#N/A,TRUE,"general";"via3",#N/A,TRUE,"general"}</definedName>
    <definedName name="tym" localSheetId="11" hidden="1">{"via1",#N/A,TRUE,"general";"via2",#N/A,TRUE,"general";"via3",#N/A,TRUE,"general"}</definedName>
    <definedName name="tym" localSheetId="14"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10"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5" hidden="1">{"via1",#N/A,TRUE,"general";"via2",#N/A,TRUE,"general";"via3",#N/A,TRUE,"general"}</definedName>
    <definedName name="tyr" localSheetId="19"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20" hidden="1">{"via1",#N/A,TRUE,"general";"via2",#N/A,TRUE,"general";"via3",#N/A,TRUE,"general"}</definedName>
    <definedName name="tyr" localSheetId="11" hidden="1">{"via1",#N/A,TRUE,"general";"via2",#N/A,TRUE,"general";"via3",#N/A,TRUE,"general"}</definedName>
    <definedName name="tyr" localSheetId="14"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10"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5" hidden="1">{"TAB1",#N/A,TRUE,"GENERAL";"TAB2",#N/A,TRUE,"GENERAL";"TAB3",#N/A,TRUE,"GENERAL";"TAB4",#N/A,TRUE,"GENERAL";"TAB5",#N/A,TRUE,"GENERAL"}</definedName>
    <definedName name="tyty" localSheetId="19"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2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4"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10"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5" hidden="1">{"via1",#N/A,TRUE,"general";"via2",#N/A,TRUE,"general";"via3",#N/A,TRUE,"general"}</definedName>
    <definedName name="tyutyu" localSheetId="19"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20" hidden="1">{"via1",#N/A,TRUE,"general";"via2",#N/A,TRUE,"general";"via3",#N/A,TRUE,"general"}</definedName>
    <definedName name="tyutyu" localSheetId="11" hidden="1">{"via1",#N/A,TRUE,"general";"via2",#N/A,TRUE,"general";"via3",#N/A,TRUE,"general"}</definedName>
    <definedName name="tyutyu" localSheetId="14"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10"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5" hidden="1">{"via1",#N/A,TRUE,"general";"via2",#N/A,TRUE,"general";"via3",#N/A,TRUE,"general"}</definedName>
    <definedName name="tyxg" localSheetId="19"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20" hidden="1">{"via1",#N/A,TRUE,"general";"via2",#N/A,TRUE,"general";"via3",#N/A,TRUE,"general"}</definedName>
    <definedName name="tyxg" localSheetId="11" hidden="1">{"via1",#N/A,TRUE,"general";"via2",#N/A,TRUE,"general";"via3",#N/A,TRUE,"general"}</definedName>
    <definedName name="tyxg" localSheetId="14"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4">#REF!</definedName>
    <definedName name="U" localSheetId="3">#REF!</definedName>
    <definedName name="U" localSheetId="1">#REF!</definedName>
    <definedName name="U" localSheetId="2">#REF!</definedName>
    <definedName name="U">#REF!</definedName>
    <definedName name="u3u" localSheetId="7"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10"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5" hidden="1">{"TAB1",#N/A,TRUE,"GENERAL";"TAB2",#N/A,TRUE,"GENERAL";"TAB3",#N/A,TRUE,"GENERAL";"TAB4",#N/A,TRUE,"GENERAL";"TAB5",#N/A,TRUE,"GENERAL"}</definedName>
    <definedName name="u3u" localSheetId="19"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20" hidden="1">{"TAB1",#N/A,TRUE,"GENERAL";"TAB2",#N/A,TRUE,"GENERAL";"TAB3",#N/A,TRUE,"GENERAL";"TAB4",#N/A,TRUE,"GENERAL";"TAB5",#N/A,TRUE,"GENERAL"}</definedName>
    <definedName name="u3u" localSheetId="11" hidden="1">{"TAB1",#N/A,TRUE,"GENERAL";"TAB2",#N/A,TRUE,"GENERAL";"TAB3",#N/A,TRUE,"GENERAL";"TAB4",#N/A,TRUE,"GENERAL";"TAB5",#N/A,TRUE,"GENERAL"}</definedName>
    <definedName name="u3u" localSheetId="14"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10"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5" hidden="1">{"TAB1",#N/A,TRUE,"GENERAL";"TAB2",#N/A,TRUE,"GENERAL";"TAB3",#N/A,TRUE,"GENERAL";"TAB4",#N/A,TRUE,"GENERAL";"TAB5",#N/A,TRUE,"GENERAL"}</definedName>
    <definedName name="u7u7" localSheetId="19"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2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4"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#REF!</definedName>
    <definedName name="UFrm2InUse">1</definedName>
    <definedName name="UI" localSheetId="7"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10"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5" hidden="1">{"via1",#N/A,TRUE,"general";"via2",#N/A,TRUE,"general";"via3",#N/A,TRUE,"general"}</definedName>
    <definedName name="UI" localSheetId="19"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20" hidden="1">{"via1",#N/A,TRUE,"general";"via2",#N/A,TRUE,"general";"via3",#N/A,TRUE,"general"}</definedName>
    <definedName name="UI" localSheetId="11" hidden="1">{"via1",#N/A,TRUE,"general";"via2",#N/A,TRUE,"general";"via3",#N/A,TRUE,"general"}</definedName>
    <definedName name="UI" localSheetId="14"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 localSheetId="2">#REF!</definedName>
    <definedName name="UIC">[13]Tablas!#REF!</definedName>
    <definedName name="uijhj" localSheetId="7"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10"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5" hidden="1">{"via1",#N/A,TRUE,"general";"via2",#N/A,TRUE,"general";"via3",#N/A,TRUE,"general"}</definedName>
    <definedName name="uijhj" localSheetId="19"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20" hidden="1">{"via1",#N/A,TRUE,"general";"via2",#N/A,TRUE,"general";"via3",#N/A,TRUE,"general"}</definedName>
    <definedName name="uijhj" localSheetId="11" hidden="1">{"via1",#N/A,TRUE,"general";"via2",#N/A,TRUE,"general";"via3",#N/A,TRUE,"general"}</definedName>
    <definedName name="uijhj" localSheetId="14"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10"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5" hidden="1">{"TAB1",#N/A,TRUE,"GENERAL";"TAB2",#N/A,TRUE,"GENERAL";"TAB3",#N/A,TRUE,"GENERAL";"TAB4",#N/A,TRUE,"GENERAL";"TAB5",#N/A,TRUE,"GENERAL"}</definedName>
    <definedName name="uio" localSheetId="19"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20" hidden="1">{"TAB1",#N/A,TRUE,"GENERAL";"TAB2",#N/A,TRUE,"GENERAL";"TAB3",#N/A,TRUE,"GENERAL";"TAB4",#N/A,TRUE,"GENERAL";"TAB5",#N/A,TRUE,"GENERAL"}</definedName>
    <definedName name="uio" localSheetId="11" hidden="1">{"TAB1",#N/A,TRUE,"GENERAL";"TAB2",#N/A,TRUE,"GENERAL";"TAB3",#N/A,TRUE,"GENERAL";"TAB4",#N/A,TRUE,"GENERAL";"TAB5",#N/A,TRUE,"GENERAL"}</definedName>
    <definedName name="uio" localSheetId="14"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10"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5" hidden="1">{"TAB1",#N/A,TRUE,"GENERAL";"TAB2",#N/A,TRUE,"GENERAL";"TAB3",#N/A,TRUE,"GENERAL";"TAB4",#N/A,TRUE,"GENERAL";"TAB5",#N/A,TRUE,"GENERAL"}</definedName>
    <definedName name="uiou" localSheetId="19"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2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4"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10"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5" hidden="1">{"via1",#N/A,TRUE,"general";"via2",#N/A,TRUE,"general";"via3",#N/A,TRUE,"general"}</definedName>
    <definedName name="uir" localSheetId="19"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20" hidden="1">{"via1",#N/A,TRUE,"general";"via2",#N/A,TRUE,"general";"via3",#N/A,TRUE,"general"}</definedName>
    <definedName name="uir" localSheetId="11" hidden="1">{"via1",#N/A,TRUE,"general";"via2",#N/A,TRUE,"general";"via3",#N/A,TRUE,"general"}</definedName>
    <definedName name="uir" localSheetId="14"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10"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5" hidden="1">{"via1",#N/A,TRUE,"general";"via2",#N/A,TRUE,"general";"via3",#N/A,TRUE,"general"}</definedName>
    <definedName name="uityjj" localSheetId="19"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20" hidden="1">{"via1",#N/A,TRUE,"general";"via2",#N/A,TRUE,"general";"via3",#N/A,TRUE,"general"}</definedName>
    <definedName name="uityjj" localSheetId="11" hidden="1">{"via1",#N/A,TRUE,"general";"via2",#N/A,TRUE,"general";"via3",#N/A,TRUE,"general"}</definedName>
    <definedName name="uityjj" localSheetId="14"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 localSheetId="2">#REF!</definedName>
    <definedName name="UK">#REF!</definedName>
    <definedName name="UN_PRI" localSheetId="1">#REF!</definedName>
    <definedName name="UN_PRI">#REF!</definedName>
    <definedName name="UNIT" localSheetId="2">#REF!</definedName>
    <definedName name="UNIT">'[123]Lista APU'!$A$3:$D$479</definedName>
    <definedName name="UNITARIO" localSheetId="2">#REF!</definedName>
    <definedName name="UNITARIO">[124]Unitarios!$A$3:$D$13</definedName>
    <definedName name="Unitarios" localSheetId="7">#REF!</definedName>
    <definedName name="Unitarios" localSheetId="5">#REF!</definedName>
    <definedName name="Unitarios" localSheetId="6">#REF!</definedName>
    <definedName name="Unitarios" localSheetId="21">#REF!</definedName>
    <definedName name="Unitarios" localSheetId="22">#REF!</definedName>
    <definedName name="Unitarios" localSheetId="23">#REF!</definedName>
    <definedName name="Unitarios" localSheetId="24">#REF!</definedName>
    <definedName name="Unitarios" localSheetId="8">#REF!</definedName>
    <definedName name="Unitarios" localSheetId="9">#REF!</definedName>
    <definedName name="Unitarios" localSheetId="25">#REF!</definedName>
    <definedName name="Unitarios" localSheetId="26">#REF!</definedName>
    <definedName name="Unitarios" localSheetId="27">#REF!</definedName>
    <definedName name="Unitarios" localSheetId="28">#REF!</definedName>
    <definedName name="Unitarios" localSheetId="10">#REF!</definedName>
    <definedName name="Unitarios" localSheetId="12">#REF!</definedName>
    <definedName name="Unitarios" localSheetId="13">#REF!</definedName>
    <definedName name="Unitarios" localSheetId="15">#REF!</definedName>
    <definedName name="Unitarios" localSheetId="19">#REF!</definedName>
    <definedName name="Unitarios" localSheetId="16">#REF!</definedName>
    <definedName name="Unitarios" localSheetId="17">#REF!</definedName>
    <definedName name="Unitarios" localSheetId="18">#REF!</definedName>
    <definedName name="Unitarios" localSheetId="20">#REF!</definedName>
    <definedName name="Unitarios" localSheetId="11">#REF!</definedName>
    <definedName name="Unitarios" localSheetId="14">#REF!</definedName>
    <definedName name="Unitarios" localSheetId="1">#REF!</definedName>
    <definedName name="Unitarios">#REF!</definedName>
    <definedName name="unj" localSheetId="7" hidden="1">[19]INST!#REF!</definedName>
    <definedName name="unj" localSheetId="5" hidden="1">[19]INST!#REF!</definedName>
    <definedName name="unj" localSheetId="6" hidden="1">[19]INST!#REF!</definedName>
    <definedName name="unj" localSheetId="21" hidden="1">[19]INST!#REF!</definedName>
    <definedName name="unj" localSheetId="22" hidden="1">[19]INST!#REF!</definedName>
    <definedName name="unj" localSheetId="23" hidden="1">[19]INST!#REF!</definedName>
    <definedName name="unj" localSheetId="24" hidden="1">[19]INST!#REF!</definedName>
    <definedName name="unj" localSheetId="8" hidden="1">[19]INST!#REF!</definedName>
    <definedName name="unj" localSheetId="9" hidden="1">[19]INST!#REF!</definedName>
    <definedName name="unj" localSheetId="25" hidden="1">[19]INST!#REF!</definedName>
    <definedName name="unj" localSheetId="26" hidden="1">[19]INST!#REF!</definedName>
    <definedName name="unj" localSheetId="27" hidden="1">[19]INST!#REF!</definedName>
    <definedName name="unj" localSheetId="28" hidden="1">[19]INST!#REF!</definedName>
    <definedName name="unj" localSheetId="10" hidden="1">[19]INST!#REF!</definedName>
    <definedName name="unj" localSheetId="12" hidden="1">[19]INST!#REF!</definedName>
    <definedName name="unj" localSheetId="13" hidden="1">[19]INST!#REF!</definedName>
    <definedName name="unj" localSheetId="15" hidden="1">[19]INST!#REF!</definedName>
    <definedName name="unj" localSheetId="19" hidden="1">[19]INST!#REF!</definedName>
    <definedName name="unj" localSheetId="16" hidden="1">[19]INST!#REF!</definedName>
    <definedName name="unj" localSheetId="17" hidden="1">[19]INST!#REF!</definedName>
    <definedName name="unj" localSheetId="18" hidden="1">[19]INST!#REF!</definedName>
    <definedName name="unj" localSheetId="20" hidden="1">[19]INST!#REF!</definedName>
    <definedName name="unj" localSheetId="11" hidden="1">[19]INST!#REF!</definedName>
    <definedName name="unj" localSheetId="14" hidden="1">[19]INST!#REF!</definedName>
    <definedName name="unj" localSheetId="1" hidden="1">[19]INST!#REF!</definedName>
    <definedName name="unj" localSheetId="2" hidden="1">#REF!</definedName>
    <definedName name="unj" hidden="1">[19]INST!#REF!</definedName>
    <definedName name="uno" localSheetId="7">[6]!ERR</definedName>
    <definedName name="uno" localSheetId="5">[6]!ERR</definedName>
    <definedName name="uno" localSheetId="6">[6]!ERR</definedName>
    <definedName name="uno" localSheetId="21">[6]!ERR</definedName>
    <definedName name="uno" localSheetId="22">[6]!ERR</definedName>
    <definedName name="uno" localSheetId="23">[6]!ERR</definedName>
    <definedName name="uno" localSheetId="24">[6]!ERR</definedName>
    <definedName name="uno" localSheetId="8">[6]!ERR</definedName>
    <definedName name="uno" localSheetId="9">[6]!ERR</definedName>
    <definedName name="uno" localSheetId="25">[6]!ERR</definedName>
    <definedName name="uno" localSheetId="26">[6]!ERR</definedName>
    <definedName name="uno" localSheetId="27">[6]!ERR</definedName>
    <definedName name="uno" localSheetId="28">[6]!ERR</definedName>
    <definedName name="uno" localSheetId="10">[6]!ERR</definedName>
    <definedName name="uno" localSheetId="12">[6]!ERR</definedName>
    <definedName name="uno" localSheetId="13">[6]!ERR</definedName>
    <definedName name="uno" localSheetId="15">[6]!ERR</definedName>
    <definedName name="uno" localSheetId="19">[6]!ERR</definedName>
    <definedName name="uno" localSheetId="16">[6]!ERR</definedName>
    <definedName name="uno" localSheetId="17">[6]!ERR</definedName>
    <definedName name="uno" localSheetId="18">[6]!ERR</definedName>
    <definedName name="uno" localSheetId="20">[6]!ERR</definedName>
    <definedName name="uno" localSheetId="11">[6]!ERR</definedName>
    <definedName name="uno" localSheetId="14">[6]!ERR</definedName>
    <definedName name="uno" localSheetId="1">'MEMORIAS DE CANTIDADES'!ERR</definedName>
    <definedName name="uno" localSheetId="2">'PMA '!ERR</definedName>
    <definedName name="uno">[0]!ERR</definedName>
    <definedName name="UOUIV" localSheetId="7"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7">[6]!ERR</definedName>
    <definedName name="uriel" localSheetId="5">[6]!ERR</definedName>
    <definedName name="uriel" localSheetId="6">[6]!ERR</definedName>
    <definedName name="uriel" localSheetId="21">[6]!ERR</definedName>
    <definedName name="uriel" localSheetId="22">[6]!ERR</definedName>
    <definedName name="uriel" localSheetId="23">[6]!ERR</definedName>
    <definedName name="uriel" localSheetId="24">[6]!ERR</definedName>
    <definedName name="uriel" localSheetId="8">[6]!ERR</definedName>
    <definedName name="uriel" localSheetId="9">[6]!ERR</definedName>
    <definedName name="uriel" localSheetId="25">[6]!ERR</definedName>
    <definedName name="uriel" localSheetId="26">[6]!ERR</definedName>
    <definedName name="uriel" localSheetId="27">[6]!ERR</definedName>
    <definedName name="uriel" localSheetId="28">[6]!ERR</definedName>
    <definedName name="uriel" localSheetId="10">[6]!ERR</definedName>
    <definedName name="uriel" localSheetId="12">[6]!ERR</definedName>
    <definedName name="uriel" localSheetId="13">[6]!ERR</definedName>
    <definedName name="uriel" localSheetId="15">[6]!ERR</definedName>
    <definedName name="uriel" localSheetId="19">[6]!ERR</definedName>
    <definedName name="uriel" localSheetId="16">[6]!ERR</definedName>
    <definedName name="uriel" localSheetId="17">[6]!ERR</definedName>
    <definedName name="uriel" localSheetId="18">[6]!ERR</definedName>
    <definedName name="uriel" localSheetId="20">[6]!ERR</definedName>
    <definedName name="uriel" localSheetId="11">[6]!ERR</definedName>
    <definedName name="uriel" localSheetId="14">[6]!ERR</definedName>
    <definedName name="uriel" localSheetId="1">'MEMORIAS DE CANTIDADES'!ERR</definedName>
    <definedName name="uriel" localSheetId="2">'PMA '!ERR</definedName>
    <definedName name="uriel">[0]!ERR</definedName>
    <definedName name="uryur" localSheetId="7"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 localSheetId="2">#REF!</definedName>
    <definedName name="USxCOL">#REF!</definedName>
    <definedName name="ut" localSheetId="2">#REF!</definedName>
    <definedName name="ut">'[87]1'!$N$42</definedName>
    <definedName name="UTL" localSheetId="2">#REF!</definedName>
    <definedName name="UTL">[26]otros!$C$4</definedName>
    <definedName name="uu" localSheetId="7"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10"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5" hidden="1">{"TAB1",#N/A,TRUE,"GENERAL";"TAB2",#N/A,TRUE,"GENERAL";"TAB3",#N/A,TRUE,"GENERAL";"TAB4",#N/A,TRUE,"GENERAL";"TAB5",#N/A,TRUE,"GENERAL"}</definedName>
    <definedName name="uu" localSheetId="19"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20" hidden="1">{"TAB1",#N/A,TRUE,"GENERAL";"TAB2",#N/A,TRUE,"GENERAL";"TAB3",#N/A,TRUE,"GENERAL";"TAB4",#N/A,TRUE,"GENERAL";"TAB5",#N/A,TRUE,"GENERAL"}</definedName>
    <definedName name="uu" localSheetId="11" hidden="1">{"TAB1",#N/A,TRUE,"GENERAL";"TAB2",#N/A,TRUE,"GENERAL";"TAB3",#N/A,TRUE,"GENERAL";"TAB4",#N/A,TRUE,"GENERAL";"TAB5",#N/A,TRUE,"GENERAL"}</definedName>
    <definedName name="uu" localSheetId="14"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10"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5" hidden="1">{"TAB1",#N/A,TRUE,"GENERAL";"TAB2",#N/A,TRUE,"GENERAL";"TAB3",#N/A,TRUE,"GENERAL";"TAB4",#N/A,TRUE,"GENERAL";"TAB5",#N/A,TRUE,"GENERAL"}</definedName>
    <definedName name="uuu" localSheetId="19"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20" hidden="1">{"TAB1",#N/A,TRUE,"GENERAL";"TAB2",#N/A,TRUE,"GENERAL";"TAB3",#N/A,TRUE,"GENERAL";"TAB4",#N/A,TRUE,"GENERAL";"TAB5",#N/A,TRUE,"GENERAL"}</definedName>
    <definedName name="uuu" localSheetId="11" hidden="1">{"TAB1",#N/A,TRUE,"GENERAL";"TAB2",#N/A,TRUE,"GENERAL";"TAB3",#N/A,TRUE,"GENERAL";"TAB4",#N/A,TRUE,"GENERAL";"TAB5",#N/A,TRUE,"GENERAL"}</definedName>
    <definedName name="uuu" localSheetId="14"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10"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5" hidden="1">{"via1",#N/A,TRUE,"general";"via2",#N/A,TRUE,"general";"via3",#N/A,TRUE,"general"}</definedName>
    <definedName name="uuuuuj" localSheetId="19"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20" hidden="1">{"via1",#N/A,TRUE,"general";"via2",#N/A,TRUE,"general";"via3",#N/A,TRUE,"general"}</definedName>
    <definedName name="uuuuuj" localSheetId="11" hidden="1">{"via1",#N/A,TRUE,"general";"via2",#N/A,TRUE,"general";"via3",#N/A,TRUE,"general"}</definedName>
    <definedName name="uuuuuj" localSheetId="14"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7"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10"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5" hidden="1">{"TAB1",#N/A,TRUE,"GENERAL";"TAB2",#N/A,TRUE,"GENERAL";"TAB3",#N/A,TRUE,"GENERAL";"TAB4",#N/A,TRUE,"GENERAL";"TAB5",#N/A,TRUE,"GENERAL"}</definedName>
    <definedName name="uytu" localSheetId="19"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2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4"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10"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5" hidden="1">{"via1",#N/A,TRUE,"general";"via2",#N/A,TRUE,"general";"via3",#N/A,TRUE,"general"}</definedName>
    <definedName name="uyur" localSheetId="19"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20" hidden="1">{"via1",#N/A,TRUE,"general";"via2",#N/A,TRUE,"general";"via3",#N/A,TRUE,"general"}</definedName>
    <definedName name="uyur" localSheetId="11" hidden="1">{"via1",#N/A,TRUE,"general";"via2",#N/A,TRUE,"general";"via3",#N/A,TRUE,"general"}</definedName>
    <definedName name="uyur" localSheetId="14"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10"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5" hidden="1">{"TAB1",#N/A,TRUE,"GENERAL";"TAB2",#N/A,TRUE,"GENERAL";"TAB3",#N/A,TRUE,"GENERAL";"TAB4",#N/A,TRUE,"GENERAL";"TAB5",#N/A,TRUE,"GENERAL"}</definedName>
    <definedName name="v" localSheetId="19"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20" hidden="1">{"TAB1",#N/A,TRUE,"GENERAL";"TAB2",#N/A,TRUE,"GENERAL";"TAB3",#N/A,TRUE,"GENERAL";"TAB4",#N/A,TRUE,"GENERAL";"TAB5",#N/A,TRUE,"GENERAL"}</definedName>
    <definedName name="v" localSheetId="11" hidden="1">{"TAB1",#N/A,TRUE,"GENERAL";"TAB2",#N/A,TRUE,"GENERAL";"TAB3",#N/A,TRUE,"GENERAL";"TAB4",#N/A,TRUE,"GENERAL";"TAB5",#N/A,TRUE,"GENERAL"}</definedName>
    <definedName name="v" localSheetId="14"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#REF!</definedName>
    <definedName name="valor1" localSheetId="4">#REF!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 localSheetId="2">#REF!</definedName>
    <definedName name="ValorCto">[125]CONTRATO!$E$9</definedName>
    <definedName name="ValorEjecutado" localSheetId="7">#REF!</definedName>
    <definedName name="ValorEjecutado" localSheetId="5">#REF!</definedName>
    <definedName name="ValorEjecutado" localSheetId="6">#REF!</definedName>
    <definedName name="ValorEjecutado" localSheetId="21">#REF!</definedName>
    <definedName name="ValorEjecutado" localSheetId="22">#REF!</definedName>
    <definedName name="ValorEjecutado" localSheetId="23">#REF!</definedName>
    <definedName name="ValorEjecutado" localSheetId="24">#REF!</definedName>
    <definedName name="ValorEjecutado" localSheetId="8">#REF!</definedName>
    <definedName name="ValorEjecutado" localSheetId="9">#REF!</definedName>
    <definedName name="ValorEjecutado" localSheetId="25">#REF!</definedName>
    <definedName name="ValorEjecutado" localSheetId="26">#REF!</definedName>
    <definedName name="ValorEjecutado" localSheetId="27">#REF!</definedName>
    <definedName name="ValorEjecutado" localSheetId="28">#REF!</definedName>
    <definedName name="ValorEjecutado" localSheetId="10">#REF!</definedName>
    <definedName name="ValorEjecutado" localSheetId="12">#REF!</definedName>
    <definedName name="ValorEjecutado" localSheetId="13">#REF!</definedName>
    <definedName name="ValorEjecutado" localSheetId="15">#REF!</definedName>
    <definedName name="ValorEjecutado" localSheetId="19">#REF!</definedName>
    <definedName name="ValorEjecutado" localSheetId="16">#REF!</definedName>
    <definedName name="ValorEjecutado" localSheetId="17">#REF!</definedName>
    <definedName name="ValorEjecutado" localSheetId="18">#REF!</definedName>
    <definedName name="ValorEjecutado" localSheetId="20">#REF!</definedName>
    <definedName name="ValorEjecutado" localSheetId="11">#REF!</definedName>
    <definedName name="ValorEjecutado" localSheetId="14">#REF!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7">IF([0]!Loan_Amount*[0]!Interest_Rate*[0]!Loan_Years*[0]!Loan_Start&gt;0,1,0)</definedName>
    <definedName name="Values_Entered" localSheetId="5">IF([0]!Loan_Amount*[0]!Interest_Rate*[0]!Loan_Years*[0]!Loan_Start&gt;0,1,0)</definedName>
    <definedName name="Values_Entered" localSheetId="6">IF([0]!Loan_Amount*[0]!Interest_Rate*[0]!Loan_Years*[0]!Loan_Start&gt;0,1,0)</definedName>
    <definedName name="Values_Entered" localSheetId="21">IF([0]!Loan_Amount*[0]!Interest_Rate*[0]!Loan_Years*[0]!Loan_Start&gt;0,1,0)</definedName>
    <definedName name="Values_Entered" localSheetId="22">IF([0]!Loan_Amount*[0]!Interest_Rate*[0]!Loan_Years*[0]!Loan_Start&gt;0,1,0)</definedName>
    <definedName name="Values_Entered" localSheetId="23">IF([0]!Loan_Amount*[0]!Interest_Rate*[0]!Loan_Years*[0]!Loan_Start&gt;0,1,0)</definedName>
    <definedName name="Values_Entered" localSheetId="24">IF([0]!Loan_Amount*[0]!Interest_Rate*[0]!Loan_Years*[0]!Loan_Start&gt;0,1,0)</definedName>
    <definedName name="Values_Entered" localSheetId="8">IF([0]!Loan_Amount*[0]!Interest_Rate*[0]!Loan_Years*[0]!Loan_Start&gt;0,1,0)</definedName>
    <definedName name="Values_Entered" localSheetId="9">IF([0]!Loan_Amount*[0]!Interest_Rate*[0]!Loan_Years*[0]!Loan_Start&gt;0,1,0)</definedName>
    <definedName name="Values_Entered" localSheetId="25">IF([0]!Loan_Amount*[0]!Interest_Rate*[0]!Loan_Years*[0]!Loan_Start&gt;0,1,0)</definedName>
    <definedName name="Values_Entered" localSheetId="26">IF([0]!Loan_Amount*[0]!Interest_Rate*[0]!Loan_Years*[0]!Loan_Start&gt;0,1,0)</definedName>
    <definedName name="Values_Entered" localSheetId="27">IF([0]!Loan_Amount*[0]!Interest_Rate*[0]!Loan_Years*[0]!Loan_Start&gt;0,1,0)</definedName>
    <definedName name="Values_Entered" localSheetId="28">IF([0]!Loan_Amount*[0]!Interest_Rate*[0]!Loan_Years*[0]!Loan_Start&gt;0,1,0)</definedName>
    <definedName name="Values_Entered" localSheetId="10">IF([0]!Loan_Amount*[0]!Interest_Rate*[0]!Loan_Years*[0]!Loan_Start&gt;0,1,0)</definedName>
    <definedName name="Values_Entered" localSheetId="12">IF([0]!Loan_Amount*[0]!Interest_Rate*[0]!Loan_Years*[0]!Loan_Start&gt;0,1,0)</definedName>
    <definedName name="Values_Entered" localSheetId="13">IF([0]!Loan_Amount*[0]!Interest_Rate*[0]!Loan_Years*[0]!Loan_Start&gt;0,1,0)</definedName>
    <definedName name="Values_Entered" localSheetId="15">IF([0]!Loan_Amount*[0]!Interest_Rate*[0]!Loan_Years*[0]!Loan_Start&gt;0,1,0)</definedName>
    <definedName name="Values_Entered" localSheetId="19">IF([0]!Loan_Amount*[0]!Interest_Rate*[0]!Loan_Years*[0]!Loan_Start&gt;0,1,0)</definedName>
    <definedName name="Values_Entered" localSheetId="16">IF([0]!Loan_Amount*[0]!Interest_Rate*[0]!Loan_Years*[0]!Loan_Start&gt;0,1,0)</definedName>
    <definedName name="Values_Entered" localSheetId="17">IF([0]!Loan_Amount*[0]!Interest_Rate*[0]!Loan_Years*[0]!Loan_Start&gt;0,1,0)</definedName>
    <definedName name="Values_Entered" localSheetId="18">IF([0]!Loan_Amount*[0]!Interest_Rate*[0]!Loan_Years*[0]!Loan_Start&gt;0,1,0)</definedName>
    <definedName name="Values_Entered" localSheetId="20">IF([0]!Loan_Amount*[0]!Interest_Rate*[0]!Loan_Years*[0]!Loan_Start&gt;0,1,0)</definedName>
    <definedName name="Values_Entered" localSheetId="11">IF([0]!Loan_Amount*[0]!Interest_Rate*[0]!Loan_Years*[0]!Loan_Start&gt;0,1,0)</definedName>
    <definedName name="Values_Entered" localSheetId="14">IF([0]!Loan_Amount*[0]!Interest_Rate*[0]!Loan_Years*[0]!Loan_Start&gt;0,1,0)</definedName>
    <definedName name="Values_Entered" localSheetId="1">IF('MEMORIAS DE CANTIDADES'!Loan_Amount*'MEMORIAS DE CANTIDADES'!Interest_Rate*'MEMORIAS DE CANTIDADES'!Loan_Years*'MEMORIAS DE CANTIDADES'!Loan_Start&gt;0,1,0)</definedName>
    <definedName name="Values_Entered" localSheetId="2">IF('PMA '!Loan_Amount*Interest_Rate*Loan_Years*Loan_Start&gt;0,1,0)</definedName>
    <definedName name="Values_Entered">IF(Loan_Amount*Interest_Rate*Loan_Years*Loan_Start&gt;0,1,0)</definedName>
    <definedName name="Válvulas" localSheetId="7">#REF!</definedName>
    <definedName name="Válvulas" localSheetId="5">#REF!</definedName>
    <definedName name="Válvulas" localSheetId="6">#REF!</definedName>
    <definedName name="Válvulas" localSheetId="21">#REF!</definedName>
    <definedName name="Válvulas" localSheetId="22">#REF!</definedName>
    <definedName name="Válvulas" localSheetId="23">#REF!</definedName>
    <definedName name="Válvulas" localSheetId="24">#REF!</definedName>
    <definedName name="Válvulas" localSheetId="8">#REF!</definedName>
    <definedName name="Válvulas" localSheetId="9">#REF!</definedName>
    <definedName name="Válvulas" localSheetId="25">#REF!</definedName>
    <definedName name="Válvulas" localSheetId="26">#REF!</definedName>
    <definedName name="Válvulas" localSheetId="27">#REF!</definedName>
    <definedName name="Válvulas" localSheetId="28">#REF!</definedName>
    <definedName name="Válvulas" localSheetId="10">#REF!</definedName>
    <definedName name="Válvulas" localSheetId="12">#REF!</definedName>
    <definedName name="Válvulas" localSheetId="13">#REF!</definedName>
    <definedName name="Válvulas" localSheetId="15">#REF!</definedName>
    <definedName name="Válvulas" localSheetId="19">#REF!</definedName>
    <definedName name="Válvulas" localSheetId="16">#REF!</definedName>
    <definedName name="Válvulas" localSheetId="17">#REF!</definedName>
    <definedName name="Válvulas" localSheetId="18">#REF!</definedName>
    <definedName name="Válvulas" localSheetId="20">#REF!</definedName>
    <definedName name="Válvulas" localSheetId="11">#REF!</definedName>
    <definedName name="Válvulas" localSheetId="14">#REF!</definedName>
    <definedName name="Válvulas" localSheetId="1">#REF!</definedName>
    <definedName name="Válvulas">#REF!</definedName>
    <definedName name="Var" localSheetId="2">#REF!</definedName>
    <definedName name="Var">[21]Varios.!$E$1:$E$65536</definedName>
    <definedName name="VARIACION1" localSheetId="7">#REF!</definedName>
    <definedName name="VARIACION1" localSheetId="5">#REF!</definedName>
    <definedName name="VARIACION1" localSheetId="6">#REF!</definedName>
    <definedName name="VARIACION1" localSheetId="21">#REF!</definedName>
    <definedName name="VARIACION1" localSheetId="22">#REF!</definedName>
    <definedName name="VARIACION1" localSheetId="23">#REF!</definedName>
    <definedName name="VARIACION1" localSheetId="24">#REF!</definedName>
    <definedName name="VARIACION1" localSheetId="8">#REF!</definedName>
    <definedName name="VARIACION1" localSheetId="9">#REF!</definedName>
    <definedName name="VARIACION1" localSheetId="25">#REF!</definedName>
    <definedName name="VARIACION1" localSheetId="26">#REF!</definedName>
    <definedName name="VARIACION1" localSheetId="27">#REF!</definedName>
    <definedName name="VARIACION1" localSheetId="28">#REF!</definedName>
    <definedName name="VARIACION1" localSheetId="10">#REF!</definedName>
    <definedName name="VARIACION1" localSheetId="12">#REF!</definedName>
    <definedName name="VARIACION1" localSheetId="13">#REF!</definedName>
    <definedName name="VARIACION1" localSheetId="15">#REF!</definedName>
    <definedName name="VARIACION1" localSheetId="19">#REF!</definedName>
    <definedName name="VARIACION1" localSheetId="16">#REF!</definedName>
    <definedName name="VARIACION1" localSheetId="17">#REF!</definedName>
    <definedName name="VARIACION1" localSheetId="18">#REF!</definedName>
    <definedName name="VARIACION1" localSheetId="20">#REF!</definedName>
    <definedName name="VARIACION1" localSheetId="11">#REF!</definedName>
    <definedName name="VARIACION1" localSheetId="14">#REF!</definedName>
    <definedName name="VARIACION1" localSheetId="1">#REF!</definedName>
    <definedName name="VARIACION1">#REF!</definedName>
    <definedName name="Varios" localSheetId="1">#REF!</definedName>
    <definedName name="Varios">#REF!</definedName>
    <definedName name="vbvbvbvb" localSheetId="7"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2">#REF!</definedName>
    <definedName name="vc">#REF!</definedName>
    <definedName name="vct" localSheetId="1">#REF!</definedName>
    <definedName name="vct">#REF!</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10"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5" hidden="1">{"via1",#N/A,TRUE,"general";"via2",#N/A,TRUE,"general";"via3",#N/A,TRUE,"general"}</definedName>
    <definedName name="vdfvuio" localSheetId="19"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20" hidden="1">{"via1",#N/A,TRUE,"general";"via2",#N/A,TRUE,"general";"via3",#N/A,TRUE,"general"}</definedName>
    <definedName name="vdfvuio" localSheetId="11" hidden="1">{"via1",#N/A,TRUE,"general";"via2",#N/A,TRUE,"general";"via3",#N/A,TRUE,"general"}</definedName>
    <definedName name="vdfvuio" localSheetId="14"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10"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5" hidden="1">{"via1",#N/A,TRUE,"general";"via2",#N/A,TRUE,"general";"via3",#N/A,TRUE,"general"}</definedName>
    <definedName name="vdsvnj" localSheetId="19"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20" hidden="1">{"via1",#N/A,TRUE,"general";"via2",#N/A,TRUE,"general";"via3",#N/A,TRUE,"general"}</definedName>
    <definedName name="vdsvnj" localSheetId="11" hidden="1">{"via1",#N/A,TRUE,"general";"via2",#N/A,TRUE,"general";"via3",#N/A,TRUE,"general"}</definedName>
    <definedName name="vdsvnj" localSheetId="14"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#REF!</definedName>
    <definedName name="VEX" localSheetId="1">[13]Tablas!#REF!</definedName>
    <definedName name="VEX" localSheetId="2">#REF!</definedName>
    <definedName name="VEX">[13]Tablas!#REF!</definedName>
    <definedName name="VEX_ON" localSheetId="7">#REF!</definedName>
    <definedName name="VEX_ON" localSheetId="5">#REF!</definedName>
    <definedName name="VEX_ON" localSheetId="6">#REF!</definedName>
    <definedName name="VEX_ON" localSheetId="21">#REF!</definedName>
    <definedName name="VEX_ON" localSheetId="22">#REF!</definedName>
    <definedName name="VEX_ON" localSheetId="23">#REF!</definedName>
    <definedName name="VEX_ON" localSheetId="24">#REF!</definedName>
    <definedName name="VEX_ON" localSheetId="8">#REF!</definedName>
    <definedName name="VEX_ON" localSheetId="9">#REF!</definedName>
    <definedName name="VEX_ON" localSheetId="25">#REF!</definedName>
    <definedName name="VEX_ON" localSheetId="26">#REF!</definedName>
    <definedName name="VEX_ON" localSheetId="27">#REF!</definedName>
    <definedName name="VEX_ON" localSheetId="28">#REF!</definedName>
    <definedName name="VEX_ON" localSheetId="10">#REF!</definedName>
    <definedName name="VEX_ON" localSheetId="12">#REF!</definedName>
    <definedName name="VEX_ON" localSheetId="13">#REF!</definedName>
    <definedName name="VEX_ON" localSheetId="15">#REF!</definedName>
    <definedName name="VEX_ON" localSheetId="19">#REF!</definedName>
    <definedName name="VEX_ON" localSheetId="16">#REF!</definedName>
    <definedName name="VEX_ON" localSheetId="17">#REF!</definedName>
    <definedName name="VEX_ON" localSheetId="18">#REF!</definedName>
    <definedName name="VEX_ON" localSheetId="20">#REF!</definedName>
    <definedName name="VEX_ON" localSheetId="11">#REF!</definedName>
    <definedName name="VEX_ON" localSheetId="14">#REF!</definedName>
    <definedName name="VEX_ON" localSheetId="1">#REF!</definedName>
    <definedName name="VEX_ON">#REF!</definedName>
    <definedName name="VEX1_1" localSheetId="7">[13]Tablas!#REF!</definedName>
    <definedName name="VEX1_1" localSheetId="5">[13]Tablas!#REF!</definedName>
    <definedName name="VEX1_1" localSheetId="6">[13]Tablas!#REF!</definedName>
    <definedName name="VEX1_1" localSheetId="21">[13]Tablas!#REF!</definedName>
    <definedName name="VEX1_1" localSheetId="22">[13]Tablas!#REF!</definedName>
    <definedName name="VEX1_1" localSheetId="23">[13]Tablas!#REF!</definedName>
    <definedName name="VEX1_1" localSheetId="24">[13]Tablas!#REF!</definedName>
    <definedName name="VEX1_1" localSheetId="8">[13]Tablas!#REF!</definedName>
    <definedName name="VEX1_1" localSheetId="9">[13]Tablas!#REF!</definedName>
    <definedName name="VEX1_1" localSheetId="25">[13]Tablas!#REF!</definedName>
    <definedName name="VEX1_1" localSheetId="26">[13]Tablas!#REF!</definedName>
    <definedName name="VEX1_1" localSheetId="27">[13]Tablas!#REF!</definedName>
    <definedName name="VEX1_1" localSheetId="28">[13]Tablas!#REF!</definedName>
    <definedName name="VEX1_1" localSheetId="10">[13]Tablas!#REF!</definedName>
    <definedName name="VEX1_1" localSheetId="12">[13]Tablas!#REF!</definedName>
    <definedName name="VEX1_1" localSheetId="13">[13]Tablas!#REF!</definedName>
    <definedName name="VEX1_1" localSheetId="15">[13]Tablas!#REF!</definedName>
    <definedName name="VEX1_1" localSheetId="19">[13]Tablas!#REF!</definedName>
    <definedName name="VEX1_1" localSheetId="16">[13]Tablas!#REF!</definedName>
    <definedName name="VEX1_1" localSheetId="17">[13]Tablas!#REF!</definedName>
    <definedName name="VEX1_1" localSheetId="18">[13]Tablas!#REF!</definedName>
    <definedName name="VEX1_1" localSheetId="20">[13]Tablas!#REF!</definedName>
    <definedName name="VEX1_1" localSheetId="11">[13]Tablas!#REF!</definedName>
    <definedName name="VEX1_1" localSheetId="14">[13]Tablas!#REF!</definedName>
    <definedName name="VEX1_1" localSheetId="1">[13]Tablas!#REF!</definedName>
    <definedName name="VEX1_1" localSheetId="2">#REF!</definedName>
    <definedName name="VEX1_1">[13]Tablas!#REF!</definedName>
    <definedName name="VEX1_1_1" localSheetId="1">[13]Tablas!#REF!</definedName>
    <definedName name="VEX1_1_1" localSheetId="2">#REF!</definedName>
    <definedName name="VEX1_1_1">[13]Tablas!#REF!</definedName>
    <definedName name="VEX1_1_2" localSheetId="1">[13]Tablas!#REF!</definedName>
    <definedName name="VEX1_1_2" localSheetId="2">#REF!</definedName>
    <definedName name="VEX1_1_2">[13]Tablas!#REF!</definedName>
    <definedName name="VEX1_1_3" localSheetId="2">#REF!</definedName>
    <definedName name="VEX1_1_3">[13]Tablas!#REF!</definedName>
    <definedName name="VEX1_1_4" localSheetId="2">#REF!</definedName>
    <definedName name="VEX1_1_4">[13]Tablas!#REF!</definedName>
    <definedName name="VEX1_2" localSheetId="2">#REF!</definedName>
    <definedName name="VEX1_2">[13]Tablas!#REF!</definedName>
    <definedName name="VEX1_3" localSheetId="2">#REF!</definedName>
    <definedName name="VEX1_3">[13]Tablas!#REF!</definedName>
    <definedName name="VFA" localSheetId="2">#REF!</definedName>
    <definedName name="VFA">[13]Tablas!#REF!</definedName>
    <definedName name="VFA1_1" localSheetId="2">#REF!</definedName>
    <definedName name="VFA1_1">[13]Tablas!#REF!</definedName>
    <definedName name="VFA1_1_1" localSheetId="2">#REF!</definedName>
    <definedName name="VFA1_1_1">[13]Tablas!#REF!</definedName>
    <definedName name="VFA1_1_2" localSheetId="2">#REF!</definedName>
    <definedName name="VFA1_1_2">[13]Tablas!#REF!</definedName>
    <definedName name="VFA1_1_3" localSheetId="2">#REF!</definedName>
    <definedName name="VFA1_1_3">[13]Tablas!#REF!</definedName>
    <definedName name="VFA1_1_4" localSheetId="2">#REF!</definedName>
    <definedName name="VFA1_1_4">[13]Tablas!#REF!</definedName>
    <definedName name="VFA1_1_5" localSheetId="2">#REF!</definedName>
    <definedName name="VFA1_1_5">[13]Tablas!#REF!</definedName>
    <definedName name="VFA1_1_6" localSheetId="2">#REF!</definedName>
    <definedName name="VFA1_1_6">[13]Tablas!#REF!</definedName>
    <definedName name="VFA1_2" localSheetId="2">#REF!</definedName>
    <definedName name="VFA1_2">[13]Tablas!#REF!</definedName>
    <definedName name="VFA1_3" localSheetId="2">#REF!</definedName>
    <definedName name="VFA1_3">[13]Tablas!#REF!</definedName>
    <definedName name="vfbgnhyt" localSheetId="7"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10"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5" hidden="1">{"via1",#N/A,TRUE,"general";"via2",#N/A,TRUE,"general";"via3",#N/A,TRUE,"general"}</definedName>
    <definedName name="vfbgnhyt" localSheetId="19"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20" hidden="1">{"via1",#N/A,TRUE,"general";"via2",#N/A,TRUE,"general";"via3",#N/A,TRUE,"general"}</definedName>
    <definedName name="vfbgnhyt" localSheetId="11" hidden="1">{"via1",#N/A,TRUE,"general";"via2",#N/A,TRUE,"general";"via3",#N/A,TRUE,"general"}</definedName>
    <definedName name="vfbgnhyt" localSheetId="14"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 localSheetId="2">#REF!</definedName>
    <definedName name="vfh">'[83]7422CW00'!#REF!</definedName>
    <definedName name="VFR" localSheetId="7">#REF!</definedName>
    <definedName name="VFR" localSheetId="5">#REF!</definedName>
    <definedName name="VFR" localSheetId="6">#REF!</definedName>
    <definedName name="VFR" localSheetId="21">#REF!</definedName>
    <definedName name="VFR" localSheetId="22">#REF!</definedName>
    <definedName name="VFR" localSheetId="23">#REF!</definedName>
    <definedName name="VFR" localSheetId="24">#REF!</definedName>
    <definedName name="VFR" localSheetId="8">#REF!</definedName>
    <definedName name="VFR" localSheetId="9">#REF!</definedName>
    <definedName name="VFR" localSheetId="25">#REF!</definedName>
    <definedName name="VFR" localSheetId="26">#REF!</definedName>
    <definedName name="VFR" localSheetId="27">#REF!</definedName>
    <definedName name="VFR" localSheetId="28">#REF!</definedName>
    <definedName name="VFR" localSheetId="10">#REF!</definedName>
    <definedName name="VFR" localSheetId="12">#REF!</definedName>
    <definedName name="VFR" localSheetId="13">#REF!</definedName>
    <definedName name="VFR" localSheetId="15">#REF!</definedName>
    <definedName name="VFR" localSheetId="19">#REF!</definedName>
    <definedName name="VFR" localSheetId="16">#REF!</definedName>
    <definedName name="VFR" localSheetId="17">#REF!</definedName>
    <definedName name="VFR" localSheetId="18">#REF!</definedName>
    <definedName name="VFR" localSheetId="20">#REF!</definedName>
    <definedName name="VFR" localSheetId="11">#REF!</definedName>
    <definedName name="VFR" localSheetId="14">#REF!</definedName>
    <definedName name="VFR" localSheetId="1">#REF!</definedName>
    <definedName name="VFR">#REF!</definedName>
    <definedName name="vfvdv" localSheetId="7"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10"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5" hidden="1">{"TAB1",#N/A,TRUE,"GENERAL";"TAB2",#N/A,TRUE,"GENERAL";"TAB3",#N/A,TRUE,"GENERAL";"TAB4",#N/A,TRUE,"GENERAL";"TAB5",#N/A,TRUE,"GENERAL"}</definedName>
    <definedName name="vfvf" localSheetId="19"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2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4"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 localSheetId="2">#REF!</definedName>
    <definedName name="VIA">#REF!</definedName>
    <definedName name="VICEP_DIRECC" localSheetId="2">#REF!</definedName>
    <definedName name="VICEP_DIRECC">[105]Tablas!$A$6:$A$26</definedName>
    <definedName name="VigenciaDolares" localSheetId="7">#REF!</definedName>
    <definedName name="VigenciaDolares" localSheetId="5">#REF!</definedName>
    <definedName name="VigenciaDolares" localSheetId="6">#REF!</definedName>
    <definedName name="VigenciaDolares" localSheetId="21">#REF!</definedName>
    <definedName name="VigenciaDolares" localSheetId="22">#REF!</definedName>
    <definedName name="VigenciaDolares" localSheetId="23">#REF!</definedName>
    <definedName name="VigenciaDolares" localSheetId="24">#REF!</definedName>
    <definedName name="VigenciaDolares" localSheetId="8">#REF!</definedName>
    <definedName name="VigenciaDolares" localSheetId="9">#REF!</definedName>
    <definedName name="VigenciaDolares" localSheetId="25">#REF!</definedName>
    <definedName name="VigenciaDolares" localSheetId="26">#REF!</definedName>
    <definedName name="VigenciaDolares" localSheetId="27">#REF!</definedName>
    <definedName name="VigenciaDolares" localSheetId="28">#REF!</definedName>
    <definedName name="VigenciaDolares" localSheetId="10">#REF!</definedName>
    <definedName name="VigenciaDolares" localSheetId="12">#REF!</definedName>
    <definedName name="VigenciaDolares" localSheetId="13">#REF!</definedName>
    <definedName name="VigenciaDolares" localSheetId="15">#REF!</definedName>
    <definedName name="VigenciaDolares" localSheetId="19">#REF!</definedName>
    <definedName name="VigenciaDolares" localSheetId="16">#REF!</definedName>
    <definedName name="VigenciaDolares" localSheetId="17">#REF!</definedName>
    <definedName name="VigenciaDolares" localSheetId="18">#REF!</definedName>
    <definedName name="VigenciaDolares" localSheetId="20">#REF!</definedName>
    <definedName name="VigenciaDolares" localSheetId="11">#REF!</definedName>
    <definedName name="VigenciaDolares" localSheetId="14">#REF!</definedName>
    <definedName name="VigenciaDolares" localSheetId="1">#REF!</definedName>
    <definedName name="VigenciaDolares">#REF!</definedName>
    <definedName name="VigenciaPesos" localSheetId="1">#REF!</definedName>
    <definedName name="VigenciaPesos">#REF!</definedName>
    <definedName name="VIGFUTURA" localSheetId="2">#REF!</definedName>
    <definedName name="VIGFUTURA">[105]Tablas!$J$6:$J$8</definedName>
    <definedName name="VIT" localSheetId="1">[13]Tablas!#REF!</definedName>
    <definedName name="VIT" localSheetId="2">#REF!</definedName>
    <definedName name="VIT">[13]Tablas!#REF!</definedName>
    <definedName name="VIT1_1" localSheetId="1">[13]Tablas!#REF!</definedName>
    <definedName name="VIT1_1" localSheetId="2">#REF!</definedName>
    <definedName name="VIT1_1">[13]Tablas!#REF!</definedName>
    <definedName name="VIT1_1_1" localSheetId="1">[13]Tablas!#REF!</definedName>
    <definedName name="VIT1_1_1" localSheetId="2">#REF!</definedName>
    <definedName name="VIT1_1_1">[13]Tablas!#REF!</definedName>
    <definedName name="VIT1_1_10" localSheetId="1">[13]Tablas!#REF!</definedName>
    <definedName name="VIT1_1_10" localSheetId="2">#REF!</definedName>
    <definedName name="VIT1_1_10">[13]Tablas!#REF!</definedName>
    <definedName name="VIT1_1_11" localSheetId="2">#REF!</definedName>
    <definedName name="VIT1_1_11">[13]Tablas!#REF!</definedName>
    <definedName name="VIT1_1_12" localSheetId="2">#REF!</definedName>
    <definedName name="VIT1_1_12">[13]Tablas!#REF!</definedName>
    <definedName name="VIT1_1_13" localSheetId="2">#REF!</definedName>
    <definedName name="VIT1_1_13">[13]Tablas!#REF!</definedName>
    <definedName name="VIT1_1_14" localSheetId="2">#REF!</definedName>
    <definedName name="VIT1_1_14">[13]Tablas!#REF!</definedName>
    <definedName name="VIT1_1_15" localSheetId="2">#REF!</definedName>
    <definedName name="VIT1_1_15">[13]Tablas!#REF!</definedName>
    <definedName name="VIT1_1_16" localSheetId="2">#REF!</definedName>
    <definedName name="VIT1_1_16">[13]Tablas!#REF!</definedName>
    <definedName name="VIt1_1_17" localSheetId="2">#REF!</definedName>
    <definedName name="VIt1_1_17">[13]Tablas!#REF!</definedName>
    <definedName name="VIT1_1_18" localSheetId="2">#REF!</definedName>
    <definedName name="VIT1_1_18">[13]Tablas!#REF!</definedName>
    <definedName name="VIt1_1_19" localSheetId="2">#REF!</definedName>
    <definedName name="VIt1_1_19">[13]Tablas!#REF!</definedName>
    <definedName name="VIT1_1_2" localSheetId="2">#REF!</definedName>
    <definedName name="VIT1_1_2">[13]Tablas!#REF!</definedName>
    <definedName name="VIT1_1_20" localSheetId="2">#REF!</definedName>
    <definedName name="VIT1_1_20">[13]Tablas!#REF!</definedName>
    <definedName name="VIT1_1_3" localSheetId="2">#REF!</definedName>
    <definedName name="VIT1_1_3">[13]Tablas!#REF!</definedName>
    <definedName name="VIT1_1_4" localSheetId="2">#REF!</definedName>
    <definedName name="VIT1_1_4">[13]Tablas!#REF!</definedName>
    <definedName name="VIT1_1_5" localSheetId="2">#REF!</definedName>
    <definedName name="VIT1_1_5">[13]Tablas!#REF!</definedName>
    <definedName name="VIT1_1_6" localSheetId="2">#REF!</definedName>
    <definedName name="VIT1_1_6">[13]Tablas!#REF!</definedName>
    <definedName name="VIT1_1_7" localSheetId="2">#REF!</definedName>
    <definedName name="VIT1_1_7">[13]Tablas!#REF!</definedName>
    <definedName name="VIT1_1_8" localSheetId="2">#REF!</definedName>
    <definedName name="VIT1_1_8">[13]Tablas!#REF!</definedName>
    <definedName name="VIT1_1_9" localSheetId="2">#REF!</definedName>
    <definedName name="VIT1_1_9">[13]Tablas!#REF!</definedName>
    <definedName name="VIT1_2" localSheetId="2">#REF!</definedName>
    <definedName name="VIT1_2">[13]Tablas!#REF!</definedName>
    <definedName name="VIT1_3" localSheetId="2">#REF!</definedName>
    <definedName name="VIT1_3">[13]Tablas!#REF!</definedName>
    <definedName name="VIT1_4" localSheetId="2">#REF!</definedName>
    <definedName name="VIT1_4">[13]Tablas!#REF!</definedName>
    <definedName name="VIT1_5" localSheetId="2">#REF!</definedName>
    <definedName name="VIT1_5">[13]Tablas!#REF!</definedName>
    <definedName name="VIT1_6" localSheetId="2">#REF!</definedName>
    <definedName name="VIT1_6">[13]Tablas!#REF!</definedName>
    <definedName name="vital5" localSheetId="2">#REF!</definedName>
    <definedName name="vital5">[56]Personalizar!$E$15</definedName>
    <definedName name="vk" localSheetId="7"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10"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5" hidden="1">{"via1",#N/A,TRUE,"general";"via2",#N/A,TRUE,"general";"via3",#N/A,TRUE,"general"}</definedName>
    <definedName name="vk" localSheetId="19"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20" hidden="1">{"via1",#N/A,TRUE,"general";"via2",#N/A,TRUE,"general";"via3",#N/A,TRUE,"general"}</definedName>
    <definedName name="vk" localSheetId="11" hidden="1">{"via1",#N/A,TRUE,"general";"via2",#N/A,TRUE,"general";"via3",#N/A,TRUE,"general"}</definedName>
    <definedName name="vk" localSheetId="14"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10"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5" hidden="1">{"via1",#N/A,TRUE,"general";"via2",#N/A,TRUE,"general";"via3",#N/A,TRUE,"general"}</definedName>
    <definedName name="vnbvxb" localSheetId="19"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20" hidden="1">{"via1",#N/A,TRUE,"general";"via2",#N/A,TRUE,"general";"via3",#N/A,TRUE,"general"}</definedName>
    <definedName name="vnbvxb" localSheetId="11" hidden="1">{"via1",#N/A,TRUE,"general";"via2",#N/A,TRUE,"general";"via3",#N/A,TRUE,"general"}</definedName>
    <definedName name="vnbvxb" localSheetId="14"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 localSheetId="2">#REF!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2">#REF!</definedName>
    <definedName name="VPR1_1">[13]Tablas!#REF!</definedName>
    <definedName name="VPR1_1_1" localSheetId="2">#REF!</definedName>
    <definedName name="VPR1_1_1">[13]Tablas!#REF!</definedName>
    <definedName name="VPR1_1_10" localSheetId="2">#REF!</definedName>
    <definedName name="VPR1_1_10">[13]Tablas!#REF!</definedName>
    <definedName name="VPR1_1_11" localSheetId="2">#REF!</definedName>
    <definedName name="VPR1_1_11">[13]Tablas!#REF!</definedName>
    <definedName name="VPR1_1_12" localSheetId="2">#REF!</definedName>
    <definedName name="VPR1_1_12">[13]Tablas!#REF!</definedName>
    <definedName name="VPR1_1_13" localSheetId="2">#REF!</definedName>
    <definedName name="VPR1_1_13">[13]Tablas!#REF!</definedName>
    <definedName name="VPR1_1_14" localSheetId="2">#REF!</definedName>
    <definedName name="VPR1_1_14">[13]Tablas!#REF!</definedName>
    <definedName name="VPR1_1_15" localSheetId="2">#REF!</definedName>
    <definedName name="VPR1_1_15">[13]Tablas!#REF!</definedName>
    <definedName name="VPR1_1_16" localSheetId="2">#REF!</definedName>
    <definedName name="VPR1_1_16">[13]Tablas!#REF!</definedName>
    <definedName name="VPR1_1_17" localSheetId="2">#REF!</definedName>
    <definedName name="VPR1_1_17">[13]Tablas!#REF!</definedName>
    <definedName name="VPR1_1_18" localSheetId="2">#REF!</definedName>
    <definedName name="VPR1_1_18">[13]Tablas!#REF!</definedName>
    <definedName name="VPR1_1_19" localSheetId="2">#REF!</definedName>
    <definedName name="VPR1_1_19">[13]Tablas!#REF!</definedName>
    <definedName name="VPR1_1_2" localSheetId="2">#REF!</definedName>
    <definedName name="VPR1_1_2">[13]Tablas!#REF!</definedName>
    <definedName name="VPR1_1_20" localSheetId="2">#REF!</definedName>
    <definedName name="VPR1_1_20">[13]Tablas!#REF!</definedName>
    <definedName name="VPR1_1_21" localSheetId="2">#REF!</definedName>
    <definedName name="VPR1_1_21">[13]Tablas!#REF!</definedName>
    <definedName name="VPR1_1_22" localSheetId="2">#REF!</definedName>
    <definedName name="VPR1_1_22">[13]Tablas!#REF!</definedName>
    <definedName name="VPR1_1_23" localSheetId="2">#REF!</definedName>
    <definedName name="VPR1_1_23">[13]Tablas!#REF!</definedName>
    <definedName name="VPR1_1_24" localSheetId="2">#REF!</definedName>
    <definedName name="VPR1_1_24">[13]Tablas!#REF!</definedName>
    <definedName name="VPR1_1_25" localSheetId="2">#REF!</definedName>
    <definedName name="VPR1_1_25">[13]Tablas!#REF!</definedName>
    <definedName name="VPR1_1_26" localSheetId="2">#REF!</definedName>
    <definedName name="VPR1_1_26">[13]Tablas!#REF!</definedName>
    <definedName name="VPR1_1_27" localSheetId="2">#REF!</definedName>
    <definedName name="VPR1_1_27">[13]Tablas!#REF!</definedName>
    <definedName name="VPR1_1_28" localSheetId="2">#REF!</definedName>
    <definedName name="VPR1_1_28">[13]Tablas!#REF!</definedName>
    <definedName name="VPR1_1_29" localSheetId="2">#REF!</definedName>
    <definedName name="VPR1_1_29">[13]Tablas!#REF!</definedName>
    <definedName name="VPR1_1_3" localSheetId="2">#REF!</definedName>
    <definedName name="VPR1_1_3">[13]Tablas!#REF!</definedName>
    <definedName name="VPR1_1_30" localSheetId="2">#REF!</definedName>
    <definedName name="VPR1_1_30">[13]Tablas!#REF!</definedName>
    <definedName name="VPR1_1_31" localSheetId="2">#REF!</definedName>
    <definedName name="VPR1_1_31">[13]Tablas!#REF!</definedName>
    <definedName name="VPR1_1_32" localSheetId="2">#REF!</definedName>
    <definedName name="VPR1_1_32">[13]Tablas!#REF!</definedName>
    <definedName name="VPR1_1_4" localSheetId="2">#REF!</definedName>
    <definedName name="VPR1_1_4">[13]Tablas!#REF!</definedName>
    <definedName name="VPR1_1_5" localSheetId="2">#REF!</definedName>
    <definedName name="VPR1_1_5">[13]Tablas!#REF!</definedName>
    <definedName name="VPR1_1_6" localSheetId="2">#REF!</definedName>
    <definedName name="VPR1_1_6">[13]Tablas!#REF!</definedName>
    <definedName name="VPR1_1_7" localSheetId="2">#REF!</definedName>
    <definedName name="VPR1_1_7">[13]Tablas!#REF!</definedName>
    <definedName name="VPR1_1_8" localSheetId="2">#REF!</definedName>
    <definedName name="VPR1_1_8">[13]Tablas!#REF!</definedName>
    <definedName name="VPR1_1_9" localSheetId="2">#REF!</definedName>
    <definedName name="VPR1_1_9">[13]Tablas!#REF!</definedName>
    <definedName name="VPR1_2" localSheetId="2">#REF!</definedName>
    <definedName name="VPR1_2">[13]Tablas!#REF!</definedName>
    <definedName name="VPR1_3" localSheetId="2">#REF!</definedName>
    <definedName name="VPR1_3">[13]Tablas!#REF!</definedName>
    <definedName name="VPR1_4" localSheetId="2">#REF!</definedName>
    <definedName name="VPR1_4">[13]Tablas!#REF!</definedName>
    <definedName name="VPR1_5" localSheetId="2">#REF!</definedName>
    <definedName name="VPR1_5">[13]Tablas!#REF!</definedName>
    <definedName name="VPR1_6" localSheetId="2">#REF!</definedName>
    <definedName name="VPR1_6">[13]Tablas!#REF!</definedName>
    <definedName name="vpt" localSheetId="7">#REF!</definedName>
    <definedName name="vpt" localSheetId="5">#REF!</definedName>
    <definedName name="vpt" localSheetId="6">#REF!</definedName>
    <definedName name="vpt" localSheetId="21">#REF!</definedName>
    <definedName name="vpt" localSheetId="22">#REF!</definedName>
    <definedName name="vpt" localSheetId="23">#REF!</definedName>
    <definedName name="vpt" localSheetId="24">#REF!</definedName>
    <definedName name="vpt" localSheetId="8">#REF!</definedName>
    <definedName name="vpt" localSheetId="9">#REF!</definedName>
    <definedName name="vpt" localSheetId="25">#REF!</definedName>
    <definedName name="vpt" localSheetId="26">#REF!</definedName>
    <definedName name="vpt" localSheetId="27">#REF!</definedName>
    <definedName name="vpt" localSheetId="28">#REF!</definedName>
    <definedName name="vpt" localSheetId="10">#REF!</definedName>
    <definedName name="vpt" localSheetId="12">#REF!</definedName>
    <definedName name="vpt" localSheetId="13">#REF!</definedName>
    <definedName name="vpt" localSheetId="15">#REF!</definedName>
    <definedName name="vpt" localSheetId="19">#REF!</definedName>
    <definedName name="vpt" localSheetId="16">#REF!</definedName>
    <definedName name="vpt" localSheetId="17">#REF!</definedName>
    <definedName name="vpt" localSheetId="18">#REF!</definedName>
    <definedName name="vpt" localSheetId="20">#REF!</definedName>
    <definedName name="vpt" localSheetId="11">#REF!</definedName>
    <definedName name="vpt" localSheetId="14">#REF!</definedName>
    <definedName name="vpt" localSheetId="1">#REF!</definedName>
    <definedName name="vpt">#REF!</definedName>
    <definedName name="VRP" localSheetId="7">[13]Tablas!#REF!</definedName>
    <definedName name="VRP" localSheetId="5">[13]Tablas!#REF!</definedName>
    <definedName name="VRP" localSheetId="6">[13]Tablas!#REF!</definedName>
    <definedName name="VRP" localSheetId="21">[13]Tablas!#REF!</definedName>
    <definedName name="VRP" localSheetId="22">[13]Tablas!#REF!</definedName>
    <definedName name="VRP" localSheetId="23">[13]Tablas!#REF!</definedName>
    <definedName name="VRP" localSheetId="24">[13]Tablas!#REF!</definedName>
    <definedName name="VRP" localSheetId="8">[13]Tablas!#REF!</definedName>
    <definedName name="VRP" localSheetId="9">[13]Tablas!#REF!</definedName>
    <definedName name="VRP" localSheetId="25">[13]Tablas!#REF!</definedName>
    <definedName name="VRP" localSheetId="26">[13]Tablas!#REF!</definedName>
    <definedName name="VRP" localSheetId="27">[13]Tablas!#REF!</definedName>
    <definedName name="VRP" localSheetId="28">[13]Tablas!#REF!</definedName>
    <definedName name="VRP" localSheetId="10">[13]Tablas!#REF!</definedName>
    <definedName name="VRP" localSheetId="12">[13]Tablas!#REF!</definedName>
    <definedName name="VRP" localSheetId="13">[13]Tablas!#REF!</definedName>
    <definedName name="VRP" localSheetId="15">[13]Tablas!#REF!</definedName>
    <definedName name="VRP" localSheetId="19">[13]Tablas!#REF!</definedName>
    <definedName name="VRP" localSheetId="16">[13]Tablas!#REF!</definedName>
    <definedName name="VRP" localSheetId="17">[13]Tablas!#REF!</definedName>
    <definedName name="VRP" localSheetId="18">[13]Tablas!#REF!</definedName>
    <definedName name="VRP" localSheetId="20">[13]Tablas!#REF!</definedName>
    <definedName name="VRP" localSheetId="11">[13]Tablas!#REF!</definedName>
    <definedName name="VRP" localSheetId="14">[13]Tablas!#REF!</definedName>
    <definedName name="VRP" localSheetId="1">[13]Tablas!#REF!</definedName>
    <definedName name="VRP" localSheetId="2">#REF!</definedName>
    <definedName name="VRP">[13]Tablas!#REF!</definedName>
    <definedName name="VRP_PETROQ" localSheetId="7">#REF!</definedName>
    <definedName name="VRP_PETROQ" localSheetId="5">#REF!</definedName>
    <definedName name="VRP_PETROQ" localSheetId="6">#REF!</definedName>
    <definedName name="VRP_PETROQ" localSheetId="21">#REF!</definedName>
    <definedName name="VRP_PETROQ" localSheetId="22">#REF!</definedName>
    <definedName name="VRP_PETROQ" localSheetId="23">#REF!</definedName>
    <definedName name="VRP_PETROQ" localSheetId="24">#REF!</definedName>
    <definedName name="VRP_PETROQ" localSheetId="8">#REF!</definedName>
    <definedName name="VRP_PETROQ" localSheetId="9">#REF!</definedName>
    <definedName name="VRP_PETROQ" localSheetId="25">#REF!</definedName>
    <definedName name="VRP_PETROQ" localSheetId="26">#REF!</definedName>
    <definedName name="VRP_PETROQ" localSheetId="27">#REF!</definedName>
    <definedName name="VRP_PETROQ" localSheetId="28">#REF!</definedName>
    <definedName name="VRP_PETROQ" localSheetId="10">#REF!</definedName>
    <definedName name="VRP_PETROQ" localSheetId="12">#REF!</definedName>
    <definedName name="VRP_PETROQ" localSheetId="13">#REF!</definedName>
    <definedName name="VRP_PETROQ" localSheetId="15">#REF!</definedName>
    <definedName name="VRP_PETROQ" localSheetId="19">#REF!</definedName>
    <definedName name="VRP_PETROQ" localSheetId="16">#REF!</definedName>
    <definedName name="VRP_PETROQ" localSheetId="17">#REF!</definedName>
    <definedName name="VRP_PETROQ" localSheetId="18">#REF!</definedName>
    <definedName name="VRP_PETROQ" localSheetId="20">#REF!</definedName>
    <definedName name="VRP_PETROQ" localSheetId="11">#REF!</definedName>
    <definedName name="VRP_PETROQ" localSheetId="14">#REF!</definedName>
    <definedName name="VRP_PETROQ" localSheetId="1">#REF!</definedName>
    <definedName name="VRP_PETROQ">#REF!</definedName>
    <definedName name="VRP1_1" localSheetId="7">[13]Tablas!#REF!</definedName>
    <definedName name="VRP1_1" localSheetId="5">[13]Tablas!#REF!</definedName>
    <definedName name="VRP1_1" localSheetId="6">[13]Tablas!#REF!</definedName>
    <definedName name="VRP1_1" localSheetId="21">[13]Tablas!#REF!</definedName>
    <definedName name="VRP1_1" localSheetId="22">[13]Tablas!#REF!</definedName>
    <definedName name="VRP1_1" localSheetId="23">[13]Tablas!#REF!</definedName>
    <definedName name="VRP1_1" localSheetId="24">[13]Tablas!#REF!</definedName>
    <definedName name="VRP1_1" localSheetId="8">[13]Tablas!#REF!</definedName>
    <definedName name="VRP1_1" localSheetId="9">[13]Tablas!#REF!</definedName>
    <definedName name="VRP1_1" localSheetId="25">[13]Tablas!#REF!</definedName>
    <definedName name="VRP1_1" localSheetId="26">[13]Tablas!#REF!</definedName>
    <definedName name="VRP1_1" localSheetId="27">[13]Tablas!#REF!</definedName>
    <definedName name="VRP1_1" localSheetId="28">[13]Tablas!#REF!</definedName>
    <definedName name="VRP1_1" localSheetId="10">[13]Tablas!#REF!</definedName>
    <definedName name="VRP1_1" localSheetId="12">[13]Tablas!#REF!</definedName>
    <definedName name="VRP1_1" localSheetId="13">[13]Tablas!#REF!</definedName>
    <definedName name="VRP1_1" localSheetId="15">[13]Tablas!#REF!</definedName>
    <definedName name="VRP1_1" localSheetId="19">[13]Tablas!#REF!</definedName>
    <definedName name="VRP1_1" localSheetId="16">[13]Tablas!#REF!</definedName>
    <definedName name="VRP1_1" localSheetId="17">[13]Tablas!#REF!</definedName>
    <definedName name="VRP1_1" localSheetId="18">[13]Tablas!#REF!</definedName>
    <definedName name="VRP1_1" localSheetId="20">[13]Tablas!#REF!</definedName>
    <definedName name="VRP1_1" localSheetId="11">[13]Tablas!#REF!</definedName>
    <definedName name="VRP1_1" localSheetId="14">[13]Tablas!#REF!</definedName>
    <definedName name="VRP1_1" localSheetId="1">[13]Tablas!#REF!</definedName>
    <definedName name="VRP1_1" localSheetId="2">#REF!</definedName>
    <definedName name="VRP1_1">[13]Tablas!#REF!</definedName>
    <definedName name="VRP1_1_1" localSheetId="1">[13]Tablas!#REF!</definedName>
    <definedName name="VRP1_1_1" localSheetId="2">#REF!</definedName>
    <definedName name="VRP1_1_1">[13]Tablas!#REF!</definedName>
    <definedName name="VRP1_1_10" localSheetId="2">#REF!</definedName>
    <definedName name="VRP1_1_10">[13]Tablas!#REF!</definedName>
    <definedName name="VRP1_1_11" localSheetId="2">#REF!</definedName>
    <definedName name="VRP1_1_11">[13]Tablas!#REF!</definedName>
    <definedName name="VRP1_1_12" localSheetId="2">#REF!</definedName>
    <definedName name="VRP1_1_12">[13]Tablas!#REF!</definedName>
    <definedName name="VRP1_1_13" localSheetId="2">#REF!</definedName>
    <definedName name="VRP1_1_13">[13]Tablas!#REF!</definedName>
    <definedName name="VRP1_1_14" localSheetId="2">#REF!</definedName>
    <definedName name="VRP1_1_14">[13]Tablas!#REF!</definedName>
    <definedName name="VRP1_1_15" localSheetId="2">#REF!</definedName>
    <definedName name="VRP1_1_15">[13]Tablas!#REF!</definedName>
    <definedName name="VRP1_1_16" localSheetId="2">#REF!</definedName>
    <definedName name="VRP1_1_16">[13]Tablas!#REF!</definedName>
    <definedName name="VRP1_1_17" localSheetId="2">#REF!</definedName>
    <definedName name="VRP1_1_17">[13]Tablas!#REF!</definedName>
    <definedName name="VRP1_1_18" localSheetId="2">#REF!</definedName>
    <definedName name="VRP1_1_18">[13]Tablas!#REF!</definedName>
    <definedName name="VRP1_1_19" localSheetId="2">#REF!</definedName>
    <definedName name="VRP1_1_19">[13]Tablas!#REF!</definedName>
    <definedName name="VRP1_1_2" localSheetId="2">#REF!</definedName>
    <definedName name="VRP1_1_2">[13]Tablas!#REF!</definedName>
    <definedName name="VRP1_1_20" localSheetId="2">#REF!</definedName>
    <definedName name="VRP1_1_20">[13]Tablas!#REF!</definedName>
    <definedName name="VRP1_1_21" localSheetId="2">#REF!</definedName>
    <definedName name="VRP1_1_21">[13]Tablas!#REF!</definedName>
    <definedName name="VRP1_1_22" localSheetId="2">#REF!</definedName>
    <definedName name="VRP1_1_22">[13]Tablas!#REF!</definedName>
    <definedName name="VRP1_1_23" localSheetId="2">#REF!</definedName>
    <definedName name="VRP1_1_23">[13]Tablas!#REF!</definedName>
    <definedName name="VRP1_1_3" localSheetId="2">#REF!</definedName>
    <definedName name="VRP1_1_3">[13]Tablas!#REF!</definedName>
    <definedName name="VRP1_1_4" localSheetId="2">#REF!</definedName>
    <definedName name="VRP1_1_4">[13]Tablas!#REF!</definedName>
    <definedName name="VRP1_1_5" localSheetId="2">#REF!</definedName>
    <definedName name="VRP1_1_5">[13]Tablas!#REF!</definedName>
    <definedName name="VRP1_1_6" localSheetId="2">#REF!</definedName>
    <definedName name="VRP1_1_6">[13]Tablas!#REF!</definedName>
    <definedName name="VRP1_1_7" localSheetId="2">#REF!</definedName>
    <definedName name="VRP1_1_7">[13]Tablas!#REF!</definedName>
    <definedName name="VRP1_1_8" localSheetId="2">#REF!</definedName>
    <definedName name="VRP1_1_8">[13]Tablas!#REF!</definedName>
    <definedName name="VRP1_1_9" localSheetId="2">#REF!</definedName>
    <definedName name="VRP1_1_9">[13]Tablas!#REF!</definedName>
    <definedName name="VRP1_2" localSheetId="2">#REF!</definedName>
    <definedName name="VRP1_2">[13]Tablas!#REF!</definedName>
    <definedName name="VRP1_3" localSheetId="2">#REF!</definedName>
    <definedName name="VRP1_3">[13]Tablas!#REF!</definedName>
    <definedName name="VRP1_4" localSheetId="2">#REF!</definedName>
    <definedName name="VRP1_4">[13]Tablas!#REF!</definedName>
    <definedName name="vsdfj" localSheetId="7"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10"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5" hidden="1">{"via1",#N/A,TRUE,"general";"via2",#N/A,TRUE,"general";"via3",#N/A,TRUE,"general"}</definedName>
    <definedName name="vsdfj" localSheetId="19"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20" hidden="1">{"via1",#N/A,TRUE,"general";"via2",#N/A,TRUE,"general";"via3",#N/A,TRUE,"general"}</definedName>
    <definedName name="vsdfj" localSheetId="11" hidden="1">{"via1",#N/A,TRUE,"general";"via2",#N/A,TRUE,"general";"via3",#N/A,TRUE,"general"}</definedName>
    <definedName name="vsdfj" localSheetId="14"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 localSheetId="2">#REF!</definedName>
    <definedName name="VSM">[13]Tablas!#REF!</definedName>
    <definedName name="VSM1_1" localSheetId="2">#REF!</definedName>
    <definedName name="VSM1_1">[13]Tablas!#REF!</definedName>
    <definedName name="VSM1_1_1" localSheetId="2">#REF!</definedName>
    <definedName name="VSM1_1_1">[13]Tablas!#REF!</definedName>
    <definedName name="VSM1_1_2" localSheetId="2">#REF!</definedName>
    <definedName name="VSM1_1_2">[13]Tablas!#REF!</definedName>
    <definedName name="VSM1_1_3" localSheetId="2">#REF!</definedName>
    <definedName name="VSM1_1_3">[13]Tablas!#REF!</definedName>
    <definedName name="VSM1_1_4" localSheetId="2">#REF!</definedName>
    <definedName name="VSM1_1_4">[13]Tablas!#REF!</definedName>
    <definedName name="VSM1_1_5" localSheetId="2">#REF!</definedName>
    <definedName name="VSM1_1_5">[13]Tablas!#REF!</definedName>
    <definedName name="VSM1_2" localSheetId="2">#REF!</definedName>
    <definedName name="VSM1_2">[13]Tablas!#REF!</definedName>
    <definedName name="VSM1_3" localSheetId="2">#REF!</definedName>
    <definedName name="VSM1_3">[13]Tablas!#REF!</definedName>
    <definedName name="VSM1_4" localSheetId="2">#REF!</definedName>
    <definedName name="VSM1_4">[13]Tablas!#REF!</definedName>
    <definedName name="VSM1_5" localSheetId="2">#REF!</definedName>
    <definedName name="VSM1_5">[13]Tablas!#REF!</definedName>
    <definedName name="vsp" localSheetId="7">#REF!</definedName>
    <definedName name="vsp" localSheetId="5">#REF!</definedName>
    <definedName name="vsp" localSheetId="6">#REF!</definedName>
    <definedName name="vsp" localSheetId="21">#REF!</definedName>
    <definedName name="vsp" localSheetId="22">#REF!</definedName>
    <definedName name="vsp" localSheetId="23">#REF!</definedName>
    <definedName name="vsp" localSheetId="24">#REF!</definedName>
    <definedName name="vsp" localSheetId="8">#REF!</definedName>
    <definedName name="vsp" localSheetId="9">#REF!</definedName>
    <definedName name="vsp" localSheetId="25">#REF!</definedName>
    <definedName name="vsp" localSheetId="26">#REF!</definedName>
    <definedName name="vsp" localSheetId="27">#REF!</definedName>
    <definedName name="vsp" localSheetId="28">#REF!</definedName>
    <definedName name="vsp" localSheetId="10">#REF!</definedName>
    <definedName name="vsp" localSheetId="12">#REF!</definedName>
    <definedName name="vsp" localSheetId="13">#REF!</definedName>
    <definedName name="vsp" localSheetId="15">#REF!</definedName>
    <definedName name="vsp" localSheetId="19">#REF!</definedName>
    <definedName name="vsp" localSheetId="16">#REF!</definedName>
    <definedName name="vsp" localSheetId="17">#REF!</definedName>
    <definedName name="vsp" localSheetId="18">#REF!</definedName>
    <definedName name="vsp" localSheetId="20">#REF!</definedName>
    <definedName name="vsp" localSheetId="11">#REF!</definedName>
    <definedName name="vsp" localSheetId="14">#REF!</definedName>
    <definedName name="vsp" localSheetId="1">#REF!</definedName>
    <definedName name="vsp">#REF!</definedName>
    <definedName name="vt" localSheetId="7"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10"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5" hidden="1">{"via1",#N/A,TRUE,"general";"via2",#N/A,TRUE,"general";"via3",#N/A,TRUE,"general"}</definedName>
    <definedName name="vt" localSheetId="19"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20" hidden="1">{"via1",#N/A,TRUE,"general";"via2",#N/A,TRUE,"general";"via3",#N/A,TRUE,"general"}</definedName>
    <definedName name="vt" localSheetId="11" hidden="1">{"via1",#N/A,TRUE,"general";"via2",#N/A,TRUE,"general";"via3",#N/A,TRUE,"general"}</definedName>
    <definedName name="vt" localSheetId="14"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 localSheetId="1">#REF!</definedName>
    <definedName name="vutil" localSheetId="2">#REF!</definedName>
    <definedName name="vutil">#REF!</definedName>
    <definedName name="vvcxv" localSheetId="7"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 localSheetId="2">#REF!</definedName>
    <definedName name="Vvkmh">#REF!</definedName>
    <definedName name="Vvmph" localSheetId="1">#REF!</definedName>
    <definedName name="Vvmph">#REF!</definedName>
    <definedName name="VVV" localSheetId="1">#REF!</definedName>
    <definedName name="VVV">#REF!</definedName>
    <definedName name="vvvvt" localSheetId="7"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10"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5" hidden="1">{"via1",#N/A,TRUE,"general";"via2",#N/A,TRUE,"general";"via3",#N/A,TRUE,"general"}</definedName>
    <definedName name="vvvvt" localSheetId="19"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20" hidden="1">{"via1",#N/A,TRUE,"general";"via2",#N/A,TRUE,"general";"via3",#N/A,TRUE,"general"}</definedName>
    <definedName name="vvvvt" localSheetId="11" hidden="1">{"via1",#N/A,TRUE,"general";"via2",#N/A,TRUE,"general";"via3",#N/A,TRUE,"general"}</definedName>
    <definedName name="vvvvt" localSheetId="14"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10"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5" hidden="1">{"via1",#N/A,TRUE,"general";"via2",#N/A,TRUE,"general";"via3",#N/A,TRUE,"general"}</definedName>
    <definedName name="vvvvvvf" localSheetId="19"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20" hidden="1">{"via1",#N/A,TRUE,"general";"via2",#N/A,TRUE,"general";"via3",#N/A,TRUE,"general"}</definedName>
    <definedName name="vvvvvvf" localSheetId="11" hidden="1">{"via1",#N/A,TRUE,"general";"via2",#N/A,TRUE,"general";"via3",#N/A,TRUE,"general"}</definedName>
    <definedName name="vvvvvvf" localSheetId="14"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10"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5" hidden="1">{"TAB1",#N/A,TRUE,"GENERAL";"TAB2",#N/A,TRUE,"GENERAL";"TAB3",#N/A,TRUE,"GENERAL";"TAB4",#N/A,TRUE,"GENERAL";"TAB5",#N/A,TRUE,"GENERAL"}</definedName>
    <definedName name="vy" localSheetId="19"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20" hidden="1">{"TAB1",#N/A,TRUE,"GENERAL";"TAB2",#N/A,TRUE,"GENERAL";"TAB3",#N/A,TRUE,"GENERAL";"TAB4",#N/A,TRUE,"GENERAL";"TAB5",#N/A,TRUE,"GENERAL"}</definedName>
    <definedName name="vy" localSheetId="11" hidden="1">{"TAB1",#N/A,TRUE,"GENERAL";"TAB2",#N/A,TRUE,"GENERAL";"TAB3",#N/A,TRUE,"GENERAL";"TAB4",#N/A,TRUE,"GENERAL";"TAB5",#N/A,TRUE,"GENERAL"}</definedName>
    <definedName name="vy" localSheetId="14"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localSheetId="7">#REF!</definedName>
    <definedName name="W" localSheetId="5">#REF!</definedName>
    <definedName name="W" localSheetId="6">#REF!</definedName>
    <definedName name="W" localSheetId="21">#REF!</definedName>
    <definedName name="W" localSheetId="22">#REF!</definedName>
    <definedName name="W" localSheetId="23">#REF!</definedName>
    <definedName name="W" localSheetId="24">#REF!</definedName>
    <definedName name="W" localSheetId="8">#REF!</definedName>
    <definedName name="W" localSheetId="9">#REF!</definedName>
    <definedName name="W" localSheetId="25">#REF!</definedName>
    <definedName name="W" localSheetId="26">#REF!</definedName>
    <definedName name="W" localSheetId="27">#REF!</definedName>
    <definedName name="W" localSheetId="28">#REF!</definedName>
    <definedName name="W" localSheetId="10">#REF!</definedName>
    <definedName name="W" localSheetId="12">#REF!</definedName>
    <definedName name="W" localSheetId="13">#REF!</definedName>
    <definedName name="W" localSheetId="15">#REF!</definedName>
    <definedName name="W" localSheetId="19">#REF!</definedName>
    <definedName name="W" localSheetId="16">#REF!</definedName>
    <definedName name="W" localSheetId="17">#REF!</definedName>
    <definedName name="W" localSheetId="18">#REF!</definedName>
    <definedName name="W" localSheetId="20">#REF!</definedName>
    <definedName name="W" localSheetId="11">#REF!</definedName>
    <definedName name="W" localSheetId="14">#REF!</definedName>
    <definedName name="W" localSheetId="1">#REF!</definedName>
    <definedName name="W">#REF!</definedName>
    <definedName name="w2w2w" localSheetId="7"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10"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5" hidden="1">{"via1",#N/A,TRUE,"general";"via2",#N/A,TRUE,"general";"via3",#N/A,TRUE,"general"}</definedName>
    <definedName name="w2w2w" localSheetId="19"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20" hidden="1">{"via1",#N/A,TRUE,"general";"via2",#N/A,TRUE,"general";"via3",#N/A,TRUE,"general"}</definedName>
    <definedName name="w2w2w" localSheetId="11" hidden="1">{"via1",#N/A,TRUE,"general";"via2",#N/A,TRUE,"general";"via3",#N/A,TRUE,"general"}</definedName>
    <definedName name="w2w2w" localSheetId="14"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 localSheetId="2">#REF!</definedName>
    <definedName name="WAGE_RATE">#REF!</definedName>
    <definedName name="Wage0100" localSheetId="1">#REF!</definedName>
    <definedName name="Wage0100">#REF!</definedName>
    <definedName name="Wage0200" localSheetId="1">#REF!</definedName>
    <definedName name="Wage0200">#REF!</definedName>
    <definedName name="WBS" localSheetId="1">'[126]2004'!#REF!</definedName>
    <definedName name="WBS" localSheetId="2">#REF!</definedName>
    <definedName name="WBS">'[126]2004'!#REF!</definedName>
    <definedName name="Wcut" localSheetId="7">#REF!</definedName>
    <definedName name="Wcut" localSheetId="5">#REF!</definedName>
    <definedName name="Wcut" localSheetId="6">#REF!</definedName>
    <definedName name="Wcut" localSheetId="21">#REF!</definedName>
    <definedName name="Wcut" localSheetId="22">#REF!</definedName>
    <definedName name="Wcut" localSheetId="23">#REF!</definedName>
    <definedName name="Wcut" localSheetId="24">#REF!</definedName>
    <definedName name="Wcut" localSheetId="8">#REF!</definedName>
    <definedName name="Wcut" localSheetId="9">#REF!</definedName>
    <definedName name="Wcut" localSheetId="25">#REF!</definedName>
    <definedName name="Wcut" localSheetId="26">#REF!</definedName>
    <definedName name="Wcut" localSheetId="27">#REF!</definedName>
    <definedName name="Wcut" localSheetId="28">#REF!</definedName>
    <definedName name="Wcut" localSheetId="10">#REF!</definedName>
    <definedName name="Wcut" localSheetId="12">#REF!</definedName>
    <definedName name="Wcut" localSheetId="13">#REF!</definedName>
    <definedName name="Wcut" localSheetId="15">#REF!</definedName>
    <definedName name="Wcut" localSheetId="19">#REF!</definedName>
    <definedName name="Wcut" localSheetId="16">#REF!</definedName>
    <definedName name="Wcut" localSheetId="17">#REF!</definedName>
    <definedName name="Wcut" localSheetId="18">#REF!</definedName>
    <definedName name="Wcut" localSheetId="20">#REF!</definedName>
    <definedName name="Wcut" localSheetId="11">#REF!</definedName>
    <definedName name="Wcut" localSheetId="14">#REF!</definedName>
    <definedName name="Wcut" localSheetId="1">#REF!</definedName>
    <definedName name="Wcut">#REF!</definedName>
    <definedName name="WD" localSheetId="1">#REF!</definedName>
    <definedName name="WD">#REF!</definedName>
    <definedName name="WDD" localSheetId="7"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21" hidden="1">{#N/A,#N/A,FALSE,"orthoflow";#N/A,#N/A,FALSE,"Miscelaneos";#N/A,#N/A,FALSE,"Instrumentacio";#N/A,#N/A,FALSE,"Electrico";#N/A,#N/A,FALSE,"Valv. Seguridad"}</definedName>
    <definedName name="WDD" localSheetId="22" hidden="1">{#N/A,#N/A,FALSE,"orthoflow";#N/A,#N/A,FALSE,"Miscelaneos";#N/A,#N/A,FALSE,"Instrumentacio";#N/A,#N/A,FALSE,"Electrico";#N/A,#N/A,FALSE,"Valv. Seguridad"}</definedName>
    <definedName name="WDD" localSheetId="23" hidden="1">{#N/A,#N/A,FALSE,"orthoflow";#N/A,#N/A,FALSE,"Miscelaneos";#N/A,#N/A,FALSE,"Instrumentacio";#N/A,#N/A,FALSE,"Electrico";#N/A,#N/A,FALSE,"Valv. Seguridad"}</definedName>
    <definedName name="WDD" localSheetId="24"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25" hidden="1">{#N/A,#N/A,FALSE,"orthoflow";#N/A,#N/A,FALSE,"Miscelaneos";#N/A,#N/A,FALSE,"Instrumentacio";#N/A,#N/A,FALSE,"Electrico";#N/A,#N/A,FALSE,"Valv. Seguridad"}</definedName>
    <definedName name="WDD" localSheetId="26" hidden="1">{#N/A,#N/A,FALSE,"orthoflow";#N/A,#N/A,FALSE,"Miscelaneos";#N/A,#N/A,FALSE,"Instrumentacio";#N/A,#N/A,FALSE,"Electrico";#N/A,#N/A,FALSE,"Valv. Seguridad"}</definedName>
    <definedName name="WDD" localSheetId="27" hidden="1">{#N/A,#N/A,FALSE,"orthoflow";#N/A,#N/A,FALSE,"Miscelaneos";#N/A,#N/A,FALSE,"Instrumentacio";#N/A,#N/A,FALSE,"Electrico";#N/A,#N/A,FALSE,"Valv. Seguridad"}</definedName>
    <definedName name="WDD" localSheetId="28"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15" hidden="1">{#N/A,#N/A,FALSE,"orthoflow";#N/A,#N/A,FALSE,"Miscelaneos";#N/A,#N/A,FALSE,"Instrumentacio";#N/A,#N/A,FALSE,"Electrico";#N/A,#N/A,FALSE,"Valv. Seguridad"}</definedName>
    <definedName name="WDD" localSheetId="19" hidden="1">{#N/A,#N/A,FALSE,"orthoflow";#N/A,#N/A,FALSE,"Miscelaneos";#N/A,#N/A,FALSE,"Instrumentacio";#N/A,#N/A,FALSE,"Electrico";#N/A,#N/A,FALSE,"Valv. Seguridad"}</definedName>
    <definedName name="WDD" localSheetId="16" hidden="1">{#N/A,#N/A,FALSE,"orthoflow";#N/A,#N/A,FALSE,"Miscelaneos";#N/A,#N/A,FALSE,"Instrumentacio";#N/A,#N/A,FALSE,"Electrico";#N/A,#N/A,FALSE,"Valv. Seguridad"}</definedName>
    <definedName name="WDD" localSheetId="17" hidden="1">{#N/A,#N/A,FALSE,"orthoflow";#N/A,#N/A,FALSE,"Miscelaneos";#N/A,#N/A,FALSE,"Instrumentacio";#N/A,#N/A,FALSE,"Electrico";#N/A,#N/A,FALSE,"Valv. Seguridad"}</definedName>
    <definedName name="WDD" localSheetId="18" hidden="1">{#N/A,#N/A,FALSE,"orthoflow";#N/A,#N/A,FALSE,"Miscelaneos";#N/A,#N/A,FALSE,"Instrumentacio";#N/A,#N/A,FALSE,"Electrico";#N/A,#N/A,FALSE,"Valv. Seguridad"}</definedName>
    <definedName name="WDD" localSheetId="2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4"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'[40]Res-Accide-10'!#REF!</definedName>
    <definedName name="wedw" localSheetId="7">#REF!</definedName>
    <definedName name="wedw" localSheetId="5">#REF!</definedName>
    <definedName name="wedw" localSheetId="6">#REF!</definedName>
    <definedName name="wedw" localSheetId="21">#REF!</definedName>
    <definedName name="wedw" localSheetId="22">#REF!</definedName>
    <definedName name="wedw" localSheetId="23">#REF!</definedName>
    <definedName name="wedw" localSheetId="24">#REF!</definedName>
    <definedName name="wedw" localSheetId="8">#REF!</definedName>
    <definedName name="wedw" localSheetId="9">#REF!</definedName>
    <definedName name="wedw" localSheetId="25">#REF!</definedName>
    <definedName name="wedw" localSheetId="26">#REF!</definedName>
    <definedName name="wedw" localSheetId="27">#REF!</definedName>
    <definedName name="wedw" localSheetId="28">#REF!</definedName>
    <definedName name="wedw" localSheetId="10">#REF!</definedName>
    <definedName name="wedw" localSheetId="12">#REF!</definedName>
    <definedName name="wedw" localSheetId="13">#REF!</definedName>
    <definedName name="wedw" localSheetId="15">#REF!</definedName>
    <definedName name="wedw" localSheetId="19">#REF!</definedName>
    <definedName name="wedw" localSheetId="16">#REF!</definedName>
    <definedName name="wedw" localSheetId="17">#REF!</definedName>
    <definedName name="wedw" localSheetId="18">#REF!</definedName>
    <definedName name="wedw" localSheetId="20">#REF!</definedName>
    <definedName name="wedw" localSheetId="11">#REF!</definedName>
    <definedName name="wedw" localSheetId="14">#REF!</definedName>
    <definedName name="wedw" localSheetId="1">#REF!</definedName>
    <definedName name="wedw">#REF!</definedName>
    <definedName name="WEFWE" localSheetId="7">'[40]Res-Accide-10'!#REF!</definedName>
    <definedName name="WEFWE" localSheetId="5">'[40]Res-Accide-10'!#REF!</definedName>
    <definedName name="WEFWE" localSheetId="6">'[40]Res-Accide-10'!#REF!</definedName>
    <definedName name="WEFWE" localSheetId="21">'[40]Res-Accide-10'!#REF!</definedName>
    <definedName name="WEFWE" localSheetId="22">'[40]Res-Accide-10'!#REF!</definedName>
    <definedName name="WEFWE" localSheetId="23">'[40]Res-Accide-10'!#REF!</definedName>
    <definedName name="WEFWE" localSheetId="24">'[40]Res-Accide-10'!#REF!</definedName>
    <definedName name="WEFWE" localSheetId="8">'[40]Res-Accide-10'!#REF!</definedName>
    <definedName name="WEFWE" localSheetId="9">'[40]Res-Accide-10'!#REF!</definedName>
    <definedName name="WEFWE" localSheetId="25">'[40]Res-Accide-10'!#REF!</definedName>
    <definedName name="WEFWE" localSheetId="26">'[40]Res-Accide-10'!#REF!</definedName>
    <definedName name="WEFWE" localSheetId="27">'[40]Res-Accide-10'!#REF!</definedName>
    <definedName name="WEFWE" localSheetId="28">'[40]Res-Accide-10'!#REF!</definedName>
    <definedName name="WEFWE" localSheetId="10">'[40]Res-Accide-10'!#REF!</definedName>
    <definedName name="WEFWE" localSheetId="12">'[40]Res-Accide-10'!#REF!</definedName>
    <definedName name="WEFWE" localSheetId="13">'[40]Res-Accide-10'!#REF!</definedName>
    <definedName name="WEFWE" localSheetId="15">'[40]Res-Accide-10'!#REF!</definedName>
    <definedName name="WEFWE" localSheetId="19">'[40]Res-Accide-10'!#REF!</definedName>
    <definedName name="WEFWE" localSheetId="16">'[40]Res-Accide-10'!#REF!</definedName>
    <definedName name="WEFWE" localSheetId="17">'[40]Res-Accide-10'!#REF!</definedName>
    <definedName name="WEFWE" localSheetId="18">'[40]Res-Accide-10'!#REF!</definedName>
    <definedName name="WEFWE" localSheetId="20">'[40]Res-Accide-10'!#REF!</definedName>
    <definedName name="WEFWE" localSheetId="11">'[40]Res-Accide-10'!#REF!</definedName>
    <definedName name="WEFWE" localSheetId="14">'[40]Res-Accide-10'!#REF!</definedName>
    <definedName name="WEFWE" localSheetId="1">'[40]Res-Accide-10'!#REF!</definedName>
    <definedName name="WEFWE" localSheetId="2">#REF!</definedName>
    <definedName name="WEFWE">'[40]Res-Accide-10'!#REF!</definedName>
    <definedName name="WER" localSheetId="4">'[39]Res-Accide-10'!$S$2:$S$7</definedName>
    <definedName name="WER" localSheetId="3">'[39]Res-Accide-10'!$S$2:$S$7</definedName>
    <definedName name="WER" localSheetId="2">#REF!</definedName>
    <definedName name="WER">'[40]Res-Accide-10'!$S$2:$S$7</definedName>
    <definedName name="werew" localSheetId="7"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10"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5" hidden="1">{"via1",#N/A,TRUE,"general";"via2",#N/A,TRUE,"general";"via3",#N/A,TRUE,"general"}</definedName>
    <definedName name="WEREWR" localSheetId="19"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20" hidden="1">{"via1",#N/A,TRUE,"general";"via2",#N/A,TRUE,"general";"via3",#N/A,TRUE,"general"}</definedName>
    <definedName name="WEREWR" localSheetId="11" hidden="1">{"via1",#N/A,TRUE,"general";"via2",#N/A,TRUE,"general";"via3",#N/A,TRUE,"general"}</definedName>
    <definedName name="WEREWR" localSheetId="14"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10"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5" hidden="1">{"via1",#N/A,TRUE,"general";"via2",#N/A,TRUE,"general";"via3",#N/A,TRUE,"general"}</definedName>
    <definedName name="werh" localSheetId="19"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20" hidden="1">{"via1",#N/A,TRUE,"general";"via2",#N/A,TRUE,"general";"via3",#N/A,TRUE,"general"}</definedName>
    <definedName name="werh" localSheetId="11" hidden="1">{"via1",#N/A,TRUE,"general";"via2",#N/A,TRUE,"general";"via3",#N/A,TRUE,"general"}</definedName>
    <definedName name="werh" localSheetId="14"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10"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5" hidden="1">{"via1",#N/A,TRUE,"general";"via2",#N/A,TRUE,"general";"via3",#N/A,TRUE,"general"}</definedName>
    <definedName name="wersfdfrguyo" localSheetId="19"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20" hidden="1">{"via1",#N/A,TRUE,"general";"via2",#N/A,TRUE,"general";"via3",#N/A,TRUE,"general"}</definedName>
    <definedName name="wersfdfrguyo" localSheetId="11" hidden="1">{"via1",#N/A,TRUE,"general";"via2",#N/A,TRUE,"general";"via3",#N/A,TRUE,"general"}</definedName>
    <definedName name="wersfdfrguyo" localSheetId="14"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10"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5" hidden="1">{"via1",#N/A,TRUE,"general";"via2",#N/A,TRUE,"general";"via3",#N/A,TRUE,"general"}</definedName>
    <definedName name="werwr" localSheetId="19"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20" hidden="1">{"via1",#N/A,TRUE,"general";"via2",#N/A,TRUE,"general";"via3",#N/A,TRUE,"general"}</definedName>
    <definedName name="werwr" localSheetId="11" hidden="1">{"via1",#N/A,TRUE,"general";"via2",#N/A,TRUE,"general";"via3",#N/A,TRUE,"general"}</definedName>
    <definedName name="werwr" localSheetId="14"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10"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5" hidden="1">{"via1",#N/A,TRUE,"general";"via2",#N/A,TRUE,"general";"via3",#N/A,TRUE,"general"}</definedName>
    <definedName name="wetrew" localSheetId="19"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20" hidden="1">{"via1",#N/A,TRUE,"general";"via2",#N/A,TRUE,"general";"via3",#N/A,TRUE,"general"}</definedName>
    <definedName name="wetrew" localSheetId="11" hidden="1">{"via1",#N/A,TRUE,"general";"via2",#N/A,TRUE,"general";"via3",#N/A,TRUE,"general"}</definedName>
    <definedName name="wetrew" localSheetId="14"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10"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5" hidden="1">{"via1",#N/A,TRUE,"general";"via2",#N/A,TRUE,"general";"via3",#N/A,TRUE,"general"}</definedName>
    <definedName name="wettt" localSheetId="19"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20" hidden="1">{"via1",#N/A,TRUE,"general";"via2",#N/A,TRUE,"general";"via3",#N/A,TRUE,"general"}</definedName>
    <definedName name="wettt" localSheetId="11" hidden="1">{"via1",#N/A,TRUE,"general";"via2",#N/A,TRUE,"general";"via3",#N/A,TRUE,"general"}</definedName>
    <definedName name="wettt" localSheetId="14"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10"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5" hidden="1">{"via1",#N/A,TRUE,"general";"via2",#N/A,TRUE,"general";"via3",#N/A,TRUE,"general"}</definedName>
    <definedName name="wetwretd" localSheetId="19"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20" hidden="1">{"via1",#N/A,TRUE,"general";"via2",#N/A,TRUE,"general";"via3",#N/A,TRUE,"general"}</definedName>
    <definedName name="wetwretd" localSheetId="11" hidden="1">{"via1",#N/A,TRUE,"general";"via2",#N/A,TRUE,"general";"via3",#N/A,TRUE,"general"}</definedName>
    <definedName name="wetwretd" localSheetId="14"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10"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5" hidden="1">{"via1",#N/A,TRUE,"general";"via2",#N/A,TRUE,"general";"via3",#N/A,TRUE,"general"}</definedName>
    <definedName name="wew" localSheetId="19"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20" hidden="1">{"via1",#N/A,TRUE,"general";"via2",#N/A,TRUE,"general";"via3",#N/A,TRUE,"general"}</definedName>
    <definedName name="wew" localSheetId="11" hidden="1">{"via1",#N/A,TRUE,"general";"via2",#N/A,TRUE,"general";"via3",#N/A,TRUE,"general"}</definedName>
    <definedName name="wew" localSheetId="14"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10"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5" hidden="1">{"via1",#N/A,TRUE,"general";"via2",#N/A,TRUE,"general";"via3",#N/A,TRUE,"general"}</definedName>
    <definedName name="wffag" localSheetId="19"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20" hidden="1">{"via1",#N/A,TRUE,"general";"via2",#N/A,TRUE,"general";"via3",#N/A,TRUE,"general"}</definedName>
    <definedName name="wffag" localSheetId="11" hidden="1">{"via1",#N/A,TRUE,"general";"via2",#N/A,TRUE,"general";"via3",#N/A,TRUE,"general"}</definedName>
    <definedName name="wffag" localSheetId="14"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4">'[39]Res-Accide-10'!#REF!</definedName>
    <definedName name="WILSON" localSheetId="3">'[39]Res-Accide-10'!#REF!</definedName>
    <definedName name="WILSON" localSheetId="2">#REF!</definedName>
    <definedName name="WILSON">'[40]Res-Accide-10'!#REF!</definedName>
    <definedName name="WQ" localSheetId="7">#REF!</definedName>
    <definedName name="WQ" localSheetId="5">#REF!</definedName>
    <definedName name="WQ" localSheetId="6">#REF!</definedName>
    <definedName name="WQ" localSheetId="21">#REF!</definedName>
    <definedName name="WQ" localSheetId="22">#REF!</definedName>
    <definedName name="WQ" localSheetId="23">#REF!</definedName>
    <definedName name="WQ" localSheetId="24">#REF!</definedName>
    <definedName name="WQ" localSheetId="8">#REF!</definedName>
    <definedName name="WQ" localSheetId="9">#REF!</definedName>
    <definedName name="WQ" localSheetId="25">#REF!</definedName>
    <definedName name="WQ" localSheetId="26">#REF!</definedName>
    <definedName name="WQ" localSheetId="27">#REF!</definedName>
    <definedName name="WQ" localSheetId="28">#REF!</definedName>
    <definedName name="WQ" localSheetId="10">#REF!</definedName>
    <definedName name="WQ" localSheetId="12">#REF!</definedName>
    <definedName name="WQ" localSheetId="13">#REF!</definedName>
    <definedName name="WQ" localSheetId="15">#REF!</definedName>
    <definedName name="WQ" localSheetId="19">#REF!</definedName>
    <definedName name="WQ" localSheetId="16">#REF!</definedName>
    <definedName name="WQ" localSheetId="17">#REF!</definedName>
    <definedName name="WQ" localSheetId="18">#REF!</definedName>
    <definedName name="WQ" localSheetId="20">#REF!</definedName>
    <definedName name="WQ" localSheetId="11">#REF!</definedName>
    <definedName name="WQ" localSheetId="14">#REF!</definedName>
    <definedName name="WQ" localSheetId="1">#REF!</definedName>
    <definedName name="WQ">#REF!</definedName>
    <definedName name="WQEEWQ" localSheetId="7"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7" hidden="1">{#N/A,#N/A,TRUE,"1842CWN0"}</definedName>
    <definedName name="wrn.civil._.works." localSheetId="5" hidden="1">{#N/A,#N/A,TRUE,"1842CWN0"}</definedName>
    <definedName name="wrn.civil._.works." localSheetId="6" hidden="1">{#N/A,#N/A,TRUE,"1842CWN0"}</definedName>
    <definedName name="wrn.civil._.works." localSheetId="21" hidden="1">{#N/A,#N/A,TRUE,"1842CWN0"}</definedName>
    <definedName name="wrn.civil._.works." localSheetId="22" hidden="1">{#N/A,#N/A,TRUE,"1842CWN0"}</definedName>
    <definedName name="wrn.civil._.works." localSheetId="23" hidden="1">{#N/A,#N/A,TRUE,"1842CWN0"}</definedName>
    <definedName name="wrn.civil._.works." localSheetId="24" hidden="1">{#N/A,#N/A,TRUE,"1842CWN0"}</definedName>
    <definedName name="wrn.civil._.works." localSheetId="8" hidden="1">{#N/A,#N/A,TRUE,"1842CWN0"}</definedName>
    <definedName name="wrn.civil._.works." localSheetId="9" hidden="1">{#N/A,#N/A,TRUE,"1842CWN0"}</definedName>
    <definedName name="wrn.civil._.works." localSheetId="25" hidden="1">{#N/A,#N/A,TRUE,"1842CWN0"}</definedName>
    <definedName name="wrn.civil._.works." localSheetId="26" hidden="1">{#N/A,#N/A,TRUE,"1842CWN0"}</definedName>
    <definedName name="wrn.civil._.works." localSheetId="27" hidden="1">{#N/A,#N/A,TRUE,"1842CWN0"}</definedName>
    <definedName name="wrn.civil._.works." localSheetId="28" hidden="1">{#N/A,#N/A,TRUE,"1842CWN0"}</definedName>
    <definedName name="wrn.civil._.works." localSheetId="10" hidden="1">{#N/A,#N/A,TRUE,"1842CWN0"}</definedName>
    <definedName name="wrn.civil._.works." localSheetId="12" hidden="1">{#N/A,#N/A,TRUE,"1842CWN0"}</definedName>
    <definedName name="wrn.civil._.works." localSheetId="13" hidden="1">{#N/A,#N/A,TRUE,"1842CWN0"}</definedName>
    <definedName name="wrn.civil._.works." localSheetId="15" hidden="1">{#N/A,#N/A,TRUE,"1842CWN0"}</definedName>
    <definedName name="wrn.civil._.works." localSheetId="19" hidden="1">{#N/A,#N/A,TRUE,"1842CWN0"}</definedName>
    <definedName name="wrn.civil._.works." localSheetId="16" hidden="1">{#N/A,#N/A,TRUE,"1842CWN0"}</definedName>
    <definedName name="wrn.civil._.works." localSheetId="17" hidden="1">{#N/A,#N/A,TRUE,"1842CWN0"}</definedName>
    <definedName name="wrn.civil._.works." localSheetId="18" hidden="1">{#N/A,#N/A,TRUE,"1842CWN0"}</definedName>
    <definedName name="wrn.civil._.works." localSheetId="20" hidden="1">{#N/A,#N/A,TRUE,"1842CWN0"}</definedName>
    <definedName name="wrn.civil._.works." localSheetId="11" hidden="1">{#N/A,#N/A,TRUE,"1842CWN0"}</definedName>
    <definedName name="wrn.civil._.works." localSheetId="14" hidden="1">{#N/A,#N/A,TRUE,"1842CWN0"}</definedName>
    <definedName name="wrn.civil._.works." localSheetId="1" hidden="1">{#N/A,#N/A,TRUE,"1842CWN0"}</definedName>
    <definedName name="wrn.civil._.works." localSheetId="2" hidden="1">{#N/A,#N/A,TRUE,"1842CWN0"}</definedName>
    <definedName name="wrn.civil._.works." hidden="1">{#N/A,#N/A,TRUE,"1842CWN0"}</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7"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21" hidden="1">{#N/A,#N/A,TRUE,"INGENIERIA";#N/A,#N/A,TRUE,"COMPRAS";#N/A,#N/A,TRUE,"DIRECCION";#N/A,#N/A,TRUE,"RESUMEN"}</definedName>
    <definedName name="wrn.GERENCIA." localSheetId="22" hidden="1">{#N/A,#N/A,TRUE,"INGENIERIA";#N/A,#N/A,TRUE,"COMPRAS";#N/A,#N/A,TRUE,"DIRECCION";#N/A,#N/A,TRUE,"RESUMEN"}</definedName>
    <definedName name="wrn.GERENCIA." localSheetId="23" hidden="1">{#N/A,#N/A,TRUE,"INGENIERIA";#N/A,#N/A,TRUE,"COMPRAS";#N/A,#N/A,TRUE,"DIRECCION";#N/A,#N/A,TRUE,"RESUMEN"}</definedName>
    <definedName name="wrn.GERENCIA." localSheetId="24"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25" hidden="1">{#N/A,#N/A,TRUE,"INGENIERIA";#N/A,#N/A,TRUE,"COMPRAS";#N/A,#N/A,TRUE,"DIRECCION";#N/A,#N/A,TRUE,"RESUMEN"}</definedName>
    <definedName name="wrn.GERENCIA." localSheetId="26" hidden="1">{#N/A,#N/A,TRUE,"INGENIERIA";#N/A,#N/A,TRUE,"COMPRAS";#N/A,#N/A,TRUE,"DIRECCION";#N/A,#N/A,TRUE,"RESUMEN"}</definedName>
    <definedName name="wrn.GERENCIA." localSheetId="27" hidden="1">{#N/A,#N/A,TRUE,"INGENIERIA";#N/A,#N/A,TRUE,"COMPRAS";#N/A,#N/A,TRUE,"DIRECCION";#N/A,#N/A,TRUE,"RESUMEN"}</definedName>
    <definedName name="wrn.GERENCIA." localSheetId="28" hidden="1">{#N/A,#N/A,TRUE,"INGENIERIA";#N/A,#N/A,TRUE,"COMPRAS";#N/A,#N/A,TRUE,"DIRECCION";#N/A,#N/A,TRUE,"RESUMEN"}</definedName>
    <definedName name="wrn.GERENCIA." localSheetId="10" hidden="1">{#N/A,#N/A,TRUE,"INGENIERIA";#N/A,#N/A,TRUE,"COMPRAS";#N/A,#N/A,TRUE,"DIRECCION";#N/A,#N/A,TRUE,"RESUMEN"}</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localSheetId="15" hidden="1">{#N/A,#N/A,TRUE,"INGENIERIA";#N/A,#N/A,TRUE,"COMPRAS";#N/A,#N/A,TRUE,"DIRECCION";#N/A,#N/A,TRUE,"RESUMEN"}</definedName>
    <definedName name="wrn.GERENCIA." localSheetId="19"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8" hidden="1">{#N/A,#N/A,TRUE,"INGENIERIA";#N/A,#N/A,TRUE,"COMPRAS";#N/A,#N/A,TRUE,"DIRECCION";#N/A,#N/A,TRUE,"RESUMEN"}</definedName>
    <definedName name="wrn.GERENCIA." localSheetId="20" hidden="1">{#N/A,#N/A,TRUE,"INGENIERIA";#N/A,#N/A,TRUE,"COMPRAS";#N/A,#N/A,TRUE,"DIRECCION";#N/A,#N/A,TRUE,"RESUMEN"}</definedName>
    <definedName name="wrn.GERENCIA." localSheetId="11" hidden="1">{#N/A,#N/A,TRUE,"INGENIERIA";#N/A,#N/A,TRUE,"COMPRAS";#N/A,#N/A,TRUE,"DIRECCION";#N/A,#N/A,TRUE,"RESUMEN"}</definedName>
    <definedName name="wrn.GERENCIA." localSheetId="14" hidden="1">{#N/A,#N/A,TRUE,"INGENIERIA";#N/A,#N/A,TRUE,"COMPRAS";#N/A,#N/A,TRUE,"DIRECCION";#N/A,#N/A,TRUE,"RESUMEN"}</definedName>
    <definedName name="wrn.GERENCIA." localSheetId="1"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7" hidden="1">{#N/A,#N/A,TRUE,"T1"}</definedName>
    <definedName name="wrn.OPERADORES." localSheetId="5" hidden="1">{#N/A,#N/A,TRUE,"T1"}</definedName>
    <definedName name="wrn.OPERADORES." localSheetId="6" hidden="1">{#N/A,#N/A,TRUE,"T1"}</definedName>
    <definedName name="wrn.OPERADORES." localSheetId="21" hidden="1">{#N/A,#N/A,TRUE,"T1"}</definedName>
    <definedName name="wrn.OPERADORES." localSheetId="22" hidden="1">{#N/A,#N/A,TRUE,"T1"}</definedName>
    <definedName name="wrn.OPERADORES." localSheetId="23" hidden="1">{#N/A,#N/A,TRUE,"T1"}</definedName>
    <definedName name="wrn.OPERADORES." localSheetId="24" hidden="1">{#N/A,#N/A,TRUE,"T1"}</definedName>
    <definedName name="wrn.OPERADORES." localSheetId="8" hidden="1">{#N/A,#N/A,TRUE,"T1"}</definedName>
    <definedName name="wrn.OPERADORES." localSheetId="9" hidden="1">{#N/A,#N/A,TRUE,"T1"}</definedName>
    <definedName name="wrn.OPERADORES." localSheetId="25" hidden="1">{#N/A,#N/A,TRUE,"T1"}</definedName>
    <definedName name="wrn.OPERADORES." localSheetId="26" hidden="1">{#N/A,#N/A,TRUE,"T1"}</definedName>
    <definedName name="wrn.OPERADORES." localSheetId="27" hidden="1">{#N/A,#N/A,TRUE,"T1"}</definedName>
    <definedName name="wrn.OPERADORES." localSheetId="28" hidden="1">{#N/A,#N/A,TRUE,"T1"}</definedName>
    <definedName name="wrn.OPERADORES." localSheetId="10" hidden="1">{#N/A,#N/A,TRUE,"T1"}</definedName>
    <definedName name="wrn.OPERADORES." localSheetId="12" hidden="1">{#N/A,#N/A,TRUE,"T1"}</definedName>
    <definedName name="wrn.OPERADORES." localSheetId="13" hidden="1">{#N/A,#N/A,TRUE,"T1"}</definedName>
    <definedName name="wrn.OPERADORES." localSheetId="15" hidden="1">{#N/A,#N/A,TRUE,"T1"}</definedName>
    <definedName name="wrn.OPERADORES." localSheetId="19" hidden="1">{#N/A,#N/A,TRUE,"T1"}</definedName>
    <definedName name="wrn.OPERADORES." localSheetId="16" hidden="1">{#N/A,#N/A,TRUE,"T1"}</definedName>
    <definedName name="wrn.OPERADORES." localSheetId="17" hidden="1">{#N/A,#N/A,TRUE,"T1"}</definedName>
    <definedName name="wrn.OPERADORES." localSheetId="18" hidden="1">{#N/A,#N/A,TRUE,"T1"}</definedName>
    <definedName name="wrn.OPERADORES." localSheetId="20" hidden="1">{#N/A,#N/A,TRUE,"T1"}</definedName>
    <definedName name="wrn.OPERADORES." localSheetId="11" hidden="1">{#N/A,#N/A,TRUE,"T1"}</definedName>
    <definedName name="wrn.OPERADORES." localSheetId="14" hidden="1">{#N/A,#N/A,TRUE,"T1"}</definedName>
    <definedName name="wrn.OPERADORES." localSheetId="1" hidden="1">{#N/A,#N/A,TRUE,"T1"}</definedName>
    <definedName name="wrn.OPERADORES." localSheetId="2" hidden="1">{#N/A,#N/A,TRUE,"T1"}</definedName>
    <definedName name="wrn.OPERADORES." hidden="1">{#N/A,#N/A,TRUE,"T1"}</definedName>
    <definedName name="wrn.res7" localSheetId="7" hidden="1">{#N/A,#N/A,FALSE,"Hoja1";#N/A,#N/A,FALSE,"Hoja2"}</definedName>
    <definedName name="wrn.res7" localSheetId="5" hidden="1">{#N/A,#N/A,FALSE,"Hoja1";#N/A,#N/A,FALSE,"Hoja2"}</definedName>
    <definedName name="wrn.res7" localSheetId="6" hidden="1">{#N/A,#N/A,FALSE,"Hoja1";#N/A,#N/A,FALSE,"Hoja2"}</definedName>
    <definedName name="wrn.res7" localSheetId="21" hidden="1">{#N/A,#N/A,FALSE,"Hoja1";#N/A,#N/A,FALSE,"Hoja2"}</definedName>
    <definedName name="wrn.res7" localSheetId="22" hidden="1">{#N/A,#N/A,FALSE,"Hoja1";#N/A,#N/A,FALSE,"Hoja2"}</definedName>
    <definedName name="wrn.res7" localSheetId="23" hidden="1">{#N/A,#N/A,FALSE,"Hoja1";#N/A,#N/A,FALSE,"Hoja2"}</definedName>
    <definedName name="wrn.res7" localSheetId="24" hidden="1">{#N/A,#N/A,FALSE,"Hoja1";#N/A,#N/A,FALSE,"Hoja2"}</definedName>
    <definedName name="wrn.res7" localSheetId="8" hidden="1">{#N/A,#N/A,FALSE,"Hoja1";#N/A,#N/A,FALSE,"Hoja2"}</definedName>
    <definedName name="wrn.res7" localSheetId="9" hidden="1">{#N/A,#N/A,FALSE,"Hoja1";#N/A,#N/A,FALSE,"Hoja2"}</definedName>
    <definedName name="wrn.res7" localSheetId="25" hidden="1">{#N/A,#N/A,FALSE,"Hoja1";#N/A,#N/A,FALSE,"Hoja2"}</definedName>
    <definedName name="wrn.res7" localSheetId="26" hidden="1">{#N/A,#N/A,FALSE,"Hoja1";#N/A,#N/A,FALSE,"Hoja2"}</definedName>
    <definedName name="wrn.res7" localSheetId="27" hidden="1">{#N/A,#N/A,FALSE,"Hoja1";#N/A,#N/A,FALSE,"Hoja2"}</definedName>
    <definedName name="wrn.res7" localSheetId="28" hidden="1">{#N/A,#N/A,FALSE,"Hoja1";#N/A,#N/A,FALSE,"Hoja2"}</definedName>
    <definedName name="wrn.res7" localSheetId="10" hidden="1">{#N/A,#N/A,FALSE,"Hoja1";#N/A,#N/A,FALSE,"Hoja2"}</definedName>
    <definedName name="wrn.res7" localSheetId="12" hidden="1">{#N/A,#N/A,FALSE,"Hoja1";#N/A,#N/A,FALSE,"Hoja2"}</definedName>
    <definedName name="wrn.res7" localSheetId="13" hidden="1">{#N/A,#N/A,FALSE,"Hoja1";#N/A,#N/A,FALSE,"Hoja2"}</definedName>
    <definedName name="wrn.res7" localSheetId="15" hidden="1">{#N/A,#N/A,FALSE,"Hoja1";#N/A,#N/A,FALSE,"Hoja2"}</definedName>
    <definedName name="wrn.res7" localSheetId="19" hidden="1">{#N/A,#N/A,FALSE,"Hoja1";#N/A,#N/A,FALSE,"Hoja2"}</definedName>
    <definedName name="wrn.res7" localSheetId="16" hidden="1">{#N/A,#N/A,FALSE,"Hoja1";#N/A,#N/A,FALSE,"Hoja2"}</definedName>
    <definedName name="wrn.res7" localSheetId="17" hidden="1">{#N/A,#N/A,FALSE,"Hoja1";#N/A,#N/A,FALSE,"Hoja2"}</definedName>
    <definedName name="wrn.res7" localSheetId="18" hidden="1">{#N/A,#N/A,FALSE,"Hoja1";#N/A,#N/A,FALSE,"Hoja2"}</definedName>
    <definedName name="wrn.res7" localSheetId="20" hidden="1">{#N/A,#N/A,FALSE,"Hoja1";#N/A,#N/A,FALSE,"Hoja2"}</definedName>
    <definedName name="wrn.res7" localSheetId="11" hidden="1">{#N/A,#N/A,FALSE,"Hoja1";#N/A,#N/A,FALSE,"Hoja2"}</definedName>
    <definedName name="wrn.res7" localSheetId="14" hidden="1">{#N/A,#N/A,FALSE,"Hoja1";#N/A,#N/A,FALSE,"Hoja2"}</definedName>
    <definedName name="wrn.res7" localSheetId="1" hidden="1">{#N/A,#N/A,FALSE,"Hoja1";#N/A,#N/A,FALSE,"Hoja2"}</definedName>
    <definedName name="wrn.res7" localSheetId="2" hidden="1">{#N/A,#N/A,FALSE,"Hoja1";#N/A,#N/A,FALSE,"Hoja2"}</definedName>
    <definedName name="wrn.res7" hidden="1">{#N/A,#N/A,FALSE,"Hoja1";#N/A,#N/A,FALSE,"Hoja2"}</definedName>
    <definedName name="wrn.Resumen." localSheetId="7" hidden="1">{#N/A,#N/A,FALSE,"Hoja1";#N/A,#N/A,FALSE,"Hoja2"}</definedName>
    <definedName name="wrn.Resumen." localSheetId="5" hidden="1">{#N/A,#N/A,FALSE,"Hoja1";#N/A,#N/A,FALSE,"Hoja2"}</definedName>
    <definedName name="wrn.Resumen." localSheetId="6" hidden="1">{#N/A,#N/A,FALSE,"Hoja1";#N/A,#N/A,FALSE,"Hoja2"}</definedName>
    <definedName name="wrn.Resumen." localSheetId="21" hidden="1">{#N/A,#N/A,FALSE,"Hoja1";#N/A,#N/A,FALSE,"Hoja2"}</definedName>
    <definedName name="wrn.Resumen." localSheetId="22" hidden="1">{#N/A,#N/A,FALSE,"Hoja1";#N/A,#N/A,FALSE,"Hoja2"}</definedName>
    <definedName name="wrn.Resumen." localSheetId="23" hidden="1">{#N/A,#N/A,FALSE,"Hoja1";#N/A,#N/A,FALSE,"Hoja2"}</definedName>
    <definedName name="wrn.Resumen." localSheetId="24" hidden="1">{#N/A,#N/A,FALSE,"Hoja1";#N/A,#N/A,FALSE,"Hoja2"}</definedName>
    <definedName name="wrn.Resumen." localSheetId="8" hidden="1">{#N/A,#N/A,FALSE,"Hoja1";#N/A,#N/A,FALSE,"Hoja2"}</definedName>
    <definedName name="wrn.Resumen." localSheetId="9" hidden="1">{#N/A,#N/A,FALSE,"Hoja1";#N/A,#N/A,FALSE,"Hoja2"}</definedName>
    <definedName name="wrn.Resumen." localSheetId="25" hidden="1">{#N/A,#N/A,FALSE,"Hoja1";#N/A,#N/A,FALSE,"Hoja2"}</definedName>
    <definedName name="wrn.Resumen." localSheetId="26" hidden="1">{#N/A,#N/A,FALSE,"Hoja1";#N/A,#N/A,FALSE,"Hoja2"}</definedName>
    <definedName name="wrn.Resumen." localSheetId="27" hidden="1">{#N/A,#N/A,FALSE,"Hoja1";#N/A,#N/A,FALSE,"Hoja2"}</definedName>
    <definedName name="wrn.Resumen." localSheetId="28" hidden="1">{#N/A,#N/A,FALSE,"Hoja1";#N/A,#N/A,FALSE,"Hoja2"}</definedName>
    <definedName name="wrn.Resumen." localSheetId="10" hidden="1">{#N/A,#N/A,FALSE,"Hoja1";#N/A,#N/A,FALSE,"Hoja2"}</definedName>
    <definedName name="wrn.Resumen." localSheetId="12" hidden="1">{#N/A,#N/A,FALSE,"Hoja1";#N/A,#N/A,FALSE,"Hoja2"}</definedName>
    <definedName name="wrn.Resumen." localSheetId="13" hidden="1">{#N/A,#N/A,FALSE,"Hoja1";#N/A,#N/A,FALSE,"Hoja2"}</definedName>
    <definedName name="wrn.Resumen." localSheetId="15" hidden="1">{#N/A,#N/A,FALSE,"Hoja1";#N/A,#N/A,FALSE,"Hoja2"}</definedName>
    <definedName name="wrn.Resumen." localSheetId="19" hidden="1">{#N/A,#N/A,FALSE,"Hoja1";#N/A,#N/A,FALSE,"Hoja2"}</definedName>
    <definedName name="wrn.Resumen." localSheetId="16" hidden="1">{#N/A,#N/A,FALSE,"Hoja1";#N/A,#N/A,FALSE,"Hoja2"}</definedName>
    <definedName name="wrn.Resumen." localSheetId="17" hidden="1">{#N/A,#N/A,FALSE,"Hoja1";#N/A,#N/A,FALSE,"Hoja2"}</definedName>
    <definedName name="wrn.Resumen." localSheetId="18" hidden="1">{#N/A,#N/A,FALSE,"Hoja1";#N/A,#N/A,FALSE,"Hoja2"}</definedName>
    <definedName name="wrn.Resumen." localSheetId="20" hidden="1">{#N/A,#N/A,FALSE,"Hoja1";#N/A,#N/A,FALSE,"Hoja2"}</definedName>
    <definedName name="wrn.Resumen." localSheetId="11" hidden="1">{#N/A,#N/A,FALSE,"Hoja1";#N/A,#N/A,FALSE,"Hoja2"}</definedName>
    <definedName name="wrn.Resumen." localSheetId="14" hidden="1">{#N/A,#N/A,FALSE,"Hoja1";#N/A,#N/A,FALSE,"Hoja2"}</definedName>
    <definedName name="wrn.Resumen." localSheetId="1" hidden="1">{#N/A,#N/A,FALSE,"Hoja1";#N/A,#N/A,FALSE,"Hoja2"}</definedName>
    <definedName name="wrn.Resumen." localSheetId="2" hidden="1">{#N/A,#N/A,FALSE,"Hoja1";#N/A,#N/A,FALSE,"Hoja2"}</definedName>
    <definedName name="wrn.Resumen." hidden="1">{#N/A,#N/A,FALSE,"Hoja1";#N/A,#N/A,FALSE,"Hoja2"}</definedName>
    <definedName name="wrn.TRABFENO." localSheetId="7"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21" hidden="1">{#N/A,#N/A,FALSE,"Estatico";#N/A,#N/A,FALSE,"Tuberia";#N/A,#N/A,FALSE,"Instrumentación";#N/A,#N/A,FALSE,"Mecanica";#N/A,#N/A,FALSE,"Electrico";#N/A,#N/A,FALSE,"Ofic.Civiles"}</definedName>
    <definedName name="wrn.TRABFENO." localSheetId="22" hidden="1">{#N/A,#N/A,FALSE,"Estatico";#N/A,#N/A,FALSE,"Tuberia";#N/A,#N/A,FALSE,"Instrumentación";#N/A,#N/A,FALSE,"Mecanica";#N/A,#N/A,FALSE,"Electrico";#N/A,#N/A,FALSE,"Ofic.Civiles"}</definedName>
    <definedName name="wrn.TRABFENO." localSheetId="23" hidden="1">{#N/A,#N/A,FALSE,"Estatico";#N/A,#N/A,FALSE,"Tuberia";#N/A,#N/A,FALSE,"Instrumentación";#N/A,#N/A,FALSE,"Mecanica";#N/A,#N/A,FALSE,"Electrico";#N/A,#N/A,FALSE,"Ofic.Civiles"}</definedName>
    <definedName name="wrn.TRABFENO." localSheetId="24"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25" hidden="1">{#N/A,#N/A,FALSE,"Estatico";#N/A,#N/A,FALSE,"Tuberia";#N/A,#N/A,FALSE,"Instrumentación";#N/A,#N/A,FALSE,"Mecanica";#N/A,#N/A,FALSE,"Electrico";#N/A,#N/A,FALSE,"Ofic.Civiles"}</definedName>
    <definedName name="wrn.TRABFENO." localSheetId="26" hidden="1">{#N/A,#N/A,FALSE,"Estatico";#N/A,#N/A,FALSE,"Tuberia";#N/A,#N/A,FALSE,"Instrumentación";#N/A,#N/A,FALSE,"Mecanica";#N/A,#N/A,FALSE,"Electrico";#N/A,#N/A,FALSE,"Ofic.Civiles"}</definedName>
    <definedName name="wrn.TRABFENO." localSheetId="27" hidden="1">{#N/A,#N/A,FALSE,"Estatico";#N/A,#N/A,FALSE,"Tuberia";#N/A,#N/A,FALSE,"Instrumentación";#N/A,#N/A,FALSE,"Mecanica";#N/A,#N/A,FALSE,"Electrico";#N/A,#N/A,FALSE,"Ofic.Civiles"}</definedName>
    <definedName name="wrn.TRABFENO." localSheetId="28"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15" hidden="1">{#N/A,#N/A,FALSE,"Estatico";#N/A,#N/A,FALSE,"Tuberia";#N/A,#N/A,FALSE,"Instrumentación";#N/A,#N/A,FALSE,"Mecanica";#N/A,#N/A,FALSE,"Electrico";#N/A,#N/A,FALSE,"Ofic.Civiles"}</definedName>
    <definedName name="wrn.TRABFENO." localSheetId="19" hidden="1">{#N/A,#N/A,FALSE,"Estatico";#N/A,#N/A,FALSE,"Tuberia";#N/A,#N/A,FALSE,"Instrumentación";#N/A,#N/A,FALSE,"Mecanica";#N/A,#N/A,FALSE,"Electrico";#N/A,#N/A,FALSE,"Ofic.Civiles"}</definedName>
    <definedName name="wrn.TRABFENO." localSheetId="16" hidden="1">{#N/A,#N/A,FALSE,"Estatico";#N/A,#N/A,FALSE,"Tuberia";#N/A,#N/A,FALSE,"Instrumentación";#N/A,#N/A,FALSE,"Mecanica";#N/A,#N/A,FALSE,"Electrico";#N/A,#N/A,FALSE,"Ofic.Civiles"}</definedName>
    <definedName name="wrn.TRABFENO." localSheetId="17" hidden="1">{#N/A,#N/A,FALSE,"Estatico";#N/A,#N/A,FALSE,"Tuberia";#N/A,#N/A,FALSE,"Instrumentación";#N/A,#N/A,FALSE,"Mecanica";#N/A,#N/A,FALSE,"Electrico";#N/A,#N/A,FALSE,"Ofic.Civiles"}</definedName>
    <definedName name="wrn.TRABFENO." localSheetId="18" hidden="1">{#N/A,#N/A,FALSE,"Estatico";#N/A,#N/A,FALSE,"Tuberia";#N/A,#N/A,FALSE,"Instrumentación";#N/A,#N/A,FALSE,"Mecanica";#N/A,#N/A,FALSE,"Electrico";#N/A,#N/A,FALSE,"Ofic.Civiles"}</definedName>
    <definedName name="wrn.TRABFENO." localSheetId="2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4"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19"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20" hidden="1">{"via1",#N/A,TRUE,"general";"via2",#N/A,TRUE,"general";"via3",#N/A,TRUE,"general"}</definedName>
    <definedName name="wrn.via." localSheetId="11" hidden="1">{"via1",#N/A,TRUE,"general";"via2",#N/A,TRUE,"general";"via3",#N/A,TRUE,"general"}</definedName>
    <definedName name="wrn.via." localSheetId="14"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7"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10"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5" hidden="1">{"via1",#N/A,TRUE,"general";"via2",#N/A,TRUE,"general";"via3",#N/A,TRUE,"general"}</definedName>
    <definedName name="wsnhed" localSheetId="19"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20" hidden="1">{"via1",#N/A,TRUE,"general";"via2",#N/A,TRUE,"general";"via3",#N/A,TRUE,"general"}</definedName>
    <definedName name="wsnhed" localSheetId="11" hidden="1">{"via1",#N/A,TRUE,"general";"via2",#N/A,TRUE,"general";"via3",#N/A,TRUE,"general"}</definedName>
    <definedName name="wsnhed" localSheetId="14"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10"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5" hidden="1">{"via1",#N/A,TRUE,"general";"via2",#N/A,TRUE,"general";"via3",#N/A,TRUE,"general"}</definedName>
    <definedName name="wswswsqa" localSheetId="19"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20" hidden="1">{"via1",#N/A,TRUE,"general";"via2",#N/A,TRUE,"general";"via3",#N/A,TRUE,"general"}</definedName>
    <definedName name="wswswsqa" localSheetId="11" hidden="1">{"via1",#N/A,TRUE,"general";"via2",#N/A,TRUE,"general";"via3",#N/A,TRUE,"general"}</definedName>
    <definedName name="wswswsqa" localSheetId="14"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 localSheetId="2">#REF!</definedName>
    <definedName name="WSX">#REF!</definedName>
    <definedName name="Wtot" localSheetId="1">#REF!</definedName>
    <definedName name="Wtot">#REF!</definedName>
    <definedName name="wtt" localSheetId="7"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10"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5" hidden="1">{"TAB1",#N/A,TRUE,"GENERAL";"TAB2",#N/A,TRUE,"GENERAL";"TAB3",#N/A,TRUE,"GENERAL";"TAB4",#N/A,TRUE,"GENERAL";"TAB5",#N/A,TRUE,"GENERAL"}</definedName>
    <definedName name="wtt" localSheetId="19"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20" hidden="1">{"TAB1",#N/A,TRUE,"GENERAL";"TAB2",#N/A,TRUE,"GENERAL";"TAB3",#N/A,TRUE,"GENERAL";"TAB4",#N/A,TRUE,"GENERAL";"TAB5",#N/A,TRUE,"GENERAL"}</definedName>
    <definedName name="wtt" localSheetId="11" hidden="1">{"TAB1",#N/A,TRUE,"GENERAL";"TAB2",#N/A,TRUE,"GENERAL";"TAB3",#N/A,TRUE,"GENERAL";"TAB4",#N/A,TRUE,"GENERAL";"TAB5",#N/A,TRUE,"GENERAL"}</definedName>
    <definedName name="wtt" localSheetId="14"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2">#REF!</definedName>
    <definedName name="WW">[1]LIQUIDACION!#REF!</definedName>
    <definedName name="wwded3" localSheetId="7"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10"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5" hidden="1">{"via1",#N/A,TRUE,"general";"via2",#N/A,TRUE,"general";"via3",#N/A,TRUE,"general"}</definedName>
    <definedName name="wwded3" localSheetId="19"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20" hidden="1">{"via1",#N/A,TRUE,"general";"via2",#N/A,TRUE,"general";"via3",#N/A,TRUE,"general"}</definedName>
    <definedName name="wwded3" localSheetId="11" hidden="1">{"via1",#N/A,TRUE,"general";"via2",#N/A,TRUE,"general";"via3",#N/A,TRUE,"general"}</definedName>
    <definedName name="wwded3" localSheetId="14"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10"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5" hidden="1">{"via1",#N/A,TRUE,"general";"via2",#N/A,TRUE,"general";"via3",#N/A,TRUE,"general"}</definedName>
    <definedName name="wyty" localSheetId="19"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20" hidden="1">{"via1",#N/A,TRUE,"general";"via2",#N/A,TRUE,"general";"via3",#N/A,TRUE,"general"}</definedName>
    <definedName name="wyty" localSheetId="11" hidden="1">{"via1",#N/A,TRUE,"general";"via2",#N/A,TRUE,"general";"via3",#N/A,TRUE,"general"}</definedName>
    <definedName name="wyty" localSheetId="14"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 localSheetId="2">#REF!</definedName>
    <definedName name="x">#REF!</definedName>
    <definedName name="xcbvbs" localSheetId="7"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 localSheetId="2">#REF!</definedName>
    <definedName name="XD">#REF!</definedName>
    <definedName name="XSW" localSheetId="7" hidden="1">{#N/A,#N/A,TRUE,"1842CWN0"}</definedName>
    <definedName name="XSW" localSheetId="5" hidden="1">{#N/A,#N/A,TRUE,"1842CWN0"}</definedName>
    <definedName name="XSW" localSheetId="6" hidden="1">{#N/A,#N/A,TRUE,"1842CWN0"}</definedName>
    <definedName name="XSW" localSheetId="21" hidden="1">{#N/A,#N/A,TRUE,"1842CWN0"}</definedName>
    <definedName name="XSW" localSheetId="22" hidden="1">{#N/A,#N/A,TRUE,"1842CWN0"}</definedName>
    <definedName name="XSW" localSheetId="23" hidden="1">{#N/A,#N/A,TRUE,"1842CWN0"}</definedName>
    <definedName name="XSW" localSheetId="24" hidden="1">{#N/A,#N/A,TRUE,"1842CWN0"}</definedName>
    <definedName name="XSW" localSheetId="8" hidden="1">{#N/A,#N/A,TRUE,"1842CWN0"}</definedName>
    <definedName name="XSW" localSheetId="9" hidden="1">{#N/A,#N/A,TRUE,"1842CWN0"}</definedName>
    <definedName name="XSW" localSheetId="25" hidden="1">{#N/A,#N/A,TRUE,"1842CWN0"}</definedName>
    <definedName name="XSW" localSheetId="26" hidden="1">{#N/A,#N/A,TRUE,"1842CWN0"}</definedName>
    <definedName name="XSW" localSheetId="27" hidden="1">{#N/A,#N/A,TRUE,"1842CWN0"}</definedName>
    <definedName name="XSW" localSheetId="28" hidden="1">{#N/A,#N/A,TRUE,"1842CWN0"}</definedName>
    <definedName name="XSW" localSheetId="10" hidden="1">{#N/A,#N/A,TRUE,"1842CWN0"}</definedName>
    <definedName name="XSW" localSheetId="12" hidden="1">{#N/A,#N/A,TRUE,"1842CWN0"}</definedName>
    <definedName name="XSW" localSheetId="13" hidden="1">{#N/A,#N/A,TRUE,"1842CWN0"}</definedName>
    <definedName name="XSW" localSheetId="15" hidden="1">{#N/A,#N/A,TRUE,"1842CWN0"}</definedName>
    <definedName name="XSW" localSheetId="19" hidden="1">{#N/A,#N/A,TRUE,"1842CWN0"}</definedName>
    <definedName name="XSW" localSheetId="16" hidden="1">{#N/A,#N/A,TRUE,"1842CWN0"}</definedName>
    <definedName name="XSW" localSheetId="17" hidden="1">{#N/A,#N/A,TRUE,"1842CWN0"}</definedName>
    <definedName name="XSW" localSheetId="18" hidden="1">{#N/A,#N/A,TRUE,"1842CWN0"}</definedName>
    <definedName name="XSW" localSheetId="20" hidden="1">{#N/A,#N/A,TRUE,"1842CWN0"}</definedName>
    <definedName name="XSW" localSheetId="11" hidden="1">{#N/A,#N/A,TRUE,"1842CWN0"}</definedName>
    <definedName name="XSW" localSheetId="14" hidden="1">{#N/A,#N/A,TRUE,"1842CWN0"}</definedName>
    <definedName name="XSW" localSheetId="1" hidden="1">{#N/A,#N/A,TRUE,"1842CWN0"}</definedName>
    <definedName name="XSW" localSheetId="2" hidden="1">{#N/A,#N/A,TRUE,"1842CWN0"}</definedName>
    <definedName name="XSW" hidden="1">{#N/A,#N/A,TRUE,"1842CWN0"}</definedName>
    <definedName name="xsxs" localSheetId="7"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10"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5" hidden="1">{"TAB1",#N/A,TRUE,"GENERAL";"TAB2",#N/A,TRUE,"GENERAL";"TAB3",#N/A,TRUE,"GENERAL";"TAB4",#N/A,TRUE,"GENERAL";"TAB5",#N/A,TRUE,"GENERAL"}</definedName>
    <definedName name="xsxs" localSheetId="19"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2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4"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#REF!</definedName>
    <definedName name="xxfg" localSheetId="7"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10"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5" hidden="1">{"via1",#N/A,TRUE,"general";"via2",#N/A,TRUE,"general";"via3",#N/A,TRUE,"general"}</definedName>
    <definedName name="xxfg" localSheetId="19"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20" hidden="1">{"via1",#N/A,TRUE,"general";"via2",#N/A,TRUE,"general";"via3",#N/A,TRUE,"general"}</definedName>
    <definedName name="xxfg" localSheetId="11" hidden="1">{"via1",#N/A,TRUE,"general";"via2",#N/A,TRUE,"general";"via3",#N/A,TRUE,"general"}</definedName>
    <definedName name="xxfg" localSheetId="14"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localSheetId="2" hidden="1">#REF!</definedName>
    <definedName name="XXXX" hidden="1">#REF!</definedName>
    <definedName name="xxxxx" localSheetId="7">[127]!absc</definedName>
    <definedName name="xxxxx" localSheetId="5">[127]!absc</definedName>
    <definedName name="xxxxx" localSheetId="6">[127]!absc</definedName>
    <definedName name="xxxxx" localSheetId="21">[127]!absc</definedName>
    <definedName name="xxxxx" localSheetId="22">[127]!absc</definedName>
    <definedName name="xxxxx" localSheetId="23">[127]!absc</definedName>
    <definedName name="xxxxx" localSheetId="24">[127]!absc</definedName>
    <definedName name="xxxxx" localSheetId="8">[127]!absc</definedName>
    <definedName name="xxxxx" localSheetId="9">[127]!absc</definedName>
    <definedName name="xxxxx" localSheetId="25">[127]!absc</definedName>
    <definedName name="xxxxx" localSheetId="26">[127]!absc</definedName>
    <definedName name="xxxxx" localSheetId="27">[127]!absc</definedName>
    <definedName name="xxxxx" localSheetId="28">[127]!absc</definedName>
    <definedName name="xxxxx" localSheetId="10">[127]!absc</definedName>
    <definedName name="xxxxx" localSheetId="12">[127]!absc</definedName>
    <definedName name="xxxxx" localSheetId="13">[127]!absc</definedName>
    <definedName name="xxxxx" localSheetId="15">[127]!absc</definedName>
    <definedName name="xxxxx" localSheetId="19">[127]!absc</definedName>
    <definedName name="xxxxx" localSheetId="16">[127]!absc</definedName>
    <definedName name="xxxxx" localSheetId="17">[127]!absc</definedName>
    <definedName name="xxxxx" localSheetId="18">[127]!absc</definedName>
    <definedName name="xxxxx" localSheetId="20">[127]!absc</definedName>
    <definedName name="xxxxx" localSheetId="11">[127]!absc</definedName>
    <definedName name="xxxxx" localSheetId="14">[127]!absc</definedName>
    <definedName name="xxxxx" localSheetId="2">#REF!</definedName>
    <definedName name="xxxxx" localSheetId="0">[127]!absc</definedName>
    <definedName name="xxxxx">[127]!absc</definedName>
    <definedName name="xxxxxds" localSheetId="7"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10"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5" hidden="1">{"via1",#N/A,TRUE,"general";"via2",#N/A,TRUE,"general";"via3",#N/A,TRUE,"general"}</definedName>
    <definedName name="xxxxxds" localSheetId="19"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20" hidden="1">{"via1",#N/A,TRUE,"general";"via2",#N/A,TRUE,"general";"via3",#N/A,TRUE,"general"}</definedName>
    <definedName name="xxxxxds" localSheetId="11" hidden="1">{"via1",#N/A,TRUE,"general";"via2",#N/A,TRUE,"general";"via3",#N/A,TRUE,"general"}</definedName>
    <definedName name="xxxxxds" localSheetId="14"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7"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21" hidden="1">{#N/A,#N/A,FALSE,"orthoflow";#N/A,#N/A,FALSE,"Miscelaneos";#N/A,#N/A,FALSE,"Instrumentacio";#N/A,#N/A,FALSE,"Electrico";#N/A,#N/A,FALSE,"Valv. Seguridad"}</definedName>
    <definedName name="XXXXXX" localSheetId="22" hidden="1">{#N/A,#N/A,FALSE,"orthoflow";#N/A,#N/A,FALSE,"Miscelaneos";#N/A,#N/A,FALSE,"Instrumentacio";#N/A,#N/A,FALSE,"Electrico";#N/A,#N/A,FALSE,"Valv. Seguridad"}</definedName>
    <definedName name="XXXXXX" localSheetId="23" hidden="1">{#N/A,#N/A,FALSE,"orthoflow";#N/A,#N/A,FALSE,"Miscelaneos";#N/A,#N/A,FALSE,"Instrumentacio";#N/A,#N/A,FALSE,"Electrico";#N/A,#N/A,FALSE,"Valv. Seguridad"}</definedName>
    <definedName name="XXXXXX" localSheetId="24"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25" hidden="1">{#N/A,#N/A,FALSE,"orthoflow";#N/A,#N/A,FALSE,"Miscelaneos";#N/A,#N/A,FALSE,"Instrumentacio";#N/A,#N/A,FALSE,"Electrico";#N/A,#N/A,FALSE,"Valv. Seguridad"}</definedName>
    <definedName name="XXXXXX" localSheetId="26" hidden="1">{#N/A,#N/A,FALSE,"orthoflow";#N/A,#N/A,FALSE,"Miscelaneos";#N/A,#N/A,FALSE,"Instrumentacio";#N/A,#N/A,FALSE,"Electrico";#N/A,#N/A,FALSE,"Valv. Seguridad"}</definedName>
    <definedName name="XXXXXX" localSheetId="27" hidden="1">{#N/A,#N/A,FALSE,"orthoflow";#N/A,#N/A,FALSE,"Miscelaneos";#N/A,#N/A,FALSE,"Instrumentacio";#N/A,#N/A,FALSE,"Electrico";#N/A,#N/A,FALSE,"Valv. Seguridad"}</definedName>
    <definedName name="XXXXXX" localSheetId="28"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15" hidden="1">{#N/A,#N/A,FALSE,"orthoflow";#N/A,#N/A,FALSE,"Miscelaneos";#N/A,#N/A,FALSE,"Instrumentacio";#N/A,#N/A,FALSE,"Electrico";#N/A,#N/A,FALSE,"Valv. Seguridad"}</definedName>
    <definedName name="XXXXXX" localSheetId="19" hidden="1">{#N/A,#N/A,FALSE,"orthoflow";#N/A,#N/A,FALSE,"Miscelaneos";#N/A,#N/A,FALSE,"Instrumentacio";#N/A,#N/A,FALSE,"Electrico";#N/A,#N/A,FALSE,"Valv. Seguridad"}</definedName>
    <definedName name="XXXXXX" localSheetId="16" hidden="1">{#N/A,#N/A,FALSE,"orthoflow";#N/A,#N/A,FALSE,"Miscelaneos";#N/A,#N/A,FALSE,"Instrumentacio";#N/A,#N/A,FALSE,"Electrico";#N/A,#N/A,FALSE,"Valv. Seguridad"}</definedName>
    <definedName name="XXXXXX" localSheetId="17" hidden="1">{#N/A,#N/A,FALSE,"orthoflow";#N/A,#N/A,FALSE,"Miscelaneos";#N/A,#N/A,FALSE,"Instrumentacio";#N/A,#N/A,FALSE,"Electrico";#N/A,#N/A,FALSE,"Valv. Seguridad"}</definedName>
    <definedName name="XXXXXX" localSheetId="18" hidden="1">{#N/A,#N/A,FALSE,"orthoflow";#N/A,#N/A,FALSE,"Miscelaneos";#N/A,#N/A,FALSE,"Instrumentacio";#N/A,#N/A,FALSE,"Electrico";#N/A,#N/A,FALSE,"Valv. Seguridad"}</definedName>
    <definedName name="XXXXXX" localSheetId="2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4"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4">#REF!</definedName>
    <definedName name="XXXXXXXXXX" localSheetId="3">#REF!</definedName>
    <definedName name="XXXXXXXXXX" localSheetId="1">#REF!</definedName>
    <definedName name="XXXXXXXXXX" localSheetId="2">#REF!</definedName>
    <definedName name="XXXXXXXXXX">#REF!</definedName>
    <definedName name="xxxxxxxxxx29" localSheetId="7"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10"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5" hidden="1">{"via1",#N/A,TRUE,"general";"via2",#N/A,TRUE,"general";"via3",#N/A,TRUE,"general"}</definedName>
    <definedName name="xxxxxxxxxx29" localSheetId="19"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20" hidden="1">{"via1",#N/A,TRUE,"general";"via2",#N/A,TRUE,"general";"via3",#N/A,TRUE,"general"}</definedName>
    <definedName name="xxxxxxxxxx29" localSheetId="11" hidden="1">{"via1",#N/A,TRUE,"general";"via2",#N/A,TRUE,"general";"via3",#N/A,TRUE,"general"}</definedName>
    <definedName name="xxxxxxxxxx29" localSheetId="14"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4">#REF!</definedName>
    <definedName name="XXXXXXXXXXXX" localSheetId="3">#REF!</definedName>
    <definedName name="XXXXXXXXXXXX" localSheetId="1">#REF!</definedName>
    <definedName name="XXXXXXXXXXXX" localSheetId="2">#REF!</definedName>
    <definedName name="XXXXXXXXXXXX">#REF!</definedName>
    <definedName name="XZS" localSheetId="1" hidden="1">#REF!</definedName>
    <definedName name="XZS" hidden="1">#REF!</definedName>
    <definedName name="XZXZV" localSheetId="7"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10"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5" hidden="1">{"via1",#N/A,TRUE,"general";"via2",#N/A,TRUE,"general";"via3",#N/A,TRUE,"general"}</definedName>
    <definedName name="XZXZV" localSheetId="19"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20" hidden="1">{"via1",#N/A,TRUE,"general";"via2",#N/A,TRUE,"general";"via3",#N/A,TRUE,"general"}</definedName>
    <definedName name="XZXZV" localSheetId="11" hidden="1">{"via1",#N/A,TRUE,"general";"via2",#N/A,TRUE,"general";"via3",#N/A,TRUE,"general"}</definedName>
    <definedName name="XZXZV" localSheetId="14"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7">[27]!absc</definedName>
    <definedName name="Y" localSheetId="5">[27]!absc</definedName>
    <definedName name="Y" localSheetId="6">[27]!absc</definedName>
    <definedName name="Y" localSheetId="21">[27]!absc</definedName>
    <definedName name="Y" localSheetId="22">[27]!absc</definedName>
    <definedName name="Y" localSheetId="23">[27]!absc</definedName>
    <definedName name="Y" localSheetId="24">[27]!absc</definedName>
    <definedName name="Y" localSheetId="8">[27]!absc</definedName>
    <definedName name="Y" localSheetId="9">[27]!absc</definedName>
    <definedName name="Y" localSheetId="25">[27]!absc</definedName>
    <definedName name="Y" localSheetId="26">[27]!absc</definedName>
    <definedName name="Y" localSheetId="27">[27]!absc</definedName>
    <definedName name="Y" localSheetId="28">[27]!absc</definedName>
    <definedName name="Y" localSheetId="10">[27]!absc</definedName>
    <definedName name="Y" localSheetId="12">[27]!absc</definedName>
    <definedName name="Y" localSheetId="13">[27]!absc</definedName>
    <definedName name="Y" localSheetId="15">[27]!absc</definedName>
    <definedName name="Y" localSheetId="19">[27]!absc</definedName>
    <definedName name="Y" localSheetId="16">[27]!absc</definedName>
    <definedName name="Y" localSheetId="17">[27]!absc</definedName>
    <definedName name="Y" localSheetId="18">[27]!absc</definedName>
    <definedName name="Y" localSheetId="20">[27]!absc</definedName>
    <definedName name="Y" localSheetId="11">[27]!absc</definedName>
    <definedName name="Y" localSheetId="14">[27]!absc</definedName>
    <definedName name="Y" localSheetId="2">#REF!</definedName>
    <definedName name="Y" localSheetId="0">[27]!absc</definedName>
    <definedName name="Y">[27]!absc</definedName>
    <definedName name="y6y6" localSheetId="7"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10"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5" hidden="1">{"via1",#N/A,TRUE,"general";"via2",#N/A,TRUE,"general";"via3",#N/A,TRUE,"general"}</definedName>
    <definedName name="y6y6" localSheetId="19"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20" hidden="1">{"via1",#N/A,TRUE,"general";"via2",#N/A,TRUE,"general";"via3",#N/A,TRUE,"general"}</definedName>
    <definedName name="y6y6" localSheetId="11" hidden="1">{"via1",#N/A,TRUE,"general";"via2",#N/A,TRUE,"general";"via3",#N/A,TRUE,"general"}</definedName>
    <definedName name="y6y6" localSheetId="14"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1">#REF!</definedName>
    <definedName name="YA" localSheetId="2">#REF!</definedName>
    <definedName name="YA">#REF!</definedName>
    <definedName name="yery" localSheetId="7"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10"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5" hidden="1">{"via1",#N/A,TRUE,"general";"via2",#N/A,TRUE,"general";"via3",#N/A,TRUE,"general"}</definedName>
    <definedName name="yery" localSheetId="19"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20" hidden="1">{"via1",#N/A,TRUE,"general";"via2",#N/A,TRUE,"general";"via3",#N/A,TRUE,"general"}</definedName>
    <definedName name="yery" localSheetId="11" hidden="1">{"via1",#N/A,TRUE,"general";"via2",#N/A,TRUE,"general";"via3",#N/A,TRUE,"general"}</definedName>
    <definedName name="yery" localSheetId="14"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 localSheetId="1">#REF!</definedName>
    <definedName name="YHN" localSheetId="2">#REF!</definedName>
    <definedName name="YHN">#REF!</definedName>
    <definedName name="yhy" localSheetId="7"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10"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5" hidden="1">{"TAB1",#N/A,TRUE,"GENERAL";"TAB2",#N/A,TRUE,"GENERAL";"TAB3",#N/A,TRUE,"GENERAL";"TAB4",#N/A,TRUE,"GENERAL";"TAB5",#N/A,TRUE,"GENERAL"}</definedName>
    <definedName name="yhy" localSheetId="19"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20" hidden="1">{"TAB1",#N/A,TRUE,"GENERAL";"TAB2",#N/A,TRUE,"GENERAL";"TAB3",#N/A,TRUE,"GENERAL";"TAB4",#N/A,TRUE,"GENERAL";"TAB5",#N/A,TRUE,"GENERAL"}</definedName>
    <definedName name="yhy" localSheetId="11" hidden="1">{"TAB1",#N/A,TRUE,"GENERAL";"TAB2",#N/A,TRUE,"GENERAL";"TAB3",#N/A,TRUE,"GENERAL";"TAB4",#N/A,TRUE,"GENERAL";"TAB5",#N/A,TRUE,"GENERAL"}</definedName>
    <definedName name="yhy" localSheetId="14"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 localSheetId="2">#REF!</definedName>
    <definedName name="YJ">#REF!</definedName>
    <definedName name="yjtyj" localSheetId="7">[13]Tablas!#REF!</definedName>
    <definedName name="yjtyj" localSheetId="5">[13]Tablas!#REF!</definedName>
    <definedName name="yjtyj" localSheetId="6">[13]Tablas!#REF!</definedName>
    <definedName name="yjtyj" localSheetId="21">[13]Tablas!#REF!</definedName>
    <definedName name="yjtyj" localSheetId="22">[13]Tablas!#REF!</definedName>
    <definedName name="yjtyj" localSheetId="23">[13]Tablas!#REF!</definedName>
    <definedName name="yjtyj" localSheetId="24">[13]Tablas!#REF!</definedName>
    <definedName name="yjtyj" localSheetId="8">[13]Tablas!#REF!</definedName>
    <definedName name="yjtyj" localSheetId="9">[13]Tablas!#REF!</definedName>
    <definedName name="yjtyj" localSheetId="25">[13]Tablas!#REF!</definedName>
    <definedName name="yjtyj" localSheetId="26">[13]Tablas!#REF!</definedName>
    <definedName name="yjtyj" localSheetId="27">[13]Tablas!#REF!</definedName>
    <definedName name="yjtyj" localSheetId="28">[13]Tablas!#REF!</definedName>
    <definedName name="yjtyj" localSheetId="10">[13]Tablas!#REF!</definedName>
    <definedName name="yjtyj" localSheetId="12">[13]Tablas!#REF!</definedName>
    <definedName name="yjtyj" localSheetId="13">[13]Tablas!#REF!</definedName>
    <definedName name="yjtyj" localSheetId="15">[13]Tablas!#REF!</definedName>
    <definedName name="yjtyj" localSheetId="19">[13]Tablas!#REF!</definedName>
    <definedName name="yjtyj" localSheetId="16">[13]Tablas!#REF!</definedName>
    <definedName name="yjtyj" localSheetId="17">[13]Tablas!#REF!</definedName>
    <definedName name="yjtyj" localSheetId="18">[13]Tablas!#REF!</definedName>
    <definedName name="yjtyj" localSheetId="20">[13]Tablas!#REF!</definedName>
    <definedName name="yjtyj" localSheetId="11">[13]Tablas!#REF!</definedName>
    <definedName name="yjtyj" localSheetId="14">[13]Tablas!#REF!</definedName>
    <definedName name="yjtyj" localSheetId="1">[13]Tablas!#REF!</definedName>
    <definedName name="yjtyj" localSheetId="2">#REF!</definedName>
    <definedName name="yjtyj">[13]Tablas!#REF!</definedName>
    <definedName name="yjyj" localSheetId="7"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10"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5" hidden="1">{"TAB1",#N/A,TRUE,"GENERAL";"TAB2",#N/A,TRUE,"GENERAL";"TAB3",#N/A,TRUE,"GENERAL";"TAB4",#N/A,TRUE,"GENERAL";"TAB5",#N/A,TRUE,"GENERAL"}</definedName>
    <definedName name="yjyj" localSheetId="19"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2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4"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 localSheetId="2">#REF!</definedName>
    <definedName name="YOYO">'[128]AISLAMIENTO CATEGORIAS II Y III'!$G$1:$I$65536</definedName>
    <definedName name="yrey" localSheetId="7"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10"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5" hidden="1">{"via1",#N/A,TRUE,"general";"via2",#N/A,TRUE,"general";"via3",#N/A,TRUE,"general"}</definedName>
    <definedName name="yrey" localSheetId="19"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20" hidden="1">{"via1",#N/A,TRUE,"general";"via2",#N/A,TRUE,"general";"via3",#N/A,TRUE,"general"}</definedName>
    <definedName name="yrey" localSheetId="11" hidden="1">{"via1",#N/A,TRUE,"general";"via2",#N/A,TRUE,"general";"via3",#N/A,TRUE,"general"}</definedName>
    <definedName name="yrey" localSheetId="14"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10"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5" hidden="1">{"via1",#N/A,TRUE,"general";"via2",#N/A,TRUE,"general";"via3",#N/A,TRUE,"general"}</definedName>
    <definedName name="yry" localSheetId="19"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20" hidden="1">{"via1",#N/A,TRUE,"general";"via2",#N/A,TRUE,"general";"via3",#N/A,TRUE,"general"}</definedName>
    <definedName name="yry" localSheetId="11" hidden="1">{"via1",#N/A,TRUE,"general";"via2",#N/A,TRUE,"general";"via3",#N/A,TRUE,"general"}</definedName>
    <definedName name="yry" localSheetId="14"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 localSheetId="2">#REF!</definedName>
    <definedName name="YT">#REF!</definedName>
    <definedName name="ytj" localSheetId="7"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10"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5" hidden="1">{"TAB1",#N/A,TRUE,"GENERAL";"TAB2",#N/A,TRUE,"GENERAL";"TAB3",#N/A,TRUE,"GENERAL";"TAB4",#N/A,TRUE,"GENERAL";"TAB5",#N/A,TRUE,"GENERAL"}</definedName>
    <definedName name="ytj" localSheetId="19"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20" hidden="1">{"TAB1",#N/A,TRUE,"GENERAL";"TAB2",#N/A,TRUE,"GENERAL";"TAB3",#N/A,TRUE,"GENERAL";"TAB4",#N/A,TRUE,"GENERAL";"TAB5",#N/A,TRUE,"GENERAL"}</definedName>
    <definedName name="ytj" localSheetId="11" hidden="1">{"TAB1",#N/A,TRUE,"GENERAL";"TAB2",#N/A,TRUE,"GENERAL";"TAB3",#N/A,TRUE,"GENERAL";"TAB4",#N/A,TRUE,"GENERAL";"TAB5",#N/A,TRUE,"GENERAL"}</definedName>
    <definedName name="ytj" localSheetId="14"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10"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5" hidden="1">{"via1",#N/A,TRUE,"general";"via2",#N/A,TRUE,"general";"via3",#N/A,TRUE,"general"}</definedName>
    <definedName name="ytjt6" localSheetId="19"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20" hidden="1">{"via1",#N/A,TRUE,"general";"via2",#N/A,TRUE,"general";"via3",#N/A,TRUE,"general"}</definedName>
    <definedName name="ytjt6" localSheetId="11" hidden="1">{"via1",#N/A,TRUE,"general";"via2",#N/A,TRUE,"general";"via3",#N/A,TRUE,"general"}</definedName>
    <definedName name="ytjt6" localSheetId="14"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10"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5" hidden="1">{"via1",#N/A,TRUE,"general";"via2",#N/A,TRUE,"general";"via3",#N/A,TRUE,"general"}</definedName>
    <definedName name="ytry" localSheetId="19"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20" hidden="1">{"via1",#N/A,TRUE,"general";"via2",#N/A,TRUE,"general";"via3",#N/A,TRUE,"general"}</definedName>
    <definedName name="ytry" localSheetId="11" hidden="1">{"via1",#N/A,TRUE,"general";"via2",#N/A,TRUE,"general";"via3",#N/A,TRUE,"general"}</definedName>
    <definedName name="ytry" localSheetId="14"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10"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5" hidden="1">{"via1",#N/A,TRUE,"general";"via2",#N/A,TRUE,"general";"via3",#N/A,TRUE,"general"}</definedName>
    <definedName name="ytryrty" localSheetId="19"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20" hidden="1">{"via1",#N/A,TRUE,"general";"via2",#N/A,TRUE,"general";"via3",#N/A,TRUE,"general"}</definedName>
    <definedName name="ytryrty" localSheetId="11" hidden="1">{"via1",#N/A,TRUE,"general";"via2",#N/A,TRUE,"general";"via3",#N/A,TRUE,"general"}</definedName>
    <definedName name="ytryrty" localSheetId="14"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10"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5" hidden="1">{"via1",#N/A,TRUE,"general";"via2",#N/A,TRUE,"general";"via3",#N/A,TRUE,"general"}</definedName>
    <definedName name="ytuytfgh" localSheetId="19"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20" hidden="1">{"via1",#N/A,TRUE,"general";"via2",#N/A,TRUE,"general";"via3",#N/A,TRUE,"general"}</definedName>
    <definedName name="ytuytfgh" localSheetId="11" hidden="1">{"via1",#N/A,TRUE,"general";"via2",#N/A,TRUE,"general";"via3",#N/A,TRUE,"general"}</definedName>
    <definedName name="ytuytfgh" localSheetId="14"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10"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5" hidden="1">{"TAB1",#N/A,TRUE,"GENERAL";"TAB2",#N/A,TRUE,"GENERAL";"TAB3",#N/A,TRUE,"GENERAL";"TAB4",#N/A,TRUE,"GENERAL";"TAB5",#N/A,TRUE,"GENERAL"}</definedName>
    <definedName name="yty" localSheetId="19"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20" hidden="1">{"TAB1",#N/A,TRUE,"GENERAL";"TAB2",#N/A,TRUE,"GENERAL";"TAB3",#N/A,TRUE,"GENERAL";"TAB4",#N/A,TRUE,"GENERAL";"TAB5",#N/A,TRUE,"GENERAL"}</definedName>
    <definedName name="yty" localSheetId="11" hidden="1">{"TAB1",#N/A,TRUE,"GENERAL";"TAB2",#N/A,TRUE,"GENERAL";"TAB3",#N/A,TRUE,"GENERAL";"TAB4",#N/A,TRUE,"GENERAL";"TAB5",#N/A,TRUE,"GENERAL"}</definedName>
    <definedName name="yty" localSheetId="14"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10"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5" hidden="1">{"via1",#N/A,TRUE,"general";"via2",#N/A,TRUE,"general";"via3",#N/A,TRUE,"general"}</definedName>
    <definedName name="ytyyh" localSheetId="19"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20" hidden="1">{"via1",#N/A,TRUE,"general";"via2",#N/A,TRUE,"general";"via3",#N/A,TRUE,"general"}</definedName>
    <definedName name="ytyyh" localSheetId="11" hidden="1">{"via1",#N/A,TRUE,"general";"via2",#N/A,TRUE,"general";"via3",#N/A,TRUE,"general"}</definedName>
    <definedName name="ytyyh" localSheetId="14"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10"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5" hidden="1">{"TAB1",#N/A,TRUE,"GENERAL";"TAB2",#N/A,TRUE,"GENERAL";"TAB3",#N/A,TRUE,"GENERAL";"TAB4",#N/A,TRUE,"GENERAL";"TAB5",#N/A,TRUE,"GENERAL"}</definedName>
    <definedName name="yu" localSheetId="19"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20" hidden="1">{"TAB1",#N/A,TRUE,"GENERAL";"TAB2",#N/A,TRUE,"GENERAL";"TAB3",#N/A,TRUE,"GENERAL";"TAB4",#N/A,TRUE,"GENERAL";"TAB5",#N/A,TRUE,"GENERAL"}</definedName>
    <definedName name="yu" localSheetId="11" hidden="1">{"TAB1",#N/A,TRUE,"GENERAL";"TAB2",#N/A,TRUE,"GENERAL";"TAB3",#N/A,TRUE,"GENERAL";"TAB4",#N/A,TRUE,"GENERAL";"TAB5",#N/A,TRUE,"GENERAL"}</definedName>
    <definedName name="yu" localSheetId="14"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10"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5" hidden="1">{"via1",#N/A,TRUE,"general";"via2",#N/A,TRUE,"general";"via3",#N/A,TRUE,"general"}</definedName>
    <definedName name="yutu" localSheetId="19"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20" hidden="1">{"via1",#N/A,TRUE,"general";"via2",#N/A,TRUE,"general";"via3",#N/A,TRUE,"general"}</definedName>
    <definedName name="yutu" localSheetId="11" hidden="1">{"via1",#N/A,TRUE,"general";"via2",#N/A,TRUE,"general";"via3",#N/A,TRUE,"general"}</definedName>
    <definedName name="yutu" localSheetId="14"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10"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5" hidden="1">{"via1",#N/A,TRUE,"general";"via2",#N/A,TRUE,"general";"via3",#N/A,TRUE,"general"}</definedName>
    <definedName name="yuuiiy" localSheetId="19"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20" hidden="1">{"via1",#N/A,TRUE,"general";"via2",#N/A,TRUE,"general";"via3",#N/A,TRUE,"general"}</definedName>
    <definedName name="yuuiiy" localSheetId="11" hidden="1">{"via1",#N/A,TRUE,"general";"via2",#N/A,TRUE,"general";"via3",#N/A,TRUE,"general"}</definedName>
    <definedName name="yuuiiy" localSheetId="14"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10"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5" hidden="1">{"via1",#N/A,TRUE,"general";"via2",#N/A,TRUE,"general";"via3",#N/A,TRUE,"general"}</definedName>
    <definedName name="yuuuuuu" localSheetId="19"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20" hidden="1">{"via1",#N/A,TRUE,"general";"via2",#N/A,TRUE,"general";"via3",#N/A,TRUE,"general"}</definedName>
    <definedName name="yuuuuuu" localSheetId="11" hidden="1">{"via1",#N/A,TRUE,"general";"via2",#N/A,TRUE,"general";"via3",#N/A,TRUE,"general"}</definedName>
    <definedName name="yuuuuuu" localSheetId="14"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10"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5" hidden="1">{"via1",#N/A,TRUE,"general";"via2",#N/A,TRUE,"general";"via3",#N/A,TRUE,"general"}</definedName>
    <definedName name="yy" localSheetId="19"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20" hidden="1">{"via1",#N/A,TRUE,"general";"via2",#N/A,TRUE,"general";"via3",#N/A,TRUE,"general"}</definedName>
    <definedName name="yy" localSheetId="11" hidden="1">{"via1",#N/A,TRUE,"general";"via2",#N/A,TRUE,"general";"via3",#N/A,TRUE,"general"}</definedName>
    <definedName name="yy" localSheetId="14"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10"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5" hidden="1">{"TAB1",#N/A,TRUE,"GENERAL";"TAB2",#N/A,TRUE,"GENERAL";"TAB3",#N/A,TRUE,"GENERAL";"TAB4",#N/A,TRUE,"GENERAL";"TAB5",#N/A,TRUE,"GENERAL"}</definedName>
    <definedName name="yyy" localSheetId="19"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20" hidden="1">{"TAB1",#N/A,TRUE,"GENERAL";"TAB2",#N/A,TRUE,"GENERAL";"TAB3",#N/A,TRUE,"GENERAL";"TAB4",#N/A,TRUE,"GENERAL";"TAB5",#N/A,TRUE,"GENERAL"}</definedName>
    <definedName name="yyy" localSheetId="11" hidden="1">{"TAB1",#N/A,TRUE,"GENERAL";"TAB2",#N/A,TRUE,"GENERAL";"TAB3",#N/A,TRUE,"GENERAL";"TAB4",#N/A,TRUE,"GENERAL";"TAB5",#N/A,TRUE,"GENERAL"}</definedName>
    <definedName name="yyy" localSheetId="14"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10"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5" hidden="1">{"via1",#N/A,TRUE,"general";"via2",#N/A,TRUE,"general";"via3",#N/A,TRUE,"general"}</definedName>
    <definedName name="yyyyyf" localSheetId="19"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20" hidden="1">{"via1",#N/A,TRUE,"general";"via2",#N/A,TRUE,"general";"via3",#N/A,TRUE,"general"}</definedName>
    <definedName name="yyyyyf" localSheetId="11" hidden="1">{"via1",#N/A,TRUE,"general";"via2",#N/A,TRUE,"general";"via3",#N/A,TRUE,"general"}</definedName>
    <definedName name="yyyyyf" localSheetId="14"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AQ" localSheetId="7"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21" hidden="1">{#N/A,#N/A,TRUE,"INGENIERIA";#N/A,#N/A,TRUE,"COMPRAS";#N/A,#N/A,TRUE,"DIRECCION";#N/A,#N/A,TRUE,"RESUMEN"}</definedName>
    <definedName name="ZAQ" localSheetId="22" hidden="1">{#N/A,#N/A,TRUE,"INGENIERIA";#N/A,#N/A,TRUE,"COMPRAS";#N/A,#N/A,TRUE,"DIRECCION";#N/A,#N/A,TRUE,"RESUMEN"}</definedName>
    <definedName name="ZAQ" localSheetId="23" hidden="1">{#N/A,#N/A,TRUE,"INGENIERIA";#N/A,#N/A,TRUE,"COMPRAS";#N/A,#N/A,TRUE,"DIRECCION";#N/A,#N/A,TRUE,"RESUMEN"}</definedName>
    <definedName name="ZAQ" localSheetId="24"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25" hidden="1">{#N/A,#N/A,TRUE,"INGENIERIA";#N/A,#N/A,TRUE,"COMPRAS";#N/A,#N/A,TRUE,"DIRECCION";#N/A,#N/A,TRUE,"RESUMEN"}</definedName>
    <definedName name="ZAQ" localSheetId="26" hidden="1">{#N/A,#N/A,TRUE,"INGENIERIA";#N/A,#N/A,TRUE,"COMPRAS";#N/A,#N/A,TRUE,"DIRECCION";#N/A,#N/A,TRUE,"RESUMEN"}</definedName>
    <definedName name="ZAQ" localSheetId="27" hidden="1">{#N/A,#N/A,TRUE,"INGENIERIA";#N/A,#N/A,TRUE,"COMPRAS";#N/A,#N/A,TRUE,"DIRECCION";#N/A,#N/A,TRUE,"RESUMEN"}</definedName>
    <definedName name="ZAQ" localSheetId="28" hidden="1">{#N/A,#N/A,TRUE,"INGENIERIA";#N/A,#N/A,TRUE,"COMPRAS";#N/A,#N/A,TRUE,"DIRECCION";#N/A,#N/A,TRUE,"RESUMEN"}</definedName>
    <definedName name="ZAQ" localSheetId="10" hidden="1">{#N/A,#N/A,TRUE,"INGENIERIA";#N/A,#N/A,TRUE,"COMPRAS";#N/A,#N/A,TRUE,"DIRECCION";#N/A,#N/A,TRUE,"RESUMEN"}</definedName>
    <definedName name="ZAQ" localSheetId="12" hidden="1">{#N/A,#N/A,TRUE,"INGENIERIA";#N/A,#N/A,TRUE,"COMPRAS";#N/A,#N/A,TRUE,"DIRECCION";#N/A,#N/A,TRUE,"RESUMEN"}</definedName>
    <definedName name="ZAQ" localSheetId="13" hidden="1">{#N/A,#N/A,TRUE,"INGENIERIA";#N/A,#N/A,TRUE,"COMPRAS";#N/A,#N/A,TRUE,"DIRECCION";#N/A,#N/A,TRUE,"RESUMEN"}</definedName>
    <definedName name="ZAQ" localSheetId="15" hidden="1">{#N/A,#N/A,TRUE,"INGENIERIA";#N/A,#N/A,TRUE,"COMPRAS";#N/A,#N/A,TRUE,"DIRECCION";#N/A,#N/A,TRUE,"RESUMEN"}</definedName>
    <definedName name="ZAQ" localSheetId="19"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8" hidden="1">{#N/A,#N/A,TRUE,"INGENIERIA";#N/A,#N/A,TRUE,"COMPRAS";#N/A,#N/A,TRUE,"DIRECCION";#N/A,#N/A,TRUE,"RESUMEN"}</definedName>
    <definedName name="ZAQ" localSheetId="20" hidden="1">{#N/A,#N/A,TRUE,"INGENIERIA";#N/A,#N/A,TRUE,"COMPRAS";#N/A,#N/A,TRUE,"DIRECCION";#N/A,#N/A,TRUE,"RESUMEN"}</definedName>
    <definedName name="ZAQ" localSheetId="11" hidden="1">{#N/A,#N/A,TRUE,"INGENIERIA";#N/A,#N/A,TRUE,"COMPRAS";#N/A,#N/A,TRUE,"DIRECCION";#N/A,#N/A,TRUE,"RESUMEN"}</definedName>
    <definedName name="ZAQ" localSheetId="14" hidden="1">{#N/A,#N/A,TRUE,"INGENIERIA";#N/A,#N/A,TRUE,"COMPRAS";#N/A,#N/A,TRUE,"DIRECCION";#N/A,#N/A,TRUE,"RESUMEN"}</definedName>
    <definedName name="ZAQ" localSheetId="1"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10"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5" hidden="1">{"via1",#N/A,TRUE,"general";"via2",#N/A,TRUE,"general";"via3",#N/A,TRUE,"general"}</definedName>
    <definedName name="zdervr" localSheetId="19"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20" hidden="1">{"via1",#N/A,TRUE,"general";"via2",#N/A,TRUE,"general";"via3",#N/A,TRUE,"general"}</definedName>
    <definedName name="zdervr" localSheetId="11" hidden="1">{"via1",#N/A,TRUE,"general";"via2",#N/A,TRUE,"general";"via3",#N/A,TRUE,"general"}</definedName>
    <definedName name="zdervr" localSheetId="14"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1">#REF!</definedName>
    <definedName name="ZDF" localSheetId="2">#REF!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7">[6]!ERR</definedName>
    <definedName name="zx" localSheetId="5">[6]!ERR</definedName>
    <definedName name="zx" localSheetId="6">[6]!ERR</definedName>
    <definedName name="zx" localSheetId="21">[6]!ERR</definedName>
    <definedName name="zx" localSheetId="22">[6]!ERR</definedName>
    <definedName name="zx" localSheetId="23">[6]!ERR</definedName>
    <definedName name="zx" localSheetId="24">[6]!ERR</definedName>
    <definedName name="zx" localSheetId="8">[6]!ERR</definedName>
    <definedName name="zx" localSheetId="9">[6]!ERR</definedName>
    <definedName name="zx" localSheetId="25">[6]!ERR</definedName>
    <definedName name="zx" localSheetId="26">[6]!ERR</definedName>
    <definedName name="zx" localSheetId="27">[6]!ERR</definedName>
    <definedName name="zx" localSheetId="28">[6]!ERR</definedName>
    <definedName name="zx" localSheetId="10">[6]!ERR</definedName>
    <definedName name="zx" localSheetId="12">[6]!ERR</definedName>
    <definedName name="zx" localSheetId="13">[6]!ERR</definedName>
    <definedName name="zx" localSheetId="15">[6]!ERR</definedName>
    <definedName name="zx" localSheetId="19">[6]!ERR</definedName>
    <definedName name="zx" localSheetId="16">[6]!ERR</definedName>
    <definedName name="zx" localSheetId="17">[6]!ERR</definedName>
    <definedName name="zx" localSheetId="18">[6]!ERR</definedName>
    <definedName name="zx" localSheetId="20">[6]!ERR</definedName>
    <definedName name="zx" localSheetId="11">[6]!ERR</definedName>
    <definedName name="zx" localSheetId="14">[6]!ERR</definedName>
    <definedName name="zx" localSheetId="1">'MEMORIAS DE CANTIDADES'!ERR</definedName>
    <definedName name="zx" localSheetId="2">'PMA '!ERR</definedName>
    <definedName name="zx">[0]!ERR</definedName>
    <definedName name="zxczds" localSheetId="7"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10"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5" hidden="1">{"via1",#N/A,TRUE,"general";"via2",#N/A,TRUE,"general";"via3",#N/A,TRUE,"general"}</definedName>
    <definedName name="zxsdftyu" localSheetId="19"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20" hidden="1">{"via1",#N/A,TRUE,"general";"via2",#N/A,TRUE,"general";"via3",#N/A,TRUE,"general"}</definedName>
    <definedName name="zxsdftyu" localSheetId="11" hidden="1">{"via1",#N/A,TRUE,"general";"via2",#N/A,TRUE,"general";"via3",#N/A,TRUE,"general"}</definedName>
    <definedName name="zxsdftyu" localSheetId="14"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10"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5" hidden="1">{"via1",#N/A,TRUE,"general";"via2",#N/A,TRUE,"general";"via3",#N/A,TRUE,"general"}</definedName>
    <definedName name="zxvxczv" localSheetId="19"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20" hidden="1">{"via1",#N/A,TRUE,"general";"via2",#N/A,TRUE,"general";"via3",#N/A,TRUE,"general"}</definedName>
    <definedName name="zxvxczv" localSheetId="11" hidden="1">{"via1",#N/A,TRUE,"general";"via2",#N/A,TRUE,"general";"via3",#N/A,TRUE,"general"}</definedName>
    <definedName name="zxvxczv" localSheetId="14"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 localSheetId="2">#REF!</definedName>
    <definedName name="ZZZZZZ">[12]Tablas!#REF!</definedName>
    <definedName name="ZZZZZZZZ" localSheetId="2">#REF!</definedName>
    <definedName name="ZZZZZZZZ">[12]Tablas!#REF!</definedName>
    <definedName name="ZZZZZZZZZZZ" localSheetId="4">'[57]A. P. U.'!#REF!</definedName>
    <definedName name="ZZZZZZZZZZZ" localSheetId="3">'[57]A. P. U.'!#REF!</definedName>
    <definedName name="ZZZZZZZZZZZ" localSheetId="2">#REF!</definedName>
    <definedName name="ZZZZZZZZZZZ">'[58]A.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269" l="1"/>
  <c r="I237" i="269" l="1"/>
  <c r="F11" i="269"/>
  <c r="E242" i="269"/>
  <c r="E209" i="269"/>
  <c r="E174" i="269"/>
  <c r="E118" i="269"/>
  <c r="E61" i="269"/>
  <c r="G216" i="458"/>
  <c r="G220" i="458" s="1"/>
  <c r="R2887" i="458"/>
  <c r="Q2887" i="458"/>
  <c r="S2887" i="458" s="1"/>
  <c r="S2888" i="458" s="1"/>
  <c r="W2882" i="458"/>
  <c r="AD2882" i="458" s="1"/>
  <c r="AD2883" i="458" s="1"/>
  <c r="R2882" i="458"/>
  <c r="Q2882" i="458"/>
  <c r="R2876" i="458"/>
  <c r="Q2876" i="458"/>
  <c r="S2876" i="458" s="1"/>
  <c r="S2877" i="458" s="1"/>
  <c r="V2872" i="458"/>
  <c r="AC2882" i="458" s="1"/>
  <c r="AC2883" i="458" s="1"/>
  <c r="S2882" i="458" l="1"/>
  <c r="S2883" i="458" s="1"/>
  <c r="Q2462" i="458"/>
  <c r="S2462" i="458" s="1"/>
  <c r="Q2461" i="458"/>
  <c r="S2461" i="458" s="1"/>
  <c r="W2455" i="458"/>
  <c r="Y2455" i="458" s="1"/>
  <c r="Q2455" i="458"/>
  <c r="S2455" i="458" s="1"/>
  <c r="W2454" i="458"/>
  <c r="Y2454" i="458" s="1"/>
  <c r="Q2454" i="458"/>
  <c r="S2454" i="458" s="1"/>
  <c r="Q2448" i="458"/>
  <c r="S2448" i="458" s="1"/>
  <c r="Q2447" i="458"/>
  <c r="S2447" i="458" s="1"/>
  <c r="S2449" i="458" s="1"/>
  <c r="T2443" i="458"/>
  <c r="T2442" i="458"/>
  <c r="Z2441" i="458"/>
  <c r="S2463" i="458" l="1"/>
  <c r="T2448" i="458"/>
  <c r="S2456" i="458"/>
  <c r="T2447" i="458"/>
  <c r="Y2456" i="458"/>
  <c r="T2449" i="458" l="1"/>
  <c r="R2047" i="458"/>
  <c r="Q2047" i="458"/>
  <c r="S2047" i="458" s="1"/>
  <c r="S2048" i="458" s="1"/>
  <c r="W2042" i="458"/>
  <c r="AD2042" i="458" s="1"/>
  <c r="AD2043" i="458" s="1"/>
  <c r="R2042" i="458"/>
  <c r="Q2042" i="458"/>
  <c r="R2036" i="458"/>
  <c r="Q2036" i="458"/>
  <c r="S2036" i="458" s="1"/>
  <c r="S2037" i="458" s="1"/>
  <c r="V2032" i="458"/>
  <c r="S2042" i="458" l="1"/>
  <c r="S2043" i="458" s="1"/>
  <c r="AC2042" i="458"/>
  <c r="AC2043" i="458" s="1"/>
  <c r="Q1112" i="458" l="1"/>
  <c r="P1112" i="458"/>
  <c r="R1112" i="458" s="1"/>
  <c r="R1113" i="458" s="1"/>
  <c r="V1107" i="458"/>
  <c r="AC1107" i="458" s="1"/>
  <c r="AC1108" i="458" s="1"/>
  <c r="Q1107" i="458"/>
  <c r="P1107" i="458"/>
  <c r="Q1101" i="458"/>
  <c r="P1101" i="458"/>
  <c r="R1101" i="458" s="1"/>
  <c r="R1102" i="458" s="1"/>
  <c r="U1097" i="458"/>
  <c r="R1107" i="458" l="1"/>
  <c r="R1108" i="458" s="1"/>
  <c r="AB1107" i="458"/>
  <c r="AB1108" i="458" s="1"/>
  <c r="Q662" i="458" l="1"/>
  <c r="P662" i="458"/>
  <c r="R662" i="458" s="1"/>
  <c r="R663" i="458" s="1"/>
  <c r="V656" i="458"/>
  <c r="AC656" i="458" s="1"/>
  <c r="AC657" i="458" s="1"/>
  <c r="Q656" i="458"/>
  <c r="R656" i="458" s="1"/>
  <c r="R657" i="458" s="1"/>
  <c r="P656" i="458"/>
  <c r="Q650" i="458"/>
  <c r="P650" i="458"/>
  <c r="R650" i="458" s="1"/>
  <c r="R651" i="458" s="1"/>
  <c r="U646" i="458"/>
  <c r="AB656" i="458" l="1"/>
  <c r="AB657" i="458" s="1"/>
  <c r="Q278" i="458" l="1"/>
  <c r="P278" i="458"/>
  <c r="R278" i="458" s="1"/>
  <c r="R279" i="458" s="1"/>
  <c r="V273" i="458"/>
  <c r="AC273" i="458" s="1"/>
  <c r="AC274" i="458" s="1"/>
  <c r="Q273" i="458"/>
  <c r="R273" i="458" s="1"/>
  <c r="R274" i="458" s="1"/>
  <c r="P273" i="458"/>
  <c r="Q267" i="458"/>
  <c r="P267" i="458"/>
  <c r="R267" i="458" s="1"/>
  <c r="R268" i="458" s="1"/>
  <c r="U263" i="458"/>
  <c r="AB273" i="458" l="1"/>
  <c r="AB274" i="458"/>
  <c r="F252" i="269" l="1"/>
  <c r="F8" i="413"/>
  <c r="F10" i="413"/>
  <c r="F38" i="413"/>
  <c r="E20" i="413"/>
  <c r="G8" i="458"/>
  <c r="G11" i="458" s="1"/>
  <c r="B19" i="458"/>
  <c r="G24" i="458"/>
  <c r="G27" i="458" s="1"/>
  <c r="B35" i="458"/>
  <c r="G40" i="458"/>
  <c r="G44" i="458" s="1"/>
  <c r="B51" i="458"/>
  <c r="G56" i="458"/>
  <c r="G59" i="458" s="1"/>
  <c r="B66" i="458"/>
  <c r="G71" i="458"/>
  <c r="G75" i="458" s="1"/>
  <c r="B83" i="458"/>
  <c r="G87" i="458"/>
  <c r="G90" i="458" s="1"/>
  <c r="B98" i="458"/>
  <c r="G103" i="458"/>
  <c r="G105" i="458" s="1"/>
  <c r="B113" i="458"/>
  <c r="G118" i="458"/>
  <c r="G121" i="458" s="1"/>
  <c r="B129" i="458"/>
  <c r="G134" i="458"/>
  <c r="G137" i="458" s="1"/>
  <c r="B145" i="458"/>
  <c r="G150" i="458"/>
  <c r="G153" i="458" s="1"/>
  <c r="B161" i="458"/>
  <c r="G166" i="458"/>
  <c r="G169" i="458" s="1"/>
  <c r="B177" i="458"/>
  <c r="G182" i="458"/>
  <c r="G185" i="458" s="1"/>
  <c r="B193" i="458"/>
  <c r="G198" i="458"/>
  <c r="G203" i="458" s="1"/>
  <c r="B211" i="458"/>
  <c r="B228" i="458"/>
  <c r="G233" i="458"/>
  <c r="G236" i="458" s="1"/>
  <c r="B244" i="458"/>
  <c r="G249" i="458"/>
  <c r="G254" i="458" s="1"/>
  <c r="B262" i="458"/>
  <c r="G267" i="458"/>
  <c r="G272" i="458" s="1"/>
  <c r="B280" i="458"/>
  <c r="G285" i="458"/>
  <c r="G290" i="458" s="1"/>
  <c r="B298" i="458"/>
  <c r="G303" i="458"/>
  <c r="G308" i="458" s="1"/>
  <c r="B316" i="458"/>
  <c r="G321" i="458"/>
  <c r="G326" i="458" s="1"/>
  <c r="B334" i="458"/>
  <c r="G339" i="458"/>
  <c r="G344" i="458" s="1"/>
  <c r="B352" i="458"/>
  <c r="G357" i="458"/>
  <c r="G362" i="458" s="1"/>
  <c r="B370" i="458"/>
  <c r="G375" i="458"/>
  <c r="G380" i="458" s="1"/>
  <c r="B388" i="458"/>
  <c r="C393" i="458"/>
  <c r="G393" i="458" s="1"/>
  <c r="G397" i="458" s="1"/>
  <c r="B405" i="458"/>
  <c r="G410" i="458"/>
  <c r="G415" i="458" s="1"/>
  <c r="B423" i="458"/>
  <c r="G428" i="458"/>
  <c r="G430" i="458" s="1"/>
  <c r="B438" i="458"/>
  <c r="G443" i="458"/>
  <c r="G446" i="458" s="1"/>
  <c r="B454" i="458"/>
  <c r="G459" i="458"/>
  <c r="G462" i="458" s="1"/>
  <c r="B470" i="458"/>
  <c r="G475" i="458"/>
  <c r="G478" i="458" s="1"/>
  <c r="B486" i="458"/>
  <c r="G491" i="458"/>
  <c r="G494" i="458" s="1"/>
  <c r="B502" i="458"/>
  <c r="G507" i="458"/>
  <c r="G510" i="458" s="1"/>
  <c r="B518" i="458"/>
  <c r="G523" i="458"/>
  <c r="G526" i="458" s="1"/>
  <c r="B534" i="458"/>
  <c r="G539" i="458"/>
  <c r="G542" i="458" s="1"/>
  <c r="B550" i="458"/>
  <c r="G555" i="458"/>
  <c r="G558" i="458" s="1"/>
  <c r="B566" i="458"/>
  <c r="G571" i="458"/>
  <c r="G574" i="458" s="1"/>
  <c r="B582" i="458"/>
  <c r="G587" i="458"/>
  <c r="G588" i="458"/>
  <c r="B598" i="458"/>
  <c r="G603" i="458"/>
  <c r="G606" i="458" s="1"/>
  <c r="B614" i="458"/>
  <c r="G619" i="458"/>
  <c r="G622" i="458" s="1"/>
  <c r="B630" i="458"/>
  <c r="G635" i="458"/>
  <c r="G636" i="458"/>
  <c r="G637" i="458"/>
  <c r="B646" i="458"/>
  <c r="G651" i="458"/>
  <c r="G656" i="458" s="1"/>
  <c r="B664" i="458"/>
  <c r="G669" i="458"/>
  <c r="G674" i="458" s="1"/>
  <c r="B682" i="458"/>
  <c r="G687" i="458"/>
  <c r="G692" i="458" s="1"/>
  <c r="B700" i="458"/>
  <c r="G705" i="458"/>
  <c r="G710" i="458" s="1"/>
  <c r="B718" i="458"/>
  <c r="G723" i="458"/>
  <c r="G728" i="458" s="1"/>
  <c r="B736" i="458"/>
  <c r="G741" i="458"/>
  <c r="G746" i="458" s="1"/>
  <c r="B754" i="458"/>
  <c r="G759" i="458"/>
  <c r="G764" i="458" s="1"/>
  <c r="B772" i="458"/>
  <c r="G777" i="458"/>
  <c r="G782" i="458" s="1"/>
  <c r="B790" i="458"/>
  <c r="G795" i="458"/>
  <c r="G800" i="458" s="1"/>
  <c r="B808" i="458"/>
  <c r="G813" i="458"/>
  <c r="G817" i="458" s="1"/>
  <c r="B825" i="458"/>
  <c r="G830" i="458"/>
  <c r="G835" i="458" s="1"/>
  <c r="B841" i="458"/>
  <c r="G846" i="458"/>
  <c r="G849" i="458" s="1"/>
  <c r="B857" i="458"/>
  <c r="G862" i="458"/>
  <c r="G865" i="458" s="1"/>
  <c r="B873" i="458"/>
  <c r="G878" i="458"/>
  <c r="G881" i="458" s="1"/>
  <c r="B889" i="458"/>
  <c r="G894" i="458"/>
  <c r="G897" i="458" s="1"/>
  <c r="B905" i="458"/>
  <c r="G910" i="458"/>
  <c r="G913" i="458" s="1"/>
  <c r="B921" i="458"/>
  <c r="G926" i="458"/>
  <c r="G929" i="458" s="1"/>
  <c r="B937" i="458"/>
  <c r="G942" i="458"/>
  <c r="G945" i="458" s="1"/>
  <c r="B953" i="458"/>
  <c r="G958" i="458"/>
  <c r="G961" i="458" s="1"/>
  <c r="B969" i="458"/>
  <c r="G974" i="458"/>
  <c r="G977" i="458" s="1"/>
  <c r="B985" i="458"/>
  <c r="G990" i="458"/>
  <c r="G993" i="458" s="1"/>
  <c r="B1001" i="458"/>
  <c r="G1006" i="458"/>
  <c r="G1009" i="458" s="1"/>
  <c r="B1017" i="458"/>
  <c r="G1022" i="458"/>
  <c r="G1025" i="458" s="1"/>
  <c r="B1031" i="458"/>
  <c r="G1036" i="458"/>
  <c r="G1039" i="458" s="1"/>
  <c r="B1047" i="458"/>
  <c r="G1052" i="458"/>
  <c r="G1055" i="458" s="1"/>
  <c r="B1063" i="458"/>
  <c r="G1068" i="458"/>
  <c r="G1071" i="458" s="1"/>
  <c r="B1079" i="458"/>
  <c r="G1084" i="458"/>
  <c r="G1085" i="458"/>
  <c r="G1086" i="458"/>
  <c r="B1095" i="458"/>
  <c r="G1100" i="458"/>
  <c r="G1105" i="458" s="1"/>
  <c r="B1113" i="458"/>
  <c r="G1118" i="458"/>
  <c r="G1123" i="458" s="1"/>
  <c r="B1131" i="458"/>
  <c r="G1136" i="458"/>
  <c r="G1141" i="458" s="1"/>
  <c r="B1149" i="458"/>
  <c r="G1154" i="458"/>
  <c r="G1159" i="458" s="1"/>
  <c r="B1167" i="458"/>
  <c r="G1172" i="458"/>
  <c r="G1177" i="458" s="1"/>
  <c r="B1185" i="458"/>
  <c r="G1190" i="458"/>
  <c r="G1195" i="458" s="1"/>
  <c r="B1203" i="458"/>
  <c r="G1208" i="458"/>
  <c r="G1213" i="458" s="1"/>
  <c r="B1221" i="458"/>
  <c r="G1226" i="458"/>
  <c r="G1230" i="458" s="1"/>
  <c r="B1238" i="458"/>
  <c r="G1243" i="458"/>
  <c r="G1248" i="458" s="1"/>
  <c r="B1256" i="458"/>
  <c r="G1261" i="458"/>
  <c r="G1266" i="458" s="1"/>
  <c r="B1272" i="458"/>
  <c r="G1277" i="458"/>
  <c r="G1280" i="458" s="1"/>
  <c r="B1288" i="458"/>
  <c r="G1293" i="458"/>
  <c r="G1296" i="458" s="1"/>
  <c r="B1304" i="458"/>
  <c r="G1309" i="458"/>
  <c r="G1312" i="458" s="1"/>
  <c r="B1320" i="458"/>
  <c r="G1325" i="458"/>
  <c r="G1328" i="458" s="1"/>
  <c r="B1336" i="458"/>
  <c r="G1341" i="458"/>
  <c r="G1342" i="458"/>
  <c r="G1343" i="458"/>
  <c r="B1352" i="458"/>
  <c r="G1357" i="458"/>
  <c r="G1360" i="458" s="1"/>
  <c r="B1368" i="458"/>
  <c r="G1373" i="458"/>
  <c r="G1376" i="458" s="1"/>
  <c r="B1384" i="458"/>
  <c r="G1389" i="458"/>
  <c r="G1392" i="458" s="1"/>
  <c r="B1400" i="458"/>
  <c r="G1405" i="458"/>
  <c r="G1408" i="458" s="1"/>
  <c r="B1416" i="458"/>
  <c r="G1421" i="458"/>
  <c r="G1424" i="458" s="1"/>
  <c r="B1432" i="458"/>
  <c r="G1437" i="458"/>
  <c r="G1440" i="458" s="1"/>
  <c r="B1446" i="458"/>
  <c r="G1451" i="458"/>
  <c r="G1454" i="458" s="1"/>
  <c r="B1462" i="458"/>
  <c r="G1467" i="458"/>
  <c r="G1470" i="458" s="1"/>
  <c r="B1476" i="458"/>
  <c r="G1481" i="458"/>
  <c r="G1484" i="458" s="1"/>
  <c r="B1492" i="458"/>
  <c r="G1497" i="458"/>
  <c r="G1500" i="458" s="1"/>
  <c r="B1508" i="458"/>
  <c r="G1513" i="458"/>
  <c r="G1516" i="458" s="1"/>
  <c r="B1524" i="458"/>
  <c r="G1529" i="458"/>
  <c r="G1532" i="458" s="1"/>
  <c r="G1530" i="458"/>
  <c r="B1540" i="458"/>
  <c r="G1545" i="458"/>
  <c r="G1548" i="458" s="1"/>
  <c r="B1556" i="458"/>
  <c r="G1561" i="458"/>
  <c r="G1564" i="458"/>
  <c r="B1572" i="458"/>
  <c r="G1577" i="458"/>
  <c r="G1581" i="458" s="1"/>
  <c r="B1589" i="458"/>
  <c r="G1594" i="458"/>
  <c r="G1598" i="458" s="1"/>
  <c r="G1611" i="458"/>
  <c r="G1613" i="458" s="1"/>
  <c r="B1621" i="458"/>
  <c r="G1626" i="458"/>
  <c r="G1631" i="458" s="1"/>
  <c r="B1639" i="458"/>
  <c r="G1644" i="458"/>
  <c r="G1649" i="458" s="1"/>
  <c r="B1657" i="458"/>
  <c r="G1662" i="458"/>
  <c r="G1667" i="458" s="1"/>
  <c r="B1675" i="458"/>
  <c r="G1680" i="458"/>
  <c r="G1685" i="458" s="1"/>
  <c r="B1693" i="458"/>
  <c r="G1698" i="458"/>
  <c r="G1703" i="458" s="1"/>
  <c r="B1711" i="458"/>
  <c r="G1716" i="458"/>
  <c r="G1721" i="458" s="1"/>
  <c r="B1729" i="458"/>
  <c r="G1734" i="458"/>
  <c r="G1739" i="458" s="1"/>
  <c r="B1747" i="458"/>
  <c r="G1752" i="458"/>
  <c r="G1756" i="458" s="1"/>
  <c r="B1764" i="458"/>
  <c r="G1769" i="458"/>
  <c r="G1774" i="458" s="1"/>
  <c r="B1782" i="458"/>
  <c r="G1787" i="458"/>
  <c r="G1792" i="458" s="1"/>
  <c r="B1800" i="458"/>
  <c r="G1805" i="458"/>
  <c r="G1810" i="458" s="1"/>
  <c r="B1818" i="458"/>
  <c r="G1823" i="458"/>
  <c r="G1828" i="458" s="1"/>
  <c r="B1836" i="458"/>
  <c r="G1841" i="458"/>
  <c r="G1846" i="458" s="1"/>
  <c r="B1854" i="458"/>
  <c r="G1859" i="458"/>
  <c r="G1864" i="458" s="1"/>
  <c r="B1872" i="458"/>
  <c r="G1877" i="458"/>
  <c r="G1880" i="458" s="1"/>
  <c r="B1888" i="458"/>
  <c r="G1893" i="458"/>
  <c r="G1896" i="458" s="1"/>
  <c r="B1904" i="458"/>
  <c r="G1909" i="458"/>
  <c r="G1912" i="458" s="1"/>
  <c r="B1920" i="458"/>
  <c r="G1925" i="458"/>
  <c r="G1928" i="458" s="1"/>
  <c r="B1936" i="458"/>
  <c r="G1941" i="458"/>
  <c r="G1944" i="458" s="1"/>
  <c r="B1952" i="458"/>
  <c r="G1957" i="458"/>
  <c r="G1960" i="458" s="1"/>
  <c r="B1966" i="458"/>
  <c r="G1971" i="458"/>
  <c r="G1974" i="458" s="1"/>
  <c r="B1982" i="458"/>
  <c r="G1987" i="458"/>
  <c r="G1990" i="458" s="1"/>
  <c r="B1998" i="458"/>
  <c r="G2003" i="458"/>
  <c r="G2006" i="458" s="1"/>
  <c r="B2014" i="458"/>
  <c r="G2019" i="458"/>
  <c r="G2020" i="458"/>
  <c r="G2021" i="458"/>
  <c r="B2030" i="458"/>
  <c r="G2035" i="458"/>
  <c r="G2040" i="458" s="1"/>
  <c r="B2048" i="458"/>
  <c r="G2053" i="458"/>
  <c r="G2058" i="458" s="1"/>
  <c r="B2066" i="458"/>
  <c r="G2071" i="458"/>
  <c r="G2076" i="458" s="1"/>
  <c r="B2084" i="458"/>
  <c r="G2089" i="458"/>
  <c r="G2094" i="458" s="1"/>
  <c r="B2102" i="458"/>
  <c r="G2107" i="458"/>
  <c r="G2112" i="458" s="1"/>
  <c r="B2120" i="458"/>
  <c r="G2125" i="458"/>
  <c r="G2130" i="458" s="1"/>
  <c r="B2138" i="458"/>
  <c r="G2143" i="458"/>
  <c r="G2148" i="458" s="1"/>
  <c r="B2156" i="458"/>
  <c r="G2161" i="458"/>
  <c r="G2164" i="458" s="1"/>
  <c r="B2172" i="458"/>
  <c r="G2177" i="458"/>
  <c r="G2180" i="458" s="1"/>
  <c r="B2188" i="458"/>
  <c r="G2193" i="458"/>
  <c r="G2196" i="458" s="1"/>
  <c r="B2204" i="458"/>
  <c r="G2209" i="458"/>
  <c r="G2212" i="458" s="1"/>
  <c r="B2220" i="458"/>
  <c r="G2225" i="458"/>
  <c r="G2228" i="458" s="1"/>
  <c r="B2234" i="458"/>
  <c r="G2239" i="458"/>
  <c r="G2242" i="458" s="1"/>
  <c r="B2249" i="458"/>
  <c r="G2254" i="458"/>
  <c r="G2257" i="458" s="1"/>
  <c r="B2265" i="458"/>
  <c r="G2270" i="458"/>
  <c r="G2273" i="458" s="1"/>
  <c r="B2281" i="458"/>
  <c r="G2286" i="458"/>
  <c r="G2289" i="458" s="1"/>
  <c r="B2297" i="458"/>
  <c r="G2302" i="458"/>
  <c r="G2305" i="458" s="1"/>
  <c r="B2313" i="458"/>
  <c r="G2318" i="458"/>
  <c r="G2321" i="458" s="1"/>
  <c r="B2329" i="458"/>
  <c r="G2334" i="458"/>
  <c r="G2337" i="458" s="1"/>
  <c r="G2335" i="458"/>
  <c r="B2345" i="458"/>
  <c r="G2350" i="458"/>
  <c r="G2353" i="458" s="1"/>
  <c r="B2361" i="458"/>
  <c r="G2366" i="458"/>
  <c r="G2369" i="458"/>
  <c r="B2377" i="458"/>
  <c r="G2382" i="458"/>
  <c r="G2386" i="458" s="1"/>
  <c r="B2394" i="458"/>
  <c r="G2399" i="458"/>
  <c r="G2403" i="458" s="1"/>
  <c r="B2411" i="458"/>
  <c r="G2416" i="458"/>
  <c r="G2418" i="458" s="1"/>
  <c r="B2426" i="458"/>
  <c r="G2431" i="458"/>
  <c r="G2434" i="458" s="1"/>
  <c r="G2432" i="458"/>
  <c r="G2433" i="458"/>
  <c r="B2442" i="458"/>
  <c r="G2447" i="458"/>
  <c r="G2452" i="458" s="1"/>
  <c r="G2448" i="458"/>
  <c r="B2460" i="458"/>
  <c r="G2465" i="458"/>
  <c r="G2466" i="458"/>
  <c r="B2478" i="458"/>
  <c r="G2483" i="458"/>
  <c r="G2488" i="458" s="1"/>
  <c r="G2484" i="458"/>
  <c r="B2496" i="458"/>
  <c r="G2501" i="458"/>
  <c r="G2506" i="458" s="1"/>
  <c r="B2514" i="458"/>
  <c r="G2519" i="458"/>
  <c r="G2524" i="458" s="1"/>
  <c r="B2532" i="458"/>
  <c r="G2537" i="458"/>
  <c r="G2542" i="458" s="1"/>
  <c r="B2550" i="458"/>
  <c r="G2555" i="458"/>
  <c r="G2560" i="458" s="1"/>
  <c r="B2568" i="458"/>
  <c r="G2573" i="458"/>
  <c r="G2578" i="458" s="1"/>
  <c r="B2586" i="458"/>
  <c r="G2591" i="458"/>
  <c r="G2595" i="458" s="1"/>
  <c r="B2603" i="458"/>
  <c r="G2608" i="458"/>
  <c r="G2612" i="458" s="1"/>
  <c r="B2620" i="458"/>
  <c r="G2625" i="458"/>
  <c r="G2630" i="458" s="1"/>
  <c r="B2638" i="458"/>
  <c r="G2643" i="458"/>
  <c r="G2648" i="458" s="1"/>
  <c r="B2656" i="458"/>
  <c r="G2661" i="458"/>
  <c r="G2666" i="458" s="1"/>
  <c r="B2674" i="458"/>
  <c r="G2679" i="458"/>
  <c r="G2684" i="458" s="1"/>
  <c r="B2692" i="458"/>
  <c r="G2697" i="458"/>
  <c r="G2702" i="458" s="1"/>
  <c r="B2710" i="458"/>
  <c r="G2715" i="458"/>
  <c r="G2718" i="458" s="1"/>
  <c r="B2726" i="458"/>
  <c r="G2731" i="458"/>
  <c r="G2734" i="458" s="1"/>
  <c r="B2742" i="458"/>
  <c r="G2747" i="458"/>
  <c r="G2750" i="458" s="1"/>
  <c r="B2758" i="458"/>
  <c r="G2763" i="458"/>
  <c r="G2766" i="458" s="1"/>
  <c r="B2774" i="458"/>
  <c r="G2779" i="458"/>
  <c r="G2782" i="458" s="1"/>
  <c r="B2790" i="458"/>
  <c r="G2795" i="458"/>
  <c r="G2798" i="458" s="1"/>
  <c r="B2806" i="458"/>
  <c r="G2811" i="458"/>
  <c r="G2814" i="458" s="1"/>
  <c r="G2812" i="458"/>
  <c r="B2822" i="458"/>
  <c r="G2827" i="458"/>
  <c r="G2830" i="458" s="1"/>
  <c r="B2838" i="458"/>
  <c r="G2843" i="458"/>
  <c r="G2846" i="458" s="1"/>
  <c r="B2854" i="458"/>
  <c r="G2859" i="458"/>
  <c r="G2860" i="458"/>
  <c r="G2861" i="458"/>
  <c r="B2870" i="458"/>
  <c r="G2875" i="458"/>
  <c r="G2880" i="458" s="1"/>
  <c r="B2888" i="458"/>
  <c r="G2893" i="458"/>
  <c r="G2898" i="458" s="1"/>
  <c r="B2906" i="458"/>
  <c r="G2911" i="458"/>
  <c r="G2916" i="458" s="1"/>
  <c r="B2924" i="458"/>
  <c r="G2929" i="458"/>
  <c r="G2934" i="458" s="1"/>
  <c r="B2942" i="458"/>
  <c r="G2947" i="458"/>
  <c r="G2952" i="458" s="1"/>
  <c r="B2960" i="458"/>
  <c r="G2965" i="458"/>
  <c r="G2970" i="458" s="1"/>
  <c r="B2978" i="458"/>
  <c r="G2983" i="458"/>
  <c r="G2988" i="458" s="1"/>
  <c r="B2996" i="458"/>
  <c r="G3001" i="458"/>
  <c r="G3005" i="458" s="1"/>
  <c r="B3013" i="458"/>
  <c r="G3018" i="458"/>
  <c r="G3022" i="458" s="1"/>
  <c r="B3030" i="458"/>
  <c r="G3035" i="458"/>
  <c r="G3040" i="458" s="1"/>
  <c r="B3048" i="458"/>
  <c r="G3053" i="458"/>
  <c r="G3056" i="458" s="1"/>
  <c r="B3064" i="458"/>
  <c r="G3069" i="458"/>
  <c r="G3072" i="458" s="1"/>
  <c r="B3080" i="458"/>
  <c r="G3085" i="458"/>
  <c r="G3088" i="458" s="1"/>
  <c r="B3096" i="458"/>
  <c r="G3101" i="458"/>
  <c r="G3104" i="458" s="1"/>
  <c r="B3112" i="458"/>
  <c r="G3117" i="458"/>
  <c r="G3120" i="458" s="1"/>
  <c r="B3128" i="458"/>
  <c r="G3133" i="458"/>
  <c r="G3136" i="458" s="1"/>
  <c r="B3144" i="458"/>
  <c r="G3149" i="458"/>
  <c r="G3152" i="458" s="1"/>
  <c r="B3160" i="458"/>
  <c r="G3165" i="458"/>
  <c r="G3168" i="458" s="1"/>
  <c r="B3176" i="458"/>
  <c r="G3181" i="458"/>
  <c r="G3184" i="458" s="1"/>
  <c r="B3192" i="458"/>
  <c r="G3197" i="458"/>
  <c r="G3200" i="458" s="1"/>
  <c r="B3208" i="458"/>
  <c r="G3213" i="458"/>
  <c r="G3216" i="458" s="1"/>
  <c r="B3224" i="458"/>
  <c r="G3229" i="458"/>
  <c r="G3232" i="458" s="1"/>
  <c r="B3240" i="458"/>
  <c r="G3245" i="458"/>
  <c r="G3246" i="458"/>
  <c r="G3247" i="458"/>
  <c r="G2470" i="458" l="1"/>
  <c r="G590" i="458"/>
  <c r="G3250" i="458"/>
  <c r="G2862" i="458"/>
  <c r="G1344" i="458"/>
  <c r="G638" i="458"/>
  <c r="G1087" i="458"/>
  <c r="G2022" i="458"/>
  <c r="G11" i="269" l="1"/>
  <c r="D23" i="457"/>
  <c r="H80" i="269" l="1"/>
  <c r="E15" i="413" l="1"/>
  <c r="D6" i="413"/>
  <c r="F6" i="413" s="1"/>
  <c r="E6" i="413"/>
  <c r="E37" i="413" l="1"/>
  <c r="D37" i="413"/>
  <c r="C37" i="413"/>
  <c r="F37" i="413" s="1"/>
  <c r="E36" i="413"/>
  <c r="D36" i="413"/>
  <c r="C36" i="413"/>
  <c r="E35" i="413"/>
  <c r="D35" i="413"/>
  <c r="C35" i="413"/>
  <c r="E34" i="413"/>
  <c r="D34" i="413"/>
  <c r="D33" i="413"/>
  <c r="F33" i="413" s="1"/>
  <c r="E32" i="413"/>
  <c r="D32" i="413"/>
  <c r="C32" i="413"/>
  <c r="F32" i="413" s="1"/>
  <c r="E31" i="413"/>
  <c r="D31" i="413"/>
  <c r="C31" i="413"/>
  <c r="D30" i="413"/>
  <c r="C30" i="413"/>
  <c r="F30" i="413" s="1"/>
  <c r="D28" i="413"/>
  <c r="C29" i="413"/>
  <c r="D29" i="413"/>
  <c r="E29" i="413"/>
  <c r="E28" i="413"/>
  <c r="C28" i="413"/>
  <c r="C27" i="413"/>
  <c r="F27" i="413" s="1"/>
  <c r="D25" i="413"/>
  <c r="F25" i="413" s="1"/>
  <c r="D24" i="413"/>
  <c r="F24" i="413" s="1"/>
  <c r="E23" i="413"/>
  <c r="D23" i="413"/>
  <c r="C22" i="413"/>
  <c r="D22" i="413"/>
  <c r="E22" i="413"/>
  <c r="D19" i="413"/>
  <c r="F34" i="413" l="1"/>
  <c r="F31" i="413"/>
  <c r="F36" i="413"/>
  <c r="F35" i="413"/>
  <c r="F29" i="413"/>
  <c r="F22" i="413"/>
  <c r="F28" i="413"/>
  <c r="D21" i="413"/>
  <c r="C21" i="413"/>
  <c r="D20" i="413"/>
  <c r="F20" i="413" s="1"/>
  <c r="E19" i="413"/>
  <c r="F19" i="413" s="1"/>
  <c r="E18" i="413"/>
  <c r="D18" i="413"/>
  <c r="C18" i="413"/>
  <c r="E17" i="413"/>
  <c r="C17" i="413"/>
  <c r="D17" i="413"/>
  <c r="D15" i="413"/>
  <c r="E14" i="413"/>
  <c r="D14" i="413"/>
  <c r="E7" i="413"/>
  <c r="C15" i="413"/>
  <c r="F15" i="413" s="1"/>
  <c r="C14" i="413"/>
  <c r="D16" i="413"/>
  <c r="C16" i="413"/>
  <c r="F14" i="413" l="1"/>
  <c r="F18" i="413"/>
  <c r="F16" i="413"/>
  <c r="F21" i="413"/>
  <c r="F17" i="413"/>
  <c r="E13" i="413"/>
  <c r="F13" i="413" s="1"/>
  <c r="D12" i="413"/>
  <c r="C12" i="413"/>
  <c r="F12" i="413" s="1"/>
  <c r="C11" i="413"/>
  <c r="D11" i="413"/>
  <c r="E9" i="413"/>
  <c r="D9" i="413"/>
  <c r="C9" i="413"/>
  <c r="C7" i="413"/>
  <c r="F7" i="413" s="1"/>
  <c r="D5" i="413"/>
  <c r="E5" i="413"/>
  <c r="D4" i="413"/>
  <c r="C5" i="413"/>
  <c r="E4" i="413"/>
  <c r="C4" i="413"/>
  <c r="F9" i="413" l="1"/>
  <c r="F11" i="413"/>
  <c r="F5" i="413"/>
  <c r="E7" i="457"/>
  <c r="E6" i="457"/>
  <c r="E5" i="457"/>
  <c r="E8" i="457" l="1"/>
  <c r="G245" i="269" s="1"/>
  <c r="E116" i="269"/>
  <c r="E96" i="269"/>
  <c r="E238" i="269" l="1"/>
  <c r="E137" i="269"/>
  <c r="E57" i="269" l="1"/>
  <c r="C25" i="452" l="1"/>
  <c r="N58" i="452"/>
  <c r="N57" i="452"/>
  <c r="N50" i="452"/>
  <c r="N52" i="452" s="1"/>
  <c r="N30" i="452"/>
  <c r="N33" i="452" s="1"/>
  <c r="N58" i="451"/>
  <c r="N57" i="451"/>
  <c r="N50" i="451"/>
  <c r="N52" i="451" s="1"/>
  <c r="N30" i="451"/>
  <c r="N33" i="451" s="1"/>
  <c r="N61" i="451" l="1"/>
  <c r="N61" i="452"/>
  <c r="L39" i="450"/>
  <c r="N39" i="450" s="1"/>
  <c r="N56" i="450"/>
  <c r="N55" i="450"/>
  <c r="N48" i="450"/>
  <c r="N50" i="450" s="1"/>
  <c r="N30" i="450"/>
  <c r="N33" i="450" s="1"/>
  <c r="L39" i="449"/>
  <c r="N39" i="449" s="1"/>
  <c r="N57" i="449"/>
  <c r="N56" i="449"/>
  <c r="N60" i="449" s="1"/>
  <c r="N49" i="449"/>
  <c r="N51" i="449" s="1"/>
  <c r="L41" i="449"/>
  <c r="N41" i="449" s="1"/>
  <c r="N30" i="449"/>
  <c r="N33" i="449" s="1"/>
  <c r="I243" i="269"/>
  <c r="I242" i="269"/>
  <c r="I240" i="269"/>
  <c r="I239" i="269"/>
  <c r="I238" i="269"/>
  <c r="I235" i="269"/>
  <c r="I234" i="269"/>
  <c r="I233" i="269"/>
  <c r="I231" i="269"/>
  <c r="I223" i="269"/>
  <c r="I222" i="269"/>
  <c r="I221" i="269"/>
  <c r="I220" i="269"/>
  <c r="I219" i="269"/>
  <c r="I218" i="269"/>
  <c r="I216" i="269"/>
  <c r="I215" i="269"/>
  <c r="N59" i="450" l="1"/>
  <c r="F216" i="269"/>
  <c r="G216" i="269" s="1"/>
  <c r="F242" i="269"/>
  <c r="G242" i="269" s="1"/>
  <c r="F233" i="269"/>
  <c r="G233" i="269" s="1"/>
  <c r="F234" i="269"/>
  <c r="G234" i="269" s="1"/>
  <c r="F215" i="269"/>
  <c r="G215" i="269" s="1"/>
  <c r="F240" i="269"/>
  <c r="G240" i="269" s="1"/>
  <c r="F231" i="269"/>
  <c r="G231" i="269" s="1"/>
  <c r="F218" i="269"/>
  <c r="G218" i="269" s="1"/>
  <c r="F219" i="269"/>
  <c r="G219" i="269" s="1"/>
  <c r="F235" i="269"/>
  <c r="G235" i="269" s="1"/>
  <c r="F220" i="269"/>
  <c r="G220" i="269" s="1"/>
  <c r="F221" i="269"/>
  <c r="G221" i="269" s="1"/>
  <c r="F238" i="269"/>
  <c r="G238" i="269" s="1"/>
  <c r="F222" i="269"/>
  <c r="G222" i="269" s="1"/>
  <c r="F239" i="269"/>
  <c r="G239" i="269" s="1"/>
  <c r="I210" i="269"/>
  <c r="I209" i="269"/>
  <c r="I205" i="269"/>
  <c r="I204" i="269"/>
  <c r="I203" i="269"/>
  <c r="I202" i="269"/>
  <c r="I201" i="269"/>
  <c r="I200" i="269"/>
  <c r="I196" i="269"/>
  <c r="I195" i="269"/>
  <c r="I194" i="269"/>
  <c r="I193" i="269"/>
  <c r="I192" i="269"/>
  <c r="I191" i="269"/>
  <c r="I190" i="269"/>
  <c r="I189" i="269"/>
  <c r="I188" i="269"/>
  <c r="I186" i="269"/>
  <c r="I185" i="269"/>
  <c r="I184" i="269"/>
  <c r="I183" i="269"/>
  <c r="I181" i="269"/>
  <c r="I180" i="269"/>
  <c r="F194" i="269" l="1"/>
  <c r="G194" i="269" s="1"/>
  <c r="F186" i="269"/>
  <c r="G186" i="269" s="1"/>
  <c r="F209" i="269"/>
  <c r="G209" i="269" s="1"/>
  <c r="F188" i="269"/>
  <c r="G188" i="269" s="1"/>
  <c r="F196" i="269"/>
  <c r="G196" i="269" s="1"/>
  <c r="F185" i="269"/>
  <c r="G185" i="269" s="1"/>
  <c r="F195" i="269"/>
  <c r="G195" i="269" s="1"/>
  <c r="F181" i="269"/>
  <c r="G181" i="269" s="1"/>
  <c r="F190" i="269"/>
  <c r="G190" i="269" s="1"/>
  <c r="F201" i="269"/>
  <c r="G201" i="269" s="1"/>
  <c r="F202" i="269"/>
  <c r="G202" i="269" s="1"/>
  <c r="F183" i="269"/>
  <c r="G183" i="269" s="1"/>
  <c r="F192" i="269"/>
  <c r="G192" i="269" s="1"/>
  <c r="F203" i="269"/>
  <c r="G203" i="269" s="1"/>
  <c r="F205" i="269"/>
  <c r="G205" i="269" s="1"/>
  <c r="F180" i="269"/>
  <c r="G180" i="269" s="1"/>
  <c r="F189" i="269"/>
  <c r="G189" i="269" s="1"/>
  <c r="F191" i="269"/>
  <c r="G191" i="269" s="1"/>
  <c r="F184" i="269"/>
  <c r="G184" i="269" s="1"/>
  <c r="F193" i="269"/>
  <c r="G193" i="269" s="1"/>
  <c r="I175" i="269"/>
  <c r="I174" i="269"/>
  <c r="I171" i="269"/>
  <c r="I170" i="269"/>
  <c r="I169" i="269"/>
  <c r="I168" i="269"/>
  <c r="I167" i="269"/>
  <c r="I166" i="269"/>
  <c r="I165" i="269"/>
  <c r="I155" i="269"/>
  <c r="I154" i="269"/>
  <c r="I153" i="269"/>
  <c r="I152" i="269"/>
  <c r="I150" i="269"/>
  <c r="I149" i="269"/>
  <c r="F150" i="269" l="1"/>
  <c r="G150" i="269" s="1"/>
  <c r="F167" i="269"/>
  <c r="G167" i="269" s="1"/>
  <c r="F166" i="269"/>
  <c r="G166" i="269" s="1"/>
  <c r="F152" i="269"/>
  <c r="G152" i="269" s="1"/>
  <c r="F168" i="269"/>
  <c r="G168" i="269" s="1"/>
  <c r="F153" i="269"/>
  <c r="G153" i="269" s="1"/>
  <c r="F155" i="269"/>
  <c r="G155" i="269" s="1"/>
  <c r="F171" i="269"/>
  <c r="G171" i="269" s="1"/>
  <c r="F169" i="269"/>
  <c r="G169" i="269" s="1"/>
  <c r="F154" i="269"/>
  <c r="G154" i="269" s="1"/>
  <c r="F170" i="269"/>
  <c r="G170" i="269" s="1"/>
  <c r="F174" i="269"/>
  <c r="G174" i="269" s="1"/>
  <c r="F149" i="269"/>
  <c r="G149" i="269" s="1"/>
  <c r="F165" i="269"/>
  <c r="G165" i="269" s="1"/>
  <c r="L41" i="442"/>
  <c r="N41" i="442" s="1"/>
  <c r="L40" i="442"/>
  <c r="N40" i="442" s="1"/>
  <c r="N57" i="442"/>
  <c r="N56" i="442"/>
  <c r="N49" i="442"/>
  <c r="N51" i="442" s="1"/>
  <c r="N30" i="442"/>
  <c r="N33" i="442" s="1"/>
  <c r="N60" i="442" l="1"/>
  <c r="C26" i="413"/>
  <c r="F26" i="413" s="1"/>
  <c r="L40" i="439" l="1"/>
  <c r="N40" i="439" s="1"/>
  <c r="N58" i="439"/>
  <c r="N57" i="439"/>
  <c r="N50" i="439"/>
  <c r="N52" i="439" s="1"/>
  <c r="N30" i="439"/>
  <c r="N33" i="439" s="1"/>
  <c r="L42" i="438"/>
  <c r="N42" i="438" s="1"/>
  <c r="N56" i="438"/>
  <c r="N55" i="438"/>
  <c r="N48" i="438"/>
  <c r="N50" i="438" s="1"/>
  <c r="N30" i="438"/>
  <c r="N33" i="438" s="1"/>
  <c r="N59" i="438" l="1"/>
  <c r="N61" i="439"/>
  <c r="I144" i="269" l="1"/>
  <c r="I141" i="269"/>
  <c r="I140" i="269"/>
  <c r="I139" i="269"/>
  <c r="I138" i="269"/>
  <c r="I137" i="269"/>
  <c r="I133" i="269"/>
  <c r="I131" i="269"/>
  <c r="I130" i="269"/>
  <c r="I129" i="269"/>
  <c r="I128" i="269"/>
  <c r="I127" i="269"/>
  <c r="I126" i="269"/>
  <c r="I125" i="269"/>
  <c r="I124" i="269"/>
  <c r="F137" i="269" l="1"/>
  <c r="G137" i="269" s="1"/>
  <c r="F131" i="269"/>
  <c r="G131" i="269" s="1"/>
  <c r="F124" i="269"/>
  <c r="G124" i="269" s="1"/>
  <c r="F125" i="269"/>
  <c r="G125" i="269" s="1"/>
  <c r="F126" i="269"/>
  <c r="G126" i="269" s="1"/>
  <c r="F127" i="269"/>
  <c r="G127" i="269" s="1"/>
  <c r="F128" i="269"/>
  <c r="G128" i="269" s="1"/>
  <c r="F141" i="269"/>
  <c r="G141" i="269" s="1"/>
  <c r="F133" i="269"/>
  <c r="G133" i="269" s="1"/>
  <c r="F138" i="269"/>
  <c r="G138" i="269" s="1"/>
  <c r="F139" i="269"/>
  <c r="G139" i="269" s="1"/>
  <c r="F129" i="269"/>
  <c r="G129" i="269" s="1"/>
  <c r="F130" i="269"/>
  <c r="G130" i="269" s="1"/>
  <c r="I118" i="269"/>
  <c r="H113" i="269"/>
  <c r="I115" i="269"/>
  <c r="F118" i="269" l="1"/>
  <c r="G118" i="269" s="1"/>
  <c r="F115" i="269"/>
  <c r="G115" i="269" s="1"/>
  <c r="I96" i="269"/>
  <c r="N39" i="437"/>
  <c r="N40" i="437"/>
  <c r="N41" i="437"/>
  <c r="N42" i="437"/>
  <c r="N43" i="437"/>
  <c r="C7" i="415"/>
  <c r="L38" i="437" s="1"/>
  <c r="N38" i="437" s="1"/>
  <c r="G8" i="413"/>
  <c r="N57" i="437"/>
  <c r="N56" i="437"/>
  <c r="N49" i="437"/>
  <c r="N51" i="437" s="1"/>
  <c r="N30" i="437"/>
  <c r="N33" i="437" s="1"/>
  <c r="N60" i="437" l="1"/>
  <c r="F96" i="269"/>
  <c r="G96" i="269" s="1"/>
  <c r="N44" i="437"/>
  <c r="N62" i="437" s="1"/>
  <c r="H90" i="269" s="1"/>
  <c r="I84" i="269"/>
  <c r="I89" i="269"/>
  <c r="I88" i="269"/>
  <c r="I87" i="269"/>
  <c r="I86" i="269"/>
  <c r="I85" i="269"/>
  <c r="N39" i="435"/>
  <c r="N40" i="435"/>
  <c r="N41" i="435"/>
  <c r="N57" i="435"/>
  <c r="N56" i="435"/>
  <c r="N49" i="435"/>
  <c r="N51" i="435" s="1"/>
  <c r="N30" i="435"/>
  <c r="N33" i="435" s="1"/>
  <c r="H81" i="269"/>
  <c r="H79" i="269"/>
  <c r="I83" i="269"/>
  <c r="N57" i="434"/>
  <c r="N56" i="434"/>
  <c r="N60" i="434" s="1"/>
  <c r="N49" i="434"/>
  <c r="N51" i="434" s="1"/>
  <c r="N30" i="434"/>
  <c r="N33" i="434" s="1"/>
  <c r="N60" i="435" l="1"/>
  <c r="F88" i="269"/>
  <c r="G88" i="269" s="1"/>
  <c r="F84" i="269"/>
  <c r="G84" i="269" s="1"/>
  <c r="F86" i="269"/>
  <c r="G86" i="269" s="1"/>
  <c r="F87" i="269"/>
  <c r="G87" i="269" s="1"/>
  <c r="F83" i="269"/>
  <c r="G83" i="269" s="1"/>
  <c r="F89" i="269"/>
  <c r="G89" i="269" s="1"/>
  <c r="F85" i="269"/>
  <c r="G85" i="269" s="1"/>
  <c r="I79" i="269"/>
  <c r="F79" i="269" s="1"/>
  <c r="I81" i="269"/>
  <c r="F81" i="269" s="1"/>
  <c r="G81" i="269" s="1"/>
  <c r="I80" i="269"/>
  <c r="F80" i="269" s="1"/>
  <c r="G80" i="269" s="1"/>
  <c r="I90" i="269"/>
  <c r="N68" i="437"/>
  <c r="N67" i="437"/>
  <c r="N69" i="437"/>
  <c r="L39" i="433"/>
  <c r="N39" i="433" s="1"/>
  <c r="N57" i="433"/>
  <c r="N56" i="433"/>
  <c r="N60" i="433" s="1"/>
  <c r="N49" i="433"/>
  <c r="N51" i="433" s="1"/>
  <c r="N30" i="433"/>
  <c r="N33" i="433" s="1"/>
  <c r="G79" i="269" l="1"/>
  <c r="F90" i="269"/>
  <c r="G90" i="269" s="1"/>
  <c r="N70" i="437"/>
  <c r="N72" i="437" s="1"/>
  <c r="I61" i="269" l="1"/>
  <c r="I59" i="269"/>
  <c r="I54" i="269"/>
  <c r="F54" i="269" l="1"/>
  <c r="G54" i="269" s="1"/>
  <c r="F59" i="269"/>
  <c r="G59" i="269" s="1"/>
  <c r="F61" i="269"/>
  <c r="G61" i="269" s="1"/>
  <c r="I51" i="269"/>
  <c r="I48" i="269"/>
  <c r="I47" i="269"/>
  <c r="N57" i="432"/>
  <c r="N56" i="432"/>
  <c r="N49" i="432"/>
  <c r="N51" i="432" s="1"/>
  <c r="N39" i="432"/>
  <c r="N30" i="432"/>
  <c r="N33" i="432" s="1"/>
  <c r="N57" i="430"/>
  <c r="N56" i="430"/>
  <c r="N49" i="430"/>
  <c r="N51" i="430" s="1"/>
  <c r="N30" i="430"/>
  <c r="N33" i="430" s="1"/>
  <c r="I50" i="269"/>
  <c r="I49" i="269"/>
  <c r="H73" i="269"/>
  <c r="H68" i="269"/>
  <c r="H70" i="269"/>
  <c r="H71" i="269"/>
  <c r="H72" i="269"/>
  <c r="N60" i="432" l="1"/>
  <c r="N60" i="430"/>
  <c r="F48" i="269"/>
  <c r="G48" i="269" s="1"/>
  <c r="F50" i="269"/>
  <c r="G50" i="269" s="1"/>
  <c r="F49" i="269"/>
  <c r="G49" i="269" s="1"/>
  <c r="F47" i="269"/>
  <c r="G47" i="269" s="1"/>
  <c r="F51" i="269"/>
  <c r="G51" i="269" s="1"/>
  <c r="H103" i="269"/>
  <c r="H106" i="269"/>
  <c r="H105" i="269"/>
  <c r="H107" i="269"/>
  <c r="I73" i="269"/>
  <c r="F73" i="269" s="1"/>
  <c r="H108" i="269"/>
  <c r="I52" i="269"/>
  <c r="H91" i="269"/>
  <c r="H58" i="269"/>
  <c r="H67" i="269"/>
  <c r="F52" i="269" l="1"/>
  <c r="G52" i="269" s="1"/>
  <c r="G73" i="269"/>
  <c r="H102" i="269"/>
  <c r="I91" i="269"/>
  <c r="H116" i="269"/>
  <c r="F91" i="269" l="1"/>
  <c r="G91" i="269" s="1"/>
  <c r="I116" i="269"/>
  <c r="F116" i="269" s="1"/>
  <c r="N58" i="429"/>
  <c r="N57" i="429"/>
  <c r="N50" i="429"/>
  <c r="N52" i="429" s="1"/>
  <c r="N30" i="429"/>
  <c r="N33" i="429" s="1"/>
  <c r="C25" i="429"/>
  <c r="C23" i="413"/>
  <c r="F23" i="413" s="1"/>
  <c r="L39" i="428"/>
  <c r="N39" i="428" s="1"/>
  <c r="N58" i="428"/>
  <c r="N57" i="428"/>
  <c r="N50" i="428"/>
  <c r="N52" i="428" s="1"/>
  <c r="N30" i="428"/>
  <c r="N33" i="428" s="1"/>
  <c r="N30" i="427"/>
  <c r="N33" i="427"/>
  <c r="N57" i="427"/>
  <c r="N56" i="427"/>
  <c r="N49" i="427"/>
  <c r="N51" i="427" s="1"/>
  <c r="M30" i="425"/>
  <c r="M33" i="425" s="1"/>
  <c r="N61" i="428" l="1"/>
  <c r="N60" i="427"/>
  <c r="N61" i="429"/>
  <c r="G116" i="269"/>
  <c r="N30" i="426"/>
  <c r="N33" i="426" s="1"/>
  <c r="L41" i="426"/>
  <c r="N41" i="426" s="1"/>
  <c r="L39" i="426"/>
  <c r="N39" i="426" s="1"/>
  <c r="N57" i="426"/>
  <c r="N56" i="426"/>
  <c r="N49" i="426"/>
  <c r="N51" i="426" s="1"/>
  <c r="N60" i="426" l="1"/>
  <c r="K40" i="425"/>
  <c r="M40" i="425" s="1"/>
  <c r="M57" i="425"/>
  <c r="M56" i="425"/>
  <c r="M49" i="425"/>
  <c r="M51" i="425" s="1"/>
  <c r="I23" i="269"/>
  <c r="F23" i="269" l="1"/>
  <c r="G23" i="269" s="1"/>
  <c r="M60" i="425"/>
  <c r="N54" i="423" l="1"/>
  <c r="N53" i="423"/>
  <c r="N57" i="423" s="1"/>
  <c r="N46" i="423"/>
  <c r="N48" i="423" s="1"/>
  <c r="N39" i="423"/>
  <c r="N31" i="423"/>
  <c r="N30" i="423"/>
  <c r="N33" i="423" s="1"/>
  <c r="N41" i="423" l="1"/>
  <c r="N59" i="423" s="1"/>
  <c r="H182" i="269" l="1"/>
  <c r="H151" i="269"/>
  <c r="H104" i="269"/>
  <c r="H217" i="269"/>
  <c r="H69" i="269"/>
  <c r="H37" i="269"/>
  <c r="N66" i="423"/>
  <c r="I182" i="269" l="1"/>
  <c r="I217" i="269"/>
  <c r="F217" i="269" s="1"/>
  <c r="I151" i="269"/>
  <c r="N64" i="423"/>
  <c r="N67" i="423" s="1"/>
  <c r="N69" i="423" s="1"/>
  <c r="N65" i="423"/>
  <c r="F182" i="269" l="1"/>
  <c r="G182" i="269" s="1"/>
  <c r="F151" i="269"/>
  <c r="G151" i="269" s="1"/>
  <c r="G217" i="269"/>
  <c r="N46" i="422"/>
  <c r="N48" i="422" s="1"/>
  <c r="C25" i="422"/>
  <c r="N54" i="422"/>
  <c r="N53" i="422"/>
  <c r="N57" i="422" s="1"/>
  <c r="N38" i="422"/>
  <c r="N30" i="422"/>
  <c r="G38" i="413"/>
  <c r="C25" i="421"/>
  <c r="N54" i="421"/>
  <c r="N53" i="421"/>
  <c r="N48" i="421"/>
  <c r="N30" i="421"/>
  <c r="N33" i="421" s="1"/>
  <c r="N57" i="421" l="1"/>
  <c r="C49" i="415"/>
  <c r="K31" i="422" s="1"/>
  <c r="N31" i="422" s="1"/>
  <c r="N33" i="422" s="1"/>
  <c r="C33" i="415" l="1"/>
  <c r="G24" i="413"/>
  <c r="C25" i="419"/>
  <c r="N54" i="420"/>
  <c r="N53" i="420"/>
  <c r="N57" i="420" s="1"/>
  <c r="N48" i="420"/>
  <c r="N30" i="420"/>
  <c r="N33" i="420" s="1"/>
  <c r="N54" i="419"/>
  <c r="N53" i="419"/>
  <c r="N57" i="419" s="1"/>
  <c r="N48" i="419"/>
  <c r="N30" i="419"/>
  <c r="N33" i="419" s="1"/>
  <c r="C25" i="418"/>
  <c r="N54" i="418"/>
  <c r="N53" i="418"/>
  <c r="N48" i="418"/>
  <c r="N39" i="418"/>
  <c r="N30" i="418"/>
  <c r="N33" i="418" s="1"/>
  <c r="G7" i="413"/>
  <c r="C8" i="415"/>
  <c r="L38" i="432" s="1"/>
  <c r="N57" i="418" l="1"/>
  <c r="L40" i="420"/>
  <c r="C14" i="415"/>
  <c r="L38" i="418" s="1"/>
  <c r="N38" i="418" s="1"/>
  <c r="N41" i="418" s="1"/>
  <c r="N38" i="432"/>
  <c r="N44" i="432" s="1"/>
  <c r="N62" i="432" s="1"/>
  <c r="N59" i="418" l="1"/>
  <c r="H132" i="269" s="1"/>
  <c r="H14" i="269"/>
  <c r="N69" i="432"/>
  <c r="H45" i="269"/>
  <c r="N67" i="432"/>
  <c r="N68" i="432"/>
  <c r="N65" i="418"/>
  <c r="N64" i="418"/>
  <c r="N66" i="418" l="1"/>
  <c r="N67" i="418" s="1"/>
  <c r="N69" i="418" s="1"/>
  <c r="I132" i="269"/>
  <c r="F132" i="269" s="1"/>
  <c r="N70" i="432"/>
  <c r="N72" i="432" s="1"/>
  <c r="G132" i="269" l="1"/>
  <c r="C23" i="415"/>
  <c r="C22" i="415"/>
  <c r="A1" i="415"/>
  <c r="I17" i="269"/>
  <c r="G6" i="413"/>
  <c r="C15" i="415"/>
  <c r="L38" i="421" s="1"/>
  <c r="C16" i="415"/>
  <c r="C19" i="415"/>
  <c r="L38" i="452" s="1"/>
  <c r="N38" i="452" s="1"/>
  <c r="N45" i="452" s="1"/>
  <c r="N63" i="452" s="1"/>
  <c r="C20" i="415"/>
  <c r="L38" i="451" s="1"/>
  <c r="N38" i="451" s="1"/>
  <c r="C21" i="415"/>
  <c r="L38" i="450" s="1"/>
  <c r="N38" i="450" s="1"/>
  <c r="C24" i="415"/>
  <c r="C25" i="415"/>
  <c r="C26" i="415"/>
  <c r="L38" i="429" s="1"/>
  <c r="N38" i="429" s="1"/>
  <c r="C27" i="415"/>
  <c r="C28" i="415"/>
  <c r="C31" i="415"/>
  <c r="C32" i="415"/>
  <c r="L44" i="439" s="1"/>
  <c r="N44" i="439" s="1"/>
  <c r="C34" i="415"/>
  <c r="C35" i="415"/>
  <c r="C36" i="415"/>
  <c r="C37" i="415"/>
  <c r="C38" i="415"/>
  <c r="L38" i="449" s="1"/>
  <c r="N38" i="449" s="1"/>
  <c r="C39" i="415"/>
  <c r="C43" i="415"/>
  <c r="L38" i="442" s="1"/>
  <c r="N38" i="442" s="1"/>
  <c r="C44" i="415"/>
  <c r="L39" i="442" s="1"/>
  <c r="N39" i="442" s="1"/>
  <c r="C45" i="415"/>
  <c r="C46" i="415"/>
  <c r="C47" i="415"/>
  <c r="C48" i="415"/>
  <c r="G35" i="413"/>
  <c r="G33" i="413"/>
  <c r="C42" i="415"/>
  <c r="G29" i="413"/>
  <c r="G26" i="413"/>
  <c r="G23" i="413"/>
  <c r="C30" i="415"/>
  <c r="G20" i="413"/>
  <c r="G19" i="413"/>
  <c r="G18" i="413"/>
  <c r="G15" i="413"/>
  <c r="G12" i="413"/>
  <c r="G10" i="413"/>
  <c r="G9" i="413"/>
  <c r="G5" i="413"/>
  <c r="G4" i="413"/>
  <c r="F17" i="269" l="1"/>
  <c r="G17" i="269" s="1"/>
  <c r="L39" i="451"/>
  <c r="N39" i="451" s="1"/>
  <c r="H230" i="269"/>
  <c r="N70" i="452"/>
  <c r="N69" i="452"/>
  <c r="N68" i="452"/>
  <c r="L40" i="450"/>
  <c r="N40" i="450" s="1"/>
  <c r="L41" i="451"/>
  <c r="N41" i="451" s="1"/>
  <c r="L40" i="426"/>
  <c r="N40" i="426" s="1"/>
  <c r="L40" i="449"/>
  <c r="N40" i="449" s="1"/>
  <c r="N44" i="449" s="1"/>
  <c r="N62" i="449" s="1"/>
  <c r="H225" i="269" s="1"/>
  <c r="L42" i="451"/>
  <c r="N42" i="451" s="1"/>
  <c r="L40" i="451"/>
  <c r="N40" i="451" s="1"/>
  <c r="L41" i="450"/>
  <c r="N41" i="450" s="1"/>
  <c r="L42" i="439"/>
  <c r="N42" i="439" s="1"/>
  <c r="N44" i="442"/>
  <c r="K38" i="425"/>
  <c r="M38" i="425" s="1"/>
  <c r="L38" i="438"/>
  <c r="N38" i="438" s="1"/>
  <c r="L38" i="439"/>
  <c r="N38" i="439" s="1"/>
  <c r="L43" i="428"/>
  <c r="N43" i="428" s="1"/>
  <c r="L42" i="428"/>
  <c r="N42" i="428" s="1"/>
  <c r="L43" i="439"/>
  <c r="N43" i="439" s="1"/>
  <c r="L39" i="429"/>
  <c r="N39" i="429" s="1"/>
  <c r="L40" i="438"/>
  <c r="N40" i="438" s="1"/>
  <c r="L40" i="429"/>
  <c r="N40" i="429" s="1"/>
  <c r="L41" i="438"/>
  <c r="N41" i="438" s="1"/>
  <c r="L40" i="428"/>
  <c r="N40" i="428" s="1"/>
  <c r="L41" i="439"/>
  <c r="N41" i="439" s="1"/>
  <c r="L39" i="439"/>
  <c r="N39" i="439" s="1"/>
  <c r="L39" i="438"/>
  <c r="N39" i="438" s="1"/>
  <c r="L41" i="427"/>
  <c r="N41" i="427" s="1"/>
  <c r="L41" i="428"/>
  <c r="N41" i="428" s="1"/>
  <c r="L41" i="430"/>
  <c r="N41" i="430" s="1"/>
  <c r="K39" i="425"/>
  <c r="M39" i="425" s="1"/>
  <c r="L38" i="428"/>
  <c r="N38" i="428" s="1"/>
  <c r="L38" i="434"/>
  <c r="N38" i="434" s="1"/>
  <c r="L39" i="427"/>
  <c r="N39" i="427" s="1"/>
  <c r="L39" i="430"/>
  <c r="N39" i="430" s="1"/>
  <c r="L40" i="430"/>
  <c r="N40" i="430" s="1"/>
  <c r="L40" i="427"/>
  <c r="N40" i="427" s="1"/>
  <c r="L38" i="426"/>
  <c r="N38" i="426" s="1"/>
  <c r="L38" i="433"/>
  <c r="N38" i="433" s="1"/>
  <c r="N44" i="433" s="1"/>
  <c r="N62" i="433" s="1"/>
  <c r="H226" i="269" s="1"/>
  <c r="K41" i="425"/>
  <c r="M41" i="425" s="1"/>
  <c r="L39" i="434"/>
  <c r="N39" i="434" s="1"/>
  <c r="K42" i="425"/>
  <c r="M42" i="425" s="1"/>
  <c r="L40" i="434"/>
  <c r="N40" i="434" s="1"/>
  <c r="C17" i="415"/>
  <c r="C29" i="415"/>
  <c r="L39" i="421"/>
  <c r="N39" i="421" s="1"/>
  <c r="N41" i="422"/>
  <c r="N38" i="421"/>
  <c r="L40" i="419"/>
  <c r="N40" i="419" s="1"/>
  <c r="N40" i="420"/>
  <c r="C13" i="415"/>
  <c r="L38" i="435" s="1"/>
  <c r="N38" i="435" s="1"/>
  <c r="N44" i="435" s="1"/>
  <c r="N62" i="435" s="1"/>
  <c r="C12" i="415"/>
  <c r="L38" i="420" s="1"/>
  <c r="N38" i="420" s="1"/>
  <c r="F4" i="413"/>
  <c r="C11" i="415" s="1"/>
  <c r="L38" i="419" s="1"/>
  <c r="N38" i="419" s="1"/>
  <c r="C18" i="415"/>
  <c r="G22" i="413"/>
  <c r="G13" i="413"/>
  <c r="G31" i="413"/>
  <c r="G11" i="413"/>
  <c r="G17" i="413"/>
  <c r="G21" i="413"/>
  <c r="G30" i="413"/>
  <c r="G34" i="413"/>
  <c r="G37" i="413"/>
  <c r="G28" i="413"/>
  <c r="G27" i="413"/>
  <c r="G25" i="413"/>
  <c r="G36" i="413"/>
  <c r="G16" i="413"/>
  <c r="G14" i="413"/>
  <c r="G32" i="413"/>
  <c r="N59" i="422" l="1"/>
  <c r="N66" i="422" s="1"/>
  <c r="N68" i="449"/>
  <c r="I225" i="269"/>
  <c r="I226" i="269"/>
  <c r="I230" i="269"/>
  <c r="F230" i="269" s="1"/>
  <c r="N71" i="452"/>
  <c r="N73" i="452" s="1"/>
  <c r="N44" i="426"/>
  <c r="N62" i="426" s="1"/>
  <c r="N45" i="451"/>
  <c r="N63" i="451" s="1"/>
  <c r="H229" i="269" s="1"/>
  <c r="N67" i="449"/>
  <c r="N69" i="449"/>
  <c r="H232" i="269"/>
  <c r="H164" i="269"/>
  <c r="N43" i="450"/>
  <c r="H228" i="269" s="1"/>
  <c r="H82" i="269"/>
  <c r="L39" i="420"/>
  <c r="N39" i="420" s="1"/>
  <c r="N41" i="420" s="1"/>
  <c r="N59" i="420" s="1"/>
  <c r="N45" i="439"/>
  <c r="N45" i="429"/>
  <c r="N63" i="429" s="1"/>
  <c r="N69" i="429" s="1"/>
  <c r="N62" i="442"/>
  <c r="N68" i="442" s="1"/>
  <c r="L39" i="419"/>
  <c r="N39" i="419" s="1"/>
  <c r="N41" i="419" s="1"/>
  <c r="N59" i="419" s="1"/>
  <c r="N45" i="428"/>
  <c r="N63" i="428" s="1"/>
  <c r="N43" i="438"/>
  <c r="N61" i="438" s="1"/>
  <c r="N44" i="434"/>
  <c r="N62" i="434" s="1"/>
  <c r="H112" i="269" s="1"/>
  <c r="N41" i="421"/>
  <c r="N59" i="421" s="1"/>
  <c r="H142" i="269" s="1"/>
  <c r="M44" i="425"/>
  <c r="M62" i="425" s="1"/>
  <c r="H75" i="269" s="1"/>
  <c r="H76" i="269"/>
  <c r="N67" i="433"/>
  <c r="N69" i="433"/>
  <c r="N68" i="433"/>
  <c r="L38" i="427"/>
  <c r="N38" i="427" s="1"/>
  <c r="N44" i="427" s="1"/>
  <c r="N62" i="427" s="1"/>
  <c r="L38" i="430"/>
  <c r="N38" i="430" s="1"/>
  <c r="N68" i="435"/>
  <c r="N69" i="435"/>
  <c r="N67" i="435"/>
  <c r="N64" i="422" l="1"/>
  <c r="N65" i="422"/>
  <c r="H143" i="269"/>
  <c r="H25" i="269"/>
  <c r="H207" i="269"/>
  <c r="H29" i="269"/>
  <c r="F226" i="269"/>
  <c r="G226" i="269" s="1"/>
  <c r="F225" i="269"/>
  <c r="G225" i="269" s="1"/>
  <c r="N68" i="451"/>
  <c r="N70" i="451"/>
  <c r="H110" i="269"/>
  <c r="H77" i="269"/>
  <c r="H43" i="269"/>
  <c r="N69" i="451"/>
  <c r="N69" i="426"/>
  <c r="H134" i="269"/>
  <c r="H92" i="269"/>
  <c r="H53" i="269"/>
  <c r="G230" i="269"/>
  <c r="H161" i="269"/>
  <c r="H111" i="269"/>
  <c r="N67" i="426"/>
  <c r="I229" i="269"/>
  <c r="F229" i="269" s="1"/>
  <c r="I228" i="269"/>
  <c r="F228" i="269" s="1"/>
  <c r="I82" i="269"/>
  <c r="F82" i="269" s="1"/>
  <c r="I164" i="269"/>
  <c r="F164" i="269" s="1"/>
  <c r="H236" i="269"/>
  <c r="H198" i="269"/>
  <c r="H20" i="269"/>
  <c r="N68" i="426"/>
  <c r="H224" i="269"/>
  <c r="H157" i="269"/>
  <c r="N70" i="449"/>
  <c r="N72" i="449" s="1"/>
  <c r="N61" i="450"/>
  <c r="N67" i="450" s="1"/>
  <c r="I232" i="269"/>
  <c r="F232" i="269" s="1"/>
  <c r="N70" i="428"/>
  <c r="H162" i="269"/>
  <c r="H197" i="269"/>
  <c r="H172" i="269"/>
  <c r="H24" i="269"/>
  <c r="H206" i="269"/>
  <c r="H158" i="269"/>
  <c r="N68" i="434"/>
  <c r="H163" i="269"/>
  <c r="H227" i="269"/>
  <c r="H159" i="269"/>
  <c r="N63" i="439"/>
  <c r="N70" i="429"/>
  <c r="N68" i="429"/>
  <c r="N69" i="442"/>
  <c r="H94" i="269"/>
  <c r="H78" i="269"/>
  <c r="N67" i="442"/>
  <c r="N68" i="428"/>
  <c r="N69" i="434"/>
  <c r="N67" i="434"/>
  <c r="N69" i="428"/>
  <c r="N66" i="438"/>
  <c r="N68" i="438"/>
  <c r="N67" i="438"/>
  <c r="M69" i="425"/>
  <c r="M67" i="425"/>
  <c r="M68" i="425"/>
  <c r="N70" i="435"/>
  <c r="N72" i="435" s="1"/>
  <c r="N44" i="430"/>
  <c r="N62" i="430" s="1"/>
  <c r="N69" i="427"/>
  <c r="N67" i="427"/>
  <c r="N68" i="427"/>
  <c r="N70" i="433"/>
  <c r="N72" i="433" s="1"/>
  <c r="N67" i="422"/>
  <c r="N69" i="422" s="1"/>
  <c r="N66" i="421"/>
  <c r="H28" i="269"/>
  <c r="N64" i="421"/>
  <c r="N65" i="421"/>
  <c r="N66" i="420"/>
  <c r="N65" i="420"/>
  <c r="N64" i="420"/>
  <c r="H19" i="269"/>
  <c r="N66" i="419"/>
  <c r="N65" i="419"/>
  <c r="N64" i="419"/>
  <c r="I207" i="269" l="1"/>
  <c r="F207" i="269" s="1"/>
  <c r="G207" i="269" s="1"/>
  <c r="I25" i="269"/>
  <c r="F25" i="269" s="1"/>
  <c r="G25" i="269" s="1"/>
  <c r="I161" i="269"/>
  <c r="F161" i="269" s="1"/>
  <c r="G161" i="269" s="1"/>
  <c r="I143" i="269"/>
  <c r="F143" i="269" s="1"/>
  <c r="G143" i="269" s="1"/>
  <c r="G82" i="269"/>
  <c r="N71" i="451"/>
  <c r="N73" i="451" s="1"/>
  <c r="N70" i="426"/>
  <c r="N72" i="426" s="1"/>
  <c r="G164" i="269"/>
  <c r="G232" i="269"/>
  <c r="G228" i="269"/>
  <c r="G229" i="269"/>
  <c r="I163" i="269"/>
  <c r="F163" i="269" s="1"/>
  <c r="I158" i="269"/>
  <c r="F158" i="269" s="1"/>
  <c r="I172" i="269"/>
  <c r="F172" i="269" s="1"/>
  <c r="I197" i="269"/>
  <c r="F197" i="269" s="1"/>
  <c r="I162" i="269"/>
  <c r="I206" i="269"/>
  <c r="I157" i="269"/>
  <c r="F157" i="269" s="1"/>
  <c r="I224" i="269"/>
  <c r="F224" i="269" s="1"/>
  <c r="I198" i="269"/>
  <c r="I159" i="269"/>
  <c r="I236" i="269"/>
  <c r="F236" i="269" s="1"/>
  <c r="I227" i="269"/>
  <c r="F227" i="269" s="1"/>
  <c r="I20" i="269"/>
  <c r="F20" i="269" s="1"/>
  <c r="I24" i="269"/>
  <c r="F24" i="269" s="1"/>
  <c r="N68" i="450"/>
  <c r="N71" i="429"/>
  <c r="N73" i="429" s="1"/>
  <c r="N66" i="450"/>
  <c r="N70" i="439"/>
  <c r="H160" i="269"/>
  <c r="N69" i="439"/>
  <c r="N68" i="439"/>
  <c r="N70" i="442"/>
  <c r="N72" i="442" s="1"/>
  <c r="N70" i="434"/>
  <c r="N72" i="434" s="1"/>
  <c r="N70" i="427"/>
  <c r="N72" i="427" s="1"/>
  <c r="N71" i="428"/>
  <c r="N73" i="428" s="1"/>
  <c r="M70" i="425"/>
  <c r="M72" i="425" s="1"/>
  <c r="N69" i="438"/>
  <c r="N71" i="438" s="1"/>
  <c r="N67" i="421"/>
  <c r="N69" i="421" s="1"/>
  <c r="N67" i="420"/>
  <c r="N69" i="420" s="1"/>
  <c r="H44" i="269"/>
  <c r="N69" i="430"/>
  <c r="N68" i="430"/>
  <c r="N67" i="430"/>
  <c r="N67" i="419"/>
  <c r="N69" i="419" s="1"/>
  <c r="F206" i="269" l="1"/>
  <c r="G206" i="269" s="1"/>
  <c r="G227" i="269"/>
  <c r="G172" i="269"/>
  <c r="F162" i="269"/>
  <c r="G162" i="269" s="1"/>
  <c r="F198" i="269"/>
  <c r="G198" i="269" s="1"/>
  <c r="G236" i="269"/>
  <c r="G224" i="269"/>
  <c r="F159" i="269"/>
  <c r="G159" i="269" s="1"/>
  <c r="G197" i="269"/>
  <c r="G157" i="269"/>
  <c r="G163" i="269"/>
  <c r="N69" i="450"/>
  <c r="N71" i="450" s="1"/>
  <c r="G20" i="269"/>
  <c r="G24" i="269"/>
  <c r="G158" i="269"/>
  <c r="I142" i="269"/>
  <c r="F142" i="269" s="1"/>
  <c r="N71" i="439"/>
  <c r="N73" i="439" s="1"/>
  <c r="I160" i="269"/>
  <c r="F160" i="269" s="1"/>
  <c r="N70" i="430"/>
  <c r="N72" i="430" s="1"/>
  <c r="I53" i="269"/>
  <c r="F53" i="269" s="1"/>
  <c r="F64" i="269"/>
  <c r="F99" i="269"/>
  <c r="F146" i="269" s="1"/>
  <c r="F121" i="269" l="1"/>
  <c r="F212" i="269"/>
  <c r="F177" i="269"/>
  <c r="G243" i="269"/>
  <c r="G210" i="269"/>
  <c r="G53" i="269"/>
  <c r="G142" i="269"/>
  <c r="G160" i="269"/>
  <c r="G175" i="269" s="1"/>
  <c r="I134" i="269"/>
  <c r="F134" i="269" s="1"/>
  <c r="I92" i="269"/>
  <c r="F92" i="269" s="1"/>
  <c r="F32" i="269"/>
  <c r="G92" i="269" l="1"/>
  <c r="G134" i="269"/>
  <c r="G144" i="269" s="1"/>
  <c r="I31" i="269"/>
  <c r="I32" i="269"/>
  <c r="I33" i="269"/>
  <c r="I34" i="269"/>
  <c r="I35" i="269"/>
  <c r="I36" i="269"/>
  <c r="I37" i="269"/>
  <c r="I38" i="269"/>
  <c r="I39" i="269"/>
  <c r="I40" i="269"/>
  <c r="I41" i="269"/>
  <c r="I42" i="269"/>
  <c r="I43" i="269"/>
  <c r="F43" i="269" s="1"/>
  <c r="I44" i="269"/>
  <c r="F44" i="269" s="1"/>
  <c r="I45" i="269"/>
  <c r="F45" i="269" s="1"/>
  <c r="I46" i="269"/>
  <c r="I57" i="269"/>
  <c r="I58" i="269"/>
  <c r="I67" i="269"/>
  <c r="I68" i="269"/>
  <c r="I69" i="269"/>
  <c r="I70" i="269"/>
  <c r="I71" i="269"/>
  <c r="I72" i="269"/>
  <c r="I74" i="269"/>
  <c r="I75" i="269"/>
  <c r="F75" i="269" s="1"/>
  <c r="I76" i="269"/>
  <c r="F76" i="269" s="1"/>
  <c r="I77" i="269"/>
  <c r="F77" i="269" s="1"/>
  <c r="I78" i="269"/>
  <c r="F78" i="269" s="1"/>
  <c r="I93" i="269"/>
  <c r="I94" i="269"/>
  <c r="F94" i="269" s="1"/>
  <c r="I97" i="269"/>
  <c r="I98" i="269"/>
  <c r="I99" i="269"/>
  <c r="I100" i="269"/>
  <c r="I101" i="269"/>
  <c r="I102" i="269"/>
  <c r="I103" i="269"/>
  <c r="I104" i="269"/>
  <c r="I105" i="269"/>
  <c r="I106" i="269"/>
  <c r="I107" i="269"/>
  <c r="I108" i="269"/>
  <c r="I109" i="269"/>
  <c r="I110" i="269"/>
  <c r="F110" i="269" s="1"/>
  <c r="I111" i="269"/>
  <c r="F111" i="269" s="1"/>
  <c r="I112" i="269"/>
  <c r="F112" i="269" s="1"/>
  <c r="I113" i="269"/>
  <c r="I114" i="269"/>
  <c r="I119" i="269"/>
  <c r="F68" i="269" l="1"/>
  <c r="G68" i="269" s="1"/>
  <c r="F69" i="269"/>
  <c r="G69" i="269" s="1"/>
  <c r="F67" i="269"/>
  <c r="G67" i="269" s="1"/>
  <c r="F41" i="269"/>
  <c r="G41" i="269" s="1"/>
  <c r="F107" i="269"/>
  <c r="G107" i="269" s="1"/>
  <c r="F58" i="269"/>
  <c r="G58" i="269" s="1"/>
  <c r="F40" i="269"/>
  <c r="G40" i="269" s="1"/>
  <c r="F114" i="269"/>
  <c r="G114" i="269" s="1"/>
  <c r="F106" i="269"/>
  <c r="G106" i="269" s="1"/>
  <c r="F57" i="269"/>
  <c r="G57" i="269" s="1"/>
  <c r="F39" i="269"/>
  <c r="G39" i="269" s="1"/>
  <c r="F103" i="269"/>
  <c r="G103" i="269" s="1"/>
  <c r="F70" i="269"/>
  <c r="G70" i="269" s="1"/>
  <c r="F36" i="269"/>
  <c r="G36" i="269" s="1"/>
  <c r="F102" i="269"/>
  <c r="G102" i="269" s="1"/>
  <c r="F35" i="269"/>
  <c r="G35" i="269" s="1"/>
  <c r="F105" i="269"/>
  <c r="G105" i="269" s="1"/>
  <c r="F72" i="269"/>
  <c r="G72" i="269" s="1"/>
  <c r="F46" i="269"/>
  <c r="G46" i="269" s="1"/>
  <c r="F38" i="269"/>
  <c r="G38" i="269" s="1"/>
  <c r="F108" i="269"/>
  <c r="G108" i="269" s="1"/>
  <c r="F113" i="269"/>
  <c r="G113" i="269" s="1"/>
  <c r="F104" i="269"/>
  <c r="G104" i="269" s="1"/>
  <c r="F71" i="269"/>
  <c r="G71" i="269" s="1"/>
  <c r="F37" i="269"/>
  <c r="G37" i="269" s="1"/>
  <c r="G76" i="269"/>
  <c r="G112" i="269"/>
  <c r="G43" i="269"/>
  <c r="G77" i="269"/>
  <c r="G111" i="269"/>
  <c r="G44" i="269"/>
  <c r="G45" i="269"/>
  <c r="G110" i="269"/>
  <c r="G94" i="269"/>
  <c r="G75" i="269"/>
  <c r="G78" i="269"/>
  <c r="I28" i="269"/>
  <c r="F28" i="269" s="1"/>
  <c r="I29" i="269"/>
  <c r="F29" i="269" s="1"/>
  <c r="I27" i="269"/>
  <c r="F27" i="269" s="1"/>
  <c r="I12" i="269"/>
  <c r="I13" i="269"/>
  <c r="I14" i="269"/>
  <c r="F14" i="269" s="1"/>
  <c r="I15" i="269"/>
  <c r="I16" i="269"/>
  <c r="I18" i="269"/>
  <c r="I19" i="269"/>
  <c r="F19" i="269" s="1"/>
  <c r="G27" i="269" l="1"/>
  <c r="F18" i="269"/>
  <c r="G18" i="269" s="1"/>
  <c r="F15" i="269"/>
  <c r="G15" i="269" s="1"/>
  <c r="F16" i="269"/>
  <c r="G16" i="269" s="1"/>
  <c r="F13" i="269"/>
  <c r="G13" i="269" s="1"/>
  <c r="F12" i="269"/>
  <c r="G12" i="269" s="1"/>
  <c r="G29" i="269"/>
  <c r="G28" i="269"/>
  <c r="G19" i="269"/>
  <c r="G14" i="269"/>
  <c r="G119" i="269" l="1"/>
  <c r="G97" i="269" l="1"/>
  <c r="G62" i="269" l="1"/>
  <c r="G30" i="269" l="1"/>
  <c r="G244" i="269" s="1"/>
  <c r="G246" i="26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AUXILIARCONT-22</author>
  </authors>
  <commentList>
    <comment ref="B41" authorId="0" shapeId="0" xr:uid="{00000000-0006-0000-1900-000001000000}">
      <text>
        <r>
          <rPr>
            <b/>
            <sz val="9"/>
            <color indexed="81"/>
            <rFont val="Tahoma"/>
            <family val="2"/>
          </rPr>
          <t>AUXILIARCONT-22:</t>
        </r>
        <r>
          <rPr>
            <sz val="9"/>
            <color indexed="81"/>
            <rFont val="Tahoma"/>
            <family val="2"/>
          </rPr>
          <t xml:space="preserve">
no existe soporte de valores </t>
        </r>
      </text>
    </comment>
  </commentList>
</comments>
</file>

<file path=xl/sharedStrings.xml><?xml version="1.0" encoding="utf-8"?>
<sst xmlns="http://schemas.openxmlformats.org/spreadsheetml/2006/main" count="8124" uniqueCount="735">
  <si>
    <t>Código</t>
  </si>
  <si>
    <t>CCE-EICP-FM-47</t>
  </si>
  <si>
    <t>Nº</t>
  </si>
  <si>
    <t>DESCRIPCIÓN</t>
  </si>
  <si>
    <t>UND.</t>
  </si>
  <si>
    <t>CANTIDAD</t>
  </si>
  <si>
    <t xml:space="preserve">VALOR TOTAL                                </t>
  </si>
  <si>
    <t>ML</t>
  </si>
  <si>
    <t>ITEM</t>
  </si>
  <si>
    <t>UND</t>
  </si>
  <si>
    <t>DESCRIPCION</t>
  </si>
  <si>
    <t>TOTAL</t>
  </si>
  <si>
    <t>M3</t>
  </si>
  <si>
    <t>M2</t>
  </si>
  <si>
    <t>3.1</t>
  </si>
  <si>
    <t>3.2</t>
  </si>
  <si>
    <t>3.3</t>
  </si>
  <si>
    <t>1.1</t>
  </si>
  <si>
    <t>1.2</t>
  </si>
  <si>
    <t>1.3</t>
  </si>
  <si>
    <t>1.4</t>
  </si>
  <si>
    <t>1.5</t>
  </si>
  <si>
    <t>1.6</t>
  </si>
  <si>
    <t>1.7</t>
  </si>
  <si>
    <t>1.8</t>
  </si>
  <si>
    <t>1.9</t>
  </si>
  <si>
    <t>8.1</t>
  </si>
  <si>
    <t>8.2</t>
  </si>
  <si>
    <t>8.3</t>
  </si>
  <si>
    <t>8.4</t>
  </si>
  <si>
    <t>8.5</t>
  </si>
  <si>
    <t>8.6</t>
  </si>
  <si>
    <t>8.7</t>
  </si>
  <si>
    <t>8.8</t>
  </si>
  <si>
    <t>8.9</t>
  </si>
  <si>
    <t>8.10</t>
  </si>
  <si>
    <t>9.1</t>
  </si>
  <si>
    <t>10.1</t>
  </si>
  <si>
    <t>11.1</t>
  </si>
  <si>
    <t>11.2</t>
  </si>
  <si>
    <t>12.1</t>
  </si>
  <si>
    <t>13.1</t>
  </si>
  <si>
    <t>14.1</t>
  </si>
  <si>
    <t>28.1</t>
  </si>
  <si>
    <t>28.2</t>
  </si>
  <si>
    <t>28.3</t>
  </si>
  <si>
    <t>28.4</t>
  </si>
  <si>
    <t>28.5</t>
  </si>
  <si>
    <t>28.6</t>
  </si>
  <si>
    <t>28.7</t>
  </si>
  <si>
    <t>28.8</t>
  </si>
  <si>
    <t>PMA</t>
  </si>
  <si>
    <t>27.1</t>
  </si>
  <si>
    <t>VALOR UNITRARIO GOBER</t>
  </si>
  <si>
    <t>AIU</t>
  </si>
  <si>
    <t>27.2</t>
  </si>
  <si>
    <t>27.3</t>
  </si>
  <si>
    <t>27.4</t>
  </si>
  <si>
    <t>27.5</t>
  </si>
  <si>
    <t>27.6</t>
  </si>
  <si>
    <t>27.7</t>
  </si>
  <si>
    <t>PORCENTAJE</t>
  </si>
  <si>
    <t>ADMINISTRACIÓN</t>
  </si>
  <si>
    <t>A=</t>
  </si>
  <si>
    <t xml:space="preserve">IMPREVISTO
</t>
  </si>
  <si>
    <t>I=</t>
  </si>
  <si>
    <t xml:space="preserve">UTILIDAD
</t>
  </si>
  <si>
    <t>U=</t>
  </si>
  <si>
    <t>TOTAL A.I.U</t>
  </si>
  <si>
    <t>A.I.U.=</t>
  </si>
  <si>
    <t>cotizaciones</t>
  </si>
  <si>
    <t>Cometazul</t>
  </si>
  <si>
    <t>PROM</t>
  </si>
  <si>
    <t>Formulario 1 - Propuesta económica  - Documento tipo de licitación de obra pública de agua potable y saneamiento básico</t>
  </si>
  <si>
    <t>Versión</t>
  </si>
  <si>
    <t>[La entidad podrá utilizar este formato, o el establecido por la entidad, para la presentación de los análisis de precios unitarios del contratista en la oportunidad prevista en el numeral 8.1. del Documento Base]</t>
  </si>
  <si>
    <t>ALCALDIA DE TUNJA</t>
  </si>
  <si>
    <t>VERSIÓN</t>
  </si>
  <si>
    <t xml:space="preserve">[NÚMERO DEL PROCESO] </t>
  </si>
  <si>
    <t>PÁGINA</t>
  </si>
  <si>
    <t>DE</t>
  </si>
  <si>
    <t xml:space="preserve">ANALISIS DE PRECIOS UNITARIOS </t>
  </si>
  <si>
    <t>FECHA</t>
  </si>
  <si>
    <t>DD</t>
  </si>
  <si>
    <t>MM</t>
  </si>
  <si>
    <t>AA</t>
  </si>
  <si>
    <t>ÍTEMS DE LA PROPUESTA ECONÓMICA</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</si>
  <si>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</si>
  <si>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</si>
  <si>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</si>
  <si>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</si>
  <si>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</si>
  <si>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</si>
  <si>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</si>
  <si>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</si>
  <si>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</si>
  <si>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</si>
  <si>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</si>
  <si>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</si>
  <si>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</si>
  <si>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</si>
  <si>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</si>
  <si>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</si>
  <si>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</si>
  <si>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</si>
  <si>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</si>
  <si>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</si>
  <si>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</si>
  <si>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</si>
  <si>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</si>
  <si>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</si>
  <si>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</si>
  <si>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</si>
  <si>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</si>
  <si>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</si>
  <si>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</si>
  <si>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</si>
  <si>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</si>
  <si>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</si>
  <si>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</si>
  <si>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</si>
  <si>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</si>
  <si>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</si>
  <si>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</si>
  <si>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</si>
  <si>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DyM</t>
  </si>
  <si>
    <t xml:space="preserve">VALOR TOTAL </t>
  </si>
  <si>
    <t>SUBTOTAL OBRAS (INCLUYE IVA)</t>
  </si>
  <si>
    <t>1.  ACCESORIOS</t>
  </si>
  <si>
    <t>SUMINISTRO E INSTALACIÓN VENTOSA DE DOBLE ACCIÓN D=1/2" en HD</t>
  </si>
  <si>
    <t>SUMINISTRO E INSTALACIÓN DE MACROMEDIDORES PARA AGUA LIMPIA PN 230 PSI Ø 2"</t>
  </si>
  <si>
    <t xml:space="preserve">ACCESORISOS RED DE DISTRUCION </t>
  </si>
  <si>
    <t xml:space="preserve">DESCRIPCIÓN </t>
  </si>
  <si>
    <t xml:space="preserve">PROMEDIO </t>
  </si>
  <si>
    <t>NUMERO DE COTIZACIONES</t>
  </si>
  <si>
    <t>MACROMEDIDORES 2"</t>
  </si>
  <si>
    <t>MACROMEDIDORES 3"</t>
  </si>
  <si>
    <t>VÁLVULA REGULADORA DE PRESION 1-1/2"</t>
  </si>
  <si>
    <t xml:space="preserve">MEMBRADA PVC SIKAPLAN </t>
  </si>
  <si>
    <t>GL</t>
  </si>
  <si>
    <t>RODILLO DE FELPA DE 9"</t>
  </si>
  <si>
    <t>BRIDAS 2"</t>
  </si>
  <si>
    <t>BRIDAS 3"</t>
  </si>
  <si>
    <t>Tee PAD 2"</t>
  </si>
  <si>
    <t>Porta Bridas 1-1/2"</t>
  </si>
  <si>
    <t>Porta Bridas 1"</t>
  </si>
  <si>
    <t>Bridas Union Universal 2"</t>
  </si>
  <si>
    <t>Bridas Union Universal 1-1/2"</t>
  </si>
  <si>
    <t>Bridas Union Universal 1"</t>
  </si>
  <si>
    <t>Empaque Neolitel 2"</t>
  </si>
  <si>
    <t>Empaque Neolitel 1-1/2"</t>
  </si>
  <si>
    <t>Empaque Neolitel 1"</t>
  </si>
  <si>
    <t>Silleta de Derivación2" a 1/2"</t>
  </si>
  <si>
    <t>Silleta de Derivación 3" a 1/2"</t>
  </si>
  <si>
    <t xml:space="preserve">Rejistro de Incorporación </t>
  </si>
  <si>
    <t xml:space="preserve">Tornillos para bridas 2" 3" 4" 6" o 8" </t>
  </si>
  <si>
    <t>TUBERIA PVC REV 3"</t>
  </si>
  <si>
    <t>CODO C X C 90"PVC S3"</t>
  </si>
  <si>
    <t>UNION UNIVESAL (1/2") X (1")</t>
  </si>
  <si>
    <t>UNION UNIVESAL (3/4") X (1 1/2")</t>
  </si>
  <si>
    <r>
      <t xml:space="preserve">Tuberia PE </t>
    </r>
    <r>
      <rPr>
        <sz val="11"/>
        <color theme="1"/>
        <rFont val="Symbol"/>
        <family val="1"/>
        <charset val="2"/>
      </rPr>
      <t>Æ</t>
    </r>
    <r>
      <rPr>
        <sz val="9.35"/>
        <color theme="1"/>
        <rFont val="Calibri"/>
        <family val="2"/>
      </rPr>
      <t xml:space="preserve">  32</t>
    </r>
    <r>
      <rPr>
        <sz val="11"/>
        <color theme="1"/>
        <rFont val="Calibri"/>
        <family val="2"/>
      </rPr>
      <t xml:space="preserve"> mm</t>
    </r>
  </si>
  <si>
    <r>
      <t xml:space="preserve">Tuberia PE </t>
    </r>
    <r>
      <rPr>
        <sz val="11"/>
        <color theme="1"/>
        <rFont val="Symbol"/>
        <family val="1"/>
        <charset val="2"/>
      </rPr>
      <t>Æ</t>
    </r>
    <r>
      <rPr>
        <sz val="9.35"/>
        <color theme="1"/>
        <rFont val="Calibri"/>
        <family val="2"/>
      </rPr>
      <t xml:space="preserve">  50</t>
    </r>
    <r>
      <rPr>
        <sz val="11"/>
        <color theme="1"/>
        <rFont val="Calibri"/>
        <family val="2"/>
      </rPr>
      <t xml:space="preserve"> mm</t>
    </r>
  </si>
  <si>
    <t>COT 2</t>
  </si>
  <si>
    <t>COT 3</t>
  </si>
  <si>
    <t>COT 1</t>
  </si>
  <si>
    <t xml:space="preserve">VALOR UNITARIO </t>
  </si>
  <si>
    <t>FUENTE</t>
  </si>
  <si>
    <t>LIMPIADOR 1/4 PVC</t>
  </si>
  <si>
    <t>SOLDADURA LIQUIDA PVC</t>
  </si>
  <si>
    <t>PAÑETE IMPERMEABILIZADO 1:3</t>
  </si>
  <si>
    <t>Lt</t>
  </si>
  <si>
    <t xml:space="preserve">Cotización </t>
  </si>
  <si>
    <t>TEE PAD 2"</t>
  </si>
  <si>
    <t>REDUCCIONES PAD 3" A 1-1/2"</t>
  </si>
  <si>
    <t>REDUCCIONES PAD 3" A 1"</t>
  </si>
  <si>
    <t>REDUCCIONES PAD 3" A 3/4"</t>
  </si>
  <si>
    <t>REDUCCIONES PAD 3" A 1/2"</t>
  </si>
  <si>
    <t>REDUCCIONES PAD 2" A 1-1/2"</t>
  </si>
  <si>
    <t>REDUCCIONES PAD 2" A 1"</t>
  </si>
  <si>
    <t>REDUCCIONES PAD 2" A 1/2"</t>
  </si>
  <si>
    <t>PORTA BRIDAS 1-1/2"</t>
  </si>
  <si>
    <t>PORTA BRIDAS 1"</t>
  </si>
  <si>
    <t>BRIDAS HD 2"</t>
  </si>
  <si>
    <t>BRIDAS UNION UNIVERSAL 2"</t>
  </si>
  <si>
    <t>BRIDAS UNION UNIVERSAL 1-1/2"</t>
  </si>
  <si>
    <t>BRIDAS UNION UNIVERSAL 1"</t>
  </si>
  <si>
    <t>EMPAQUE NEOLITEL 2"</t>
  </si>
  <si>
    <t>EMPAQUE NEOLITEL 1-1/2"</t>
  </si>
  <si>
    <t>EMPAQUE NEOLITEL 1"</t>
  </si>
  <si>
    <t>SILLETA DE DERIVACIÓN2" A 1/2"</t>
  </si>
  <si>
    <t>SILLETA DE DERIVACIÓN 3" A 1/2"</t>
  </si>
  <si>
    <t xml:space="preserve">REJISTRO DE INCORPORACIÓN </t>
  </si>
  <si>
    <t>REJISTRO DE CORTE 1/2"</t>
  </si>
  <si>
    <t xml:space="preserve">TORNILLOS PARA BRIDAS 2" 3" 4" 6" O 8" </t>
  </si>
  <si>
    <t>Gobernación 2025</t>
  </si>
  <si>
    <t>CONCRETO SIMPLE DE 21 Mpa. (3000 PSI)</t>
  </si>
  <si>
    <t>TUBERÍA POLIETILENO PE 100 PN 16 RDE 11 DIAMETRO 63 mm (2``)</t>
  </si>
  <si>
    <t>TUBERÍA POLIETILENO PE 100 PN 16 RDE 11 DIAMETRO 90 mm (3``)</t>
  </si>
  <si>
    <t>HERRAMIENTA Y EQUIPO MENOR (%M.O.)</t>
  </si>
  <si>
    <t>CINTA TEFLON 10 m 1/2``</t>
  </si>
  <si>
    <t>RLL</t>
  </si>
  <si>
    <t>CUADRILLA DE INSTALACIÓNES (BB)</t>
  </si>
  <si>
    <t>Unidad</t>
  </si>
  <si>
    <t>Vr. Unitario</t>
  </si>
  <si>
    <t>Cantidad</t>
  </si>
  <si>
    <t>Valor parcial</t>
  </si>
  <si>
    <t>HC</t>
  </si>
  <si>
    <t>Nombre: JUAN CARLOS PEREZ MESA</t>
  </si>
  <si>
    <t>Secretario fomento economico y servicios publicos</t>
  </si>
  <si>
    <t>VENTOSA DE DOBLE ACCIÓN DE 1/2" EN HIERRO DÚCTIL.</t>
  </si>
  <si>
    <t>VENTOSA DE DOBLE ACCIÓN D=1/2" en HD</t>
  </si>
  <si>
    <t>APU 1.4- REF 4.04.31</t>
  </si>
  <si>
    <t>4.04.31</t>
  </si>
  <si>
    <t>SUMINISTRO E INSTALACIÓN VENTOSA DE DOBLE ACCIÓN DE 3/4" EN HIERRO DÚCTIL.</t>
  </si>
  <si>
    <t>SUMINISTRO E INSTALACIÓN VENTOSA DE DOBLE ACCIÓN DE 1" EN HIERRO DÚCTIL</t>
  </si>
  <si>
    <t>4.04.32</t>
  </si>
  <si>
    <t xml:space="preserve"> SUMINISTRO E INSTALACIÓN DE VALVULA DE PURGA 1/2</t>
  </si>
  <si>
    <t>4.04.34</t>
  </si>
  <si>
    <t>NOTA: APU ELABORADO A ARTIR DE 4.04.27</t>
  </si>
  <si>
    <t>APU 1.9- REF 4.04.27</t>
  </si>
  <si>
    <t>BRIDAS HD 3"</t>
  </si>
  <si>
    <t>EMPAQUE NEOLITEL 3"</t>
  </si>
  <si>
    <t>IMPERMEABILIZACIÓN CON MEMBRANA PVC SIKAPLAN 12 NTR PARA TANQUES ALMACENAMIENTO</t>
  </si>
  <si>
    <t>RETIRO DE LODOS, LIMPIEZA Y MANEJO DEL AGUA DEL TANQUES ALMACENAMIENTO.</t>
  </si>
  <si>
    <t>1.03.07</t>
  </si>
  <si>
    <t>MEMBRANA PVC SIKAPLAN</t>
  </si>
  <si>
    <t>RODILLO DE FELPA 9"</t>
  </si>
  <si>
    <t>NOTA: APU ELABORADO A ARTIR DE 1.03.07</t>
  </si>
  <si>
    <t>hidrolavadora</t>
  </si>
  <si>
    <t>NOTA: APU ELABORADO A ARTIR DE 2.18.18</t>
  </si>
  <si>
    <t>CUADRILLA DE PINTURAS Y ESTUCOS (CC)</t>
  </si>
  <si>
    <t xml:space="preserve"> VOLQUETA</t>
  </si>
  <si>
    <t>5KM</t>
  </si>
  <si>
    <t>AGUA</t>
  </si>
  <si>
    <t>HIDROLAVADORA</t>
  </si>
  <si>
    <t>3.4</t>
  </si>
  <si>
    <t>3.5</t>
  </si>
  <si>
    <t>3.6</t>
  </si>
  <si>
    <t>3.7</t>
  </si>
  <si>
    <t>EXCAVACION MANUAL EN MATERIAL CONGLOMERADO</t>
  </si>
  <si>
    <t>EXCAVACION MECANICA COMPRESOR MATERIAL ROCA</t>
  </si>
  <si>
    <t>EXCAVACIÓN MANUAL EN MATERIAL COMUN</t>
  </si>
  <si>
    <t>3.03.10</t>
  </si>
  <si>
    <t>3.03.11</t>
  </si>
  <si>
    <t>NOTA: APU ELABORADO A ARTIR DE 3.02.04</t>
  </si>
  <si>
    <t>COMPRESOR DE CAPACIDAD PARA DOS MARTILLOS NEUMÁTICOS (INCLUYE MERTILLOS)</t>
  </si>
  <si>
    <t>NOTA: APU ELABORADO A ARTIR DE 3.02.05</t>
  </si>
  <si>
    <t>CUADRILLA DE ALBAÑILERIA (AA)</t>
  </si>
  <si>
    <t>APU 3.3- REF 3.02.04-3.02.05</t>
  </si>
  <si>
    <t>RETIRO DE TUBERÍA EXISTENTE HASTA 12"</t>
  </si>
  <si>
    <t>2.01.67</t>
  </si>
  <si>
    <t>SUMINISTRO E INSTALACIÓN TUBERÍA PN 16 DIAMETRO 63 mm (UNION CADA 100 M)</t>
  </si>
  <si>
    <t>4.02.09</t>
  </si>
  <si>
    <t>RELLENO ARENA DE PEÑA COMPACTADO CON PLANCHA VIBRADORA</t>
  </si>
  <si>
    <t>2.1 TANQUE DE ALMACENAMIENTO</t>
  </si>
  <si>
    <t>2.2 TANQUE DE ALMACENAMIENTO N°2</t>
  </si>
  <si>
    <t>2.1.1</t>
  </si>
  <si>
    <t>2.1.2</t>
  </si>
  <si>
    <t>2.1.3</t>
  </si>
  <si>
    <t>2.2.1</t>
  </si>
  <si>
    <t>2.2.2</t>
  </si>
  <si>
    <t>2.2.3</t>
  </si>
  <si>
    <t>4.01.04</t>
  </si>
  <si>
    <t>RELLENO CON MATERIAL SELECCIÓNADO PROVENIENTE DE EXCAVACIÓN COMPACTADO CON PLANCHA VIBRADORA</t>
  </si>
  <si>
    <t>4.01.07</t>
  </si>
  <si>
    <t>ACOMETIDA DE 2" PEAD A 1/2" PEAD INCLUYE TUBERÍA PF + UAD 1/2", REGISTRO DE CORTE, SILLETA DERIVACIÓN Y ACCESORIOS COMPLEMENTARIOS PARA SU CONEXIÓN.</t>
  </si>
  <si>
    <t>DERIVACION 2" PEAD  A 1/2" PVC (INCLUYE TODOS LOS ACCESORIOS)</t>
  </si>
  <si>
    <t>4.1</t>
  </si>
  <si>
    <t>4.2</t>
  </si>
  <si>
    <t>4.3</t>
  </si>
  <si>
    <t>4.4</t>
  </si>
  <si>
    <t>4.5</t>
  </si>
  <si>
    <t>REDUCCIONES PAD 2 A 1"</t>
  </si>
  <si>
    <t>TUBERIA PEAD RDE 11 DE PN16 (63MM)</t>
  </si>
  <si>
    <t>TUBERIA PE (32MM)</t>
  </si>
  <si>
    <t>UNION UNIVERSAL (1/2") X(1")</t>
  </si>
  <si>
    <t>SUMINISTRO E INSTALACIÓN VÁLVULA DE CONTROL PARA AGUA - (BOLA DE COBRE). (PRESIÓN Y CAUDAL) D = 1/2"</t>
  </si>
  <si>
    <t>4.04.18</t>
  </si>
  <si>
    <t>SUMINISTRO E INSTALACIÓN VÁLVULA DE CONTROL PARA AGUA - (BOLA DE COBRE). (PRESIÓN Y CAUDAL) D = 3/4"</t>
  </si>
  <si>
    <t>4.04.19</t>
  </si>
  <si>
    <t>SUMINISTRO E INSTALACIÓN VÁLVULA DE CONTROL PARA AGUA - (BOLA DE COBRE). (PRESIÓN Y CAUDAL) D = 1"</t>
  </si>
  <si>
    <t>4.04.20</t>
  </si>
  <si>
    <t>SILLETA DE DERIVACION 2" A 1/2"</t>
  </si>
  <si>
    <t>REGISTRO DE INCORPORACION</t>
  </si>
  <si>
    <t>REGISTRO DE CORTE EN BRONCE DE 1/2"</t>
  </si>
  <si>
    <t>TUBERÍA PE-AL-PE 1216 O 1/2"</t>
  </si>
  <si>
    <t>NOTA: APU ELABORADO A ARTIR DE 4.04.33</t>
  </si>
  <si>
    <t>NOTA: APU ELABORADO A ARTIR DE 4.01.33</t>
  </si>
  <si>
    <t>APU 4.1- REF 4.01.33</t>
  </si>
  <si>
    <t>UNION 2" PEAD -2" PVC (INCLUYE TODOS LOS ACCESORIOS)</t>
  </si>
  <si>
    <t>TORNILOS PARA BRIDAS 2" 3" 4" O 8"</t>
  </si>
  <si>
    <t>BRIDAS  2"</t>
  </si>
  <si>
    <t>NOTA: APU ELABORADO A ARTIR DE 4.03.59</t>
  </si>
  <si>
    <t>UNION 2" PEAD -1" PVC (INCLUYE TODOS LOS ACCESORIOS)</t>
  </si>
  <si>
    <t xml:space="preserve">TUBERIA PEAD RDE 11 DE PN16 (63 MM) </t>
  </si>
  <si>
    <t>Tuberia PE Æ  50 mm</t>
  </si>
  <si>
    <t>SUMINISTRO E INSTALACIÓN VÁLVULA DE CONTROL PARA AGUA - (BOLA DE COBRE). (PRESIÓN Y CAUDAL) D = 2"</t>
  </si>
  <si>
    <t>4.04.21</t>
  </si>
  <si>
    <t>SUMINISTRO E INSTALACIÓN DE REGISTRO DE BOLA ROSCADO PVC DE 1/2" T.P.</t>
  </si>
  <si>
    <t>2.12.42</t>
  </si>
  <si>
    <t>SUMINISTRO E INSTALACIÓN DE REGISTRO DE BOLA ROSCADO PVC DE 3/4" T.P.</t>
  </si>
  <si>
    <t>2.12.43</t>
  </si>
  <si>
    <t>SUMINISTRO E INSTALACIÓN DE REGISTRO DE BOLA ROSCADO PVC DE 2" T.P.</t>
  </si>
  <si>
    <t>2.12.47</t>
  </si>
  <si>
    <t>SUMINISTRO E INSTALACIÓN DE VÁLVULA VENTOSA DE 1"</t>
  </si>
  <si>
    <t>2.14.33</t>
  </si>
  <si>
    <t>SUMINISTRO E INSTALACIÓN VENTOSA DE DOBLE ACCIÓN DE 2" EN HIERRO DÚCTIL</t>
  </si>
  <si>
    <t>4.04.33</t>
  </si>
  <si>
    <t>4.6</t>
  </si>
  <si>
    <t>4.7</t>
  </si>
  <si>
    <t>4.8</t>
  </si>
  <si>
    <t>4.9</t>
  </si>
  <si>
    <t>4.10</t>
  </si>
  <si>
    <t>4.11</t>
  </si>
  <si>
    <t>4.12</t>
  </si>
  <si>
    <t>5. ESTRUCTURAS</t>
  </si>
  <si>
    <t>SUBTOTAL ACUEDUCTO  AMARILLA</t>
  </si>
  <si>
    <t>PRESUPUESTO OFICIAL ACUEDUCTO ARRAYANCITOS</t>
  </si>
  <si>
    <t>6.TRANSPORTE</t>
  </si>
  <si>
    <t>3.12.03</t>
  </si>
  <si>
    <t>TRANSPORTE DE MATERIAL DE AFIRMADO Y/O GRANULAR SUELTO (MEDIDO EN BANCO) DESPUÉS DE 5 KM.</t>
  </si>
  <si>
    <t>7.1</t>
  </si>
  <si>
    <t>7.2</t>
  </si>
  <si>
    <t>7.3</t>
  </si>
  <si>
    <t>7.4</t>
  </si>
  <si>
    <t>7.5</t>
  </si>
  <si>
    <t>7.6</t>
  </si>
  <si>
    <t>7.7</t>
  </si>
  <si>
    <t>DERIVACION 2" PEAD  A 2" PVC (INCLUYE TODOS LOS ACCESORIOS)</t>
  </si>
  <si>
    <t>APU 8.2- REF 4.01.33</t>
  </si>
  <si>
    <t>NOTA: APU ELABORADO A ARTIR DE 4.04.31</t>
  </si>
  <si>
    <t>VENTOSA  1/2" HD</t>
  </si>
  <si>
    <t>SUMINISTRO E INSTALACIÓN DE REGISTRO DE BOLA ROSCADO PVC DE 1" T.P.</t>
  </si>
  <si>
    <t>2.12.44</t>
  </si>
  <si>
    <t>SUMINISTRO E INSTALACIÓN DE REGISTRO DE BOLA ROSCADO PVC DE 1 1/2" T.P.</t>
  </si>
  <si>
    <t>2.12.46</t>
  </si>
  <si>
    <t>8.11</t>
  </si>
  <si>
    <t>8.12</t>
  </si>
  <si>
    <t>SUMINISTRO E INSTALCIÓN VÁLVULA DE PURGA D=2"</t>
  </si>
  <si>
    <t>4.04.36</t>
  </si>
  <si>
    <t>CERRAMIENTO EN MALLA ESLABONADA CAL 13 (INCLUYE TUBO AGUA NEGRA DE 2" Y ANGULO 1" X 1" X 1/8")</t>
  </si>
  <si>
    <t>2.19.05</t>
  </si>
  <si>
    <t>10.TRANSPORTE</t>
  </si>
  <si>
    <t>SUBTOTAL  ACUEDUCTO ARRAYANCITOS</t>
  </si>
  <si>
    <t>PRESUPUESTO OFICIAL ACUEDUCTO BARON GALLERO SAN ANTONIO</t>
  </si>
  <si>
    <t>11.  REDES DE ACUEDUCTO</t>
  </si>
  <si>
    <t>12. ACCESORIOS</t>
  </si>
  <si>
    <t>DERIVACION 2" PEAD A 1/2" PEAD (INCLUYE TODOS LOS ACCESORIOS)</t>
  </si>
  <si>
    <t>11.3</t>
  </si>
  <si>
    <t>11.4</t>
  </si>
  <si>
    <t>11.5</t>
  </si>
  <si>
    <t>11.6</t>
  </si>
  <si>
    <t>11.7</t>
  </si>
  <si>
    <t>12.2</t>
  </si>
  <si>
    <t>12.3</t>
  </si>
  <si>
    <t>12.4</t>
  </si>
  <si>
    <t>12.5</t>
  </si>
  <si>
    <t>12.6</t>
  </si>
  <si>
    <t>12.7</t>
  </si>
  <si>
    <t>2. ESTRUCTURAS</t>
  </si>
  <si>
    <t>UNION 2" PEAD 1/2" PVC (INCLUYE TODOS LOS ACCESORIOS)</t>
  </si>
  <si>
    <t>Tuberia PE Æ  32 mm</t>
  </si>
  <si>
    <t>SUMINISTRO E INSTALACIÓN VÁLVULA DE CONTROL PARA AGUA - (BOLA DE COBRE). (PRESIÓN Y CAUDAL) D = 1 1/2"</t>
  </si>
  <si>
    <t>REMOVEDOR PVC (LIMPIADOR)</t>
  </si>
  <si>
    <t>SOLDADURA PVC</t>
  </si>
  <si>
    <t>1/4 GL</t>
  </si>
  <si>
    <t>SUMINISTRO E INSTALACIÓN VENTOSA DE DOBLE ACCIÓN DE 3/4" EN HIERRO DÚCTIL</t>
  </si>
  <si>
    <t>SUMINISTRO E INSTALACIÓN DE REGISTRO DE BOLA ROSCADO PVC DE 3" T.P.</t>
  </si>
  <si>
    <t>NOTA: APU ELABORADO A ARTIR DE 2.12.47</t>
  </si>
  <si>
    <t>REGISTRO DE BOLA ROSCADO PVC DE 3" T.P.</t>
  </si>
  <si>
    <t>ADAPTADOR MACHO PVC DE 3"</t>
  </si>
  <si>
    <t xml:space="preserve">INSTALACIÓN Y ADECUACIÓN DE SISTEMA DE VENTILACIÓN TANQUE DE ALMACENAMIENTO </t>
  </si>
  <si>
    <t>SUBTOTAL BARON GALLERO SAN ANTONIO</t>
  </si>
  <si>
    <t>PRESUPUESTO OFICIAL ACUEDUCTO RUNTA ABAJO PARTE ORIENTAL CIRCUNVALAR</t>
  </si>
  <si>
    <t>SUBTOTAL ACUEDUCTO CIRCUNVALAR</t>
  </si>
  <si>
    <t>16.1</t>
  </si>
  <si>
    <t>16.2</t>
  </si>
  <si>
    <t>16.3</t>
  </si>
  <si>
    <t>17.1</t>
  </si>
  <si>
    <t>CAJA DE INSPECCIÓN SUBTERRÁNEA DE 60 CM X 60 CM. INCLUYE MARCO Y CONTRAMARCO TIPO CD 2006</t>
  </si>
  <si>
    <t>6.03.08</t>
  </si>
  <si>
    <t xml:space="preserve">EXCAVACIONES MANUAL EN MATERIAL COMUN </t>
  </si>
  <si>
    <t>RELLENO ARENA DE PEÑA COMPACTADO CON PLANCHA</t>
  </si>
  <si>
    <t>RELLENO CON MATERIAL SELECCIONADO PROVENIENTE DE EXCAVACIÓN COMPACTADO CON PLANCHA VIBRADORA</t>
  </si>
  <si>
    <t>CAJA DE INSPECCIÓN SUBTERRÁNEA DE 60 CM X 60 CM. INCLUYE MARCO Y CONTRAMARCO TIPO CD 
2006</t>
  </si>
  <si>
    <t>CERRAMIENTO EN MALLA ESLABONADA CAL 13 (INCLUYE TUBERIA GALAVANIZADA DE 2" Y ANGULO 1"X1"X3/16") H=2.1m</t>
  </si>
  <si>
    <t>1.01.04</t>
  </si>
  <si>
    <t xml:space="preserve">PRESUPUESTO OFICIAL ACUEDUCTO LA CAPILLA </t>
  </si>
  <si>
    <t xml:space="preserve">SUMINISTRO E INSTALACIÓN VÁLVULA DE PURGA 1/2" </t>
  </si>
  <si>
    <t xml:space="preserve">SUMINISTRO E INSTALACIÓN VÁLVULA DE PURGA 2" </t>
  </si>
  <si>
    <t>EXCAVACIÓN MANUAL EN MATERIAL COMUN (INCLUYE RETIRO)</t>
  </si>
  <si>
    <t>SUBTOTAL ACUEDUCTO LA CAPILLA</t>
  </si>
  <si>
    <t>PAÑETE IMPERMEABLE</t>
  </si>
  <si>
    <t>DERIVACION 2" PEAD A 3/4" PVC (INCLUYE TODOS LOS ACCESORIOS)</t>
  </si>
  <si>
    <t>DERIVACION 2" PEAD A 1" PVC (INCLUYE TODOS LOS ACCESORIOS)</t>
  </si>
  <si>
    <t>SUMINISTRO E INSTALACIÓN VALVULA VENTOSA 1" DOBLE ACCION</t>
  </si>
  <si>
    <t>18.1</t>
  </si>
  <si>
    <t>20.1</t>
  </si>
  <si>
    <t>20.2</t>
  </si>
  <si>
    <t>20.3</t>
  </si>
  <si>
    <t>20.4</t>
  </si>
  <si>
    <t>22.1</t>
  </si>
  <si>
    <t>24.1</t>
  </si>
  <si>
    <t>24.2</t>
  </si>
  <si>
    <t>24.3</t>
  </si>
  <si>
    <t>24.4</t>
  </si>
  <si>
    <t>24.5</t>
  </si>
  <si>
    <t>24.6</t>
  </si>
  <si>
    <t>24.7</t>
  </si>
  <si>
    <t>NOTA: APU ELABORADO A ARTIR DE 4.03.39</t>
  </si>
  <si>
    <t>NOTA: APU ELABORADO A ARTIR DE 4.03.38</t>
  </si>
  <si>
    <t>26.1</t>
  </si>
  <si>
    <t>26.TRANSPORTE</t>
  </si>
  <si>
    <t>32.7</t>
  </si>
  <si>
    <t>4.02.10</t>
  </si>
  <si>
    <t>NOTA: APU ELABORADO A ARTIR DE 4.03.60</t>
  </si>
  <si>
    <t xml:space="preserve">PRESUPUESTO OFICIAL ACUEDUCTO MANZANO </t>
  </si>
  <si>
    <t>SUBTOTAL ACUEDUCTO MANZANO</t>
  </si>
  <si>
    <t xml:space="preserve">PRESUPUESTO OFICIAL ACUEDUCTO ORIGEN  </t>
  </si>
  <si>
    <t xml:space="preserve">SUMINISTRO E INSTALACIÓN DE VALVULA DE PURGA 1/2" </t>
  </si>
  <si>
    <t xml:space="preserve">EXCAVACION MANUAL EN MATERIAL COMUN </t>
  </si>
  <si>
    <t xml:space="preserve">PRESUPUESTO OFICIAL ACUEDUCTO PIRGUA </t>
  </si>
  <si>
    <t>SUMINISTRO E INSTALACIÓN DE TUBERIA  PN 16 (90 MM)</t>
  </si>
  <si>
    <t>ACOMETIDA DE 3" PEAD A 1/2" PEAD INCLUYE TUBERÍA PF + UAD 1/2", REGISTRO DE CORTE, SILLETA DERIVACIÓN Y ACCESORIOS COMPLEMENTARIOS PARA SU CONEXIÓN.</t>
  </si>
  <si>
    <t>UNION 3" PEAD - 1 1/2"  PVC  (INCLUYE TODOS LOS ACCESORIOS)</t>
  </si>
  <si>
    <t>SUMINISTRO E INSTALCIÓN TEE 2" PEAD</t>
  </si>
  <si>
    <t>SUBTOTAL ACUEDUCTO PIRGUA</t>
  </si>
  <si>
    <t>DERIVACIÓN 3" PEAD A 1/2" PVC (INCLUYE TODOS LOS ACCESORIOS )</t>
  </si>
  <si>
    <t xml:space="preserve">TUBERIA PEAD RDE 11 DE PN16 (90 MM) </t>
  </si>
  <si>
    <t>NOTA: APU ELABORADO A ARTIR DE 2.13.33</t>
  </si>
  <si>
    <t>SUBTOTAL ACUEDUCTO ORIGEN</t>
  </si>
  <si>
    <t>NOTA: APU ELABORADO A ARTIR DE 4.03.41</t>
  </si>
  <si>
    <t>4. ACCESORIOIS</t>
  </si>
  <si>
    <t>5.1 CERRAMIENTO DE TANQUE DE ALMACENAMIENTO N°2</t>
  </si>
  <si>
    <t>5.1</t>
  </si>
  <si>
    <t>5.2</t>
  </si>
  <si>
    <t>5.3</t>
  </si>
  <si>
    <t>6.1</t>
  </si>
  <si>
    <t>7.  REDES DE ACUEDUCTO</t>
  </si>
  <si>
    <t>8. ACCESORIOS</t>
  </si>
  <si>
    <t>8.13</t>
  </si>
  <si>
    <t>8.14</t>
  </si>
  <si>
    <t>8.15</t>
  </si>
  <si>
    <t>8.16</t>
  </si>
  <si>
    <t>8.17</t>
  </si>
  <si>
    <t>8.18</t>
  </si>
  <si>
    <t>9. ADECUACIÓN Y MANTENIMIENTO TANQUE DE ALMACENAMIENTO PTAP</t>
  </si>
  <si>
    <t>13.TRANSPORTE</t>
  </si>
  <si>
    <t>14.2</t>
  </si>
  <si>
    <t>14.3</t>
  </si>
  <si>
    <t>14.4</t>
  </si>
  <si>
    <t>14.5</t>
  </si>
  <si>
    <t>14.6</t>
  </si>
  <si>
    <t>14.7</t>
  </si>
  <si>
    <t>20.5</t>
  </si>
  <si>
    <t>20.6</t>
  </si>
  <si>
    <t>20.7</t>
  </si>
  <si>
    <t>22.TRANSPORTE</t>
  </si>
  <si>
    <t xml:space="preserve">23.  REDES DE ACUEDUCTO </t>
  </si>
  <si>
    <t>23.1</t>
  </si>
  <si>
    <t>23.2</t>
  </si>
  <si>
    <t>23.3</t>
  </si>
  <si>
    <t>23.4</t>
  </si>
  <si>
    <t>23.5</t>
  </si>
  <si>
    <t>23.6</t>
  </si>
  <si>
    <t>23.7</t>
  </si>
  <si>
    <t>24. ACCESORIOS</t>
  </si>
  <si>
    <t>24.8</t>
  </si>
  <si>
    <t>24.9</t>
  </si>
  <si>
    <t>24.10</t>
  </si>
  <si>
    <t>28.9</t>
  </si>
  <si>
    <t>28.10</t>
  </si>
  <si>
    <t>28.11</t>
  </si>
  <si>
    <t>28.12</t>
  </si>
  <si>
    <t>28.13</t>
  </si>
  <si>
    <t>28.14</t>
  </si>
  <si>
    <t>29.1</t>
  </si>
  <si>
    <t>ISA</t>
  </si>
  <si>
    <t xml:space="preserve">NOTA </t>
  </si>
  <si>
    <t>Para la cotizacion de DyM se toma el valor promedio para cada actividad</t>
  </si>
  <si>
    <t>cotizacion DyM</t>
  </si>
  <si>
    <t>ACTIVIDADA</t>
  </si>
  <si>
    <t>Contratación de un ingeniero residentes (dedicación del 20%)</t>
  </si>
  <si>
    <t>Selección de equipos adecuados: Asegurar de que las maquinarias sean apropiadas para trabajar en áreas húmedas y de difícil acceso.</t>
  </si>
  <si>
    <t>B.2 Plan Transporte y Descarga de Material</t>
  </si>
  <si>
    <t>B.3 Plan Seguridad e Higiene Industrial</t>
  </si>
  <si>
    <t>B.4 Programa de contingencias</t>
  </si>
  <si>
    <t>B.5 Plan Control y Disposición del Material de Demolición / Escombros</t>
  </si>
  <si>
    <t>B.6 Plan de Información y Participación Comunitaria</t>
  </si>
  <si>
    <t>B.6 Plan de Monitoreo y Seguimiento</t>
  </si>
  <si>
    <t>OPTIMIZACIÓN Y MEJORAMIENTO DE LOS SISTEMAS DE ACUEDUCTO EN EL ÁREA RURAL DEL MUNICIPIO DE TUNJA-BOYACÁ</t>
  </si>
  <si>
    <t>APU 2.1.2- REF 1.03.07</t>
  </si>
  <si>
    <t>APU 2.2.2- REF 1.03.07</t>
  </si>
  <si>
    <t>APU 2.2.3-REF2.18.18</t>
  </si>
  <si>
    <t>APU 4.2- REF 4.01.33</t>
  </si>
  <si>
    <t>APU 4.3- REF 4.04.31</t>
  </si>
  <si>
    <t>APU 2.1.3-REF2.18.18</t>
  </si>
  <si>
    <t>APU 8.4- REF 4.01.33</t>
  </si>
  <si>
    <t>APU 8.8- REF 4.04.21</t>
  </si>
  <si>
    <t>APU 8.16- REF 2.12.47</t>
  </si>
  <si>
    <t>APU 9.1- REF</t>
  </si>
  <si>
    <t>APU 8.1- REF 4.03.39</t>
  </si>
  <si>
    <t>APU 12.2-REF 4.03.59</t>
  </si>
  <si>
    <t>APU 21.3 REF 4.03.38</t>
  </si>
  <si>
    <t>1.10</t>
  </si>
  <si>
    <t>SUMINISTRO E INSTALACIÓN DE MACROMEDIDORES PARA AGUA LIMPIA PN 230 PSI Ø 3"</t>
  </si>
  <si>
    <t>APU 1.10- REF 4.04.27</t>
  </si>
  <si>
    <t>24.11</t>
  </si>
  <si>
    <t>MEMORIAS DE CANTIDADES</t>
  </si>
  <si>
    <t>OBJETO:</t>
  </si>
  <si>
    <t>SUPERVISOR:</t>
  </si>
  <si>
    <t>CONTRATO:</t>
  </si>
  <si>
    <t>OBSERVACIÓN</t>
  </si>
  <si>
    <t>DIMENSIÓN</t>
  </si>
  <si>
    <t>FOTOGRAFÍA</t>
  </si>
  <si>
    <t>LONGITUD</t>
  </si>
  <si>
    <t xml:space="preserve">ANCHO </t>
  </si>
  <si>
    <t>ALTURA (H)</t>
  </si>
  <si>
    <t>VALVULA REGULADORA 1/2"</t>
  </si>
  <si>
    <t>Nombre y firma</t>
  </si>
  <si>
    <t>INTERVENTOR Y/O SUPERVISOR</t>
  </si>
  <si>
    <t>VALVULA REGULADORA 3/4"</t>
  </si>
  <si>
    <t>VALVULA REGULADORA 1"</t>
  </si>
  <si>
    <t>VALVULA VENDOSA DOBLE 1/2"</t>
  </si>
  <si>
    <t>VALVULA VENDOSA DOBLE 3/4"</t>
  </si>
  <si>
    <t>VALVULA VENDOSA DOBLE 1"</t>
  </si>
  <si>
    <t>CAJA 60 X 60</t>
  </si>
  <si>
    <t>Tramo 22</t>
  </si>
  <si>
    <t>KG/M</t>
  </si>
  <si>
    <t>MACROMEDIDORES  PN 230 PSI Ø 2</t>
  </si>
  <si>
    <t>MACROMEDIDORES  PN 230 PSI Ø 3</t>
  </si>
  <si>
    <t xml:space="preserve"> TANQUE DE ALMACENAMIENTO</t>
  </si>
  <si>
    <t xml:space="preserve">RETIRO DE LOOS </t>
  </si>
  <si>
    <t>EXCAVACION</t>
  </si>
  <si>
    <t>PZN-7</t>
  </si>
  <si>
    <t>TUBERIA EXISTENTE</t>
  </si>
  <si>
    <t>Tramo 1</t>
  </si>
  <si>
    <t>RELLENO ARENA</t>
  </si>
  <si>
    <t>RELLENO MATERIAL</t>
  </si>
  <si>
    <t>ANCHO</t>
  </si>
  <si>
    <t>ALTURA</t>
  </si>
  <si>
    <t>ACOMETIDA DE 2" PEAD A 1/2" PEAD</t>
  </si>
  <si>
    <t>AREA</t>
  </si>
  <si>
    <t>DERIVACION 2" PEAD  A 2" PVC</t>
  </si>
  <si>
    <t>VENTOSA DE DOBLE ACCIÓN D=1/2"</t>
  </si>
  <si>
    <t>VALVULA REGULADORA 2"</t>
  </si>
  <si>
    <t xml:space="preserve">REGISTRO DE BOLA 1/2" </t>
  </si>
  <si>
    <t xml:space="preserve">REGISTRO DE BOLA 1" </t>
  </si>
  <si>
    <t xml:space="preserve">REGISTRO DE BOLA 1 1/2" </t>
  </si>
  <si>
    <t xml:space="preserve">REGISTRO DE BOLA 2" </t>
  </si>
  <si>
    <t>CAJA DE INSPECCIÓN 60X60</t>
  </si>
  <si>
    <t>MACROMEDIDORES PN 230 PSI Ø 2"</t>
  </si>
  <si>
    <t>VÁLVULA DE PURGA D=2"</t>
  </si>
  <si>
    <t>CERRAMIENTO</t>
  </si>
  <si>
    <t>PUERTA</t>
  </si>
  <si>
    <t>TRANSPORTE DE MATERIAL</t>
  </si>
  <si>
    <t>DERIVACION 2" PEAD  A 1/2" PVC</t>
  </si>
  <si>
    <t>DERIVACION 2" PEAD  A 1/2" PEAD</t>
  </si>
  <si>
    <t>UNION 2" PEAD 1/2" PVC</t>
  </si>
  <si>
    <t>VALVULA REGULADORA 1 1/2"</t>
  </si>
  <si>
    <t>VENTOSA DE DOBLE ACCIÓN DE 2"</t>
  </si>
  <si>
    <t>VENTOSA DE DOBLE ACCIÓN DE 1"</t>
  </si>
  <si>
    <t>VENTOSA DE DOBLE ACCIÓN DE 3/4"</t>
  </si>
  <si>
    <t>REGISTRO DE BOLA 1/2"</t>
  </si>
  <si>
    <t>REGISTRO DE BOLA 3/4"</t>
  </si>
  <si>
    <t>REGISTRO DE BOLA 1"</t>
  </si>
  <si>
    <t>REGISTRO DE BOLA 3"</t>
  </si>
  <si>
    <t>UNION 2" PEAD 2" PVC (INCLUYE TODOS LOS ACCESORIOS)</t>
  </si>
  <si>
    <t>UNION 2" PEAD 2" PVC</t>
  </si>
  <si>
    <t>REGISTRO DE BOLA ROSCADO PVC DE 2"</t>
  </si>
  <si>
    <t>CAJA DE INSPECCIÓN 60X 60</t>
  </si>
  <si>
    <t>REGISTRO DE BOLA 2"</t>
  </si>
  <si>
    <t xml:space="preserve">CAJA DE INSPECCIÓN </t>
  </si>
  <si>
    <t>VALVULA DE PURGA 1/2"</t>
  </si>
  <si>
    <t>VALVULA DE PURGA 2"</t>
  </si>
  <si>
    <t>VENTOSA DE DOBLE ACCIÓN DE 1/2"</t>
  </si>
  <si>
    <t>DERIVACION 2" PEAD  A 3/4" PVC (INCLUYE TODOS LOS ACCESORIOS)</t>
  </si>
  <si>
    <t>DERIVACION 2" PEAD  A 3/4" PVC</t>
  </si>
  <si>
    <t>DERIVACION 2" PEAD  A 1" PVC (INCLUYE TODOS LOS ACCESORIOS)</t>
  </si>
  <si>
    <t>DERIVACION 2" PEAD  A 1" PVC</t>
  </si>
  <si>
    <t>UNION 2" PEAD  A 2" PEAD</t>
  </si>
  <si>
    <t>UNION 2" PEAD  A 1" PEAD</t>
  </si>
  <si>
    <t>UNION 2" PEAD -1/2" PVC (INCLUYE TODOS LOS ACCESORIOS)</t>
  </si>
  <si>
    <t>UNION 2" PEAD  A 1/2" PEAD</t>
  </si>
  <si>
    <t>VALVULA REGULADORA  1/2"</t>
  </si>
  <si>
    <t>SUMINISTRO E INSTALACIÓN VALVULA VENTOSA 1" DOBLE ACCION EN HD}</t>
  </si>
  <si>
    <t>ALVULA VENTOSA 1"</t>
  </si>
  <si>
    <t xml:space="preserve">VALVULA DE PURGA 1/2" </t>
  </si>
  <si>
    <t>MACROMEDIDORES PN 230 PSI Ø 3"</t>
  </si>
  <si>
    <t>UNION 2" PEAD  A 1" PVC</t>
  </si>
  <si>
    <t>SUMINISTRO E INSTALACIÓN VÁLVULA DE CONTROL PARA AGUA - (BOLA DE COBRE). (PRESIÓN Y CAUDAL) D =  1/2"</t>
  </si>
  <si>
    <t>ACOMETIDA DE 3" PEAD A 1/2" PEAD</t>
  </si>
  <si>
    <t>DERIVACION 2" PEAD  A 1/2" PEAD (INCLUYE TODOS LOS ACCESORIOS)</t>
  </si>
  <si>
    <t>DERIVACIÓN 3" PEAD A 1/2" PVC</t>
  </si>
  <si>
    <t>SUMINISTRO E INSTALACIÓN VÁLVULA DE CONTROL PARA AGUA - (BOLA DE COBRE). (PRESIÓN Y CAUDAL) D =  2"</t>
  </si>
  <si>
    <t>VALVULA REGULADORA  2"</t>
  </si>
  <si>
    <t>SUMINISTRO E INSTALACIÓN VÁLVULA DE CONTROL PARA AGUA - (BOLA DE COBRE). (PRESIÓN Y CAUDAL) D =  11/2"</t>
  </si>
  <si>
    <t xml:space="preserve">CAJA DE INSPECCIÓN SUBTERRÁNEA DE 60 CM X 60 CM. INCLUYE MARCO Y CONTRAMARCO TIPO CD </t>
  </si>
  <si>
    <t>CAJA DE INSPECCION</t>
  </si>
  <si>
    <t>MACROMEDIDORES PN 230 PSI Ø 3</t>
  </si>
  <si>
    <t>UNION 2" PEAD  A 1/2" PVC</t>
  </si>
  <si>
    <t>SUMINISTRO E INSTALACIÓN VÁLVULA DE CONTROL PARA AGUA - (BOLA DE COBRE). (PRESIÓN Y CAUDAL) D =  3/4"</t>
  </si>
  <si>
    <t>SUMINISTRO E INSTALACIÓN VÁLVULA DE CONTROL PARA AGUA - (BOLA DE COBRE). (PRESIÓN Y CAUDAL) D =  1"</t>
  </si>
  <si>
    <t>REGISTRO DE BOLA1/ 2"</t>
  </si>
  <si>
    <t xml:space="preserve"> MACROMEDIDORES PN 230 PSI Ø 2"</t>
  </si>
  <si>
    <t>VOLUMEN</t>
  </si>
  <si>
    <t>TRANSPORTE EXCAVACION</t>
  </si>
  <si>
    <t>VALOR UNITARIO</t>
  </si>
  <si>
    <t>VALOR</t>
  </si>
  <si>
    <t>14. ACCESORIOS</t>
  </si>
  <si>
    <t>14.8</t>
  </si>
  <si>
    <t>14.9</t>
  </si>
  <si>
    <t>14.10</t>
  </si>
  <si>
    <t>14.11</t>
  </si>
  <si>
    <t xml:space="preserve">15. TANQUE DE ALMACENAMIENTO  </t>
  </si>
  <si>
    <t xml:space="preserve">15.1 CERRAMIENTO DE TANQUE DE ALMACENAMIENTO  </t>
  </si>
  <si>
    <t>15.1.1</t>
  </si>
  <si>
    <t>15.1.2</t>
  </si>
  <si>
    <t>15.1.3</t>
  </si>
  <si>
    <t xml:space="preserve">15.2 ADECUACION Y MANTENIMIENTO TANQUE DE ALMACENIMIENTO  </t>
  </si>
  <si>
    <t>15.2.1</t>
  </si>
  <si>
    <t>15.2.2</t>
  </si>
  <si>
    <t>15.2.3</t>
  </si>
  <si>
    <t xml:space="preserve">16.  REDES DE ACUEDUCTO </t>
  </si>
  <si>
    <t>16.4</t>
  </si>
  <si>
    <t>16.5</t>
  </si>
  <si>
    <t>16.6</t>
  </si>
  <si>
    <t>16.7</t>
  </si>
  <si>
    <t>17. ACCESORIOS</t>
  </si>
  <si>
    <t>17.2</t>
  </si>
  <si>
    <t>17.3</t>
  </si>
  <si>
    <t>17.4</t>
  </si>
  <si>
    <t>17.5</t>
  </si>
  <si>
    <t>17.6</t>
  </si>
  <si>
    <t>17.7</t>
  </si>
  <si>
    <t>17.8</t>
  </si>
  <si>
    <t>17.9</t>
  </si>
  <si>
    <t>17.10</t>
  </si>
  <si>
    <t>17.11</t>
  </si>
  <si>
    <t>17.12</t>
  </si>
  <si>
    <t>17.13</t>
  </si>
  <si>
    <t>17.14</t>
  </si>
  <si>
    <t>17.15</t>
  </si>
  <si>
    <t>17.16</t>
  </si>
  <si>
    <t>18.TRANSPORTE</t>
  </si>
  <si>
    <t xml:space="preserve">19.  REDES DE ACUEDUCTO </t>
  </si>
  <si>
    <t>19.1</t>
  </si>
  <si>
    <t>19.2</t>
  </si>
  <si>
    <t>19.3</t>
  </si>
  <si>
    <t>19.4</t>
  </si>
  <si>
    <t>19.5</t>
  </si>
  <si>
    <t>19.6</t>
  </si>
  <si>
    <t>19.7</t>
  </si>
  <si>
    <t>20. ACCESORIOS</t>
  </si>
  <si>
    <t>20.8</t>
  </si>
  <si>
    <t>20.9</t>
  </si>
  <si>
    <t>20.10</t>
  </si>
  <si>
    <t>20.11</t>
  </si>
  <si>
    <t xml:space="preserve">21. TANQUE DE ALMACENAMIENTO </t>
  </si>
  <si>
    <t>21.1 CERRAMIENTO DE TANQUE DE ALMACENAMIENTO N°2</t>
  </si>
  <si>
    <t>21.1.1</t>
  </si>
  <si>
    <t>21.1.2</t>
  </si>
  <si>
    <t>21.1.3</t>
  </si>
  <si>
    <t>21.2 ADECUACION Y MANTENIMIENTO TANQUE DE ALMACENAMIENTO N°2</t>
  </si>
  <si>
    <t>21.2.1</t>
  </si>
  <si>
    <t>21.2.2</t>
  </si>
  <si>
    <t>21.2.3</t>
  </si>
  <si>
    <t>23.8</t>
  </si>
  <si>
    <t>24.12</t>
  </si>
  <si>
    <t>24.13</t>
  </si>
  <si>
    <t xml:space="preserve">25. CERRAMIENTO DE TANQUE DE ALMACENAMIENTO (3) </t>
  </si>
  <si>
    <t>25.1</t>
  </si>
  <si>
    <t>25.2</t>
  </si>
  <si>
    <t>25.3</t>
  </si>
  <si>
    <t>28.15</t>
  </si>
  <si>
    <t>APU 17.3 REF 4.03.38</t>
  </si>
  <si>
    <t>APU 17.4 REF 4.03.38</t>
  </si>
  <si>
    <t>APU 24.2- REF 4.01.33</t>
  </si>
  <si>
    <t>APU 24.5 REF  4.03.41</t>
  </si>
  <si>
    <t>APU 24.6-REF 4.03.60</t>
  </si>
  <si>
    <t>APU 24.7-REF 2.13.33</t>
  </si>
  <si>
    <t>VÁLVULA FLOTADORA EN BRONCE COMPPLETA (BOLA DE COBRE) DE 1-1/2"</t>
  </si>
  <si>
    <t>Reducciones PAD 3" A 1-1/2"(90 x 50mm)</t>
  </si>
  <si>
    <t>Reducciones PAD 3" A 1" (90 x 32mm)</t>
  </si>
  <si>
    <t>Reducciones PAD 2" A 1-1/2"(63 x 50mm)</t>
  </si>
  <si>
    <t>Reducciones PAD 2" A 1" (63 x 32mm)</t>
  </si>
  <si>
    <t>Reducciones PAD 2" A 1/2"(63 x 25mm)</t>
  </si>
  <si>
    <t>APU 17.6-REF 4.03.59</t>
  </si>
  <si>
    <t xml:space="preserve"> SUMINISTRO E INSTALACIÓN DE VALVULA DE PURGA 1/2"</t>
  </si>
  <si>
    <t>CAJA DE INSPECCIÓN SUBTERRÁNEA DE 60 CM X 60 CM. INCLUYE MARCO Y CONTRAMARCO TIPO CD  2006</t>
  </si>
  <si>
    <t xml:space="preserve">RETIRO DE LODOS </t>
  </si>
  <si>
    <t>RETIRO DE LODOS, LIMPIEZA Y MANEJO DEL AGUA DEL TANQUES</t>
  </si>
  <si>
    <t xml:space="preserve">VENTOSA DE DOBLE ACCIÓN DE 2" </t>
  </si>
  <si>
    <t>SUMINISTRO E INSTALACIÓN TUBERÍA PN 16 DIAMETRO 90 mm (UNION CADA 50 M)</t>
  </si>
  <si>
    <t>RELLENO EN ARENA DE PEÑA COMPACTADO CON PLANCHA VIBRADORA.</t>
  </si>
  <si>
    <t>NOTA: APU ELABORADO A ARTIR DE 4.04.21</t>
  </si>
  <si>
    <t>FORMULARIO 1</t>
  </si>
  <si>
    <t>PRESUPUESTO OFICIAL</t>
  </si>
  <si>
    <t>PRESUPUESTO OFICIAL ACUEDUCTO AMARILLAL</t>
  </si>
  <si>
    <t xml:space="preserve">DIAMETRO DE TUBERIA </t>
  </si>
  <si>
    <t>m</t>
  </si>
  <si>
    <t>m2</t>
  </si>
  <si>
    <t xml:space="preserve">PROFUNDIDAD DE ZANJA DE EXCAVACIÓN </t>
  </si>
  <si>
    <t>EXCAVACIÓN PARA RETIRO DE TUBERIA MATERIAL COMUN (30%)</t>
  </si>
  <si>
    <t>B(m)</t>
  </si>
  <si>
    <t>L(m)</t>
  </si>
  <si>
    <t>h(m)</t>
  </si>
  <si>
    <r>
      <t>vol (m</t>
    </r>
    <r>
      <rPr>
        <b/>
        <vertAlign val="superscript"/>
        <sz val="12"/>
        <color theme="1"/>
        <rFont val="Calibri"/>
        <family val="2"/>
        <scheme val="minor"/>
      </rPr>
      <t>3</t>
    </r>
    <r>
      <rPr>
        <b/>
        <sz val="12"/>
        <color theme="1"/>
        <rFont val="Calibri"/>
        <family val="2"/>
        <scheme val="minor"/>
      </rPr>
      <t>)</t>
    </r>
  </si>
  <si>
    <t>EXCAVACIÓN PARA RETIRO DE TUBERIA MATERIAL CONGLOMERADO (50%)</t>
  </si>
  <si>
    <t xml:space="preserve">RELLENO PARA INSTALACION DE TUBERIA </t>
  </si>
  <si>
    <t>RELLENO</t>
  </si>
  <si>
    <t>H1</t>
  </si>
  <si>
    <t>H2</t>
  </si>
  <si>
    <t>H3</t>
  </si>
  <si>
    <t>HCR</t>
  </si>
  <si>
    <r>
      <t>Vol arena de peña(m</t>
    </r>
    <r>
      <rPr>
        <b/>
        <vertAlign val="superscript"/>
        <sz val="12"/>
        <color theme="1"/>
        <rFont val="Calibri"/>
        <family val="2"/>
        <scheme val="minor"/>
      </rPr>
      <t>3</t>
    </r>
    <r>
      <rPr>
        <b/>
        <sz val="12"/>
        <color theme="1"/>
        <rFont val="Calibri"/>
        <family val="2"/>
        <scheme val="minor"/>
      </rPr>
      <t>)</t>
    </r>
  </si>
  <si>
    <r>
      <t>Vol material de excavacion (m</t>
    </r>
    <r>
      <rPr>
        <b/>
        <vertAlign val="superscript"/>
        <sz val="12"/>
        <color theme="1"/>
        <rFont val="Calibri"/>
        <family val="2"/>
        <scheme val="minor"/>
      </rPr>
      <t>3</t>
    </r>
    <r>
      <rPr>
        <b/>
        <sz val="12"/>
        <color theme="1"/>
        <rFont val="Calibri"/>
        <family val="2"/>
        <scheme val="minor"/>
      </rPr>
      <t>)</t>
    </r>
  </si>
  <si>
    <t>EXCAVACIÓN PARA RETIRO DE TUBERIA MATERIAL ROCA (20%)</t>
  </si>
  <si>
    <t xml:space="preserve">NOTA ACLARATORIA EXCAVACIONES </t>
  </si>
  <si>
    <r>
      <t xml:space="preserve">Los parametros de profundidades y dimensiones, necesarios para la excavación fueron tomados del manual de </t>
    </r>
    <r>
      <rPr>
        <b/>
        <sz val="11"/>
        <color theme="1"/>
        <rFont val="Calibri"/>
        <family val="2"/>
        <scheme val="minor"/>
      </rPr>
      <t xml:space="preserve">urbanizadores de veolia (anexo 5. zanjas de instalación redes de acueducto </t>
    </r>
    <r>
      <rPr>
        <sz val="10"/>
        <rFont val="Arial"/>
      </rPr>
      <t xml:space="preserve">y adicionalmente por lo establecido en la </t>
    </r>
    <r>
      <rPr>
        <b/>
        <sz val="11"/>
        <color theme="1"/>
        <rFont val="Calibri"/>
        <family val="2"/>
        <scheme val="minor"/>
      </rPr>
      <t>resolución 0330 de 2017 art. 70.</t>
    </r>
    <r>
      <rPr>
        <sz val="10"/>
        <rFont val="Arial"/>
      </rPr>
      <t xml:space="preserve"> </t>
    </r>
  </si>
  <si>
    <r>
      <t>vol (m</t>
    </r>
    <r>
      <rPr>
        <b/>
        <vertAlign val="superscript"/>
        <sz val="12"/>
        <color theme="1"/>
        <rFont val="Arial Narrow"/>
        <family val="2"/>
      </rPr>
      <t>3</t>
    </r>
    <r>
      <rPr>
        <b/>
        <sz val="12"/>
        <color theme="1"/>
        <rFont val="Arial Narrow"/>
        <family val="2"/>
      </rPr>
      <t>)</t>
    </r>
  </si>
  <si>
    <r>
      <t>Vol Arena de Peña (m</t>
    </r>
    <r>
      <rPr>
        <b/>
        <vertAlign val="superscript"/>
        <sz val="12"/>
        <color theme="1"/>
        <rFont val="Arial Narrow"/>
        <family val="2"/>
      </rPr>
      <t>3</t>
    </r>
    <r>
      <rPr>
        <b/>
        <sz val="12"/>
        <color theme="1"/>
        <rFont val="Arial Narrow"/>
        <family val="2"/>
      </rPr>
      <t>)</t>
    </r>
  </si>
  <si>
    <r>
      <t>Vol Material de Excavacion (m</t>
    </r>
    <r>
      <rPr>
        <b/>
        <vertAlign val="superscript"/>
        <sz val="12"/>
        <color theme="1"/>
        <rFont val="Arial Narrow"/>
        <family val="2"/>
      </rPr>
      <t>3</t>
    </r>
    <r>
      <rPr>
        <b/>
        <sz val="12"/>
        <color theme="1"/>
        <rFont val="Arial Narrow"/>
        <family val="2"/>
      </rPr>
      <t>)</t>
    </r>
  </si>
  <si>
    <t>LONGITUD TOTAL</t>
  </si>
  <si>
    <t>2"</t>
  </si>
  <si>
    <t>Tuberia 2"</t>
  </si>
  <si>
    <t>3"</t>
  </si>
  <si>
    <t>m3</t>
  </si>
  <si>
    <t>Tuberia 3"</t>
  </si>
  <si>
    <r>
      <t>vol (m</t>
    </r>
    <r>
      <rPr>
        <b/>
        <vertAlign val="superscript"/>
        <sz val="12"/>
        <color theme="1"/>
        <rFont val="Calibri"/>
        <family val="2"/>
      </rPr>
      <t>3</t>
    </r>
    <r>
      <rPr>
        <b/>
        <sz val="12"/>
        <color theme="1"/>
        <rFont val="Calibri"/>
        <family val="2"/>
      </rPr>
      <t>)</t>
    </r>
  </si>
  <si>
    <r>
      <t xml:space="preserve">Los parametros de profundidades y dimenciones, necesarios para la excavación fueron tomados del manual de </t>
    </r>
    <r>
      <rPr>
        <b/>
        <sz val="11"/>
        <color theme="1"/>
        <rFont val="Calibri"/>
        <family val="2"/>
        <scheme val="minor"/>
      </rPr>
      <t xml:space="preserve">urbanizadores de veolia (anexo 5. zanjas de instalación redes de acueducto </t>
    </r>
    <r>
      <rPr>
        <sz val="10"/>
        <rFont val="Arial"/>
      </rPr>
      <t xml:space="preserve">y adicionalmente por lo establecido en la </t>
    </r>
    <r>
      <rPr>
        <b/>
        <sz val="11"/>
        <color theme="1"/>
        <rFont val="Calibri"/>
        <family val="2"/>
        <scheme val="minor"/>
      </rPr>
      <t>resolución 0330 de 2017 art. 70.</t>
    </r>
    <r>
      <rPr>
        <sz val="10"/>
        <rFont val="Arial"/>
      </rPr>
      <t xml:space="preserve"> </t>
    </r>
  </si>
  <si>
    <r>
      <rPr>
        <b/>
        <sz val="10"/>
        <rFont val="Tahoma"/>
        <family val="2"/>
      </rPr>
      <t xml:space="preserve">NOTA 1: </t>
    </r>
    <r>
      <rPr>
        <sz val="10"/>
        <rFont val="Tahoma"/>
        <family val="2"/>
      </rPr>
      <t xml:space="preserve"> Se debe tener en cuenta que el PRECIO UNITARIO incluye el valor de A.I.U. </t>
    </r>
  </si>
  <si>
    <r>
      <rPr>
        <b/>
        <sz val="10"/>
        <rFont val="Tahoma"/>
        <family val="2"/>
      </rPr>
      <t>NOTA 2</t>
    </r>
    <r>
      <rPr>
        <sz val="10"/>
        <rFont val="Tahom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</si>
  <si>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Tahoma"/>
        <family val="2"/>
      </rPr>
      <t>NOTA 3:</t>
    </r>
    <r>
      <rPr>
        <sz val="10"/>
        <rFont val="Tahoma"/>
        <family val="2"/>
      </rPr>
      <t xml:space="preserve"> El A.I.U y su discriminación deben estar en porcentaje (%). </t>
    </r>
  </si>
  <si>
    <t>3.  REDES DE ACUEDUCTO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</si>
</sst>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0.00\ &quot;€&quot;_-;\-* #,##0.00\ &quot;€&quot;_-;_-* &quot;-&quot;??\ &quot;€&quot;_-;_-@_-"/>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_-* #,##0.00\ [$€]_-;\-* #,##0.00\ [$€]_-;_-* &quot;-&quot;??\ [$€]_-;_-@_-"/>
    <numFmt numFmtId="178" formatCode="##0"/>
    <numFmt numFmtId="179" formatCode="0.000"/>
    <numFmt numFmtId="180" formatCode="0.0000"/>
    <numFmt numFmtId="181" formatCode="_-* #,##0\ _P_t_s_-;\-* #,##0\ _P_t_s_-;_-* &quot;-&quot;??\ _P_t_s_-;_-@_-"/>
    <numFmt numFmtId="182" formatCode="0.00%;\-0.00%;&quot;&quot;"/>
    <numFmt numFmtId="183" formatCode="&quot;$&quot;#,##0\ ;\(&quot;$&quot;#,##0\)"/>
    <numFmt numFmtId="184" formatCode="\(0%\)"/>
    <numFmt numFmtId="185" formatCode=";;"/>
    <numFmt numFmtId="186" formatCode="d\ \d\e\ mmmm\ \d\e\ yyyy"/>
    <numFmt numFmtId="187" formatCode="0%;\-0%;&quot;&quot;"/>
    <numFmt numFmtId="188" formatCode="#0&quot;.&quot;000&quot;´&quot;000&quot;.&quot;000"/>
    <numFmt numFmtId="189" formatCode="##0&quot;.&quot;000"/>
    <numFmt numFmtId="190" formatCode="##0&quot;´&quot;000&quot;.&quot;000"/>
    <numFmt numFmtId="191" formatCode="_(&quot;$&quot;\ * #,##0_);_(&quot;$&quot;\ * \(#,##0\);_(&quot;$&quot;\ * &quot;-&quot;??_);_(@_)"/>
    <numFmt numFmtId="192" formatCode="#0&quot;.&quot;"/>
    <numFmt numFmtId="193" formatCode="0.0%;\-0.0%;&quot;&quot;"/>
    <numFmt numFmtId="194" formatCode="_(* #,##0_);_(* \(#,##0\);_(* &quot;-&quot;??_);_(@_)"/>
    <numFmt numFmtId="195" formatCode="0.0"/>
    <numFmt numFmtId="196" formatCode="&quot;$&quot;#,##0.00"/>
    <numFmt numFmtId="197" formatCode="0#.00\ \L\t"/>
    <numFmt numFmtId="198" formatCode="_-[$$-240A]\ * #,##0.00_ ;_-[$$-240A]\ * \-#,##0.00\ ;_-[$$-240A]\ * &quot;-&quot;??_ ;_-@_ "/>
    <numFmt numFmtId="199" formatCode="_ [$$-240A]\ * #,##0.00_ ;_ [$$-240A]\ * \-#,##0.00_ ;_ [$$-240A]\ * &quot;-&quot;??_ ;_ @_ "/>
    <numFmt numFmtId="200" formatCode="_-[$$-240A]* #,##0.00_-;\-[$$-240A]* #,##0.00_-;_-[$$-240A]* &quot;-&quot;??_-;_-@_-"/>
    <numFmt numFmtId="201" formatCode="0.0%"/>
    <numFmt numFmtId="202" formatCode="_-* #,##0.0000000_-;\-* #,##0.0000000_-;_-* &quot;-&quot;??_-;_-@_-"/>
    <numFmt numFmtId="203" formatCode="0.0000%"/>
    <numFmt numFmtId="204" formatCode="_-* #,##0.00\ _€_-;\-* #,##0.00\ _€_-;_-* &quot;-&quot;??\ _€_-;_-@_-"/>
    <numFmt numFmtId="205" formatCode="_-[$$-240A]\ * #,##0.00_-;\-[$$-240A]\ * #,##0.00_-;_-[$$-240A]\ * &quot;-&quot;??_-;_-@_-"/>
    <numFmt numFmtId="206" formatCode="&quot;$&quot;#,##0.000"/>
    <numFmt numFmtId="207" formatCode="&quot;$&quot;\ #,##0.000"/>
    <numFmt numFmtId="208" formatCode="&quot;$&quot;\ #,##0.00"/>
    <numFmt numFmtId="209" formatCode="_ * #,##0.000_ ;_ * \-#,##0.000_ ;_ * &quot;-&quot;??_ ;_ @_ "/>
    <numFmt numFmtId="210" formatCode="_ * #,##0.0000_ ;_ * \-#,##0.0000_ ;_ * &quot;-&quot;??_ ;_ @_ "/>
    <numFmt numFmtId="211" formatCode="_([$€-2]* #,##0.00_);_([$€-2]* \(#,##0.00\);_([$€-2]* &quot;-&quot;??_)"/>
    <numFmt numFmtId="212" formatCode="\$#,##0\ ;\(\$#,##0\)"/>
    <numFmt numFmtId="213" formatCode="_-* #.##0.00\ &quot;€&quot;_-;\-* #.##0.00\ &quot;€&quot;_-;_-* &quot;-&quot;??\ &quot;€&quot;_-;_-@_-"/>
    <numFmt numFmtId="214" formatCode="_-* #,##0.00\ _P_t_s_-;\-* #,##0.00\ _P_t_s_-;_-* &quot;-&quot;??\ _P_t_s_-;_-@_-"/>
    <numFmt numFmtId="215" formatCode="0.00_)"/>
    <numFmt numFmtId="216" formatCode="&quot;$&quot;#.00"/>
    <numFmt numFmtId="217" formatCode="m\o\n\th\ d\,\ yyyy"/>
    <numFmt numFmtId="218" formatCode="_([$€]* #,##0.00_);_([$€]* \(#,##0.00\);_([$€]* &quot;-&quot;??_);_(@_)"/>
    <numFmt numFmtId="219" formatCode="#.00"/>
    <numFmt numFmtId="220" formatCode="#."/>
    <numFmt numFmtId="221" formatCode="_ * #,##0_ ;_ * \-#,##0_ ;_ * &quot;-&quot;_ ;_ @_ "/>
    <numFmt numFmtId="222" formatCode="&quot;$&quot;\ #,##0;&quot;$&quot;\ \-#,##0"/>
    <numFmt numFmtId="223" formatCode="%#.00"/>
    <numFmt numFmtId="224" formatCode="_ [$€-2]\ * #,##0.00_ ;_ [$€-2]\ * \-#,##0.00_ ;_ [$€-2]\ * &quot;-&quot;??_ "/>
    <numFmt numFmtId="225" formatCode="_-[$€-2]* #,##0.00_-;\-[$€-2]* #,##0.00_-;_-[$€-2]* &quot;-&quot;??_-"/>
    <numFmt numFmtId="226" formatCode="[$$-240A]\ #,##0.00"/>
    <numFmt numFmtId="227" formatCode="_(* #,##0.0_);_(* \(#,##0.0\);_(* &quot;-&quot;??_);_(@_)"/>
    <numFmt numFmtId="228" formatCode="&quot;$&quot;\ #,##0;[Red]&quot;$&quot;\ \-#,##0"/>
    <numFmt numFmtId="229" formatCode="0.000000000"/>
    <numFmt numFmtId="230" formatCode="_([$€-2]* ###0.00_);_([$€-2]* \(###0.00\);_([$€-2]* &quot;-&quot;??_)"/>
    <numFmt numFmtId="231" formatCode="_([$€-2]* #.##0.00_);_([$€-2]* \(#.##0.00\);_([$€-2]* &quot;-&quot;??_)"/>
    <numFmt numFmtId="232" formatCode="_-* #,##0\ &quot;€&quot;_-;\-* #,##0\ &quot;€&quot;_-;_-* &quot;-&quot;\ &quot;€&quot;_-;_-@_-"/>
    <numFmt numFmtId="233" formatCode="#,##0.00_);\-#,##0.00"/>
    <numFmt numFmtId="234" formatCode="_-&quot;$&quot;\ * #,##0.0_-;\-&quot;$&quot;\ * #,##0.0_-;_-&quot;$&quot;\ * &quot;-&quot;_-;_-@_-"/>
    <numFmt numFmtId="235" formatCode="0.000000"/>
    <numFmt numFmtId="236" formatCode="_-&quot;$&quot;\ * #,##0.000_-;\-&quot;$&quot;\ * #,##0.000_-;_-&quot;$&quot;\ * &quot;-&quot;_-;_-@_-"/>
    <numFmt numFmtId="237" formatCode="_-&quot;$&quot;\ * #,##0.000_-;\-&quot;$&quot;\ * #,##0.000_-;_-&quot;$&quot;\ * &quot;-&quot;??_-;_-@_-"/>
    <numFmt numFmtId="238" formatCode="0.00000"/>
  </numFmts>
  <fonts count="13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u/>
      <sz val="10"/>
      <color indexed="12"/>
      <name val="Arial"/>
      <family val="2"/>
    </font>
    <font>
      <b/>
      <sz val="11"/>
      <name val="Arial Narrow"/>
      <family val="2"/>
    </font>
    <font>
      <sz val="11"/>
      <name val="Arial"/>
      <family val="2"/>
    </font>
    <font>
      <b/>
      <sz val="11"/>
      <name val="Arial"/>
      <family val="2"/>
    </font>
    <font>
      <sz val="8"/>
      <name val="Arial"/>
      <family val="2"/>
      <charset val="1"/>
    </font>
    <font>
      <b/>
      <sz val="8"/>
      <name val="Arial"/>
      <family val="2"/>
      <charset val="1"/>
    </font>
    <font>
      <u/>
      <sz val="11"/>
      <color indexed="12"/>
      <name val="Calibri"/>
      <family val="2"/>
    </font>
    <font>
      <sz val="10"/>
      <color indexed="8"/>
      <name val="Arial Narrow"/>
      <family val="2"/>
    </font>
    <font>
      <sz val="8"/>
      <name val="Arial"/>
      <family val="2"/>
    </font>
    <font>
      <sz val="10"/>
      <color rgb="FF000000"/>
      <name val="Times New Roman"/>
      <family val="1"/>
    </font>
    <font>
      <sz val="11"/>
      <name val="Calibri"/>
      <family val="2"/>
      <scheme val="minor"/>
    </font>
    <font>
      <sz val="10"/>
      <name val="Arial Narrow"/>
      <family val="2"/>
    </font>
    <font>
      <sz val="11"/>
      <name val="Calibri"/>
      <family val="2"/>
      <scheme val="minor"/>
    </font>
    <font>
      <b/>
      <sz val="10"/>
      <name val="Arial Narrow"/>
      <family val="2"/>
    </font>
    <font>
      <sz val="11"/>
      <color theme="1"/>
      <name val="Arial Narrow"/>
      <family val="2"/>
    </font>
    <font>
      <b/>
      <sz val="11"/>
      <color theme="1"/>
      <name val="Arial Narrow"/>
      <family val="2"/>
    </font>
    <font>
      <sz val="10"/>
      <name val="Geneva"/>
    </font>
    <font>
      <sz val="22"/>
      <name val="Arial Narrow"/>
      <family val="2"/>
    </font>
    <font>
      <sz val="16"/>
      <name val="Arial Narrow"/>
      <family val="2"/>
    </font>
    <font>
      <sz val="9"/>
      <name val="Calibri"/>
      <family val="2"/>
    </font>
    <font>
      <b/>
      <sz val="8"/>
      <color rgb="FF595959"/>
      <name val="Arial"/>
      <family val="2"/>
      <charset val="1"/>
    </font>
    <font>
      <sz val="8"/>
      <color rgb="FF595959"/>
      <name val="Arial"/>
      <family val="2"/>
      <charset val="1"/>
    </font>
    <font>
      <u/>
      <sz val="11"/>
      <name val="Arial"/>
      <family val="2"/>
    </font>
    <font>
      <sz val="9"/>
      <name val="Arial Narrow"/>
      <family val="2"/>
    </font>
    <font>
      <sz val="10"/>
      <name val="Calibri"/>
      <family val="2"/>
      <scheme val="minor"/>
    </font>
    <font>
      <b/>
      <sz val="8"/>
      <name val="Arial Narrow"/>
      <family val="2"/>
    </font>
    <font>
      <sz val="11"/>
      <color theme="1"/>
      <name val="Arial"/>
      <family val="2"/>
    </font>
    <font>
      <b/>
      <vertAlign val="superscript"/>
      <sz val="11"/>
      <name val="Arial"/>
      <family val="2"/>
    </font>
    <font>
      <sz val="10"/>
      <color theme="1"/>
      <name val="Calibri"/>
      <family val="2"/>
      <scheme val="minor"/>
    </font>
    <font>
      <b/>
      <sz val="10"/>
      <name val="Arial"/>
      <family val="2"/>
    </font>
    <font>
      <sz val="10"/>
      <name val="Arial"/>
      <family val="2"/>
    </font>
    <font>
      <sz val="8"/>
      <name val="Arial"/>
      <family val="2"/>
    </font>
    <font>
      <u/>
      <sz val="11"/>
      <color theme="10"/>
      <name val="Calibri"/>
      <family val="2"/>
      <scheme val="minor"/>
    </font>
    <font>
      <sz val="11"/>
      <color theme="1"/>
      <name val="Symbol"/>
      <family val="1"/>
      <charset val="2"/>
    </font>
    <font>
      <sz val="9.35"/>
      <color theme="1"/>
      <name val="Calibri"/>
      <family val="2"/>
    </font>
    <font>
      <sz val="11"/>
      <color theme="1"/>
      <name val="Calibri"/>
      <family val="2"/>
    </font>
    <font>
      <sz val="28"/>
      <color theme="1"/>
      <name val="Calibri"/>
      <family val="2"/>
      <scheme val="minor"/>
    </font>
    <font>
      <sz val="11"/>
      <color rgb="FF9C0006"/>
      <name val="Calibri"/>
      <family val="2"/>
      <scheme val="minor"/>
    </font>
    <font>
      <sz val="9"/>
      <color theme="1"/>
      <name val="Arial"/>
      <family val="2"/>
    </font>
    <font>
      <sz val="9"/>
      <color rgb="FF006100"/>
      <name val="Arial"/>
      <family val="2"/>
    </font>
    <font>
      <sz val="12"/>
      <color indexed="24"/>
      <name val="Arial"/>
      <family val="2"/>
    </font>
    <font>
      <sz val="18"/>
      <color indexed="24"/>
      <name val="Arial"/>
      <family val="2"/>
    </font>
    <font>
      <sz val="12"/>
      <color theme="1"/>
      <name val="Times New Roman"/>
      <family val="2"/>
    </font>
    <font>
      <sz val="10"/>
      <name val="Courier"/>
      <family val="3"/>
    </font>
    <font>
      <b/>
      <sz val="1"/>
      <color indexed="8"/>
      <name val="Courier"/>
      <family val="3"/>
    </font>
    <font>
      <u/>
      <sz val="11"/>
      <color theme="10"/>
      <name val="Calibri"/>
      <family val="2"/>
    </font>
    <font>
      <sz val="11"/>
      <name val="Book Antiqua"/>
      <family val="1"/>
    </font>
    <font>
      <sz val="10"/>
      <name val="MS Sans Serif"/>
      <family val="2"/>
    </font>
    <font>
      <sz val="11"/>
      <color indexed="8"/>
      <name val="Calibri"/>
      <family val="2"/>
      <charset val="1"/>
    </font>
    <font>
      <sz val="11"/>
      <color rgb="FF000000"/>
      <name val="Calibri"/>
      <family val="2"/>
    </font>
    <font>
      <sz val="10"/>
      <color rgb="FF000000"/>
      <name val="Arial"/>
      <family val="2"/>
    </font>
    <font>
      <sz val="12"/>
      <color indexed="8"/>
      <name val="Verdana"/>
      <family val="2"/>
    </font>
    <font>
      <sz val="10"/>
      <name val="Arial"/>
      <family val="2"/>
    </font>
    <font>
      <sz val="11"/>
      <name val="Calibri"/>
      <family val="2"/>
    </font>
    <font>
      <sz val="10"/>
      <color rgb="FF000000"/>
      <name val="Arial Narrow"/>
      <family val="2"/>
    </font>
    <font>
      <sz val="9"/>
      <color indexed="81"/>
      <name val="Tahoma"/>
      <family val="2"/>
    </font>
    <font>
      <b/>
      <sz val="9"/>
      <color indexed="81"/>
      <name val="Tahoma"/>
      <family val="2"/>
    </font>
    <font>
      <b/>
      <sz val="12"/>
      <color theme="1"/>
      <name val="Calibri"/>
      <family val="2"/>
      <scheme val="minor"/>
    </font>
    <font>
      <b/>
      <vertAlign val="superscript"/>
      <sz val="12"/>
      <color theme="1"/>
      <name val="Calibri"/>
      <family val="2"/>
      <scheme val="minor"/>
    </font>
    <font>
      <sz val="12"/>
      <color theme="1"/>
      <name val="Calibri"/>
      <family val="2"/>
      <scheme val="minor"/>
    </font>
    <font>
      <b/>
      <sz val="11"/>
      <color rgb="FFFF0000"/>
      <name val="Calibri"/>
      <family val="2"/>
      <scheme val="minor"/>
    </font>
    <font>
      <b/>
      <sz val="11"/>
      <color theme="1"/>
      <name val="Calibri"/>
      <family val="2"/>
      <scheme val="minor"/>
    </font>
    <font>
      <b/>
      <sz val="12"/>
      <color theme="1"/>
      <name val="Arial Narrow"/>
      <family val="2"/>
    </font>
    <font>
      <b/>
      <vertAlign val="superscript"/>
      <sz val="12"/>
      <color theme="1"/>
      <name val="Arial Narrow"/>
      <family val="2"/>
    </font>
    <font>
      <sz val="12"/>
      <color theme="1"/>
      <name val="Arial Narrow"/>
      <family val="2"/>
    </font>
    <font>
      <b/>
      <sz val="12"/>
      <color theme="1"/>
      <name val="Calibri"/>
      <family val="2"/>
    </font>
    <font>
      <b/>
      <vertAlign val="superscript"/>
      <sz val="12"/>
      <color theme="1"/>
      <name val="Calibri"/>
      <family val="2"/>
    </font>
    <font>
      <sz val="12"/>
      <color theme="1"/>
      <name val="Calibri"/>
      <family val="2"/>
    </font>
    <font>
      <sz val="10"/>
      <name val="Tahoma"/>
      <family val="2"/>
    </font>
    <font>
      <b/>
      <sz val="10"/>
      <name val="Tahoma"/>
      <family val="2"/>
    </font>
    <font>
      <sz val="10"/>
      <color indexed="8"/>
      <name val="Tahoma"/>
      <family val="2"/>
    </font>
    <font>
      <sz val="10"/>
      <color theme="1"/>
      <name val="Tahoma"/>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D8D8D8"/>
        <bgColor rgb="FFD8D8D8"/>
      </patternFill>
    </fill>
    <fill>
      <patternFill patternType="solid">
        <fgColor rgb="FF92D050"/>
        <bgColor indexed="64"/>
      </patternFill>
    </fill>
    <fill>
      <patternFill patternType="solid">
        <fgColor theme="4" tint="0.39997558519241921"/>
        <bgColor indexed="64"/>
      </patternFill>
    </fill>
    <fill>
      <patternFill patternType="solid">
        <fgColor rgb="FFCC4400"/>
        <bgColor indexed="64"/>
      </patternFill>
    </fill>
    <fill>
      <patternFill patternType="solid">
        <fgColor rgb="FFFFC000"/>
        <bgColor indexed="64"/>
      </patternFill>
    </fill>
    <fill>
      <patternFill patternType="solid">
        <fgColor theme="5" tint="-0.249977111117893"/>
        <bgColor indexed="64"/>
      </patternFill>
    </fill>
    <fill>
      <patternFill patternType="solid">
        <fgColor theme="0"/>
        <bgColor rgb="FFD8D8D8"/>
      </patternFill>
    </fill>
  </fills>
  <borders count="17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auto="1"/>
      </right>
      <top style="double">
        <color indexed="64"/>
      </top>
      <bottom style="thin">
        <color auto="1"/>
      </bottom>
      <diagonal/>
    </border>
    <border>
      <left style="thin">
        <color auto="1"/>
      </left>
      <right style="thin">
        <color auto="1"/>
      </right>
      <top style="double">
        <color indexed="64"/>
      </top>
      <bottom style="thin">
        <color auto="1"/>
      </bottom>
      <diagonal/>
    </border>
    <border>
      <left style="thin">
        <color auto="1"/>
      </left>
      <right style="double">
        <color indexed="64"/>
      </right>
      <top style="double">
        <color indexed="64"/>
      </top>
      <bottom style="thin">
        <color auto="1"/>
      </bottom>
      <diagonal/>
    </border>
    <border>
      <left style="double">
        <color indexed="64"/>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medium">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6291">
    <xf numFmtId="0" fontId="0"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5" fillId="4" borderId="0" applyNumberFormat="0" applyBorder="0" applyAlignment="0" applyProtection="0"/>
    <xf numFmtId="0" fontId="36" fillId="16" borderId="1" applyNumberFormat="0" applyAlignment="0" applyProtection="0"/>
    <xf numFmtId="0" fontId="37" fillId="17" borderId="2" applyNumberFormat="0" applyAlignment="0" applyProtection="0"/>
    <xf numFmtId="0" fontId="38" fillId="0" borderId="3" applyNumberFormat="0" applyFill="0" applyAlignment="0" applyProtection="0"/>
    <xf numFmtId="0" fontId="39" fillId="0" borderId="0" applyNumberFormat="0" applyFill="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21" borderId="0" applyNumberFormat="0" applyBorder="0" applyAlignment="0" applyProtection="0"/>
    <xf numFmtId="0" fontId="40" fillId="7" borderId="1" applyNumberFormat="0" applyAlignment="0" applyProtection="0"/>
    <xf numFmtId="0" fontId="50" fillId="0" borderId="0">
      <alignment vertical="top"/>
    </xf>
    <xf numFmtId="177" fontId="30" fillId="0" borderId="0" applyFont="0" applyFill="0" applyBorder="0" applyAlignment="0" applyProtection="0"/>
    <xf numFmtId="0" fontId="41" fillId="3" borderId="0" applyNumberFormat="0" applyBorder="0" applyAlignment="0" applyProtection="0"/>
    <xf numFmtId="2" fontId="31" fillId="0" borderId="4" applyFont="0" applyBorder="0"/>
    <xf numFmtId="172"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70" fontId="30" fillId="0" borderId="0" applyFont="0" applyFill="0" applyBorder="0" applyAlignment="0" applyProtection="0"/>
    <xf numFmtId="170" fontId="30" fillId="0" borderId="0" applyFont="0" applyFill="0" applyBorder="0" applyAlignment="0" applyProtection="0"/>
    <xf numFmtId="172" fontId="30" fillId="0" borderId="0" applyFont="0" applyFill="0" applyBorder="0" applyAlignment="0" applyProtection="0"/>
    <xf numFmtId="166" fontId="30" fillId="0" borderId="0" applyFont="0" applyFill="0" applyBorder="0" applyAlignment="0" applyProtection="0"/>
    <xf numFmtId="176" fontId="30" fillId="0" borderId="0" applyFont="0" applyFill="0" applyBorder="0" applyAlignment="0" applyProtection="0"/>
    <xf numFmtId="174" fontId="30" fillId="0" borderId="0" applyFont="0" applyFill="0" applyBorder="0" applyAlignment="0" applyProtection="0"/>
    <xf numFmtId="174" fontId="30" fillId="0" borderId="0" applyFont="0" applyFill="0" applyBorder="0" applyAlignment="0" applyProtection="0"/>
    <xf numFmtId="174" fontId="30" fillId="0" borderId="0" applyFont="0" applyFill="0" applyBorder="0" applyAlignment="0" applyProtection="0"/>
    <xf numFmtId="176" fontId="30" fillId="0" borderId="0" applyFont="0" applyFill="0" applyBorder="0" applyAlignment="0" applyProtection="0"/>
    <xf numFmtId="173" fontId="30" fillId="0" borderId="0" applyFont="0" applyFill="0" applyBorder="0" applyAlignment="0" applyProtection="0"/>
    <xf numFmtId="166" fontId="33" fillId="0" borderId="0" applyFont="0" applyFill="0" applyBorder="0" applyAlignment="0" applyProtection="0"/>
    <xf numFmtId="173" fontId="30" fillId="0" borderId="0" applyFont="0" applyFill="0" applyBorder="0" applyAlignment="0" applyProtection="0"/>
    <xf numFmtId="166" fontId="30" fillId="0" borderId="0" applyFont="0" applyFill="0" applyBorder="0" applyAlignment="0" applyProtection="0"/>
    <xf numFmtId="166" fontId="51" fillId="0" borderId="0" applyFont="0" applyFill="0" applyBorder="0" applyAlignment="0" applyProtection="0"/>
    <xf numFmtId="172" fontId="30" fillId="0" borderId="0" applyFont="0" applyFill="0" applyBorder="0" applyAlignment="0" applyProtection="0"/>
    <xf numFmtId="0" fontId="30" fillId="0" borderId="0" applyFont="0" applyFill="0" applyBorder="0" applyAlignment="0" applyProtection="0"/>
    <xf numFmtId="0" fontId="51"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68" fontId="33" fillId="0" borderId="0" applyFont="0" applyFill="0" applyBorder="0" applyAlignment="0" applyProtection="0"/>
    <xf numFmtId="169" fontId="30" fillId="0" borderId="0" applyFont="0" applyFill="0" applyBorder="0" applyAlignment="0" applyProtection="0"/>
    <xf numFmtId="175" fontId="30" fillId="0" borderId="0" applyFont="0" applyFill="0" applyBorder="0" applyAlignment="0" applyProtection="0"/>
    <xf numFmtId="167" fontId="30" fillId="0" borderId="0" applyFont="0" applyFill="0" applyBorder="0" applyAlignment="0" applyProtection="0"/>
    <xf numFmtId="175"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9" fontId="30" fillId="0" borderId="0" applyFont="0" applyFill="0" applyBorder="0" applyAlignment="0" applyProtection="0"/>
    <xf numFmtId="171" fontId="30" fillId="0" borderId="0" applyFont="0" applyFill="0" applyBorder="0" applyAlignment="0" applyProtection="0"/>
    <xf numFmtId="171" fontId="30" fillId="0" borderId="0" applyFont="0" applyFill="0" applyBorder="0" applyAlignment="0" applyProtection="0"/>
    <xf numFmtId="0" fontId="42" fillId="22" borderId="0" applyNumberFormat="0" applyBorder="0" applyAlignment="0" applyProtection="0"/>
    <xf numFmtId="0" fontId="42" fillId="22" borderId="0" applyNumberFormat="0" applyBorder="0" applyAlignment="0" applyProtection="0"/>
    <xf numFmtId="0" fontId="30" fillId="0" borderId="0"/>
    <xf numFmtId="0" fontId="30" fillId="0" borderId="0"/>
    <xf numFmtId="0" fontId="51" fillId="0" borderId="0"/>
    <xf numFmtId="0" fontId="30" fillId="0" borderId="0"/>
    <xf numFmtId="0" fontId="30" fillId="0" borderId="0"/>
    <xf numFmtId="0" fontId="5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3" fillId="0" borderId="0"/>
    <xf numFmtId="0" fontId="52" fillId="0" borderId="0"/>
    <xf numFmtId="0" fontId="52" fillId="0" borderId="0"/>
    <xf numFmtId="0" fontId="30" fillId="0" borderId="0"/>
    <xf numFmtId="0" fontId="30" fillId="0" borderId="0"/>
    <xf numFmtId="0" fontId="30" fillId="0" borderId="0"/>
    <xf numFmtId="0" fontId="30" fillId="23" borderId="5" applyNumberFormat="0" applyFont="0" applyAlignment="0" applyProtection="0"/>
    <xf numFmtId="9" fontId="33" fillId="0" borderId="0" applyFont="0" applyFill="0" applyBorder="0" applyAlignment="0" applyProtection="0"/>
    <xf numFmtId="9" fontId="52" fillId="0" borderId="0" applyFont="0" applyFill="0" applyBorder="0" applyAlignment="0" applyProtection="0"/>
    <xf numFmtId="9" fontId="30" fillId="0" borderId="0" applyFont="0" applyFill="0" applyBorder="0" applyAlignment="0" applyProtection="0"/>
    <xf numFmtId="9" fontId="51"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43" fillId="16" borderId="6"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7" fillId="0" borderId="7" applyNumberFormat="0" applyFill="0" applyAlignment="0" applyProtection="0"/>
    <xf numFmtId="0" fontId="48" fillId="0" borderId="8" applyNumberFormat="0" applyFill="0" applyAlignment="0" applyProtection="0"/>
    <xf numFmtId="0" fontId="39" fillId="0" borderId="9" applyNumberFormat="0" applyFill="0" applyAlignment="0" applyProtection="0"/>
    <xf numFmtId="0" fontId="46" fillId="0" borderId="0" applyNumberFormat="0" applyFill="0" applyBorder="0" applyAlignment="0" applyProtection="0"/>
    <xf numFmtId="0" fontId="49" fillId="0" borderId="10" applyNumberFormat="0" applyFill="0" applyAlignment="0" applyProtection="0"/>
    <xf numFmtId="0" fontId="49" fillId="0" borderId="10" applyNumberFormat="0" applyFill="0" applyAlignment="0" applyProtection="0"/>
    <xf numFmtId="172" fontId="53" fillId="0" borderId="0" applyFont="0" applyFill="0" applyBorder="0" applyAlignment="0" applyProtection="0"/>
    <xf numFmtId="0" fontId="29" fillId="0" borderId="0"/>
    <xf numFmtId="9" fontId="53" fillId="0" borderId="0" applyFont="0" applyFill="0" applyBorder="0" applyAlignment="0" applyProtection="0"/>
    <xf numFmtId="0" fontId="29" fillId="0" borderId="0"/>
    <xf numFmtId="175" fontId="29" fillId="0" borderId="0" applyFont="0" applyFill="0" applyBorder="0" applyAlignment="0" applyProtection="0"/>
    <xf numFmtId="0" fontId="28" fillId="0" borderId="0"/>
    <xf numFmtId="0" fontId="29" fillId="0" borderId="0"/>
    <xf numFmtId="0" fontId="27" fillId="0" borderId="0"/>
    <xf numFmtId="43" fontId="27" fillId="0" borderId="0" applyFont="0" applyFill="0" applyBorder="0" applyAlignment="0" applyProtection="0"/>
    <xf numFmtId="0" fontId="29"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5" fillId="4" borderId="0" applyNumberFormat="0" applyBorder="0" applyAlignment="0" applyProtection="0"/>
    <xf numFmtId="0" fontId="36" fillId="16" borderId="1" applyNumberFormat="0" applyAlignment="0" applyProtection="0"/>
    <xf numFmtId="0" fontId="29" fillId="0" borderId="0"/>
    <xf numFmtId="0" fontId="37" fillId="17" borderId="2" applyNumberFormat="0" applyAlignment="0" applyProtection="0"/>
    <xf numFmtId="0" fontId="38" fillId="0" borderId="3" applyNumberFormat="0" applyFill="0" applyAlignment="0" applyProtection="0"/>
    <xf numFmtId="178" fontId="31" fillId="0" borderId="28">
      <alignment horizontal="right"/>
    </xf>
    <xf numFmtId="178" fontId="31" fillId="0" borderId="28">
      <alignment horizontal="right"/>
    </xf>
    <xf numFmtId="2" fontId="31" fillId="0" borderId="0"/>
    <xf numFmtId="2" fontId="31" fillId="0" borderId="0"/>
    <xf numFmtId="2" fontId="31" fillId="0" borderId="0"/>
    <xf numFmtId="179" fontId="31" fillId="0" borderId="0"/>
    <xf numFmtId="179" fontId="31" fillId="0" borderId="0"/>
    <xf numFmtId="179" fontId="31" fillId="0" borderId="0"/>
    <xf numFmtId="180" fontId="32" fillId="0" borderId="0"/>
    <xf numFmtId="180" fontId="32" fillId="0" borderId="0"/>
    <xf numFmtId="180" fontId="32" fillId="0" borderId="0"/>
    <xf numFmtId="178" fontId="31" fillId="0" borderId="28">
      <alignment horizontal="right"/>
    </xf>
    <xf numFmtId="181" fontId="29" fillId="0" borderId="0">
      <protection locked="0"/>
    </xf>
    <xf numFmtId="3" fontId="57" fillId="0" borderId="0" applyFont="0" applyFill="0" applyBorder="0" applyAlignment="0" applyProtection="0"/>
    <xf numFmtId="182" fontId="29" fillId="0" borderId="0">
      <protection locked="0"/>
    </xf>
    <xf numFmtId="183" fontId="57" fillId="0" borderId="0" applyFont="0" applyFill="0" applyBorder="0" applyAlignment="0" applyProtection="0"/>
    <xf numFmtId="184" fontId="29" fillId="0" borderId="0">
      <protection locked="0"/>
    </xf>
    <xf numFmtId="0" fontId="39" fillId="0" borderId="0" applyNumberFormat="0" applyFill="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21" borderId="0" applyNumberFormat="0" applyBorder="0" applyAlignment="0" applyProtection="0"/>
    <xf numFmtId="0" fontId="40" fillId="7" borderId="1" applyNumberFormat="0" applyAlignment="0" applyProtection="0"/>
    <xf numFmtId="185" fontId="58" fillId="0" borderId="0">
      <protection locked="0"/>
    </xf>
    <xf numFmtId="185" fontId="58" fillId="0" borderId="0">
      <protection locked="0"/>
    </xf>
    <xf numFmtId="185" fontId="58" fillId="0" borderId="0">
      <protection locked="0"/>
    </xf>
    <xf numFmtId="185" fontId="58" fillId="0" borderId="0">
      <protection locked="0"/>
    </xf>
    <xf numFmtId="185" fontId="58" fillId="0" borderId="0">
      <protection locked="0"/>
    </xf>
    <xf numFmtId="185" fontId="58" fillId="0" borderId="0">
      <protection locked="0"/>
    </xf>
    <xf numFmtId="185" fontId="58" fillId="0" borderId="0">
      <protection locked="0"/>
    </xf>
    <xf numFmtId="186" fontId="29" fillId="0" borderId="0">
      <protection locked="0"/>
    </xf>
    <xf numFmtId="0" fontId="59" fillId="0" borderId="0" applyNumberFormat="0" applyFill="0" applyBorder="0" applyAlignment="0" applyProtection="0"/>
    <xf numFmtId="0" fontId="60" fillId="0" borderId="0" applyNumberFormat="0" applyFill="0" applyBorder="0" applyAlignment="0" applyProtection="0"/>
    <xf numFmtId="187" fontId="29" fillId="0" borderId="0">
      <protection locked="0"/>
    </xf>
    <xf numFmtId="187" fontId="29" fillId="0" borderId="0">
      <protection locked="0"/>
    </xf>
    <xf numFmtId="0" fontId="41" fillId="3" borderId="0" applyNumberFormat="0" applyBorder="0" applyAlignment="0" applyProtection="0"/>
    <xf numFmtId="188" fontId="31" fillId="0" borderId="0">
      <alignment horizontal="right"/>
    </xf>
    <xf numFmtId="188" fontId="31" fillId="0" borderId="0">
      <alignment horizontal="right"/>
    </xf>
    <xf numFmtId="188" fontId="31" fillId="0" borderId="0">
      <alignment horizontal="right"/>
    </xf>
    <xf numFmtId="189" fontId="31" fillId="0" borderId="0" applyFont="0" applyFill="0" applyBorder="0" applyAlignment="0">
      <alignment horizontal="center"/>
    </xf>
    <xf numFmtId="189" fontId="31" fillId="0" borderId="0" applyFont="0" applyFill="0" applyBorder="0" applyAlignment="0">
      <alignment horizontal="center"/>
    </xf>
    <xf numFmtId="2" fontId="31" fillId="0" borderId="4" applyFont="0" applyBorder="0"/>
    <xf numFmtId="166" fontId="33" fillId="0" borderId="0" applyFont="0" applyFill="0" applyBorder="0" applyAlignment="0" applyProtection="0"/>
    <xf numFmtId="172" fontId="29" fillId="0" borderId="0" applyFont="0" applyFill="0" applyBorder="0" applyAlignment="0" applyProtection="0"/>
    <xf numFmtId="166" fontId="29" fillId="0" borderId="0" applyFont="0" applyFill="0" applyBorder="0" applyAlignment="0" applyProtection="0"/>
    <xf numFmtId="166" fontId="61" fillId="0" borderId="0" applyFont="0" applyFill="0" applyBorder="0" applyAlignment="0" applyProtection="0"/>
    <xf numFmtId="166" fontId="61" fillId="0" borderId="0" applyFont="0" applyFill="0" applyBorder="0" applyAlignment="0" applyProtection="0"/>
    <xf numFmtId="166" fontId="61" fillId="0" borderId="0" applyFont="0" applyFill="0" applyBorder="0" applyAlignment="0" applyProtection="0"/>
    <xf numFmtId="190" fontId="31" fillId="0" borderId="0">
      <alignment horizontal="right"/>
    </xf>
    <xf numFmtId="190" fontId="31" fillId="0" borderId="0">
      <alignment horizontal="right"/>
    </xf>
    <xf numFmtId="190" fontId="31" fillId="0" borderId="0">
      <alignment horizontal="right"/>
    </xf>
    <xf numFmtId="191" fontId="29" fillId="0" borderId="0" applyFont="0" applyFill="0" applyBorder="0" applyAlignment="0" applyProtection="0"/>
    <xf numFmtId="191" fontId="29" fillId="0" borderId="0" applyFont="0" applyFill="0" applyBorder="0" applyAlignment="0" applyProtection="0"/>
    <xf numFmtId="165" fontId="29" fillId="0" borderId="0" applyFont="0" applyFill="0" applyBorder="0" applyAlignment="0" applyProtection="0"/>
    <xf numFmtId="168" fontId="29" fillId="0" borderId="0" applyFont="0" applyFill="0" applyBorder="0" applyAlignment="0" applyProtection="0"/>
    <xf numFmtId="191" fontId="29" fillId="0" borderId="0" applyFont="0" applyFill="0" applyBorder="0" applyAlignment="0" applyProtection="0"/>
    <xf numFmtId="191" fontId="29" fillId="0" borderId="0" applyFont="0" applyFill="0" applyBorder="0" applyAlignment="0" applyProtection="0"/>
    <xf numFmtId="191" fontId="29" fillId="0" borderId="0" applyFont="0" applyFill="0" applyBorder="0" applyAlignment="0" applyProtection="0"/>
    <xf numFmtId="191" fontId="29" fillId="0" borderId="0" applyFont="0" applyFill="0" applyBorder="0" applyAlignment="0" applyProtection="0"/>
    <xf numFmtId="191" fontId="29" fillId="0" borderId="0" applyFont="0" applyFill="0" applyBorder="0" applyAlignment="0" applyProtection="0"/>
    <xf numFmtId="191" fontId="29" fillId="0" borderId="0" applyFont="0" applyFill="0" applyBorder="0" applyAlignment="0" applyProtection="0"/>
    <xf numFmtId="165" fontId="29" fillId="0" borderId="0" applyFont="0" applyFill="0" applyBorder="0" applyAlignment="0" applyProtection="0"/>
    <xf numFmtId="168" fontId="33" fillId="0" borderId="0" applyFont="0" applyFill="0" applyBorder="0" applyAlignment="0" applyProtection="0"/>
    <xf numFmtId="183" fontId="62" fillId="0" borderId="0" applyFont="0" applyFill="0" applyBorder="0" applyAlignment="0" applyProtection="0"/>
    <xf numFmtId="0" fontId="42" fillId="22" borderId="0" applyNumberFormat="0" applyBorder="0" applyAlignment="0" applyProtection="0"/>
    <xf numFmtId="192" fontId="31" fillId="0" borderId="0" applyFont="0" applyFill="0" applyBorder="0" applyAlignment="0">
      <alignment horizontal="center"/>
    </xf>
    <xf numFmtId="192" fontId="31" fillId="0" borderId="0" applyFont="0" applyFill="0" applyBorder="0" applyAlignment="0">
      <alignment horizontal="center"/>
    </xf>
    <xf numFmtId="0" fontId="29" fillId="0" borderId="0"/>
    <xf numFmtId="0" fontId="29" fillId="0" borderId="0"/>
    <xf numFmtId="0" fontId="61" fillId="0" borderId="0"/>
    <xf numFmtId="0" fontId="26" fillId="0" borderId="0"/>
    <xf numFmtId="0" fontId="61" fillId="0" borderId="0"/>
    <xf numFmtId="0" fontId="29" fillId="0" borderId="0"/>
    <xf numFmtId="0" fontId="29" fillId="0" borderId="0"/>
    <xf numFmtId="0" fontId="29" fillId="0" borderId="0"/>
    <xf numFmtId="0" fontId="29" fillId="0" borderId="0"/>
    <xf numFmtId="0" fontId="63" fillId="0" borderId="0"/>
    <xf numFmtId="0" fontId="29" fillId="0" borderId="0"/>
    <xf numFmtId="0" fontId="29" fillId="23" borderId="5" applyNumberFormat="0" applyFont="0" applyAlignment="0" applyProtection="0"/>
    <xf numFmtId="193" fontId="29" fillId="0" borderId="0">
      <protection locked="0"/>
    </xf>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61" fillId="0" borderId="0" applyFont="0" applyFill="0" applyBorder="0" applyAlignment="0" applyProtection="0"/>
    <xf numFmtId="0" fontId="64" fillId="0" borderId="0">
      <alignment vertical="top"/>
    </xf>
    <xf numFmtId="0" fontId="43" fillId="16" borderId="6"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7" fillId="0" borderId="7" applyNumberFormat="0" applyFill="0" applyAlignment="0" applyProtection="0"/>
    <xf numFmtId="0" fontId="48" fillId="0" borderId="8" applyNumberFormat="0" applyFill="0" applyAlignment="0" applyProtection="0"/>
    <xf numFmtId="0" fontId="39" fillId="0" borderId="9" applyNumberFormat="0" applyFill="0" applyAlignment="0" applyProtection="0"/>
    <xf numFmtId="0" fontId="46" fillId="0" borderId="0" applyNumberFormat="0" applyFill="0" applyBorder="0" applyAlignment="0" applyProtection="0"/>
    <xf numFmtId="187" fontId="29" fillId="0" borderId="30">
      <protection locked="0"/>
    </xf>
    <xf numFmtId="0" fontId="25" fillId="0" borderId="0"/>
    <xf numFmtId="0" fontId="29" fillId="0" borderId="0" applyFont="0" applyFill="0" applyBorder="0" applyAlignment="0" applyProtection="0"/>
    <xf numFmtId="0" fontId="33" fillId="0" borderId="0"/>
    <xf numFmtId="0" fontId="71" fillId="0" borderId="0" applyNumberFormat="0" applyFill="0" applyBorder="0" applyAlignment="0" applyProtection="0">
      <alignment vertical="top"/>
      <protection locked="0"/>
    </xf>
    <xf numFmtId="171" fontId="29" fillId="0" borderId="0" applyFill="0" applyBorder="0" applyAlignment="0" applyProtection="0"/>
    <xf numFmtId="172" fontId="29" fillId="0" borderId="0" applyFill="0" applyBorder="0" applyAlignment="0" applyProtection="0"/>
    <xf numFmtId="9" fontId="29" fillId="0" borderId="0" applyFill="0" applyBorder="0" applyAlignment="0" applyProtection="0"/>
    <xf numFmtId="168" fontId="25" fillId="0" borderId="0" applyFont="0" applyFill="0" applyBorder="0" applyAlignment="0" applyProtection="0"/>
    <xf numFmtId="43" fontId="25" fillId="0" borderId="0" applyFont="0" applyFill="0" applyBorder="0" applyAlignment="0" applyProtection="0"/>
    <xf numFmtId="0" fontId="29" fillId="0" borderId="0"/>
    <xf numFmtId="0" fontId="65" fillId="0" borderId="0" applyNumberFormat="0" applyFill="0" applyBorder="0" applyAlignment="0" applyProtection="0">
      <alignment vertical="top"/>
      <protection locked="0"/>
    </xf>
    <xf numFmtId="172" fontId="29" fillId="0" borderId="0" applyFont="0" applyFill="0" applyBorder="0" applyAlignment="0" applyProtection="0"/>
    <xf numFmtId="9" fontId="29" fillId="0" borderId="0" applyFont="0" applyFill="0" applyBorder="0" applyAlignment="0" applyProtection="0"/>
    <xf numFmtId="172" fontId="29" fillId="0" borderId="0" applyFill="0" applyBorder="0" applyAlignment="0" applyProtection="0"/>
    <xf numFmtId="171" fontId="29" fillId="0" borderId="0" applyFill="0" applyBorder="0" applyAlignment="0" applyProtection="0"/>
    <xf numFmtId="9" fontId="29" fillId="0" borderId="0" applyFill="0" applyBorder="0" applyAlignment="0" applyProtection="0"/>
    <xf numFmtId="0" fontId="24" fillId="0" borderId="0"/>
    <xf numFmtId="43" fontId="24" fillId="0" borderId="0" applyFont="0" applyFill="0" applyBorder="0" applyAlignment="0" applyProtection="0"/>
    <xf numFmtId="165" fontId="24" fillId="0" borderId="0" applyFont="0" applyFill="0" applyBorder="0" applyAlignment="0" applyProtection="0"/>
    <xf numFmtId="164" fontId="24" fillId="0" borderId="0" applyFont="0" applyFill="0" applyBorder="0" applyAlignment="0" applyProtection="0"/>
    <xf numFmtId="0" fontId="23" fillId="0" borderId="0"/>
    <xf numFmtId="0" fontId="74" fillId="0" borderId="0"/>
    <xf numFmtId="0" fontId="74" fillId="0" borderId="0"/>
    <xf numFmtId="0" fontId="75" fillId="0" borderId="0"/>
    <xf numFmtId="0" fontId="22" fillId="0" borderId="0"/>
    <xf numFmtId="44" fontId="22" fillId="0" borderId="0" applyFont="0" applyFill="0" applyBorder="0" applyAlignment="0" applyProtection="0"/>
    <xf numFmtId="0" fontId="21" fillId="0" borderId="0"/>
    <xf numFmtId="165" fontId="21" fillId="0" borderId="0" applyFont="0" applyFill="0" applyBorder="0" applyAlignment="0" applyProtection="0"/>
    <xf numFmtId="43" fontId="21" fillId="0" borderId="0" applyFont="0" applyFill="0" applyBorder="0" applyAlignment="0" applyProtection="0"/>
    <xf numFmtId="164" fontId="21" fillId="0" borderId="0" applyFont="0" applyFill="0" applyBorder="0" applyAlignment="0" applyProtection="0"/>
    <xf numFmtId="9" fontId="21" fillId="0" borderId="0" applyFont="0" applyFill="0" applyBorder="0" applyAlignment="0" applyProtection="0"/>
    <xf numFmtId="0" fontId="77" fillId="0" borderId="0"/>
    <xf numFmtId="0" fontId="21" fillId="0" borderId="0"/>
    <xf numFmtId="177"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0" fontId="29" fillId="0" borderId="0" applyFont="0" applyFill="0" applyBorder="0" applyAlignment="0" applyProtection="0"/>
    <xf numFmtId="170"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176" fontId="29" fillId="0" borderId="0" applyFont="0" applyFill="0" applyBorder="0" applyAlignment="0" applyProtection="0"/>
    <xf numFmtId="174" fontId="29" fillId="0" borderId="0" applyFont="0" applyFill="0" applyBorder="0" applyAlignment="0" applyProtection="0"/>
    <xf numFmtId="174" fontId="29" fillId="0" borderId="0" applyFont="0" applyFill="0" applyBorder="0" applyAlignment="0" applyProtection="0"/>
    <xf numFmtId="174" fontId="29" fillId="0" borderId="0" applyFont="0" applyFill="0" applyBorder="0" applyAlignment="0" applyProtection="0"/>
    <xf numFmtId="176" fontId="29" fillId="0" borderId="0" applyFont="0" applyFill="0" applyBorder="0" applyAlignment="0" applyProtection="0"/>
    <xf numFmtId="173" fontId="29" fillId="0" borderId="0" applyFont="0" applyFill="0" applyBorder="0" applyAlignment="0" applyProtection="0"/>
    <xf numFmtId="43" fontId="33" fillId="0" borderId="0" applyFont="0" applyFill="0" applyBorder="0" applyAlignment="0" applyProtection="0"/>
    <xf numFmtId="17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69"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9"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0" fontId="29" fillId="0" borderId="0"/>
    <xf numFmtId="0" fontId="29" fillId="0" borderId="0"/>
    <xf numFmtId="0" fontId="2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0" fillId="0" borderId="0"/>
    <xf numFmtId="0" fontId="20" fillId="0" borderId="0"/>
    <xf numFmtId="0" fontId="29" fillId="23" borderId="5" applyNumberFormat="0" applyFont="0" applyAlignment="0" applyProtection="0"/>
    <xf numFmtId="9" fontId="20"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172" fontId="29" fillId="0" borderId="0" applyFont="0" applyFill="0" applyBorder="0" applyAlignment="0" applyProtection="0"/>
    <xf numFmtId="9" fontId="29"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3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0" fontId="20" fillId="0" borderId="0"/>
    <xf numFmtId="0" fontId="20" fillId="0" borderId="0"/>
    <xf numFmtId="168"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0" fontId="20" fillId="0" borderId="0"/>
    <xf numFmtId="165" fontId="20" fillId="0" borderId="0" applyFont="0" applyFill="0" applyBorder="0" applyAlignment="0" applyProtection="0"/>
    <xf numFmtId="43" fontId="20" fillId="0" borderId="0" applyFont="0" applyFill="0" applyBorder="0" applyAlignment="0" applyProtection="0"/>
    <xf numFmtId="164" fontId="20" fillId="0" borderId="0" applyFont="0" applyFill="0" applyBorder="0" applyAlignment="0" applyProtection="0"/>
    <xf numFmtId="9" fontId="20" fillId="0" borderId="0" applyFont="0" applyFill="0" applyBorder="0" applyAlignment="0" applyProtection="0"/>
    <xf numFmtId="0" fontId="75" fillId="0" borderId="0"/>
    <xf numFmtId="0" fontId="20" fillId="0" borderId="0"/>
    <xf numFmtId="177"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0" fontId="29" fillId="0" borderId="0" applyFont="0" applyFill="0" applyBorder="0" applyAlignment="0" applyProtection="0"/>
    <xf numFmtId="170"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176" fontId="29" fillId="0" borderId="0" applyFont="0" applyFill="0" applyBorder="0" applyAlignment="0" applyProtection="0"/>
    <xf numFmtId="174" fontId="29" fillId="0" borderId="0" applyFont="0" applyFill="0" applyBorder="0" applyAlignment="0" applyProtection="0"/>
    <xf numFmtId="174" fontId="29" fillId="0" borderId="0" applyFont="0" applyFill="0" applyBorder="0" applyAlignment="0" applyProtection="0"/>
    <xf numFmtId="174" fontId="29" fillId="0" borderId="0" applyFont="0" applyFill="0" applyBorder="0" applyAlignment="0" applyProtection="0"/>
    <xf numFmtId="176" fontId="29" fillId="0" borderId="0" applyFont="0" applyFill="0" applyBorder="0" applyAlignment="0" applyProtection="0"/>
    <xf numFmtId="173" fontId="29" fillId="0" borderId="0" applyFont="0" applyFill="0" applyBorder="0" applyAlignment="0" applyProtection="0"/>
    <xf numFmtId="43" fontId="33" fillId="0" borderId="0" applyFont="0" applyFill="0" applyBorder="0" applyAlignment="0" applyProtection="0"/>
    <xf numFmtId="17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69"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9"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0" fontId="29" fillId="0" borderId="0"/>
    <xf numFmtId="0" fontId="29" fillId="0" borderId="0"/>
    <xf numFmtId="0" fontId="2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0" fillId="0" borderId="0"/>
    <xf numFmtId="0" fontId="20" fillId="0" borderId="0"/>
    <xf numFmtId="0" fontId="29" fillId="23" borderId="5" applyNumberFormat="0" applyFont="0" applyAlignment="0" applyProtection="0"/>
    <xf numFmtId="9" fontId="20"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172" fontId="29" fillId="0" borderId="0" applyFont="0" applyFill="0" applyBorder="0" applyAlignment="0" applyProtection="0"/>
    <xf numFmtId="9" fontId="29"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3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0" fontId="20" fillId="0" borderId="0"/>
    <xf numFmtId="0" fontId="20" fillId="0" borderId="0"/>
    <xf numFmtId="168"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0" fontId="20" fillId="0" borderId="0"/>
    <xf numFmtId="165" fontId="20" fillId="0" borderId="0" applyFont="0" applyFill="0" applyBorder="0" applyAlignment="0" applyProtection="0"/>
    <xf numFmtId="43" fontId="20" fillId="0" borderId="0" applyFont="0" applyFill="0" applyBorder="0" applyAlignment="0" applyProtection="0"/>
    <xf numFmtId="164" fontId="20" fillId="0" borderId="0" applyFont="0" applyFill="0" applyBorder="0" applyAlignment="0" applyProtection="0"/>
    <xf numFmtId="9" fontId="20" fillId="0" borderId="0" applyFont="0" applyFill="0" applyBorder="0" applyAlignment="0" applyProtection="0"/>
    <xf numFmtId="0" fontId="75" fillId="0" borderId="0"/>
    <xf numFmtId="0" fontId="20" fillId="0" borderId="0"/>
    <xf numFmtId="0" fontId="20" fillId="0" borderId="0"/>
    <xf numFmtId="44"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0" fontId="20"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168"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165" fontId="19" fillId="0" borderId="0" applyFont="0" applyFill="0" applyBorder="0" applyAlignment="0" applyProtection="0"/>
    <xf numFmtId="164"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165" fontId="19" fillId="0" borderId="0" applyFont="0" applyFill="0" applyBorder="0" applyAlignment="0" applyProtection="0"/>
    <xf numFmtId="43" fontId="19" fillId="0" borderId="0" applyFont="0" applyFill="0" applyBorder="0" applyAlignment="0" applyProtection="0"/>
    <xf numFmtId="164"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0" fontId="18" fillId="0" borderId="0"/>
    <xf numFmtId="165" fontId="18" fillId="0" borderId="0" applyFont="0" applyFill="0" applyBorder="0" applyAlignment="0" applyProtection="0"/>
    <xf numFmtId="43" fontId="18" fillId="0" borderId="0" applyFont="0" applyFill="0" applyBorder="0" applyAlignment="0" applyProtection="0"/>
    <xf numFmtId="164" fontId="18"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9" fontId="17" fillId="0" borderId="0" applyFont="0" applyFill="0" applyBorder="0" applyAlignment="0" applyProtection="0"/>
    <xf numFmtId="197" fontId="29" fillId="0" borderId="0" applyFont="0" applyFill="0" applyBorder="0" applyAlignment="0" applyProtection="0"/>
    <xf numFmtId="0" fontId="16" fillId="0" borderId="0"/>
    <xf numFmtId="0" fontId="81" fillId="0" borderId="0"/>
    <xf numFmtId="0" fontId="16" fillId="0" borderId="0"/>
    <xf numFmtId="44" fontId="16" fillId="0" borderId="0" applyFont="0" applyFill="0" applyBorder="0" applyAlignment="0" applyProtection="0"/>
    <xf numFmtId="9" fontId="16" fillId="0" borderId="0" applyFont="0" applyFill="0" applyBorder="0" applyAlignment="0" applyProtection="0"/>
    <xf numFmtId="0" fontId="16" fillId="0" borderId="0"/>
    <xf numFmtId="44" fontId="16" fillId="0" borderId="0" applyFont="0" applyFill="0" applyBorder="0" applyAlignment="0" applyProtection="0"/>
    <xf numFmtId="44" fontId="95" fillId="0" borderId="0" applyFont="0" applyFill="0" applyBorder="0" applyAlignment="0" applyProtection="0"/>
    <xf numFmtId="0" fontId="15" fillId="0" borderId="0"/>
    <xf numFmtId="0" fontId="97" fillId="0" borderId="0" applyNumberFormat="0" applyFill="0" applyBorder="0" applyAlignment="0" applyProtection="0"/>
    <xf numFmtId="42" fontId="15" fillId="0" borderId="0" applyFont="0" applyFill="0" applyBorder="0" applyAlignment="0" applyProtection="0"/>
    <xf numFmtId="0" fontId="14" fillId="0" borderId="0"/>
    <xf numFmtId="44" fontId="14" fillId="0" borderId="0" applyFont="0" applyFill="0" applyBorder="0" applyAlignment="0" applyProtection="0"/>
    <xf numFmtId="0" fontId="13" fillId="0" borderId="0"/>
    <xf numFmtId="44" fontId="13" fillId="0" borderId="0" applyFont="0" applyFill="0" applyBorder="0" applyAlignment="0" applyProtection="0"/>
    <xf numFmtId="211" fontId="29" fillId="0" borderId="0"/>
    <xf numFmtId="211" fontId="13" fillId="0" borderId="0"/>
    <xf numFmtId="0" fontId="29" fillId="0" borderId="0"/>
    <xf numFmtId="0" fontId="29" fillId="0" borderId="0"/>
    <xf numFmtId="0" fontId="13" fillId="0" borderId="0"/>
    <xf numFmtId="0" fontId="13" fillId="0" borderId="0"/>
    <xf numFmtId="0" fontId="13" fillId="0" borderId="0"/>
    <xf numFmtId="0" fontId="13" fillId="0" borderId="0"/>
    <xf numFmtId="0" fontId="13" fillId="0" borderId="0"/>
    <xf numFmtId="211" fontId="13" fillId="0" borderId="0"/>
    <xf numFmtId="168" fontId="13" fillId="0" borderId="0" applyFont="0" applyFill="0" applyBorder="0" applyAlignment="0" applyProtection="0"/>
    <xf numFmtId="211" fontId="33" fillId="11" borderId="0" applyNumberFormat="0" applyBorder="0" applyAlignment="0" applyProtection="0"/>
    <xf numFmtId="211" fontId="29" fillId="0" borderId="0"/>
    <xf numFmtId="171" fontId="29" fillId="0" borderId="0" applyFont="0" applyFill="0" applyBorder="0" applyAlignment="0" applyProtection="0"/>
    <xf numFmtId="211" fontId="29" fillId="0" borderId="0"/>
    <xf numFmtId="211" fontId="29" fillId="0" borderId="0"/>
    <xf numFmtId="211" fontId="29" fillId="0" borderId="0"/>
    <xf numFmtId="211" fontId="29" fillId="0" borderId="0"/>
    <xf numFmtId="0" fontId="29" fillId="0" borderId="0"/>
    <xf numFmtId="211" fontId="29" fillId="0" borderId="0"/>
    <xf numFmtId="211" fontId="29" fillId="0" borderId="0"/>
    <xf numFmtId="211" fontId="29" fillId="0" borderId="0"/>
    <xf numFmtId="211" fontId="29" fillId="0" borderId="0"/>
    <xf numFmtId="211" fontId="29" fillId="0" borderId="0"/>
    <xf numFmtId="211" fontId="33" fillId="2" borderId="0" applyNumberFormat="0" applyBorder="0" applyAlignment="0" applyProtection="0"/>
    <xf numFmtId="211" fontId="33" fillId="2" borderId="0" applyNumberFormat="0" applyBorder="0" applyAlignment="0" applyProtection="0"/>
    <xf numFmtId="211" fontId="33" fillId="3" borderId="0" applyNumberFormat="0" applyBorder="0" applyAlignment="0" applyProtection="0"/>
    <xf numFmtId="211" fontId="33" fillId="3" borderId="0" applyNumberFormat="0" applyBorder="0" applyAlignment="0" applyProtection="0"/>
    <xf numFmtId="211" fontId="33" fillId="4" borderId="0" applyNumberFormat="0" applyBorder="0" applyAlignment="0" applyProtection="0"/>
    <xf numFmtId="211" fontId="33" fillId="4" borderId="0" applyNumberFormat="0" applyBorder="0" applyAlignment="0" applyProtection="0"/>
    <xf numFmtId="211" fontId="33" fillId="5" borderId="0" applyNumberFormat="0" applyBorder="0" applyAlignment="0" applyProtection="0"/>
    <xf numFmtId="211" fontId="33" fillId="5" borderId="0" applyNumberFormat="0" applyBorder="0" applyAlignment="0" applyProtection="0"/>
    <xf numFmtId="211" fontId="33" fillId="6" borderId="0" applyNumberFormat="0" applyBorder="0" applyAlignment="0" applyProtection="0"/>
    <xf numFmtId="211" fontId="33" fillId="6" borderId="0" applyNumberFormat="0" applyBorder="0" applyAlignment="0" applyProtection="0"/>
    <xf numFmtId="211" fontId="33" fillId="7" borderId="0" applyNumberFormat="0" applyBorder="0" applyAlignment="0" applyProtection="0"/>
    <xf numFmtId="211" fontId="33" fillId="7" borderId="0" applyNumberFormat="0" applyBorder="0" applyAlignment="0" applyProtection="0"/>
    <xf numFmtId="211" fontId="33" fillId="2" borderId="0" applyNumberFormat="0" applyBorder="0" applyAlignment="0" applyProtection="0"/>
    <xf numFmtId="211" fontId="33" fillId="2" borderId="0" applyNumberFormat="0" applyBorder="0" applyAlignment="0" applyProtection="0"/>
    <xf numFmtId="211" fontId="33" fillId="3" borderId="0" applyNumberFormat="0" applyBorder="0" applyAlignment="0" applyProtection="0"/>
    <xf numFmtId="211" fontId="33" fillId="3" borderId="0" applyNumberFormat="0" applyBorder="0" applyAlignment="0" applyProtection="0"/>
    <xf numFmtId="211" fontId="33" fillId="4" borderId="0" applyNumberFormat="0" applyBorder="0" applyAlignment="0" applyProtection="0"/>
    <xf numFmtId="211" fontId="33" fillId="4" borderId="0" applyNumberFormat="0" applyBorder="0" applyAlignment="0" applyProtection="0"/>
    <xf numFmtId="211" fontId="33" fillId="5" borderId="0" applyNumberFormat="0" applyBorder="0" applyAlignment="0" applyProtection="0"/>
    <xf numFmtId="211" fontId="33" fillId="5" borderId="0" applyNumberFormat="0" applyBorder="0" applyAlignment="0" applyProtection="0"/>
    <xf numFmtId="211" fontId="33" fillId="6" borderId="0" applyNumberFormat="0" applyBorder="0" applyAlignment="0" applyProtection="0"/>
    <xf numFmtId="211" fontId="33" fillId="6" borderId="0" applyNumberFormat="0" applyBorder="0" applyAlignment="0" applyProtection="0"/>
    <xf numFmtId="211" fontId="33" fillId="7" borderId="0" applyNumberFormat="0" applyBorder="0" applyAlignment="0" applyProtection="0"/>
    <xf numFmtId="211" fontId="33" fillId="7" borderId="0" applyNumberFormat="0" applyBorder="0" applyAlignment="0" applyProtection="0"/>
    <xf numFmtId="211" fontId="33" fillId="8" borderId="0" applyNumberFormat="0" applyBorder="0" applyAlignment="0" applyProtection="0"/>
    <xf numFmtId="211" fontId="33" fillId="8" borderId="0" applyNumberFormat="0" applyBorder="0" applyAlignment="0" applyProtection="0"/>
    <xf numFmtId="211" fontId="33" fillId="9" borderId="0" applyNumberFormat="0" applyBorder="0" applyAlignment="0" applyProtection="0"/>
    <xf numFmtId="211" fontId="33" fillId="9" borderId="0" applyNumberFormat="0" applyBorder="0" applyAlignment="0" applyProtection="0"/>
    <xf numFmtId="211" fontId="33" fillId="10" borderId="0" applyNumberFormat="0" applyBorder="0" applyAlignment="0" applyProtection="0"/>
    <xf numFmtId="211" fontId="33" fillId="10" borderId="0" applyNumberFormat="0" applyBorder="0" applyAlignment="0" applyProtection="0"/>
    <xf numFmtId="211" fontId="33" fillId="5" borderId="0" applyNumberFormat="0" applyBorder="0" applyAlignment="0" applyProtection="0"/>
    <xf numFmtId="211" fontId="33" fillId="5" borderId="0" applyNumberFormat="0" applyBorder="0" applyAlignment="0" applyProtection="0"/>
    <xf numFmtId="211" fontId="33" fillId="8" borderId="0" applyNumberFormat="0" applyBorder="0" applyAlignment="0" applyProtection="0"/>
    <xf numFmtId="211" fontId="33" fillId="8" borderId="0" applyNumberFormat="0" applyBorder="0" applyAlignment="0" applyProtection="0"/>
    <xf numFmtId="211" fontId="33" fillId="11" borderId="0" applyNumberFormat="0" applyBorder="0" applyAlignment="0" applyProtection="0"/>
    <xf numFmtId="211" fontId="33" fillId="8" borderId="0" applyNumberFormat="0" applyBorder="0" applyAlignment="0" applyProtection="0"/>
    <xf numFmtId="211" fontId="33" fillId="8" borderId="0" applyNumberFormat="0" applyBorder="0" applyAlignment="0" applyProtection="0"/>
    <xf numFmtId="211" fontId="33" fillId="9" borderId="0" applyNumberFormat="0" applyBorder="0" applyAlignment="0" applyProtection="0"/>
    <xf numFmtId="211" fontId="33" fillId="9" borderId="0" applyNumberFormat="0" applyBorder="0" applyAlignment="0" applyProtection="0"/>
    <xf numFmtId="211" fontId="33" fillId="10" borderId="0" applyNumberFormat="0" applyBorder="0" applyAlignment="0" applyProtection="0"/>
    <xf numFmtId="211" fontId="33" fillId="10" borderId="0" applyNumberFormat="0" applyBorder="0" applyAlignment="0" applyProtection="0"/>
    <xf numFmtId="211" fontId="33" fillId="5" borderId="0" applyNumberFormat="0" applyBorder="0" applyAlignment="0" applyProtection="0"/>
    <xf numFmtId="211" fontId="33" fillId="5" borderId="0" applyNumberFormat="0" applyBorder="0" applyAlignment="0" applyProtection="0"/>
    <xf numFmtId="211" fontId="33" fillId="8" borderId="0" applyNumberFormat="0" applyBorder="0" applyAlignment="0" applyProtection="0"/>
    <xf numFmtId="211" fontId="33" fillId="8" borderId="0" applyNumberFormat="0" applyBorder="0" applyAlignment="0" applyProtection="0"/>
    <xf numFmtId="211" fontId="33" fillId="11" borderId="0" applyNumberFormat="0" applyBorder="0" applyAlignment="0" applyProtection="0"/>
    <xf numFmtId="211" fontId="33" fillId="11" borderId="0" applyNumberFormat="0" applyBorder="0" applyAlignment="0" applyProtection="0"/>
    <xf numFmtId="211" fontId="34" fillId="12" borderId="0" applyNumberFormat="0" applyBorder="0" applyAlignment="0" applyProtection="0"/>
    <xf numFmtId="211" fontId="34" fillId="9" borderId="0" applyNumberFormat="0" applyBorder="0" applyAlignment="0" applyProtection="0"/>
    <xf numFmtId="211" fontId="34" fillId="1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15" borderId="0" applyNumberFormat="0" applyBorder="0" applyAlignment="0" applyProtection="0"/>
    <xf numFmtId="211" fontId="34" fillId="12" borderId="0" applyNumberFormat="0" applyBorder="0" applyAlignment="0" applyProtection="0"/>
    <xf numFmtId="211" fontId="34" fillId="9" borderId="0" applyNumberFormat="0" applyBorder="0" applyAlignment="0" applyProtection="0"/>
    <xf numFmtId="211" fontId="34" fillId="1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15" borderId="0" applyNumberFormat="0" applyBorder="0" applyAlignment="0" applyProtection="0"/>
    <xf numFmtId="211" fontId="31" fillId="0" borderId="99" applyNumberFormat="0" applyBorder="0" applyAlignment="0"/>
    <xf numFmtId="211" fontId="34" fillId="18" borderId="0" applyNumberFormat="0" applyBorder="0" applyAlignment="0" applyProtection="0"/>
    <xf numFmtId="211" fontId="34" fillId="19" borderId="0" applyNumberFormat="0" applyBorder="0" applyAlignment="0" applyProtection="0"/>
    <xf numFmtId="211" fontId="34" fillId="2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21" borderId="0" applyNumberFormat="0" applyBorder="0" applyAlignment="0" applyProtection="0"/>
    <xf numFmtId="211" fontId="41" fillId="3" borderId="0" applyNumberFormat="0" applyBorder="0" applyAlignment="0" applyProtection="0"/>
    <xf numFmtId="211" fontId="35" fillId="4" borderId="0" applyNumberFormat="0" applyBorder="0" applyAlignment="0" applyProtection="0"/>
    <xf numFmtId="211" fontId="104" fillId="29" borderId="0" applyNumberFormat="0" applyBorder="0" applyAlignment="0" applyProtection="0"/>
    <xf numFmtId="211" fontId="36" fillId="16" borderId="1" applyNumberFormat="0" applyAlignment="0" applyProtection="0"/>
    <xf numFmtId="211" fontId="36" fillId="16" borderId="1" applyNumberFormat="0" applyAlignment="0" applyProtection="0"/>
    <xf numFmtId="211" fontId="37" fillId="17" borderId="2" applyNumberFormat="0" applyAlignment="0" applyProtection="0"/>
    <xf numFmtId="211" fontId="38" fillId="0" borderId="3" applyNumberFormat="0" applyFill="0" applyAlignment="0" applyProtection="0"/>
    <xf numFmtId="211" fontId="37" fillId="17" borderId="2" applyNumberFormat="0" applyAlignment="0" applyProtection="0"/>
    <xf numFmtId="3" fontId="105" fillId="0" borderId="0" applyFont="0" applyFill="0" applyBorder="0" applyAlignment="0" applyProtection="0"/>
    <xf numFmtId="212" fontId="105" fillId="0" borderId="0" applyFont="0" applyFill="0" applyBorder="0" applyAlignment="0" applyProtection="0"/>
    <xf numFmtId="211" fontId="105" fillId="0" borderId="0" applyFont="0" applyFill="0" applyBorder="0" applyAlignment="0" applyProtection="0"/>
    <xf numFmtId="211" fontId="39" fillId="0" borderId="0" applyNumberFormat="0" applyFill="0" applyBorder="0" applyAlignment="0" applyProtection="0"/>
    <xf numFmtId="211" fontId="34" fillId="18" borderId="0" applyNumberFormat="0" applyBorder="0" applyAlignment="0" applyProtection="0"/>
    <xf numFmtId="211" fontId="34" fillId="19" borderId="0" applyNumberFormat="0" applyBorder="0" applyAlignment="0" applyProtection="0"/>
    <xf numFmtId="211" fontId="34" fillId="2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21" borderId="0" applyNumberFormat="0" applyBorder="0" applyAlignment="0" applyProtection="0"/>
    <xf numFmtId="211" fontId="40" fillId="7" borderId="1" applyNumberFormat="0" applyAlignment="0" applyProtection="0"/>
    <xf numFmtId="213"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3"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3" fontId="29" fillId="0" borderId="0" applyFont="0" applyFill="0" applyBorder="0" applyAlignment="0" applyProtection="0"/>
    <xf numFmtId="211" fontId="29" fillId="0" borderId="0" applyFont="0" applyFill="0" applyBorder="0" applyAlignment="0" applyProtection="0"/>
    <xf numFmtId="213"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167" fontId="29" fillId="0" borderId="0" applyFont="0" applyFill="0" applyBorder="0" applyAlignment="0" applyProtection="0"/>
    <xf numFmtId="211" fontId="29" fillId="0" borderId="0" applyFont="0" applyFill="0" applyBorder="0" applyAlignment="0" applyProtection="0"/>
    <xf numFmtId="167"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45" fillId="0" borderId="0" applyNumberFormat="0" applyFill="0" applyBorder="0" applyAlignment="0" applyProtection="0"/>
    <xf numFmtId="2" fontId="105" fillId="0" borderId="0" applyFont="0" applyFill="0" applyBorder="0" applyAlignment="0" applyProtection="0"/>
    <xf numFmtId="211" fontId="35" fillId="4" borderId="0" applyNumberFormat="0" applyBorder="0" applyAlignment="0" applyProtection="0"/>
    <xf numFmtId="211" fontId="47" fillId="0" borderId="7" applyNumberFormat="0" applyFill="0" applyAlignment="0" applyProtection="0"/>
    <xf numFmtId="211" fontId="47" fillId="0" borderId="7" applyNumberFormat="0" applyFill="0" applyAlignment="0" applyProtection="0"/>
    <xf numFmtId="211" fontId="106" fillId="0" borderId="0" applyNumberFormat="0" applyFill="0" applyBorder="0" applyAlignment="0" applyProtection="0"/>
    <xf numFmtId="211" fontId="48" fillId="0" borderId="8" applyNumberFormat="0" applyFill="0" applyAlignment="0" applyProtection="0"/>
    <xf numFmtId="211" fontId="48" fillId="0" borderId="8" applyNumberFormat="0" applyFill="0" applyAlignment="0" applyProtection="0"/>
    <xf numFmtId="211" fontId="60" fillId="0" borderId="0" applyNumberFormat="0" applyFill="0" applyBorder="0" applyAlignment="0" applyProtection="0"/>
    <xf numFmtId="211" fontId="39" fillId="0" borderId="9" applyNumberFormat="0" applyFill="0" applyAlignment="0" applyProtection="0"/>
    <xf numFmtId="211" fontId="39" fillId="0" borderId="0" applyNumberFormat="0" applyFill="0" applyBorder="0" applyAlignment="0" applyProtection="0"/>
    <xf numFmtId="211" fontId="41" fillId="3" borderId="0" applyNumberFormat="0" applyBorder="0" applyAlignment="0" applyProtection="0"/>
    <xf numFmtId="211" fontId="102" fillId="30" borderId="0" applyNumberFormat="0" applyBorder="0" applyAlignment="0" applyProtection="0"/>
    <xf numFmtId="211" fontId="84" fillId="30" borderId="0" applyNumberFormat="0" applyBorder="0" applyProtection="0">
      <alignment horizontal="left" vertical="center" wrapText="1"/>
    </xf>
    <xf numFmtId="211" fontId="102" fillId="30" borderId="0" applyNumberFormat="0" applyBorder="0" applyAlignment="0" applyProtection="0"/>
    <xf numFmtId="211" fontId="40" fillId="7" borderId="1" applyNumberFormat="0" applyAlignment="0" applyProtection="0"/>
    <xf numFmtId="211" fontId="38" fillId="0" borderId="3" applyNumberFormat="0" applyFill="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211" fontId="29" fillId="0" borderId="0" applyFont="0" applyFill="0" applyBorder="0" applyAlignment="0" applyProtection="0"/>
    <xf numFmtId="43" fontId="29" fillId="0" borderId="0" applyFont="0" applyFill="0" applyBorder="0" applyAlignment="0" applyProtection="0"/>
    <xf numFmtId="43" fontId="13"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214" fontId="29" fillId="0" borderId="0" applyFont="0" applyFill="0" applyBorder="0" applyAlignment="0" applyProtection="0"/>
    <xf numFmtId="172" fontId="29" fillId="0" borderId="0" applyFont="0" applyFill="0" applyBorder="0" applyAlignment="0" applyProtection="0"/>
    <xf numFmtId="214" fontId="29" fillId="0" borderId="0" applyFont="0" applyFill="0" applyBorder="0" applyAlignment="0" applyProtection="0"/>
    <xf numFmtId="43" fontId="13"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44" fontId="29"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7" fontId="29" fillId="0" borderId="0" applyFont="0" applyFill="0" applyBorder="0" applyAlignment="0" applyProtection="0"/>
    <xf numFmtId="171"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211" fontId="42" fillId="22" borderId="0" applyNumberFormat="0" applyBorder="0" applyAlignment="0" applyProtection="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107" fillId="0" borderId="0"/>
    <xf numFmtId="211" fontId="107"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107" fillId="0" borderId="0"/>
    <xf numFmtId="215" fontId="108" fillId="0" borderId="0"/>
    <xf numFmtId="215" fontId="108" fillId="0" borderId="0"/>
    <xf numFmtId="215" fontId="108" fillId="0" borderId="0"/>
    <xf numFmtId="211" fontId="29" fillId="0" borderId="0"/>
    <xf numFmtId="215" fontId="108" fillId="0" borderId="0"/>
    <xf numFmtId="211" fontId="29" fillId="0" borderId="0"/>
    <xf numFmtId="215" fontId="108" fillId="0" borderId="0"/>
    <xf numFmtId="215" fontId="108" fillId="0" borderId="0"/>
    <xf numFmtId="215" fontId="108" fillId="0" borderId="0"/>
    <xf numFmtId="215" fontId="108" fillId="0" borderId="0"/>
    <xf numFmtId="215" fontId="108" fillId="0" borderId="0"/>
    <xf numFmtId="215" fontId="108" fillId="0" borderId="0"/>
    <xf numFmtId="211" fontId="29" fillId="0" borderId="0"/>
    <xf numFmtId="211" fontId="29" fillId="0" borderId="0"/>
    <xf numFmtId="211" fontId="107" fillId="0" borderId="0"/>
    <xf numFmtId="211" fontId="107" fillId="0" borderId="0"/>
    <xf numFmtId="211" fontId="107" fillId="0" borderId="0"/>
    <xf numFmtId="211" fontId="107" fillId="0" borderId="0"/>
    <xf numFmtId="211" fontId="107" fillId="0" borderId="0"/>
    <xf numFmtId="211" fontId="107" fillId="0" borderId="0"/>
    <xf numFmtId="211" fontId="107"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29" fillId="0" borderId="0"/>
    <xf numFmtId="215" fontId="108" fillId="0" borderId="0"/>
    <xf numFmtId="215" fontId="108" fillId="0" borderId="0"/>
    <xf numFmtId="211" fontId="103" fillId="0" borderId="0"/>
    <xf numFmtId="211" fontId="29" fillId="0" borderId="0"/>
    <xf numFmtId="215" fontId="108" fillId="0" borderId="0"/>
    <xf numFmtId="215" fontId="108" fillId="0" borderId="0"/>
    <xf numFmtId="215" fontId="108" fillId="0" borderId="0"/>
    <xf numFmtId="215" fontId="108" fillId="0" borderId="0"/>
    <xf numFmtId="215" fontId="108" fillId="0" borderId="0"/>
    <xf numFmtId="215" fontId="108" fillId="0" borderId="0"/>
    <xf numFmtId="215" fontId="108" fillId="0" borderId="0"/>
    <xf numFmtId="215" fontId="108"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33" fillId="0" borderId="0"/>
    <xf numFmtId="211" fontId="33" fillId="0" borderId="0"/>
    <xf numFmtId="211" fontId="33" fillId="0" borderId="0"/>
    <xf numFmtId="211" fontId="33" fillId="0" borderId="0"/>
    <xf numFmtId="211" fontId="33" fillId="0" borderId="0"/>
    <xf numFmtId="211" fontId="33" fillId="0" borderId="0"/>
    <xf numFmtId="211" fontId="29" fillId="0" borderId="0"/>
    <xf numFmtId="211" fontId="13" fillId="0" borderId="0"/>
    <xf numFmtId="211" fontId="29" fillId="0" borderId="0" applyAlignment="0"/>
    <xf numFmtId="215" fontId="108" fillId="0" borderId="0"/>
    <xf numFmtId="211" fontId="13" fillId="0" borderId="0"/>
    <xf numFmtId="211" fontId="29" fillId="0" borderId="0"/>
    <xf numFmtId="215" fontId="108" fillId="0" borderId="0"/>
    <xf numFmtId="211" fontId="33" fillId="0" borderId="0"/>
    <xf numFmtId="211" fontId="33"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23" borderId="5" applyNumberFormat="0" applyFont="0" applyAlignment="0" applyProtection="0"/>
    <xf numFmtId="211" fontId="33"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33" fillId="23" borderId="5" applyNumberFormat="0" applyFont="0" applyAlignment="0" applyProtection="0"/>
    <xf numFmtId="211" fontId="33" fillId="23" borderId="5" applyNumberFormat="0" applyFont="0" applyAlignment="0" applyProtection="0"/>
    <xf numFmtId="211" fontId="33" fillId="23" borderId="5" applyNumberFormat="0" applyFont="0" applyAlignment="0" applyProtection="0"/>
    <xf numFmtId="211" fontId="43" fillId="16" borderId="6" applyNumberFormat="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13"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211" fontId="43" fillId="16" borderId="6" applyNumberFormat="0" applyAlignment="0" applyProtection="0"/>
    <xf numFmtId="211" fontId="44" fillId="0" borderId="0" applyNumberFormat="0" applyFill="0" applyBorder="0" applyAlignment="0" applyProtection="0"/>
    <xf numFmtId="211" fontId="45" fillId="0" borderId="0" applyNumberFormat="0" applyFill="0" applyBorder="0" applyAlignment="0" applyProtection="0"/>
    <xf numFmtId="211" fontId="46" fillId="0" borderId="0" applyNumberFormat="0" applyFill="0" applyBorder="0" applyAlignment="0" applyProtection="0"/>
    <xf numFmtId="211" fontId="47" fillId="0" borderId="7" applyNumberFormat="0" applyFill="0" applyAlignment="0" applyProtection="0"/>
    <xf numFmtId="211" fontId="48" fillId="0" borderId="8" applyNumberFormat="0" applyFill="0" applyAlignment="0" applyProtection="0"/>
    <xf numFmtId="211" fontId="39" fillId="0" borderId="9" applyNumberFormat="0" applyFill="0" applyAlignment="0" applyProtection="0"/>
    <xf numFmtId="211" fontId="46" fillId="0" borderId="0" applyNumberFormat="0" applyFill="0" applyBorder="0" applyAlignment="0" applyProtection="0"/>
    <xf numFmtId="211" fontId="49" fillId="0" borderId="10" applyNumberFormat="0" applyFill="0" applyAlignment="0" applyProtection="0"/>
    <xf numFmtId="211" fontId="44" fillId="0" borderId="0" applyNumberFormat="0" applyFill="0" applyBorder="0" applyAlignment="0" applyProtection="0"/>
    <xf numFmtId="0" fontId="63" fillId="0" borderId="0"/>
    <xf numFmtId="43" fontId="63" fillId="0" borderId="0" applyFont="0" applyFill="0" applyBorder="0" applyAlignment="0" applyProtection="0"/>
    <xf numFmtId="0" fontId="29" fillId="0" borderId="0"/>
    <xf numFmtId="4" fontId="58" fillId="0" borderId="0">
      <protection locked="0"/>
    </xf>
    <xf numFmtId="0" fontId="29" fillId="0" borderId="0">
      <alignment horizontal="center"/>
    </xf>
    <xf numFmtId="0" fontId="29" fillId="0" borderId="0">
      <alignment horizontal="center"/>
    </xf>
    <xf numFmtId="0" fontId="29" fillId="0" borderId="0">
      <alignment horizontal="center"/>
    </xf>
    <xf numFmtId="0" fontId="29" fillId="0" borderId="0">
      <alignment horizontal="center"/>
    </xf>
    <xf numFmtId="216" fontId="58" fillId="0" borderId="0">
      <protection locked="0"/>
    </xf>
    <xf numFmtId="217" fontId="58" fillId="0" borderId="0">
      <protection locked="0"/>
    </xf>
    <xf numFmtId="218" fontId="29" fillId="0" borderId="0" applyFont="0" applyFill="0" applyBorder="0" applyAlignment="0" applyProtection="0"/>
    <xf numFmtId="219" fontId="58" fillId="0" borderId="0">
      <protection locked="0"/>
    </xf>
    <xf numFmtId="220" fontId="109" fillId="0" borderId="0">
      <protection locked="0"/>
    </xf>
    <xf numFmtId="220" fontId="109" fillId="0" borderId="0">
      <protection locked="0"/>
    </xf>
    <xf numFmtId="221" fontId="33" fillId="0" borderId="0" applyFont="0" applyFill="0" applyBorder="0" applyAlignment="0" applyProtection="0"/>
    <xf numFmtId="221" fontId="33" fillId="0" borderId="0" applyFont="0" applyFill="0" applyBorder="0" applyAlignment="0" applyProtection="0"/>
    <xf numFmtId="221" fontId="33" fillId="0" borderId="0" applyFont="0" applyFill="0" applyBorder="0" applyAlignment="0" applyProtection="0"/>
    <xf numFmtId="43" fontId="29" fillId="0" borderId="0" applyFont="0" applyFill="0" applyBorder="0" applyAlignment="0" applyProtection="0"/>
    <xf numFmtId="221" fontId="33" fillId="0" borderId="0" applyFont="0" applyFill="0" applyBorder="0" applyAlignment="0" applyProtection="0"/>
    <xf numFmtId="221" fontId="33" fillId="0" borderId="0" applyFont="0" applyFill="0" applyBorder="0" applyAlignment="0" applyProtection="0"/>
    <xf numFmtId="221" fontId="33" fillId="0" borderId="0" applyFont="0" applyFill="0" applyBorder="0" applyAlignment="0" applyProtection="0"/>
    <xf numFmtId="43" fontId="13" fillId="0" borderId="0" applyFont="0" applyFill="0" applyBorder="0" applyAlignment="0" applyProtection="0"/>
    <xf numFmtId="221" fontId="33" fillId="0" borderId="0" applyFont="0" applyFill="0" applyBorder="0" applyAlignment="0" applyProtection="0"/>
    <xf numFmtId="210" fontId="33" fillId="0" borderId="0" applyFont="0" applyFill="0" applyBorder="0" applyAlignment="0" applyProtection="0"/>
    <xf numFmtId="21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1" fontId="29"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68" fontId="13" fillId="0" borderId="0" applyFont="0" applyFill="0" applyBorder="0" applyAlignment="0" applyProtection="0"/>
    <xf numFmtId="170" fontId="33" fillId="0" borderId="0" applyFont="0" applyFill="0" applyBorder="0" applyAlignment="0" applyProtection="0"/>
    <xf numFmtId="222" fontId="29" fillId="0" borderId="0" applyFont="0" applyFill="0" applyBorder="0" applyAlignment="0" applyProtection="0"/>
    <xf numFmtId="209" fontId="33" fillId="0" borderId="0" applyFont="0" applyFill="0" applyBorder="0" applyAlignment="0" applyProtection="0"/>
    <xf numFmtId="171" fontId="29" fillId="0" borderId="0" applyFont="0" applyFill="0" applyBorder="0" applyAlignment="0" applyProtection="0"/>
    <xf numFmtId="209" fontId="33" fillId="0" borderId="0" applyFont="0" applyFill="0" applyBorder="0" applyAlignment="0" applyProtection="0"/>
    <xf numFmtId="168" fontId="13" fillId="0" borderId="0" applyFont="0" applyFill="0" applyBorder="0" applyAlignment="0" applyProtection="0"/>
    <xf numFmtId="0" fontId="76" fillId="0" borderId="0"/>
    <xf numFmtId="0" fontId="13" fillId="0" borderId="0"/>
    <xf numFmtId="0" fontId="13" fillId="0" borderId="0"/>
    <xf numFmtId="0" fontId="13" fillId="0" borderId="0"/>
    <xf numFmtId="0" fontId="13" fillId="0" borderId="0"/>
    <xf numFmtId="0" fontId="13" fillId="0" borderId="0"/>
    <xf numFmtId="0" fontId="29" fillId="0" borderId="0"/>
    <xf numFmtId="0" fontId="2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3" fillId="0" borderId="0"/>
    <xf numFmtId="0" fontId="29" fillId="0" borderId="0"/>
    <xf numFmtId="0" fontId="29" fillId="0" borderId="0"/>
    <xf numFmtId="0" fontId="29" fillId="0" borderId="0"/>
    <xf numFmtId="0" fontId="63" fillId="0" borderId="0"/>
    <xf numFmtId="0" fontId="63" fillId="0" borderId="0"/>
    <xf numFmtId="0" fontId="63" fillId="0" borderId="0"/>
    <xf numFmtId="0" fontId="63" fillId="0" borderId="0"/>
    <xf numFmtId="0" fontId="63" fillId="0" borderId="0"/>
    <xf numFmtId="0" fontId="63" fillId="0" borderId="0"/>
    <xf numFmtId="0" fontId="29"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9" fillId="0" borderId="0"/>
    <xf numFmtId="0" fontId="29" fillId="0" borderId="0"/>
    <xf numFmtId="0" fontId="76" fillId="0" borderId="0"/>
    <xf numFmtId="0" fontId="29" fillId="0" borderId="0"/>
    <xf numFmtId="223" fontId="58" fillId="0" borderId="0">
      <protection locked="0"/>
    </xf>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0" fontId="1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43" fontId="13" fillId="0" borderId="0" applyFont="0" applyFill="0" applyBorder="0" applyAlignment="0" applyProtection="0"/>
    <xf numFmtId="168" fontId="63" fillId="0" borderId="0" applyFont="0" applyFill="0" applyBorder="0" applyAlignment="0" applyProtection="0"/>
    <xf numFmtId="168" fontId="13" fillId="0" borderId="0" applyFont="0" applyFill="0" applyBorder="0" applyAlignment="0" applyProtection="0"/>
    <xf numFmtId="0" fontId="63" fillId="0" borderId="0"/>
    <xf numFmtId="0" fontId="63" fillId="0" borderId="0"/>
    <xf numFmtId="0" fontId="6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9"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1" fillId="0" borderId="99" applyNumberFormat="0" applyBorder="0" applyAlignment="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21" borderId="0" applyNumberFormat="0" applyBorder="0" applyAlignment="0" applyProtection="0"/>
    <xf numFmtId="0" fontId="41" fillId="3" borderId="0" applyNumberFormat="0" applyBorder="0" applyAlignment="0" applyProtection="0"/>
    <xf numFmtId="0" fontId="36" fillId="16" borderId="1" applyNumberFormat="0" applyAlignment="0" applyProtection="0"/>
    <xf numFmtId="0" fontId="37" fillId="17" borderId="2" applyNumberFormat="0" applyAlignment="0" applyProtection="0"/>
    <xf numFmtId="0" fontId="105"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177" fontId="29" fillId="0" borderId="0" applyFont="0" applyFill="0" applyBorder="0" applyAlignment="0" applyProtection="0"/>
    <xf numFmtId="177" fontId="29" fillId="0" borderId="0" applyFont="0" applyFill="0" applyBorder="0" applyAlignment="0" applyProtection="0"/>
    <xf numFmtId="224" fontId="29" fillId="0" borderId="0" applyFont="0" applyFill="0" applyBorder="0" applyAlignment="0" applyProtection="0"/>
    <xf numFmtId="177"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0" fontId="45" fillId="0" borderId="0" applyNumberFormat="0" applyFill="0" applyBorder="0" applyAlignment="0" applyProtection="0"/>
    <xf numFmtId="0" fontId="35" fillId="4" borderId="0" applyNumberFormat="0" applyBorder="0" applyAlignment="0" applyProtection="0"/>
    <xf numFmtId="0" fontId="106" fillId="0" borderId="0" applyNumberFormat="0" applyFill="0" applyBorder="0" applyAlignment="0" applyProtection="0"/>
    <xf numFmtId="0" fontId="60" fillId="0" borderId="0" applyNumberFormat="0" applyFill="0" applyBorder="0" applyAlignment="0" applyProtection="0"/>
    <xf numFmtId="0" fontId="39" fillId="0" borderId="9"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38" fillId="0" borderId="3" applyNumberFormat="0" applyFill="0" applyAlignment="0" applyProtection="0"/>
    <xf numFmtId="0"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3" fillId="0" borderId="0"/>
    <xf numFmtId="0" fontId="33" fillId="0" borderId="0"/>
    <xf numFmtId="0" fontId="33" fillId="0" borderId="0"/>
    <xf numFmtId="0" fontId="33" fillId="0" borderId="0"/>
    <xf numFmtId="0" fontId="3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3" fillId="0" borderId="0"/>
    <xf numFmtId="0" fontId="33" fillId="0" borderId="0"/>
    <xf numFmtId="0" fontId="33" fillId="0" borderId="0"/>
    <xf numFmtId="0" fontId="63" fillId="0" borderId="0"/>
    <xf numFmtId="0" fontId="29" fillId="0" borderId="0" applyAlignment="0"/>
    <xf numFmtId="0" fontId="29" fillId="0" borderId="0"/>
    <xf numFmtId="0" fontId="13" fillId="0" borderId="0"/>
    <xf numFmtId="0" fontId="13" fillId="0" borderId="0"/>
    <xf numFmtId="0"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0" fontId="43" fillId="16" borderId="6" applyNumberFormat="0" applyAlignment="0" applyProtection="0"/>
    <xf numFmtId="0" fontId="46" fillId="0" borderId="0" applyNumberFormat="0" applyFill="0" applyBorder="0" applyAlignment="0" applyProtection="0"/>
    <xf numFmtId="0" fontId="44" fillId="0" borderId="0" applyNumberFormat="0" applyFill="0" applyBorder="0" applyAlignment="0" applyProtection="0"/>
    <xf numFmtId="211" fontId="29" fillId="0" borderId="0"/>
    <xf numFmtId="211" fontId="29" fillId="0" borderId="0"/>
    <xf numFmtId="0" fontId="29" fillId="0" borderId="0"/>
    <xf numFmtId="0" fontId="29" fillId="0" borderId="0"/>
    <xf numFmtId="211" fontId="29" fillId="0" borderId="0"/>
    <xf numFmtId="211" fontId="33" fillId="2" borderId="0" applyNumberFormat="0" applyBorder="0" applyAlignment="0" applyProtection="0"/>
    <xf numFmtId="0" fontId="33" fillId="2" borderId="0" applyNumberFormat="0" applyBorder="0" applyAlignment="0" applyProtection="0"/>
    <xf numFmtId="0" fontId="33" fillId="2" borderId="0" applyNumberFormat="0" applyBorder="0" applyAlignment="0" applyProtection="0"/>
    <xf numFmtId="211"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211" fontId="33" fillId="4" borderId="0" applyNumberFormat="0" applyBorder="0" applyAlignment="0" applyProtection="0"/>
    <xf numFmtId="0" fontId="33" fillId="4" borderId="0" applyNumberFormat="0" applyBorder="0" applyAlignment="0" applyProtection="0"/>
    <xf numFmtId="0" fontId="33" fillId="4" borderId="0" applyNumberFormat="0" applyBorder="0" applyAlignment="0" applyProtection="0"/>
    <xf numFmtId="211" fontId="33" fillId="5" borderId="0" applyNumberFormat="0" applyBorder="0" applyAlignment="0" applyProtection="0"/>
    <xf numFmtId="0" fontId="33" fillId="5" borderId="0" applyNumberFormat="0" applyBorder="0" applyAlignment="0" applyProtection="0"/>
    <xf numFmtId="0" fontId="33" fillId="5" borderId="0" applyNumberFormat="0" applyBorder="0" applyAlignment="0" applyProtection="0"/>
    <xf numFmtId="211"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211" fontId="33" fillId="7" borderId="0" applyNumberFormat="0" applyBorder="0" applyAlignment="0" applyProtection="0"/>
    <xf numFmtId="0" fontId="33" fillId="7" borderId="0" applyNumberFormat="0" applyBorder="0" applyAlignment="0" applyProtection="0"/>
    <xf numFmtId="0" fontId="33" fillId="7" borderId="0" applyNumberFormat="0" applyBorder="0" applyAlignment="0" applyProtection="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211"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211" fontId="33" fillId="9" borderId="0" applyNumberFormat="0" applyBorder="0" applyAlignment="0" applyProtection="0"/>
    <xf numFmtId="0" fontId="33" fillId="9" borderId="0" applyNumberFormat="0" applyBorder="0" applyAlignment="0" applyProtection="0"/>
    <xf numFmtId="0" fontId="33" fillId="9" borderId="0" applyNumberFormat="0" applyBorder="0" applyAlignment="0" applyProtection="0"/>
    <xf numFmtId="211"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211" fontId="33" fillId="5" borderId="0" applyNumberFormat="0" applyBorder="0" applyAlignment="0" applyProtection="0"/>
    <xf numFmtId="0" fontId="33" fillId="5" borderId="0" applyNumberFormat="0" applyBorder="0" applyAlignment="0" applyProtection="0"/>
    <xf numFmtId="0" fontId="33" fillId="5" borderId="0" applyNumberFormat="0" applyBorder="0" applyAlignment="0" applyProtection="0"/>
    <xf numFmtId="211"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211"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211"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211"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211"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211"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211"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211"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211" fontId="31" fillId="0" borderId="99" applyNumberFormat="0" applyBorder="0" applyAlignment="0"/>
    <xf numFmtId="0" fontId="31" fillId="0" borderId="99" applyNumberFormat="0" applyBorder="0" applyAlignment="0"/>
    <xf numFmtId="0" fontId="31" fillId="0" borderId="99" applyNumberFormat="0" applyBorder="0" applyAlignment="0"/>
    <xf numFmtId="211"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211"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211"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211"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211"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211"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211"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35" fillId="4" borderId="0" applyNumberFormat="0" applyBorder="0" applyAlignment="0" applyProtection="0"/>
    <xf numFmtId="211" fontId="36" fillId="16" borderId="1" applyNumberFormat="0" applyAlignment="0" applyProtection="0"/>
    <xf numFmtId="0" fontId="36" fillId="16" borderId="1" applyNumberFormat="0" applyAlignment="0" applyProtection="0"/>
    <xf numFmtId="0" fontId="36" fillId="16" borderId="1" applyNumberFormat="0" applyAlignment="0" applyProtection="0"/>
    <xf numFmtId="0" fontId="36" fillId="16" borderId="1" applyNumberFormat="0" applyAlignment="0" applyProtection="0"/>
    <xf numFmtId="0" fontId="37" fillId="17" borderId="2" applyNumberFormat="0" applyAlignment="0" applyProtection="0"/>
    <xf numFmtId="0" fontId="38" fillId="0" borderId="3" applyNumberFormat="0" applyFill="0" applyAlignment="0" applyProtection="0"/>
    <xf numFmtId="211" fontId="37" fillId="17" borderId="2" applyNumberFormat="0" applyAlignment="0" applyProtection="0"/>
    <xf numFmtId="211" fontId="37" fillId="17" borderId="2" applyNumberFormat="0" applyAlignment="0" applyProtection="0"/>
    <xf numFmtId="211" fontId="105" fillId="0" borderId="0" applyFont="0" applyFill="0" applyBorder="0" applyAlignment="0" applyProtection="0"/>
    <xf numFmtId="217" fontId="58" fillId="0" borderId="0">
      <protection locked="0"/>
    </xf>
    <xf numFmtId="217" fontId="58" fillId="0" borderId="0">
      <protection locked="0"/>
    </xf>
    <xf numFmtId="0" fontId="39" fillId="0" borderId="0" applyNumberFormat="0" applyFill="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21" borderId="0" applyNumberFormat="0" applyBorder="0" applyAlignment="0" applyProtection="0"/>
    <xf numFmtId="0" fontId="40" fillId="7" borderId="1" applyNumberFormat="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177" fontId="29" fillId="0" borderId="0" applyFont="0" applyFill="0" applyBorder="0" applyAlignment="0" applyProtection="0"/>
    <xf numFmtId="177" fontId="29" fillId="0" borderId="0" applyFont="0" applyFill="0" applyBorder="0" applyAlignment="0" applyProtection="0"/>
    <xf numFmtId="211" fontId="29" fillId="0" borderId="0" applyFont="0" applyFill="0" applyBorder="0" applyAlignment="0" applyProtection="0"/>
    <xf numFmtId="177" fontId="29" fillId="0" borderId="0" applyFont="0" applyFill="0" applyBorder="0" applyAlignment="0" applyProtection="0"/>
    <xf numFmtId="177" fontId="29" fillId="0" borderId="0" applyFont="0" applyFill="0" applyBorder="0" applyAlignment="0" applyProtection="0"/>
    <xf numFmtId="213" fontId="29" fillId="0" borderId="0" applyFont="0" applyFill="0" applyBorder="0" applyAlignment="0" applyProtection="0"/>
    <xf numFmtId="218" fontId="29" fillId="0" borderId="0" applyFont="0" applyFill="0" applyBorder="0" applyAlignment="0" applyProtection="0"/>
    <xf numFmtId="218"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5"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3"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177" fontId="108"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167"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1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0" fontId="63" fillId="0" borderId="0"/>
    <xf numFmtId="211"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211" fontId="35" fillId="4" borderId="0" applyNumberFormat="0" applyBorder="0" applyAlignment="0" applyProtection="0"/>
    <xf numFmtId="211" fontId="35" fillId="4" borderId="0" applyNumberFormat="0" applyBorder="0" applyAlignment="0" applyProtection="0"/>
    <xf numFmtId="211" fontId="47" fillId="0" borderId="7" applyNumberFormat="0" applyFill="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211" fontId="48" fillId="0" borderId="8"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211"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211" fontId="39" fillId="0" borderId="0" applyNumberFormat="0" applyFill="0" applyBorder="0" applyAlignment="0" applyProtection="0"/>
    <xf numFmtId="211" fontId="39" fillId="0" borderId="0" applyNumberFormat="0" applyFill="0" applyBorder="0" applyAlignment="0" applyProtection="0"/>
    <xf numFmtId="0" fontId="110" fillId="0" borderId="0" applyNumberFormat="0" applyFill="0" applyBorder="0" applyAlignment="0" applyProtection="0">
      <alignment vertical="top"/>
      <protection locked="0"/>
    </xf>
    <xf numFmtId="0" fontId="41" fillId="3" borderId="0" applyNumberFormat="0" applyBorder="0" applyAlignment="0" applyProtection="0"/>
    <xf numFmtId="0" fontId="41" fillId="3" borderId="0" applyNumberFormat="0" applyBorder="0" applyAlignment="0" applyProtection="0"/>
    <xf numFmtId="211" fontId="40" fillId="7" borderId="1" applyNumberFormat="0" applyAlignment="0" applyProtection="0"/>
    <xf numFmtId="211" fontId="40" fillId="7" borderId="1" applyNumberFormat="0" applyAlignment="0" applyProtection="0"/>
    <xf numFmtId="211" fontId="38" fillId="0" borderId="3" applyNumberFormat="0" applyFill="0" applyAlignment="0" applyProtection="0"/>
    <xf numFmtId="211" fontId="38" fillId="0" borderId="3" applyNumberFormat="0" applyFill="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221" fontId="29" fillId="0" borderId="0" applyFont="0" applyFill="0" applyBorder="0" applyAlignment="0" applyProtection="0"/>
    <xf numFmtId="172" fontId="29" fillId="0" borderId="0" applyFont="0" applyFill="0" applyBorder="0" applyAlignment="0" applyProtection="0"/>
    <xf numFmtId="43" fontId="3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76" fillId="0" borderId="0" applyFont="0" applyFill="0" applyBorder="0" applyAlignment="0" applyProtection="0"/>
    <xf numFmtId="43" fontId="13" fillId="0" borderId="0" applyFont="0" applyFill="0" applyBorder="0" applyAlignment="0" applyProtection="0"/>
    <xf numFmtId="43" fontId="76"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76" fillId="0" borderId="0" applyFont="0" applyFill="0" applyBorder="0" applyAlignment="0" applyProtection="0"/>
    <xf numFmtId="43" fontId="91"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29" fillId="0" borderId="0" applyFont="0" applyFill="0" applyBorder="0" applyAlignment="0" applyProtection="0"/>
    <xf numFmtId="226" fontId="33" fillId="0" borderId="0" applyFont="0" applyFill="0" applyBorder="0" applyAlignment="0" applyProtection="0"/>
    <xf numFmtId="204" fontId="13" fillId="0" borderId="0" applyFont="0" applyFill="0" applyBorder="0" applyAlignment="0" applyProtection="0"/>
    <xf numFmtId="226" fontId="33" fillId="0" borderId="0" applyFont="0" applyFill="0" applyBorder="0" applyAlignment="0" applyProtection="0"/>
    <xf numFmtId="226" fontId="33" fillId="0" borderId="0" applyFont="0" applyFill="0" applyBorder="0" applyAlignment="0" applyProtection="0"/>
    <xf numFmtId="219" fontId="29" fillId="0" borderId="0" applyFont="0" applyFill="0" applyBorder="0" applyAlignment="0" applyProtection="0"/>
    <xf numFmtId="219" fontId="29" fillId="0" borderId="0" applyFont="0" applyFill="0" applyBorder="0" applyAlignment="0" applyProtection="0"/>
    <xf numFmtId="43"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172" fontId="29" fillId="0" borderId="0" applyFont="0" applyFill="0" applyBorder="0" applyAlignment="0" applyProtection="0"/>
    <xf numFmtId="43" fontId="29" fillId="0" borderId="0" applyFont="0" applyFill="0" applyBorder="0" applyAlignment="0" applyProtection="0"/>
    <xf numFmtId="195" fontId="29" fillId="0" borderId="0" applyFont="0" applyFill="0" applyBorder="0" applyAlignment="0" applyProtection="0"/>
    <xf numFmtId="227" fontId="29" fillId="0" borderId="0" applyFont="0" applyFill="0" applyBorder="0" applyAlignment="0" applyProtection="0"/>
    <xf numFmtId="179" fontId="29" fillId="0" borderId="0" applyFont="0" applyFill="0" applyBorder="0" applyAlignment="0" applyProtection="0"/>
    <xf numFmtId="227" fontId="29" fillId="0" borderId="0" applyFont="0" applyFill="0" applyBorder="0" applyAlignment="0" applyProtection="0"/>
    <xf numFmtId="179" fontId="29" fillId="0" borderId="0" applyFont="0" applyFill="0" applyBorder="0" applyAlignment="0" applyProtection="0"/>
    <xf numFmtId="179" fontId="29" fillId="0" borderId="0" applyFont="0" applyFill="0" applyBorder="0" applyAlignment="0" applyProtection="0"/>
    <xf numFmtId="177" fontId="29" fillId="0" borderId="0" applyFont="0" applyFill="0" applyBorder="0" applyAlignment="0" applyProtection="0"/>
    <xf numFmtId="179" fontId="29" fillId="0" borderId="0" applyFont="0" applyFill="0" applyBorder="0" applyAlignment="0" applyProtection="0"/>
    <xf numFmtId="177" fontId="29" fillId="0" borderId="0" applyFont="0" applyFill="0" applyBorder="0" applyAlignment="0" applyProtection="0"/>
    <xf numFmtId="219"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95" fontId="29" fillId="0" borderId="0" applyFont="0" applyFill="0" applyBorder="0" applyAlignment="0" applyProtection="0"/>
    <xf numFmtId="172"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172"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6"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227"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227" fontId="29" fillId="0" borderId="0" applyFont="0" applyFill="0" applyBorder="0" applyAlignment="0" applyProtection="0"/>
    <xf numFmtId="221" fontId="33" fillId="0" borderId="0" applyFont="0" applyFill="0" applyBorder="0" applyAlignment="0" applyProtection="0"/>
    <xf numFmtId="221" fontId="33"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227" fontId="29" fillId="0" borderId="0" applyFont="0" applyFill="0" applyBorder="0" applyAlignment="0" applyProtection="0"/>
    <xf numFmtId="43" fontId="3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214" fontId="2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1" fontId="29" fillId="0" borderId="0" applyFont="0" applyFill="0" applyBorder="0" applyAlignment="0" applyProtection="0"/>
    <xf numFmtId="168" fontId="33" fillId="0" borderId="0" applyFont="0" applyFill="0" applyBorder="0" applyAlignment="0" applyProtection="0"/>
    <xf numFmtId="168" fontId="63" fillId="0" borderId="0" applyFont="0" applyFill="0" applyBorder="0" applyAlignment="0" applyProtection="0"/>
    <xf numFmtId="168" fontId="6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168" fontId="76" fillId="0" borderId="0" applyFont="0" applyFill="0" applyBorder="0" applyAlignment="0" applyProtection="0"/>
    <xf numFmtId="168" fontId="13" fillId="0" borderId="0" applyFont="0" applyFill="0" applyBorder="0" applyAlignment="0" applyProtection="0"/>
    <xf numFmtId="168" fontId="76" fillId="0" borderId="0" applyFont="0" applyFill="0" applyBorder="0" applyAlignment="0" applyProtection="0"/>
    <xf numFmtId="168" fontId="63" fillId="0" borderId="0" applyFont="0" applyFill="0" applyBorder="0" applyAlignment="0" applyProtection="0"/>
    <xf numFmtId="8" fontId="29" fillId="0" borderId="0" applyFont="0" applyFill="0" applyBorder="0" applyAlignment="0" applyProtection="0"/>
    <xf numFmtId="179" fontId="33" fillId="0" borderId="0" applyFont="0" applyFill="0" applyBorder="0" applyAlignment="0" applyProtection="0"/>
    <xf numFmtId="44" fontId="13" fillId="0" borderId="0" applyFont="0" applyFill="0" applyBorder="0" applyAlignment="0" applyProtection="0"/>
    <xf numFmtId="179" fontId="33" fillId="0" borderId="0" applyFont="0" applyFill="0" applyBorder="0" applyAlignment="0" applyProtection="0"/>
    <xf numFmtId="179" fontId="33" fillId="0" borderId="0" applyFont="0" applyFill="0" applyBorder="0" applyAlignment="0" applyProtection="0"/>
    <xf numFmtId="228" fontId="29" fillId="0" borderId="0" applyFont="0" applyFill="0" applyBorder="0" applyAlignment="0" applyProtection="0"/>
    <xf numFmtId="0" fontId="13" fillId="0" borderId="0" applyFont="0" applyFill="0" applyBorder="0" applyAlignment="0" applyProtection="0"/>
    <xf numFmtId="167" fontId="29"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44" fontId="13" fillId="0" borderId="0" applyFont="0" applyFill="0" applyBorder="0" applyAlignment="0" applyProtection="0"/>
    <xf numFmtId="229"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226" fontId="29"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227" fontId="29"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0" fontId="42" fillId="22" borderId="0" applyNumberFormat="0" applyBorder="0" applyAlignment="0" applyProtection="0"/>
    <xf numFmtId="0" fontId="108" fillId="0" borderId="0"/>
    <xf numFmtId="211" fontId="29" fillId="0" borderId="0"/>
    <xf numFmtId="0" fontId="76" fillId="0" borderId="0"/>
    <xf numFmtId="0" fontId="76" fillId="0" borderId="0"/>
    <xf numFmtId="0"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0" fontId="111"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0"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0" fontId="13" fillId="0" borderId="0"/>
    <xf numFmtId="0" fontId="13" fillId="0" borderId="0"/>
    <xf numFmtId="0" fontId="13" fillId="0" borderId="0"/>
    <xf numFmtId="211" fontId="13" fillId="0" borderId="0"/>
    <xf numFmtId="211" fontId="13" fillId="0" borderId="0"/>
    <xf numFmtId="0" fontId="13" fillId="0" borderId="0"/>
    <xf numFmtId="211" fontId="13" fillId="0" borderId="0"/>
    <xf numFmtId="0" fontId="13" fillId="0" borderId="0"/>
    <xf numFmtId="0" fontId="13" fillId="0" borderId="0"/>
    <xf numFmtId="0" fontId="13" fillId="0" borderId="0"/>
    <xf numFmtId="0" fontId="13" fillId="0" borderId="0"/>
    <xf numFmtId="0" fontId="13" fillId="0" borderId="0"/>
    <xf numFmtId="211" fontId="29" fillId="0" borderId="0"/>
    <xf numFmtId="0" fontId="29" fillId="0" borderId="0"/>
    <xf numFmtId="0" fontId="29" fillId="0" borderId="0"/>
    <xf numFmtId="0" fontId="13" fillId="0" borderId="0"/>
    <xf numFmtId="0" fontId="13" fillId="0" borderId="0"/>
    <xf numFmtId="0" fontId="13" fillId="0" borderId="0"/>
    <xf numFmtId="211" fontId="13" fillId="0" borderId="0"/>
    <xf numFmtId="211" fontId="13" fillId="0" borderId="0"/>
    <xf numFmtId="0" fontId="13" fillId="0" borderId="0"/>
    <xf numFmtId="0" fontId="13" fillId="0" borderId="0"/>
    <xf numFmtId="0" fontId="13" fillId="0" borderId="0"/>
    <xf numFmtId="211" fontId="13" fillId="0" borderId="0"/>
    <xf numFmtId="211" fontId="13" fillId="0" borderId="0"/>
    <xf numFmtId="211" fontId="29" fillId="0" borderId="0"/>
    <xf numFmtId="0" fontId="29" fillId="0" borderId="0"/>
    <xf numFmtId="0" fontId="29" fillId="0" borderId="0"/>
    <xf numFmtId="0" fontId="13" fillId="0" borderId="0"/>
    <xf numFmtId="211"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13" fillId="0" borderId="0"/>
    <xf numFmtId="211" fontId="13" fillId="0" borderId="0"/>
    <xf numFmtId="211" fontId="29" fillId="0" borderId="0"/>
    <xf numFmtId="0" fontId="29" fillId="0" borderId="0"/>
    <xf numFmtId="0" fontId="29" fillId="0" borderId="0"/>
    <xf numFmtId="0"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76" fillId="0" borderId="0"/>
    <xf numFmtId="0" fontId="91" fillId="0" borderId="0"/>
    <xf numFmtId="0" fontId="13" fillId="0" borderId="0"/>
    <xf numFmtId="0" fontId="112"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0" fontId="13" fillId="0" borderId="0"/>
    <xf numFmtId="0" fontId="13" fillId="0" borderId="0"/>
    <xf numFmtId="0" fontId="13" fillId="0" borderId="0"/>
    <xf numFmtId="0" fontId="13" fillId="0" borderId="0"/>
    <xf numFmtId="211" fontId="13" fillId="0" borderId="0"/>
    <xf numFmtId="211" fontId="13" fillId="0" borderId="0"/>
    <xf numFmtId="211" fontId="13" fillId="0" borderId="0"/>
    <xf numFmtId="211" fontId="29" fillId="0" borderId="0"/>
    <xf numFmtId="0" fontId="29" fillId="0" borderId="0"/>
    <xf numFmtId="0" fontId="29"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0" fontId="13" fillId="0" borderId="0"/>
    <xf numFmtId="211" fontId="13" fillId="0" borderId="0"/>
    <xf numFmtId="0" fontId="13" fillId="0" borderId="0"/>
    <xf numFmtId="0" fontId="63" fillId="0" borderId="0"/>
    <xf numFmtId="211" fontId="29" fillId="0" borderId="0"/>
    <xf numFmtId="0" fontId="29" fillId="0" borderId="0"/>
    <xf numFmtId="0" fontId="2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29" fillId="0" borderId="0"/>
    <xf numFmtId="0" fontId="29" fillId="0" borderId="0"/>
    <xf numFmtId="0" fontId="2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33" fillId="0" borderId="0"/>
    <xf numFmtId="0" fontId="33" fillId="0" borderId="0"/>
    <xf numFmtId="0" fontId="3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33" fillId="0" borderId="0"/>
    <xf numFmtId="0" fontId="33" fillId="0" borderId="0"/>
    <xf numFmtId="0" fontId="33" fillId="0" borderId="0"/>
    <xf numFmtId="211" fontId="33" fillId="0" borderId="0"/>
    <xf numFmtId="0" fontId="33" fillId="0" borderId="0"/>
    <xf numFmtId="0" fontId="33" fillId="0" borderId="0"/>
    <xf numFmtId="211" fontId="33" fillId="0" borderId="0"/>
    <xf numFmtId="0" fontId="33" fillId="0" borderId="0"/>
    <xf numFmtId="0" fontId="33" fillId="0" borderId="0"/>
    <xf numFmtId="211" fontId="33" fillId="0" borderId="0"/>
    <xf numFmtId="0" fontId="33" fillId="0" borderId="0"/>
    <xf numFmtId="0" fontId="33" fillId="0" borderId="0"/>
    <xf numFmtId="211" fontId="29" fillId="0" borderId="0"/>
    <xf numFmtId="0" fontId="63" fillId="0" borderId="0"/>
    <xf numFmtId="0" fontId="76"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33" fillId="0" borderId="0"/>
    <xf numFmtId="0" fontId="33" fillId="0" borderId="0"/>
    <xf numFmtId="0" fontId="33" fillId="0" borderId="0"/>
    <xf numFmtId="211" fontId="33" fillId="0" borderId="0"/>
    <xf numFmtId="0" fontId="33" fillId="0" borderId="0"/>
    <xf numFmtId="0" fontId="33" fillId="0" borderId="0"/>
    <xf numFmtId="211" fontId="33" fillId="0" borderId="0"/>
    <xf numFmtId="0" fontId="33" fillId="0" borderId="0"/>
    <xf numFmtId="0" fontId="33" fillId="0" borderId="0"/>
    <xf numFmtId="211" fontId="13" fillId="0" borderId="0"/>
    <xf numFmtId="0" fontId="29" fillId="0" borderId="0"/>
    <xf numFmtId="0" fontId="63" fillId="0" borderId="0"/>
    <xf numFmtId="0" fontId="13" fillId="0" borderId="0"/>
    <xf numFmtId="0" fontId="29" fillId="0" borderId="0"/>
    <xf numFmtId="211" fontId="13" fillId="0" borderId="0"/>
    <xf numFmtId="0" fontId="13" fillId="0" borderId="0"/>
    <xf numFmtId="0" fontId="13" fillId="0" borderId="0"/>
    <xf numFmtId="0" fontId="13" fillId="0" borderId="0"/>
    <xf numFmtId="211" fontId="29" fillId="0" borderId="0"/>
    <xf numFmtId="0" fontId="29" fillId="0" borderId="0"/>
    <xf numFmtId="0" fontId="29" fillId="0" borderId="0"/>
    <xf numFmtId="211" fontId="29" fillId="0" borderId="0"/>
    <xf numFmtId="0" fontId="29" fillId="0" borderId="0"/>
    <xf numFmtId="0" fontId="29" fillId="0" borderId="0"/>
    <xf numFmtId="211" fontId="29" fillId="0" borderId="0"/>
    <xf numFmtId="0" fontId="29" fillId="0" borderId="0"/>
    <xf numFmtId="0" fontId="29" fillId="0" borderId="0"/>
    <xf numFmtId="0" fontId="13" fillId="0" borderId="0"/>
    <xf numFmtId="211" fontId="29" fillId="0" borderId="0"/>
    <xf numFmtId="0" fontId="76" fillId="0" borderId="0"/>
    <xf numFmtId="0" fontId="76" fillId="0" borderId="0"/>
    <xf numFmtId="0" fontId="13" fillId="0" borderId="0"/>
    <xf numFmtId="0" fontId="63" fillId="0" borderId="0"/>
    <xf numFmtId="0" fontId="63" fillId="0" borderId="0"/>
    <xf numFmtId="211" fontId="29" fillId="0" borderId="0"/>
    <xf numFmtId="0" fontId="29" fillId="0" borderId="0"/>
    <xf numFmtId="0" fontId="29" fillId="0" borderId="0"/>
    <xf numFmtId="0" fontId="13" fillId="0" borderId="0"/>
    <xf numFmtId="0" fontId="91" fillId="0" borderId="0"/>
    <xf numFmtId="0" fontId="91" fillId="0" borderId="0"/>
    <xf numFmtId="0" fontId="13" fillId="0" borderId="0"/>
    <xf numFmtId="0" fontId="91" fillId="0" borderId="0"/>
    <xf numFmtId="0" fontId="91" fillId="0" borderId="0"/>
    <xf numFmtId="0" fontId="13" fillId="0" borderId="0"/>
    <xf numFmtId="0" fontId="91" fillId="0" borderId="0"/>
    <xf numFmtId="0" fontId="91" fillId="0" borderId="0"/>
    <xf numFmtId="0" fontId="13" fillId="0" borderId="0"/>
    <xf numFmtId="0" fontId="91" fillId="0" borderId="0"/>
    <xf numFmtId="0" fontId="91" fillId="0" borderId="0"/>
    <xf numFmtId="0" fontId="13" fillId="0" borderId="0"/>
    <xf numFmtId="211" fontId="13" fillId="0" borderId="0"/>
    <xf numFmtId="0" fontId="13" fillId="0" borderId="0"/>
    <xf numFmtId="211" fontId="13" fillId="0" borderId="0"/>
    <xf numFmtId="211"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211"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211" fontId="43" fillId="16" borderId="6" applyNumberFormat="0" applyAlignment="0" applyProtection="0"/>
    <xf numFmtId="0" fontId="43" fillId="16" borderId="6" applyNumberFormat="0" applyAlignment="0" applyProtection="0"/>
    <xf numFmtId="0" fontId="43" fillId="16" borderId="6" applyNumberFormat="0" applyAlignment="0" applyProtection="0"/>
    <xf numFmtId="9" fontId="29"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3" fillId="16" borderId="6"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211"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7" applyNumberFormat="0" applyFill="0" applyAlignment="0" applyProtection="0"/>
    <xf numFmtId="0" fontId="48" fillId="0" borderId="8" applyNumberFormat="0" applyFill="0" applyAlignment="0" applyProtection="0"/>
    <xf numFmtId="0" fontId="39" fillId="0" borderId="9" applyNumberFormat="0" applyFill="0" applyAlignment="0" applyProtection="0"/>
    <xf numFmtId="44" fontId="13" fillId="0" borderId="0" applyFont="0" applyFill="0" applyBorder="0" applyAlignment="0" applyProtection="0"/>
    <xf numFmtId="0" fontId="46" fillId="0" borderId="0" applyNumberFormat="0" applyFill="0" applyBorder="0" applyAlignment="0" applyProtection="0"/>
    <xf numFmtId="0" fontId="49" fillId="0" borderId="10" applyNumberFormat="0" applyFill="0" applyAlignment="0" applyProtection="0"/>
    <xf numFmtId="0" fontId="49" fillId="0" borderId="10" applyNumberFormat="0" applyFill="0" applyAlignment="0" applyProtection="0"/>
    <xf numFmtId="211" fontId="44" fillId="0" borderId="0" applyNumberFormat="0" applyFill="0" applyBorder="0" applyAlignment="0" applyProtection="0"/>
    <xf numFmtId="211" fontId="44" fillId="0" borderId="0" applyNumberFormat="0" applyFill="0" applyBorder="0" applyAlignment="0" applyProtection="0"/>
    <xf numFmtId="211" fontId="29" fillId="0" borderId="0"/>
    <xf numFmtId="211" fontId="33" fillId="2" borderId="0" applyNumberFormat="0" applyBorder="0" applyAlignment="0" applyProtection="0"/>
    <xf numFmtId="211" fontId="33" fillId="3" borderId="0" applyNumberFormat="0" applyBorder="0" applyAlignment="0" applyProtection="0"/>
    <xf numFmtId="211" fontId="33" fillId="4" borderId="0" applyNumberFormat="0" applyBorder="0" applyAlignment="0" applyProtection="0"/>
    <xf numFmtId="211" fontId="33" fillId="5" borderId="0" applyNumberFormat="0" applyBorder="0" applyAlignment="0" applyProtection="0"/>
    <xf numFmtId="211" fontId="33" fillId="6" borderId="0" applyNumberFormat="0" applyBorder="0" applyAlignment="0" applyProtection="0"/>
    <xf numFmtId="211" fontId="33" fillId="7" borderId="0" applyNumberFormat="0" applyBorder="0" applyAlignment="0" applyProtection="0"/>
    <xf numFmtId="211" fontId="33" fillId="8" borderId="0" applyNumberFormat="0" applyBorder="0" applyAlignment="0" applyProtection="0"/>
    <xf numFmtId="211" fontId="33" fillId="9" borderId="0" applyNumberFormat="0" applyBorder="0" applyAlignment="0" applyProtection="0"/>
    <xf numFmtId="211" fontId="33" fillId="10" borderId="0" applyNumberFormat="0" applyBorder="0" applyAlignment="0" applyProtection="0"/>
    <xf numFmtId="211" fontId="33" fillId="5" borderId="0" applyNumberFormat="0" applyBorder="0" applyAlignment="0" applyProtection="0"/>
    <xf numFmtId="211" fontId="33" fillId="8" borderId="0" applyNumberFormat="0" applyBorder="0" applyAlignment="0" applyProtection="0"/>
    <xf numFmtId="211" fontId="33" fillId="11" borderId="0" applyNumberFormat="0" applyBorder="0" applyAlignment="0" applyProtection="0"/>
    <xf numFmtId="211" fontId="34" fillId="12" borderId="0" applyNumberFormat="0" applyBorder="0" applyAlignment="0" applyProtection="0"/>
    <xf numFmtId="211" fontId="34" fillId="9" borderId="0" applyNumberFormat="0" applyBorder="0" applyAlignment="0" applyProtection="0"/>
    <xf numFmtId="211" fontId="34" fillId="1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15" borderId="0" applyNumberFormat="0" applyBorder="0" applyAlignment="0" applyProtection="0"/>
    <xf numFmtId="211" fontId="31" fillId="0" borderId="99" applyNumberFormat="0" applyBorder="0" applyAlignment="0"/>
    <xf numFmtId="211" fontId="34" fillId="18" borderId="0" applyNumberFormat="0" applyBorder="0" applyAlignment="0" applyProtection="0"/>
    <xf numFmtId="211" fontId="34" fillId="19" borderId="0" applyNumberFormat="0" applyBorder="0" applyAlignment="0" applyProtection="0"/>
    <xf numFmtId="211" fontId="34" fillId="20" borderId="0" applyNumberFormat="0" applyBorder="0" applyAlignment="0" applyProtection="0"/>
    <xf numFmtId="211" fontId="34" fillId="13" borderId="0" applyNumberFormat="0" applyBorder="0" applyAlignment="0" applyProtection="0"/>
    <xf numFmtId="211" fontId="34" fillId="14" borderId="0" applyNumberFormat="0" applyBorder="0" applyAlignment="0" applyProtection="0"/>
    <xf numFmtId="211" fontId="34" fillId="21" borderId="0" applyNumberFormat="0" applyBorder="0" applyAlignment="0" applyProtection="0"/>
    <xf numFmtId="211" fontId="41" fillId="3" borderId="0" applyNumberFormat="0" applyBorder="0" applyAlignment="0" applyProtection="0"/>
    <xf numFmtId="211" fontId="36" fillId="16" borderId="1" applyNumberFormat="0" applyAlignment="0" applyProtection="0"/>
    <xf numFmtId="211" fontId="105"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3"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3"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167"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29" fillId="0" borderId="0" applyFont="0" applyFill="0" applyBorder="0" applyAlignment="0" applyProtection="0"/>
    <xf numFmtId="211" fontId="45" fillId="0" borderId="0" applyNumberFormat="0" applyFill="0" applyBorder="0" applyAlignment="0" applyProtection="0"/>
    <xf numFmtId="211" fontId="47" fillId="0" borderId="7" applyNumberFormat="0" applyFill="0" applyAlignment="0" applyProtection="0"/>
    <xf numFmtId="211" fontId="48" fillId="0" borderId="8" applyNumberFormat="0" applyFill="0" applyAlignment="0" applyProtection="0"/>
    <xf numFmtId="211" fontId="39" fillId="0" borderId="9" applyNumberFormat="0" applyFill="0" applyAlignment="0" applyProtection="0"/>
    <xf numFmtId="43" fontId="33" fillId="0" borderId="0" applyFont="0" applyFill="0" applyBorder="0" applyAlignment="0" applyProtection="0"/>
    <xf numFmtId="43" fontId="13" fillId="0" borderId="0" applyFont="0" applyFill="0" applyBorder="0" applyAlignment="0" applyProtection="0"/>
    <xf numFmtId="43" fontId="91" fillId="0" borderId="0" applyFont="0" applyFill="0" applyBorder="0" applyAlignment="0" applyProtection="0"/>
    <xf numFmtId="204" fontId="13" fillId="0" borderId="0" applyFont="0" applyFill="0" applyBorder="0" applyAlignment="0" applyProtection="0"/>
    <xf numFmtId="43" fontId="33" fillId="0" borderId="0" applyFont="0" applyFill="0" applyBorder="0" applyAlignment="0" applyProtection="0"/>
    <xf numFmtId="43" fontId="29" fillId="0" borderId="0" applyFont="0" applyFill="0" applyBorder="0" applyAlignment="0" applyProtection="0"/>
    <xf numFmtId="43" fontId="33" fillId="0" borderId="0" applyFont="0" applyFill="0" applyBorder="0" applyAlignment="0" applyProtection="0"/>
    <xf numFmtId="214" fontId="29" fillId="0" borderId="0" applyFont="0" applyFill="0" applyBorder="0" applyAlignment="0" applyProtection="0"/>
    <xf numFmtId="168" fontId="33" fillId="0" borderId="0" applyFont="0" applyFill="0" applyBorder="0" applyAlignment="0" applyProtection="0"/>
    <xf numFmtId="168" fontId="13" fillId="0" borderId="0" applyFont="0" applyFill="0" applyBorder="0" applyAlignment="0" applyProtection="0"/>
    <xf numFmtId="44" fontId="13" fillId="0" borderId="0" applyFont="0" applyFill="0" applyBorder="0" applyAlignment="0" applyProtection="0"/>
    <xf numFmtId="167" fontId="29" fillId="0" borderId="0" applyFont="0" applyFill="0" applyBorder="0" applyAlignment="0" applyProtection="0"/>
    <xf numFmtId="171" fontId="29" fillId="0" borderId="0" applyFont="0" applyFill="0" applyBorder="0" applyAlignment="0" applyProtection="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0" fontId="13" fillId="0" borderId="0"/>
    <xf numFmtId="0" fontId="13" fillId="0" borderId="0"/>
    <xf numFmtId="211" fontId="29" fillId="0" borderId="0"/>
    <xf numFmtId="211" fontId="29" fillId="0" borderId="0"/>
    <xf numFmtId="211" fontId="33" fillId="0" borderId="0"/>
    <xf numFmtId="211" fontId="33" fillId="0" borderId="0"/>
    <xf numFmtId="211" fontId="33" fillId="0" borderId="0"/>
    <xf numFmtId="211" fontId="33" fillId="0" borderId="0"/>
    <xf numFmtId="211" fontId="33"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29" fillId="0" borderId="0"/>
    <xf numFmtId="211" fontId="33" fillId="0" borderId="0"/>
    <xf numFmtId="211" fontId="33" fillId="0" borderId="0"/>
    <xf numFmtId="211" fontId="33" fillId="0" borderId="0"/>
    <xf numFmtId="211" fontId="13" fillId="0" borderId="0"/>
    <xf numFmtId="211" fontId="13" fillId="0" borderId="0"/>
    <xf numFmtId="211" fontId="29" fillId="0" borderId="0"/>
    <xf numFmtId="211" fontId="29" fillId="0" borderId="0"/>
    <xf numFmtId="211" fontId="29" fillId="0" borderId="0"/>
    <xf numFmtId="211" fontId="29" fillId="0" borderId="0"/>
    <xf numFmtId="211" fontId="29" fillId="0" borderId="0"/>
    <xf numFmtId="211" fontId="29" fillId="23" borderId="5" applyNumberFormat="0" applyFont="0" applyAlignment="0" applyProtection="0"/>
    <xf numFmtId="211" fontId="29" fillId="23" borderId="5" applyNumberFormat="0" applyFont="0" applyAlignment="0" applyProtection="0"/>
    <xf numFmtId="211" fontId="43" fillId="16" borderId="6" applyNumberFormat="0" applyAlignment="0" applyProtection="0"/>
    <xf numFmtId="9" fontId="33" fillId="0" borderId="0" applyFont="0" applyFill="0" applyBorder="0" applyAlignment="0" applyProtection="0"/>
    <xf numFmtId="211" fontId="46" fillId="0" borderId="0" applyNumberFormat="0" applyFill="0" applyBorder="0" applyAlignment="0" applyProtection="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0"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211" fontId="13" fillId="0" borderId="0"/>
    <xf numFmtId="0" fontId="13" fillId="0" borderId="0"/>
    <xf numFmtId="0" fontId="13" fillId="0" borderId="0"/>
    <xf numFmtId="211"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71" fontId="13" fillId="0" borderId="0" applyFont="0" applyFill="0" applyBorder="0" applyAlignment="0" applyProtection="0"/>
    <xf numFmtId="0" fontId="113" fillId="0" borderId="0"/>
    <xf numFmtId="230" fontId="29" fillId="0" borderId="0"/>
    <xf numFmtId="231" fontId="13" fillId="0" borderId="0"/>
    <xf numFmtId="231" fontId="13" fillId="0" borderId="0"/>
    <xf numFmtId="231" fontId="13" fillId="0" borderId="0"/>
    <xf numFmtId="231" fontId="13" fillId="0" borderId="0"/>
    <xf numFmtId="231" fontId="13" fillId="0" borderId="0"/>
    <xf numFmtId="231" fontId="13" fillId="0" borderId="0"/>
    <xf numFmtId="211" fontId="13" fillId="0" borderId="0"/>
    <xf numFmtId="231" fontId="13" fillId="0" borderId="0"/>
    <xf numFmtId="231" fontId="13" fillId="0" borderId="0"/>
    <xf numFmtId="231" fontId="13" fillId="0" borderId="0"/>
    <xf numFmtId="231" fontId="13" fillId="0" borderId="0"/>
    <xf numFmtId="231" fontId="13" fillId="0" borderId="0"/>
    <xf numFmtId="231" fontId="13" fillId="0" borderId="0"/>
    <xf numFmtId="231" fontId="13" fillId="0" borderId="0"/>
    <xf numFmtId="231" fontId="13" fillId="0" borderId="0"/>
    <xf numFmtId="230" fontId="2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211"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4" fillId="0" borderId="0"/>
    <xf numFmtId="211" fontId="13" fillId="0" borderId="0"/>
    <xf numFmtId="211" fontId="36" fillId="16" borderId="1" applyNumberFormat="0" applyAlignment="0" applyProtection="0"/>
    <xf numFmtId="211" fontId="36" fillId="16" borderId="1" applyNumberFormat="0" applyAlignment="0" applyProtection="0"/>
    <xf numFmtId="211" fontId="40" fillId="7" borderId="1" applyNumberFormat="0" applyAlignment="0" applyProtection="0"/>
    <xf numFmtId="211" fontId="29" fillId="23" borderId="5" applyNumberFormat="0" applyFont="0" applyAlignment="0" applyProtection="0"/>
    <xf numFmtId="0" fontId="43" fillId="16" borderId="6" applyNumberFormat="0" applyAlignment="0" applyProtection="0"/>
    <xf numFmtId="211" fontId="40" fillId="7" borderId="1" applyNumberFormat="0" applyAlignment="0" applyProtection="0"/>
    <xf numFmtId="211" fontId="29" fillId="23" borderId="5" applyNumberFormat="0" applyFont="0" applyAlignment="0" applyProtection="0"/>
    <xf numFmtId="211" fontId="13" fillId="0" borderId="0"/>
    <xf numFmtId="211" fontId="36" fillId="16" borderId="1" applyNumberFormat="0" applyAlignment="0" applyProtection="0"/>
    <xf numFmtId="211" fontId="40" fillId="7" borderId="1" applyNumberFormat="0" applyAlignment="0" applyProtection="0"/>
    <xf numFmtId="211" fontId="13" fillId="0" borderId="0"/>
    <xf numFmtId="0" fontId="36" fillId="16" borderId="1" applyNumberFormat="0" applyAlignment="0" applyProtection="0"/>
    <xf numFmtId="0" fontId="43" fillId="16" borderId="6" applyNumberFormat="0" applyAlignment="0" applyProtection="0"/>
    <xf numFmtId="211" fontId="29" fillId="23" borderId="5" applyNumberFormat="0" applyFont="0" applyAlignment="0" applyProtection="0"/>
    <xf numFmtId="0" fontId="29" fillId="23" borderId="5" applyNumberFormat="0" applyFont="0" applyAlignment="0" applyProtection="0"/>
    <xf numFmtId="211" fontId="29" fillId="23" borderId="5" applyNumberFormat="0" applyFont="0" applyAlignment="0" applyProtection="0"/>
    <xf numFmtId="211" fontId="36" fillId="16" borderId="1" applyNumberFormat="0" applyAlignment="0" applyProtection="0"/>
    <xf numFmtId="0" fontId="40" fillId="7" borderId="1" applyNumberFormat="0" applyAlignment="0" applyProtection="0"/>
    <xf numFmtId="211" fontId="49" fillId="0" borderId="10" applyNumberFormat="0" applyFill="0" applyAlignment="0" applyProtection="0"/>
    <xf numFmtId="211" fontId="29" fillId="23" borderId="5" applyNumberFormat="0" applyFont="0" applyAlignment="0" applyProtection="0"/>
    <xf numFmtId="211" fontId="33" fillId="23" borderId="5" applyNumberFormat="0" applyFont="0" applyAlignment="0" applyProtection="0"/>
    <xf numFmtId="0" fontId="29" fillId="23" borderId="5" applyNumberFormat="0" applyFont="0" applyAlignment="0" applyProtection="0"/>
    <xf numFmtId="211" fontId="33" fillId="23" borderId="5" applyNumberFormat="0" applyFont="0" applyAlignment="0" applyProtection="0"/>
    <xf numFmtId="211" fontId="33" fillId="23" borderId="5" applyNumberFormat="0" applyFont="0" applyAlignment="0" applyProtection="0"/>
    <xf numFmtId="0" fontId="36" fillId="16" borderId="1" applyNumberFormat="0" applyAlignment="0" applyProtection="0"/>
    <xf numFmtId="0" fontId="36" fillId="16" borderId="1" applyNumberFormat="0" applyAlignment="0" applyProtection="0"/>
    <xf numFmtId="0" fontId="29" fillId="23" borderId="5" applyNumberFormat="0" applyFont="0" applyAlignment="0" applyProtection="0"/>
    <xf numFmtId="211" fontId="43" fillId="16" borderId="6" applyNumberFormat="0" applyAlignment="0" applyProtection="0"/>
    <xf numFmtId="211" fontId="29" fillId="23" borderId="5" applyNumberFormat="0" applyFont="0" applyAlignment="0" applyProtection="0"/>
    <xf numFmtId="0" fontId="43" fillId="16" borderId="6" applyNumberFormat="0" applyAlignment="0" applyProtection="0"/>
    <xf numFmtId="211" fontId="29" fillId="23" borderId="5" applyNumberFormat="0" applyFont="0" applyAlignment="0" applyProtection="0"/>
    <xf numFmtId="211" fontId="33"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33" fillId="23" borderId="5" applyNumberFormat="0" applyFont="0" applyAlignment="0" applyProtection="0"/>
    <xf numFmtId="211" fontId="33" fillId="23" borderId="5" applyNumberFormat="0" applyFont="0" applyAlignment="0" applyProtection="0"/>
    <xf numFmtId="211" fontId="33" fillId="23" borderId="5" applyNumberFormat="0" applyFont="0" applyAlignment="0" applyProtection="0"/>
    <xf numFmtId="211" fontId="43" fillId="16" borderId="6" applyNumberFormat="0" applyAlignment="0" applyProtection="0"/>
    <xf numFmtId="211" fontId="40" fillId="7" borderId="1" applyNumberFormat="0" applyAlignment="0" applyProtection="0"/>
    <xf numFmtId="211" fontId="43" fillId="16" borderId="6" applyNumberFormat="0" applyAlignment="0" applyProtection="0"/>
    <xf numFmtId="211" fontId="13" fillId="0" borderId="0"/>
    <xf numFmtId="211" fontId="43" fillId="16" borderId="6" applyNumberFormat="0" applyAlignment="0" applyProtection="0"/>
    <xf numFmtId="211" fontId="49" fillId="0" borderId="10" applyNumberFormat="0" applyFill="0" applyAlignment="0" applyProtection="0"/>
    <xf numFmtId="211" fontId="40" fillId="7" borderId="1" applyNumberFormat="0" applyAlignment="0" applyProtection="0"/>
    <xf numFmtId="211" fontId="29" fillId="23" borderId="5" applyNumberFormat="0" applyFont="0" applyAlignment="0" applyProtection="0"/>
    <xf numFmtId="0" fontId="36" fillId="16" borderId="1" applyNumberFormat="0" applyAlignment="0" applyProtection="0"/>
    <xf numFmtId="0" fontId="40" fillId="7" borderId="1" applyNumberFormat="0" applyAlignment="0" applyProtection="0"/>
    <xf numFmtId="0" fontId="29" fillId="23" borderId="5" applyNumberFormat="0" applyFont="0" applyAlignment="0" applyProtection="0"/>
    <xf numFmtId="0" fontId="40" fillId="7" borderId="1" applyNumberFormat="0" applyAlignment="0" applyProtection="0"/>
    <xf numFmtId="211" fontId="43" fillId="16" borderId="6" applyNumberFormat="0" applyAlignment="0" applyProtection="0"/>
    <xf numFmtId="0"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0" fontId="43" fillId="16" borderId="6" applyNumberFormat="0" applyAlignment="0" applyProtection="0"/>
    <xf numFmtId="0" fontId="29" fillId="23" borderId="5" applyNumberFormat="0" applyFont="0" applyAlignment="0" applyProtection="0"/>
    <xf numFmtId="0" fontId="43" fillId="16" borderId="6" applyNumberFormat="0" applyAlignment="0" applyProtection="0"/>
    <xf numFmtId="211" fontId="36" fillId="16" borderId="1" applyNumberFormat="0" applyAlignment="0" applyProtection="0"/>
    <xf numFmtId="0" fontId="36" fillId="16" borderId="1" applyNumberFormat="0" applyAlignment="0" applyProtection="0"/>
    <xf numFmtId="0" fontId="36" fillId="16" borderId="1" applyNumberFormat="0" applyAlignment="0" applyProtection="0"/>
    <xf numFmtId="0" fontId="36" fillId="16" borderId="1" applyNumberFormat="0" applyAlignment="0" applyProtection="0"/>
    <xf numFmtId="0" fontId="36" fillId="16" borderId="1" applyNumberFormat="0" applyAlignment="0" applyProtection="0"/>
    <xf numFmtId="0" fontId="40" fillId="7" borderId="1" applyNumberFormat="0" applyAlignment="0" applyProtection="0"/>
    <xf numFmtId="0" fontId="40" fillId="7" borderId="1" applyNumberFormat="0" applyAlignment="0" applyProtection="0"/>
    <xf numFmtId="211" fontId="40" fillId="7" borderId="1" applyNumberFormat="0" applyAlignment="0" applyProtection="0"/>
    <xf numFmtId="211" fontId="40" fillId="7" borderId="1" applyNumberFormat="0" applyAlignment="0" applyProtection="0"/>
    <xf numFmtId="211" fontId="36" fillId="16" borderId="1" applyNumberFormat="0" applyAlignment="0" applyProtection="0"/>
    <xf numFmtId="211" fontId="33" fillId="23" borderId="5" applyNumberFormat="0" applyFont="0" applyAlignment="0" applyProtection="0"/>
    <xf numFmtId="211" fontId="29" fillId="23" borderId="5" applyNumberFormat="0" applyFont="0" applyAlignment="0" applyProtection="0"/>
    <xf numFmtId="211" fontId="29" fillId="23" borderId="5" applyNumberFormat="0" applyFont="0" applyAlignment="0" applyProtection="0"/>
    <xf numFmtId="211" fontId="36" fillId="16" borderId="1" applyNumberFormat="0" applyAlignment="0" applyProtection="0"/>
    <xf numFmtId="0" fontId="40" fillId="7" borderId="1" applyNumberFormat="0" applyAlignment="0" applyProtection="0"/>
    <xf numFmtId="211" fontId="29" fillId="23" borderId="5" applyNumberFormat="0" applyFont="0" applyAlignment="0" applyProtection="0"/>
    <xf numFmtId="0" fontId="36" fillId="16" borderId="1" applyNumberFormat="0" applyAlignment="0" applyProtection="0"/>
    <xf numFmtId="0" fontId="49" fillId="0" borderId="10" applyNumberFormat="0" applyFill="0" applyAlignment="0" applyProtection="0"/>
    <xf numFmtId="0" fontId="29" fillId="23" borderId="5" applyNumberFormat="0" applyFont="0" applyAlignment="0" applyProtection="0"/>
    <xf numFmtId="211" fontId="29" fillId="23" borderId="5" applyNumberFormat="0" applyFont="0" applyAlignment="0" applyProtection="0"/>
    <xf numFmtId="211" fontId="43" fillId="16" borderId="6" applyNumberFormat="0" applyAlignment="0" applyProtection="0"/>
    <xf numFmtId="0" fontId="29" fillId="23" borderId="5" applyNumberFormat="0" applyFont="0" applyAlignment="0" applyProtection="0"/>
    <xf numFmtId="0" fontId="43" fillId="16" borderId="6" applyNumberFormat="0" applyAlignment="0" applyProtection="0"/>
    <xf numFmtId="0" fontId="29" fillId="23" borderId="5" applyNumberFormat="0" applyFont="0" applyAlignment="0" applyProtection="0"/>
    <xf numFmtId="0" fontId="29" fillId="23" borderId="5" applyNumberFormat="0" applyFont="0" applyAlignment="0" applyProtection="0"/>
    <xf numFmtId="211"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211" fontId="29" fillId="23" borderId="5" applyNumberFormat="0" applyFont="0" applyAlignment="0" applyProtection="0"/>
    <xf numFmtId="0" fontId="29" fillId="23" borderId="5" applyNumberFormat="0" applyFont="0" applyAlignment="0" applyProtection="0"/>
    <xf numFmtId="0" fontId="29" fillId="23" borderId="5" applyNumberFormat="0" applyFont="0" applyAlignment="0" applyProtection="0"/>
    <xf numFmtId="211" fontId="43" fillId="16" borderId="6" applyNumberFormat="0" applyAlignment="0" applyProtection="0"/>
    <xf numFmtId="0" fontId="43" fillId="16" borderId="6" applyNumberFormat="0" applyAlignment="0" applyProtection="0"/>
    <xf numFmtId="0" fontId="43" fillId="16" borderId="6" applyNumberFormat="0" applyAlignment="0" applyProtection="0"/>
    <xf numFmtId="0" fontId="43" fillId="16" borderId="6" applyNumberFormat="0" applyAlignment="0" applyProtection="0"/>
    <xf numFmtId="0" fontId="43" fillId="16" borderId="6" applyNumberFormat="0" applyAlignment="0" applyProtection="0"/>
    <xf numFmtId="0" fontId="49" fillId="0" borderId="10" applyNumberFormat="0" applyFill="0" applyAlignment="0" applyProtection="0"/>
    <xf numFmtId="0" fontId="49" fillId="0" borderId="10" applyNumberFormat="0" applyFill="0" applyAlignment="0" applyProtection="0"/>
    <xf numFmtId="211" fontId="36" fillId="16" borderId="1" applyNumberFormat="0" applyAlignment="0" applyProtection="0"/>
    <xf numFmtId="211" fontId="13" fillId="0" borderId="0"/>
    <xf numFmtId="211" fontId="29" fillId="23" borderId="5" applyNumberFormat="0" applyFont="0" applyAlignment="0" applyProtection="0"/>
    <xf numFmtId="211" fontId="29" fillId="23" borderId="5" applyNumberFormat="0" applyFont="0" applyAlignment="0" applyProtection="0"/>
    <xf numFmtId="0" fontId="49" fillId="0" borderId="10" applyNumberFormat="0" applyFill="0" applyAlignment="0" applyProtection="0"/>
    <xf numFmtId="211" fontId="29" fillId="23" borderId="5" applyNumberFormat="0" applyFont="0" applyAlignment="0" applyProtection="0"/>
    <xf numFmtId="211" fontId="29" fillId="23" borderId="5" applyNumberFormat="0" applyFont="0" applyAlignment="0" applyProtection="0"/>
    <xf numFmtId="211" fontId="43" fillId="16" borderId="6" applyNumberFormat="0" applyAlignment="0" applyProtection="0"/>
    <xf numFmtId="0" fontId="36" fillId="16" borderId="1" applyNumberFormat="0" applyAlignment="0" applyProtection="0"/>
    <xf numFmtId="211" fontId="40" fillId="7" borderId="1" applyNumberFormat="0" applyAlignment="0" applyProtection="0"/>
    <xf numFmtId="0" fontId="115" fillId="0" borderId="0"/>
    <xf numFmtId="9" fontId="115" fillId="0" borderId="0" applyFont="0" applyFill="0" applyBorder="0" applyAlignment="0" applyProtection="0"/>
    <xf numFmtId="0" fontId="116" fillId="0" borderId="0" applyNumberFormat="0" applyFill="0" applyBorder="0" applyProtection="0">
      <alignment vertical="top"/>
    </xf>
    <xf numFmtId="43" fontId="29" fillId="0" borderId="0" applyFont="0" applyFill="0" applyBorder="0" applyAlignment="0" applyProtection="0"/>
    <xf numFmtId="9" fontId="79" fillId="0" borderId="0" applyFont="0" applyFill="0" applyBorder="0" applyAlignment="0" applyProtection="0"/>
    <xf numFmtId="168" fontId="33" fillId="0" borderId="0" applyFont="0" applyFill="0" applyBorder="0" applyAlignment="0" applyProtection="0"/>
    <xf numFmtId="41" fontId="79" fillId="0" borderId="0" applyFont="0" applyFill="0" applyBorder="0" applyAlignment="0" applyProtection="0"/>
    <xf numFmtId="0" fontId="115" fillId="0" borderId="0"/>
    <xf numFmtId="42" fontId="13" fillId="0" borderId="0" applyFont="0" applyFill="0" applyBorder="0" applyAlignment="0" applyProtection="0"/>
    <xf numFmtId="167" fontId="13" fillId="0" borderId="0" applyFont="0" applyFill="0" applyBorder="0" applyAlignment="0" applyProtection="0"/>
    <xf numFmtId="232" fontId="13" fillId="0" borderId="0" applyFont="0" applyFill="0" applyBorder="0" applyAlignment="0" applyProtection="0"/>
    <xf numFmtId="44" fontId="13" fillId="0" borderId="0" applyFont="0" applyFill="0" applyBorder="0" applyAlignment="0" applyProtection="0"/>
    <xf numFmtId="42" fontId="117" fillId="0" borderId="0" applyFont="0" applyFill="0" applyBorder="0" applyAlignment="0" applyProtection="0"/>
    <xf numFmtId="0" fontId="7" fillId="0" borderId="0"/>
    <xf numFmtId="44" fontId="7" fillId="0" borderId="0" applyFont="0" applyFill="0" applyBorder="0" applyAlignment="0" applyProtection="0"/>
    <xf numFmtId="211" fontId="7" fillId="0" borderId="0"/>
    <xf numFmtId="211" fontId="36" fillId="16" borderId="116" applyNumberFormat="0" applyAlignment="0" applyProtection="0"/>
    <xf numFmtId="0" fontId="7" fillId="0" borderId="0"/>
    <xf numFmtId="0" fontId="7" fillId="0" borderId="0"/>
    <xf numFmtId="0" fontId="7" fillId="0" borderId="0"/>
    <xf numFmtId="0" fontId="7" fillId="0" borderId="0"/>
    <xf numFmtId="0" fontId="7" fillId="0" borderId="0"/>
    <xf numFmtId="211" fontId="7" fillId="0" borderId="0"/>
    <xf numFmtId="168" fontId="7" fillId="0" borderId="0" applyFont="0" applyFill="0" applyBorder="0" applyAlignment="0" applyProtection="0"/>
    <xf numFmtId="211" fontId="36" fillId="16" borderId="104" applyNumberFormat="0" applyAlignment="0" applyProtection="0"/>
    <xf numFmtId="0" fontId="36" fillId="16" borderId="112" applyNumberFormat="0" applyAlignment="0" applyProtection="0"/>
    <xf numFmtId="211" fontId="29" fillId="23" borderId="105" applyNumberFormat="0" applyFont="0" applyAlignment="0" applyProtection="0"/>
    <xf numFmtId="211" fontId="36" fillId="16" borderId="104" applyNumberFormat="0" applyAlignment="0" applyProtection="0"/>
    <xf numFmtId="0" fontId="43" fillId="16" borderId="106" applyNumberFormat="0" applyAlignment="0" applyProtection="0"/>
    <xf numFmtId="211" fontId="29" fillId="23" borderId="101" applyNumberFormat="0" applyFont="0" applyAlignment="0" applyProtection="0"/>
    <xf numFmtId="0" fontId="29" fillId="23" borderId="101" applyNumberFormat="0" applyFont="0" applyAlignment="0" applyProtection="0"/>
    <xf numFmtId="211" fontId="43" fillId="16" borderId="114" applyNumberFormat="0" applyAlignment="0" applyProtection="0"/>
    <xf numFmtId="0" fontId="40" fillId="7" borderId="116" applyNumberFormat="0" applyAlignment="0" applyProtection="0"/>
    <xf numFmtId="0" fontId="40" fillId="7" borderId="112" applyNumberFormat="0" applyAlignment="0" applyProtection="0"/>
    <xf numFmtId="0" fontId="40" fillId="7" borderId="112" applyNumberFormat="0" applyAlignment="0" applyProtection="0"/>
    <xf numFmtId="211" fontId="40" fillId="7" borderId="104" applyNumberFormat="0" applyAlignment="0" applyProtection="0"/>
    <xf numFmtId="211" fontId="36" fillId="16" borderId="104" applyNumberFormat="0" applyAlignment="0" applyProtection="0"/>
    <xf numFmtId="211" fontId="49" fillId="0" borderId="115" applyNumberFormat="0" applyFill="0" applyAlignment="0" applyProtection="0"/>
    <xf numFmtId="211" fontId="29" fillId="23" borderId="105" applyNumberFormat="0" applyFont="0" applyAlignment="0" applyProtection="0"/>
    <xf numFmtId="211" fontId="29" fillId="23" borderId="105" applyNumberFormat="0" applyFont="0" applyAlignment="0" applyProtection="0"/>
    <xf numFmtId="211" fontId="29" fillId="23" borderId="113" applyNumberFormat="0" applyFont="0" applyAlignment="0" applyProtection="0"/>
    <xf numFmtId="0" fontId="36" fillId="16" borderId="112" applyNumberFormat="0" applyAlignment="0" applyProtection="0"/>
    <xf numFmtId="211" fontId="43" fillId="16" borderId="114" applyNumberFormat="0" applyAlignment="0" applyProtection="0"/>
    <xf numFmtId="211" fontId="33" fillId="23" borderId="105" applyNumberFormat="0" applyFont="0" applyAlignment="0" applyProtection="0"/>
    <xf numFmtId="211" fontId="29" fillId="23" borderId="105" applyNumberFormat="0" applyFont="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0" fontId="43" fillId="16" borderId="118" applyNumberFormat="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29" fillId="23" borderId="105" applyNumberFormat="0" applyFont="0" applyAlignment="0" applyProtection="0"/>
    <xf numFmtId="43" fontId="29" fillId="0" borderId="0" applyFont="0" applyFill="0" applyBorder="0" applyAlignment="0" applyProtection="0"/>
    <xf numFmtId="211" fontId="29" fillId="23" borderId="105" applyNumberFormat="0" applyFont="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211" fontId="29" fillId="23" borderId="109" applyNumberFormat="0" applyFont="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4" fontId="29"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0" fontId="29" fillId="23" borderId="117" applyNumberFormat="0" applyFont="0" applyAlignment="0" applyProtection="0"/>
    <xf numFmtId="211" fontId="40" fillId="7" borderId="116" applyNumberFormat="0" applyAlignment="0" applyProtection="0"/>
    <xf numFmtId="0" fontId="36" fillId="16" borderId="116" applyNumberFormat="0" applyAlignment="0" applyProtection="0"/>
    <xf numFmtId="0" fontId="40" fillId="7" borderId="100" applyNumberFormat="0" applyAlignment="0" applyProtection="0"/>
    <xf numFmtId="0" fontId="40" fillId="7" borderId="100" applyNumberFormat="0" applyAlignment="0" applyProtection="0"/>
    <xf numFmtId="0" fontId="43" fillId="16" borderId="114" applyNumberFormat="0" applyAlignment="0" applyProtection="0"/>
    <xf numFmtId="211" fontId="29" fillId="23" borderId="117" applyNumberFormat="0" applyFont="0" applyAlignment="0" applyProtection="0"/>
    <xf numFmtId="211" fontId="33" fillId="23" borderId="109" applyNumberFormat="0" applyFont="0" applyAlignment="0" applyProtection="0"/>
    <xf numFmtId="211" fontId="36" fillId="16" borderId="112" applyNumberFormat="0" applyAlignment="0" applyProtection="0"/>
    <xf numFmtId="211" fontId="33" fillId="23" borderId="117" applyNumberFormat="0" applyFont="0" applyAlignment="0" applyProtection="0"/>
    <xf numFmtId="211" fontId="43" fillId="16" borderId="118" applyNumberFormat="0" applyAlignment="0" applyProtection="0"/>
    <xf numFmtId="211" fontId="29" fillId="23" borderId="105" applyNumberFormat="0" applyFont="0" applyAlignment="0" applyProtection="0"/>
    <xf numFmtId="211" fontId="29" fillId="23" borderId="105" applyNumberFormat="0" applyFont="0" applyAlignment="0" applyProtection="0"/>
    <xf numFmtId="211" fontId="29" fillId="23" borderId="105" applyNumberFormat="0" applyFont="0" applyAlignment="0" applyProtection="0"/>
    <xf numFmtId="0" fontId="49" fillId="0" borderId="107" applyNumberFormat="0" applyFill="0" applyAlignment="0" applyProtection="0"/>
    <xf numFmtId="0" fontId="43" fillId="16" borderId="102" applyNumberFormat="0" applyAlignment="0" applyProtection="0"/>
    <xf numFmtId="0"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0" fontId="36" fillId="16" borderId="104" applyNumberFormat="0" applyAlignment="0" applyProtection="0"/>
    <xf numFmtId="211" fontId="29" fillId="23" borderId="117" applyNumberFormat="0" applyFont="0" applyAlignment="0" applyProtection="0"/>
    <xf numFmtId="0" fontId="29" fillId="23" borderId="109" applyNumberFormat="0" applyFont="0" applyAlignment="0" applyProtection="0"/>
    <xf numFmtId="0" fontId="43" fillId="16" borderId="114" applyNumberFormat="0" applyAlignment="0" applyProtection="0"/>
    <xf numFmtId="211" fontId="40" fillId="7" borderId="104" applyNumberFormat="0" applyAlignment="0" applyProtection="0"/>
    <xf numFmtId="211" fontId="29" fillId="23" borderId="105" applyNumberFormat="0" applyFont="0" applyAlignment="0" applyProtection="0"/>
    <xf numFmtId="0" fontId="40" fillId="7" borderId="100" applyNumberFormat="0" applyAlignment="0" applyProtection="0"/>
    <xf numFmtId="211" fontId="40" fillId="7" borderId="116" applyNumberFormat="0" applyAlignment="0" applyProtection="0"/>
    <xf numFmtId="211" fontId="36" fillId="16" borderId="112" applyNumberFormat="0" applyAlignment="0" applyProtection="0"/>
    <xf numFmtId="211" fontId="29" fillId="23" borderId="105" applyNumberFormat="0" applyFont="0" applyAlignment="0" applyProtection="0"/>
    <xf numFmtId="0" fontId="49" fillId="0" borderId="107" applyNumberFormat="0" applyFill="0" applyAlignment="0" applyProtection="0"/>
    <xf numFmtId="211" fontId="29" fillId="23" borderId="105" applyNumberFormat="0" applyFont="0" applyAlignment="0" applyProtection="0"/>
    <xf numFmtId="211" fontId="43" fillId="16" borderId="106" applyNumberFormat="0" applyAlignment="0" applyProtection="0"/>
    <xf numFmtId="211" fontId="49" fillId="0" borderId="103" applyNumberFormat="0" applyFill="0" applyAlignment="0" applyProtection="0"/>
    <xf numFmtId="0" fontId="43" fillId="16" borderId="106" applyNumberFormat="0" applyAlignment="0" applyProtection="0"/>
    <xf numFmtId="0" fontId="29" fillId="23" borderId="105" applyNumberFormat="0" applyFont="0" applyAlignment="0" applyProtection="0"/>
    <xf numFmtId="211" fontId="40" fillId="7" borderId="104" applyNumberFormat="0" applyAlignment="0" applyProtection="0"/>
    <xf numFmtId="0" fontId="36" fillId="16" borderId="104" applyNumberFormat="0" applyAlignment="0" applyProtection="0"/>
    <xf numFmtId="211" fontId="43" fillId="16" borderId="106" applyNumberFormat="0" applyAlignment="0" applyProtection="0"/>
    <xf numFmtId="211" fontId="40" fillId="7" borderId="104" applyNumberFormat="0" applyAlignment="0" applyProtection="0"/>
    <xf numFmtId="211" fontId="29" fillId="23" borderId="105" applyNumberFormat="0" applyFont="0" applyAlignment="0" applyProtection="0"/>
    <xf numFmtId="0" fontId="43" fillId="16" borderId="106" applyNumberFormat="0" applyAlignment="0" applyProtection="0"/>
    <xf numFmtId="0" fontId="29" fillId="23" borderId="105" applyNumberFormat="0" applyFont="0" applyAlignment="0" applyProtection="0"/>
    <xf numFmtId="211" fontId="29" fillId="23" borderId="105" applyNumberFormat="0" applyFont="0" applyAlignment="0" applyProtection="0"/>
    <xf numFmtId="211" fontId="36" fillId="16" borderId="116" applyNumberFormat="0" applyAlignment="0" applyProtection="0"/>
    <xf numFmtId="211" fontId="29" fillId="23" borderId="109" applyNumberFormat="0" applyFont="0" applyAlignment="0" applyProtection="0"/>
    <xf numFmtId="0" fontId="29" fillId="23" borderId="105" applyNumberFormat="0" applyFont="0" applyAlignment="0" applyProtection="0"/>
    <xf numFmtId="0" fontId="29" fillId="23" borderId="105" applyNumberFormat="0" applyFont="0" applyAlignment="0" applyProtection="0"/>
    <xf numFmtId="211" fontId="29" fillId="23" borderId="109" applyNumberFormat="0" applyFont="0" applyAlignment="0" applyProtection="0"/>
    <xf numFmtId="211" fontId="43" fillId="16" borderId="102" applyNumberFormat="0" applyAlignment="0" applyProtection="0"/>
    <xf numFmtId="211" fontId="33"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0" fontId="29" fillId="23" borderId="109" applyNumberFormat="0" applyFont="0" applyAlignment="0" applyProtection="0"/>
    <xf numFmtId="0" fontId="49" fillId="0" borderId="119" applyNumberFormat="0" applyFill="0" applyAlignment="0" applyProtection="0"/>
    <xf numFmtId="211" fontId="40" fillId="7" borderId="108" applyNumberFormat="0" applyAlignment="0" applyProtection="0"/>
    <xf numFmtId="0" fontId="29" fillId="23" borderId="109" applyNumberFormat="0" applyFont="0" applyAlignment="0" applyProtection="0"/>
    <xf numFmtId="0" fontId="43" fillId="16" borderId="110" applyNumberFormat="0" applyAlignment="0" applyProtection="0"/>
    <xf numFmtId="0" fontId="29" fillId="23" borderId="113" applyNumberFormat="0" applyFont="0" applyAlignment="0" applyProtection="0"/>
    <xf numFmtId="211" fontId="36" fillId="16" borderId="116" applyNumberFormat="0" applyAlignment="0" applyProtection="0"/>
    <xf numFmtId="0" fontId="49" fillId="0" borderId="119" applyNumberFormat="0" applyFill="0" applyAlignment="0" applyProtection="0"/>
    <xf numFmtId="211" fontId="29" fillId="23" borderId="105" applyNumberFormat="0" applyFont="0" applyAlignment="0" applyProtection="0"/>
    <xf numFmtId="211" fontId="29" fillId="23" borderId="105" applyNumberFormat="0" applyFont="0" applyAlignment="0" applyProtection="0"/>
    <xf numFmtId="211" fontId="43" fillId="16" borderId="106" applyNumberFormat="0" applyAlignment="0" applyProtection="0"/>
    <xf numFmtId="211" fontId="40" fillId="7" borderId="104" applyNumberFormat="0" applyAlignment="0" applyProtection="0"/>
    <xf numFmtId="211" fontId="40" fillId="7" borderId="104" applyNumberFormat="0" applyAlignment="0" applyProtection="0"/>
    <xf numFmtId="0" fontId="43" fillId="16" borderId="106" applyNumberFormat="0" applyAlignment="0" applyProtection="0"/>
    <xf numFmtId="211" fontId="29" fillId="23" borderId="113" applyNumberFormat="0" applyFont="0" applyAlignment="0" applyProtection="0"/>
    <xf numFmtId="0" fontId="43" fillId="16" borderId="106" applyNumberFormat="0" applyAlignment="0" applyProtection="0"/>
    <xf numFmtId="0" fontId="43" fillId="16" borderId="106" applyNumberFormat="0" applyAlignment="0" applyProtection="0"/>
    <xf numFmtId="211" fontId="43" fillId="16" borderId="110" applyNumberFormat="0" applyAlignment="0" applyProtection="0"/>
    <xf numFmtId="0" fontId="29" fillId="23" borderId="113"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40" fillId="7" borderId="116" applyNumberFormat="0" applyAlignment="0" applyProtection="0"/>
    <xf numFmtId="211" fontId="7" fillId="0" borderId="0"/>
    <xf numFmtId="211" fontId="7" fillId="0" borderId="0"/>
    <xf numFmtId="211" fontId="40" fillId="7" borderId="100" applyNumberFormat="0" applyAlignment="0" applyProtection="0"/>
    <xf numFmtId="211" fontId="43" fillId="16" borderId="106" applyNumberFormat="0" applyAlignment="0" applyProtection="0"/>
    <xf numFmtId="211" fontId="36" fillId="16" borderId="108" applyNumberFormat="0" applyAlignment="0" applyProtection="0"/>
    <xf numFmtId="211" fontId="40" fillId="7" borderId="108" applyNumberFormat="0" applyAlignment="0" applyProtection="0"/>
    <xf numFmtId="211" fontId="29" fillId="23" borderId="113"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9" fontId="7" fillId="0" borderId="0" applyFont="0" applyFill="0" applyBorder="0" applyAlignment="0" applyProtection="0"/>
    <xf numFmtId="211" fontId="29" fillId="23" borderId="117" applyNumberFormat="0" applyFont="0" applyAlignment="0" applyProtection="0"/>
    <xf numFmtId="211" fontId="33" fillId="23" borderId="117" applyNumberFormat="0" applyFont="0" applyAlignment="0" applyProtection="0"/>
    <xf numFmtId="211" fontId="33" fillId="23" borderId="105" applyNumberFormat="0" applyFont="0" applyAlignment="0" applyProtection="0"/>
    <xf numFmtId="0" fontId="36" fillId="16" borderId="104" applyNumberFormat="0" applyAlignment="0" applyProtection="0"/>
    <xf numFmtId="211" fontId="36" fillId="16" borderId="104" applyNumberFormat="0" applyAlignment="0" applyProtection="0"/>
    <xf numFmtId="211" fontId="43" fillId="16" borderId="106" applyNumberFormat="0" applyAlignment="0" applyProtection="0"/>
    <xf numFmtId="211" fontId="29" fillId="23" borderId="109" applyNumberFormat="0" applyFont="0" applyAlignment="0" applyProtection="0"/>
    <xf numFmtId="211" fontId="40" fillId="7" borderId="100" applyNumberFormat="0" applyAlignment="0" applyProtection="0"/>
    <xf numFmtId="211" fontId="36" fillId="16" borderId="100" applyNumberFormat="0" applyAlignment="0" applyProtection="0"/>
    <xf numFmtId="211" fontId="36" fillId="16" borderId="100" applyNumberFormat="0" applyAlignment="0" applyProtection="0"/>
    <xf numFmtId="0" fontId="29" fillId="23" borderId="113" applyNumberFormat="0" applyFont="0" applyAlignment="0" applyProtection="0"/>
    <xf numFmtId="0" fontId="29" fillId="23" borderId="105" applyNumberFormat="0" applyFont="0" applyAlignment="0" applyProtection="0"/>
    <xf numFmtId="0" fontId="29" fillId="23" borderId="117" applyNumberFormat="0" applyFont="0" applyAlignment="0" applyProtection="0"/>
    <xf numFmtId="0" fontId="36" fillId="16" borderId="116" applyNumberFormat="0" applyAlignment="0" applyProtection="0"/>
    <xf numFmtId="0" fontId="29" fillId="23" borderId="117" applyNumberFormat="0" applyFont="0" applyAlignment="0" applyProtection="0"/>
    <xf numFmtId="43" fontId="63" fillId="0" borderId="0" applyFont="0" applyFill="0" applyBorder="0" applyAlignment="0" applyProtection="0"/>
    <xf numFmtId="43" fontId="29" fillId="0" borderId="0" applyFont="0" applyFill="0" applyBorder="0" applyAlignment="0" applyProtection="0"/>
    <xf numFmtId="43" fontId="7" fillId="0" borderId="0" applyFont="0" applyFill="0" applyBorder="0" applyAlignment="0" applyProtection="0"/>
    <xf numFmtId="0" fontId="29" fillId="23" borderId="105" applyNumberFormat="0" applyFont="0" applyAlignment="0" applyProtection="0"/>
    <xf numFmtId="211" fontId="36" fillId="16" borderId="100" applyNumberFormat="0" applyAlignment="0" applyProtection="0"/>
    <xf numFmtId="168" fontId="7" fillId="0" borderId="0" applyFont="0" applyFill="0" applyBorder="0" applyAlignment="0" applyProtection="0"/>
    <xf numFmtId="168"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40" fillId="7" borderId="112" applyNumberFormat="0" applyAlignment="0" applyProtection="0"/>
    <xf numFmtId="0" fontId="29" fillId="23" borderId="109" applyNumberFormat="0" applyFont="0" applyAlignment="0" applyProtection="0"/>
    <xf numFmtId="43" fontId="7" fillId="0" borderId="0" applyFont="0" applyFill="0" applyBorder="0" applyAlignment="0" applyProtection="0"/>
    <xf numFmtId="168"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16" borderId="106" applyNumberFormat="0" applyAlignment="0" applyProtection="0"/>
    <xf numFmtId="0" fontId="43" fillId="16" borderId="102" applyNumberFormat="0" applyAlignment="0" applyProtection="0"/>
    <xf numFmtId="0" fontId="29" fillId="23" borderId="101" applyNumberFormat="0" applyFont="0" applyAlignment="0" applyProtection="0"/>
    <xf numFmtId="211" fontId="29" fillId="23" borderId="113" applyNumberFormat="0" applyFont="0" applyAlignment="0" applyProtection="0"/>
    <xf numFmtId="0" fontId="29" fillId="23" borderId="105" applyNumberFormat="0" applyFont="0" applyAlignment="0" applyProtection="0"/>
    <xf numFmtId="0" fontId="43" fillId="16" borderId="114" applyNumberFormat="0" applyAlignment="0" applyProtection="0"/>
    <xf numFmtId="0" fontId="43" fillId="16" borderId="118" applyNumberFormat="0" applyAlignment="0" applyProtection="0"/>
    <xf numFmtId="0" fontId="29" fillId="23" borderId="105" applyNumberFormat="0" applyFont="0" applyAlignment="0" applyProtection="0"/>
    <xf numFmtId="0" fontId="49" fillId="0" borderId="107" applyNumberFormat="0" applyFill="0" applyAlignment="0" applyProtection="0"/>
    <xf numFmtId="211" fontId="49" fillId="0" borderId="107" applyNumberFormat="0" applyFill="0" applyAlignment="0" applyProtection="0"/>
    <xf numFmtId="211" fontId="43" fillId="16" borderId="110" applyNumberFormat="0" applyAlignment="0" applyProtection="0"/>
    <xf numFmtId="211" fontId="43" fillId="16" borderId="118" applyNumberFormat="0" applyAlignment="0" applyProtection="0"/>
    <xf numFmtId="211" fontId="29" fillId="23" borderId="105" applyNumberFormat="0" applyFont="0" applyAlignment="0" applyProtection="0"/>
    <xf numFmtId="0" fontId="29" fillId="23" borderId="105" applyNumberFormat="0" applyFont="0" applyAlignment="0" applyProtection="0"/>
    <xf numFmtId="0" fontId="43" fillId="16" borderId="118" applyNumberFormat="0" applyAlignment="0" applyProtection="0"/>
    <xf numFmtId="211" fontId="43" fillId="16" borderId="102" applyNumberFormat="0" applyAlignment="0" applyProtection="0"/>
    <xf numFmtId="0" fontId="36" fillId="16" borderId="104" applyNumberFormat="0" applyAlignment="0" applyProtection="0"/>
    <xf numFmtId="211" fontId="33" fillId="23" borderId="105" applyNumberFormat="0" applyFont="0" applyAlignment="0" applyProtection="0"/>
    <xf numFmtId="211" fontId="29" fillId="23" borderId="105" applyNumberFormat="0" applyFont="0" applyAlignment="0" applyProtection="0"/>
    <xf numFmtId="211" fontId="29" fillId="23" borderId="109" applyNumberFormat="0" applyFont="0" applyAlignment="0" applyProtection="0"/>
    <xf numFmtId="0" fontId="36" fillId="16" borderId="116" applyNumberFormat="0" applyAlignment="0" applyProtection="0"/>
    <xf numFmtId="211" fontId="33" fillId="23" borderId="101" applyNumberFormat="0" applyFont="0" applyAlignment="0" applyProtection="0"/>
    <xf numFmtId="211" fontId="29" fillId="23" borderId="101" applyNumberFormat="0" applyFont="0" applyAlignment="0" applyProtection="0"/>
    <xf numFmtId="211" fontId="43" fillId="16" borderId="110" applyNumberFormat="0" applyAlignment="0" applyProtection="0"/>
    <xf numFmtId="0" fontId="36" fillId="16" borderId="112" applyNumberFormat="0" applyAlignment="0" applyProtection="0"/>
    <xf numFmtId="211" fontId="40" fillId="7" borderId="104" applyNumberFormat="0" applyAlignment="0" applyProtection="0"/>
    <xf numFmtId="211" fontId="43" fillId="16" borderId="106" applyNumberFormat="0" applyAlignment="0" applyProtection="0"/>
    <xf numFmtId="211" fontId="40" fillId="7" borderId="112" applyNumberFormat="0" applyAlignment="0" applyProtection="0"/>
    <xf numFmtId="0" fontId="40" fillId="7" borderId="104" applyNumberFormat="0" applyAlignment="0" applyProtection="0"/>
    <xf numFmtId="211" fontId="43" fillId="16" borderId="106" applyNumberFormat="0" applyAlignment="0" applyProtection="0"/>
    <xf numFmtId="211" fontId="40" fillId="7" borderId="104" applyNumberFormat="0" applyAlignment="0" applyProtection="0"/>
    <xf numFmtId="211" fontId="49" fillId="0" borderId="119" applyNumberFormat="0" applyFill="0" applyAlignment="0" applyProtection="0"/>
    <xf numFmtId="0" fontId="29" fillId="23" borderId="117" applyNumberFormat="0" applyFont="0" applyAlignment="0" applyProtection="0"/>
    <xf numFmtId="0" fontId="7" fillId="0" borderId="0"/>
    <xf numFmtId="0" fontId="7" fillId="0" borderId="0"/>
    <xf numFmtId="0" fontId="29" fillId="23" borderId="105" applyNumberFormat="0" applyFont="0" applyAlignment="0" applyProtection="0"/>
    <xf numFmtId="211" fontId="29" fillId="23" borderId="105" applyNumberFormat="0" applyFont="0" applyAlignment="0" applyProtection="0"/>
    <xf numFmtId="0" fontId="43" fillId="16" borderId="102" applyNumberFormat="0" applyAlignment="0" applyProtection="0"/>
    <xf numFmtId="0" fontId="43" fillId="16" borderId="102" applyNumberFormat="0" applyAlignment="0" applyProtection="0"/>
    <xf numFmtId="211" fontId="43" fillId="16" borderId="102" applyNumberFormat="0" applyAlignment="0" applyProtection="0"/>
    <xf numFmtId="0" fontId="29" fillId="23" borderId="101" applyNumberFormat="0" applyFont="0" applyAlignment="0" applyProtection="0"/>
    <xf numFmtId="211"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211" fontId="29" fillId="23" borderId="117" applyNumberFormat="0" applyFont="0" applyAlignment="0" applyProtection="0"/>
    <xf numFmtId="211" fontId="29" fillId="23" borderId="113" applyNumberFormat="0" applyFont="0" applyAlignment="0" applyProtection="0"/>
    <xf numFmtId="0" fontId="36" fillId="16" borderId="104" applyNumberFormat="0" applyAlignment="0" applyProtection="0"/>
    <xf numFmtId="0" fontId="29" fillId="23" borderId="105" applyNumberFormat="0" applyFont="0" applyAlignment="0" applyProtection="0"/>
    <xf numFmtId="211" fontId="29" fillId="23" borderId="109" applyNumberFormat="0" applyFont="0" applyAlignment="0" applyProtection="0"/>
    <xf numFmtId="211" fontId="33" fillId="23" borderId="105" applyNumberFormat="0" applyFont="0" applyAlignment="0" applyProtection="0"/>
    <xf numFmtId="211" fontId="40" fillId="7" borderId="112" applyNumberFormat="0" applyAlignment="0" applyProtection="0"/>
    <xf numFmtId="211" fontId="43" fillId="16" borderId="118" applyNumberFormat="0" applyAlignment="0" applyProtection="0"/>
    <xf numFmtId="211" fontId="29" fillId="23" borderId="117" applyNumberFormat="0" applyFont="0" applyAlignment="0" applyProtection="0"/>
    <xf numFmtId="0" fontId="36" fillId="16" borderId="104" applyNumberFormat="0" applyAlignment="0" applyProtection="0"/>
    <xf numFmtId="0" fontId="43" fillId="16" borderId="118" applyNumberFormat="0" applyAlignment="0" applyProtection="0"/>
    <xf numFmtId="0" fontId="29" fillId="23" borderId="105" applyNumberFormat="0" applyFont="0" applyAlignment="0" applyProtection="0"/>
    <xf numFmtId="0" fontId="29" fillId="23" borderId="105" applyNumberFormat="0" applyFont="0" applyAlignment="0" applyProtection="0"/>
    <xf numFmtId="211" fontId="29" fillId="23" borderId="105" applyNumberFormat="0" applyFont="0" applyAlignment="0" applyProtection="0"/>
    <xf numFmtId="0" fontId="40" fillId="7" borderId="104" applyNumberFormat="0" applyAlignment="0" applyProtection="0"/>
    <xf numFmtId="211" fontId="36" fillId="16" borderId="104" applyNumberFormat="0" applyAlignment="0" applyProtection="0"/>
    <xf numFmtId="211" fontId="29" fillId="23" borderId="105" applyNumberFormat="0" applyFont="0" applyAlignment="0" applyProtection="0"/>
    <xf numFmtId="211" fontId="33" fillId="23" borderId="113"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211" fontId="36" fillId="16" borderId="108" applyNumberFormat="0" applyAlignment="0" applyProtection="0"/>
    <xf numFmtId="0" fontId="40" fillId="7" borderId="104" applyNumberFormat="0" applyAlignment="0" applyProtection="0"/>
    <xf numFmtId="0" fontId="40" fillId="7" borderId="104" applyNumberFormat="0" applyAlignment="0" applyProtection="0"/>
    <xf numFmtId="0" fontId="36" fillId="16" borderId="104" applyNumberFormat="0" applyAlignment="0" applyProtection="0"/>
    <xf numFmtId="211" fontId="36" fillId="16" borderId="104" applyNumberFormat="0" applyAlignment="0" applyProtection="0"/>
    <xf numFmtId="211" fontId="40" fillId="7" borderId="100" applyNumberFormat="0" applyAlignment="0" applyProtection="0"/>
    <xf numFmtId="211" fontId="40" fillId="7" borderId="100" applyNumberFormat="0" applyAlignment="0" applyProtection="0"/>
    <xf numFmtId="211" fontId="49" fillId="0" borderId="107" applyNumberFormat="0" applyFill="0" applyAlignment="0" applyProtection="0"/>
    <xf numFmtId="211" fontId="29" fillId="23" borderId="117" applyNumberFormat="0" applyFont="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3" fontId="3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6" fillId="0" borderId="0" applyFont="0" applyFill="0" applyBorder="0" applyAlignment="0" applyProtection="0"/>
    <xf numFmtId="43" fontId="7" fillId="0" borderId="0" applyFont="0" applyFill="0" applyBorder="0" applyAlignment="0" applyProtection="0"/>
    <xf numFmtId="43" fontId="76"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76" fillId="0" borderId="0" applyFont="0" applyFill="0" applyBorder="0" applyAlignment="0" applyProtection="0"/>
    <xf numFmtId="43" fontId="91"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29" fillId="0" borderId="0" applyFont="0" applyFill="0" applyBorder="0" applyAlignment="0" applyProtection="0"/>
    <xf numFmtId="204" fontId="7" fillId="0" borderId="0" applyFont="0" applyFill="0" applyBorder="0" applyAlignment="0" applyProtection="0"/>
    <xf numFmtId="0" fontId="40" fillId="7" borderId="108" applyNumberFormat="0" applyAlignment="0" applyProtection="0"/>
    <xf numFmtId="43" fontId="29" fillId="0" borderId="0" applyFont="0" applyFill="0" applyBorder="0" applyAlignment="0" applyProtection="0"/>
    <xf numFmtId="43" fontId="29" fillId="0" borderId="0" applyFont="0" applyFill="0" applyBorder="0" applyAlignment="0" applyProtection="0"/>
    <xf numFmtId="0" fontId="40" fillId="7" borderId="108" applyNumberFormat="0" applyAlignment="0" applyProtection="0"/>
    <xf numFmtId="211" fontId="29" fillId="23" borderId="113" applyNumberFormat="0" applyFont="0" applyAlignment="0" applyProtection="0"/>
    <xf numFmtId="0" fontId="29" fillId="23" borderId="113" applyNumberFormat="0" applyFont="0" applyAlignment="0" applyProtection="0"/>
    <xf numFmtId="43" fontId="33" fillId="0" borderId="0" applyFont="0" applyFill="0" applyBorder="0" applyAlignment="0" applyProtection="0"/>
    <xf numFmtId="43" fontId="33" fillId="0" borderId="0" applyFont="0" applyFill="0" applyBorder="0" applyAlignment="0" applyProtection="0"/>
    <xf numFmtId="43" fontId="7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8" fontId="29" fillId="0" borderId="0" applyFont="0" applyFill="0" applyBorder="0" applyAlignment="0" applyProtection="0"/>
    <xf numFmtId="44" fontId="7" fillId="0" borderId="0" applyFont="0" applyFill="0" applyBorder="0" applyAlignment="0" applyProtection="0"/>
    <xf numFmtId="0" fontId="7" fillId="0" borderId="0" applyFont="0" applyFill="0" applyBorder="0" applyAlignment="0" applyProtection="0"/>
    <xf numFmtId="0" fontId="36" fillId="16" borderId="108" applyNumberFormat="0" applyAlignment="0" applyProtection="0"/>
    <xf numFmtId="44" fontId="7" fillId="0" borderId="0" applyFont="0" applyFill="0" applyBorder="0" applyAlignment="0" applyProtection="0"/>
    <xf numFmtId="0" fontId="36" fillId="16" borderId="100" applyNumberFormat="0" applyAlignment="0" applyProtection="0"/>
    <xf numFmtId="0" fontId="36" fillId="16" borderId="100" applyNumberFormat="0" applyAlignment="0" applyProtection="0"/>
    <xf numFmtId="0" fontId="36" fillId="16" borderId="100" applyNumberFormat="0" applyAlignment="0" applyProtection="0"/>
    <xf numFmtId="168" fontId="7" fillId="0" borderId="0" applyFont="0" applyFill="0" applyBorder="0" applyAlignment="0" applyProtection="0"/>
    <xf numFmtId="168" fontId="7" fillId="0" borderId="0" applyFont="0" applyFill="0" applyBorder="0" applyAlignment="0" applyProtection="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0" fontId="7" fillId="0" borderId="0"/>
    <xf numFmtId="0" fontId="7" fillId="0" borderId="0"/>
    <xf numFmtId="211" fontId="7" fillId="0" borderId="0"/>
    <xf numFmtId="211"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211" fontId="7" fillId="0" borderId="0"/>
    <xf numFmtId="0" fontId="7" fillId="0" borderId="0"/>
    <xf numFmtId="0" fontId="7" fillId="0" borderId="0"/>
    <xf numFmtId="0" fontId="7" fillId="0" borderId="0"/>
    <xf numFmtId="211" fontId="7" fillId="0" borderId="0"/>
    <xf numFmtId="211"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211" fontId="7" fillId="0" borderId="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0" fontId="7" fillId="0" borderId="0"/>
    <xf numFmtId="0" fontId="7" fillId="0" borderId="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29" fillId="23" borderId="109" applyNumberFormat="0" applyFont="0" applyAlignment="0" applyProtection="0"/>
    <xf numFmtId="0" fontId="29" fillId="23" borderId="105" applyNumberFormat="0" applyFont="0" applyAlignment="0" applyProtection="0"/>
    <xf numFmtId="211" fontId="33" fillId="23" borderId="117" applyNumberFormat="0" applyFont="0" applyAlignment="0" applyProtection="0"/>
    <xf numFmtId="0" fontId="49" fillId="0" borderId="107" applyNumberFormat="0" applyFill="0" applyAlignment="0" applyProtection="0"/>
    <xf numFmtId="211" fontId="36" fillId="16" borderId="104" applyNumberFormat="0" applyAlignment="0" applyProtection="0"/>
    <xf numFmtId="0" fontId="36" fillId="16" borderId="100" applyNumberFormat="0" applyAlignment="0" applyProtection="0"/>
    <xf numFmtId="0" fontId="49" fillId="0" borderId="115" applyNumberFormat="0" applyFill="0" applyAlignment="0" applyProtection="0"/>
    <xf numFmtId="0" fontId="29" fillId="23" borderId="105" applyNumberFormat="0" applyFont="0" applyAlignment="0" applyProtection="0"/>
    <xf numFmtId="0" fontId="40" fillId="7" borderId="104" applyNumberFormat="0" applyAlignment="0" applyProtection="0"/>
    <xf numFmtId="211" fontId="49" fillId="0" borderId="107" applyNumberFormat="0" applyFill="0" applyAlignment="0" applyProtection="0"/>
    <xf numFmtId="0" fontId="29" fillId="23" borderId="105" applyNumberFormat="0" applyFont="0" applyAlignment="0" applyProtection="0"/>
    <xf numFmtId="0" fontId="43" fillId="16" borderId="106" applyNumberFormat="0" applyAlignment="0" applyProtection="0"/>
    <xf numFmtId="0" fontId="36" fillId="16" borderId="104" applyNumberFormat="0" applyAlignment="0" applyProtection="0"/>
    <xf numFmtId="211" fontId="29" fillId="23" borderId="105" applyNumberFormat="0" applyFont="0" applyAlignment="0" applyProtection="0"/>
    <xf numFmtId="0" fontId="29" fillId="23" borderId="105" applyNumberFormat="0" applyFont="0" applyAlignment="0" applyProtection="0"/>
    <xf numFmtId="0" fontId="29" fillId="23" borderId="105" applyNumberFormat="0" applyFont="0" applyAlignment="0" applyProtection="0"/>
    <xf numFmtId="0" fontId="40" fillId="7" borderId="104" applyNumberFormat="0" applyAlignment="0" applyProtection="0"/>
    <xf numFmtId="211" fontId="33" fillId="23" borderId="105" applyNumberFormat="0" applyFont="0" applyAlignment="0" applyProtection="0"/>
    <xf numFmtId="211" fontId="29" fillId="23" borderId="105" applyNumberFormat="0" applyFont="0" applyAlignment="0" applyProtection="0"/>
    <xf numFmtId="211" fontId="29" fillId="23" borderId="105" applyNumberFormat="0" applyFont="0" applyAlignment="0" applyProtection="0"/>
    <xf numFmtId="0" fontId="36" fillId="16" borderId="104" applyNumberFormat="0" applyAlignment="0" applyProtection="0"/>
    <xf numFmtId="0" fontId="36" fillId="16" borderId="104" applyNumberFormat="0" applyAlignment="0" applyProtection="0"/>
    <xf numFmtId="0" fontId="29" fillId="23" borderId="105" applyNumberFormat="0" applyFont="0" applyAlignment="0" applyProtection="0"/>
    <xf numFmtId="211" fontId="29" fillId="23" borderId="105" applyNumberFormat="0" applyFont="0" applyAlignment="0" applyProtection="0"/>
    <xf numFmtId="211" fontId="36" fillId="16" borderId="104" applyNumberFormat="0" applyAlignment="0" applyProtection="0"/>
    <xf numFmtId="211" fontId="29" fillId="23" borderId="113" applyNumberFormat="0" applyFont="0" applyAlignment="0" applyProtection="0"/>
    <xf numFmtId="211" fontId="33" fillId="23" borderId="113" applyNumberFormat="0" applyFont="0" applyAlignment="0" applyProtection="0"/>
    <xf numFmtId="0" fontId="36" fillId="16" borderId="116" applyNumberFormat="0" applyAlignment="0" applyProtection="0"/>
    <xf numFmtId="211" fontId="33"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33" fillId="23" borderId="101" applyNumberFormat="0" applyFont="0" applyAlignment="0" applyProtection="0"/>
    <xf numFmtId="211" fontId="49" fillId="0" borderId="111" applyNumberFormat="0" applyFill="0" applyAlignment="0" applyProtection="0"/>
    <xf numFmtId="44" fontId="7" fillId="0" borderId="0" applyFont="0" applyFill="0" applyBorder="0" applyAlignment="0" applyProtection="0"/>
    <xf numFmtId="0" fontId="29" fillId="23" borderId="105" applyNumberFormat="0" applyFont="0" applyAlignment="0" applyProtection="0"/>
    <xf numFmtId="211" fontId="29" fillId="23" borderId="105" applyNumberFormat="0" applyFont="0" applyAlignment="0" applyProtection="0"/>
    <xf numFmtId="0" fontId="43" fillId="16" borderId="106" applyNumberFormat="0" applyAlignment="0" applyProtection="0"/>
    <xf numFmtId="211" fontId="29" fillId="23" borderId="105" applyNumberFormat="0" applyFont="0" applyAlignment="0" applyProtection="0"/>
    <xf numFmtId="0" fontId="36" fillId="16" borderId="116" applyNumberFormat="0" applyAlignment="0" applyProtection="0"/>
    <xf numFmtId="211" fontId="43" fillId="16" borderId="106" applyNumberFormat="0" applyAlignment="0" applyProtection="0"/>
    <xf numFmtId="211" fontId="29" fillId="23" borderId="105" applyNumberFormat="0" applyFont="0" applyAlignment="0" applyProtection="0"/>
    <xf numFmtId="0" fontId="29" fillId="23" borderId="105" applyNumberFormat="0" applyFont="0" applyAlignment="0" applyProtection="0"/>
    <xf numFmtId="0" fontId="40" fillId="7" borderId="104" applyNumberFormat="0" applyAlignment="0" applyProtection="0"/>
    <xf numFmtId="0" fontId="36" fillId="16" borderId="104" applyNumberFormat="0" applyAlignment="0" applyProtection="0"/>
    <xf numFmtId="0" fontId="43" fillId="16" borderId="106" applyNumberFormat="0" applyAlignment="0" applyProtection="0"/>
    <xf numFmtId="211" fontId="33" fillId="23" borderId="105" applyNumberFormat="0" applyFont="0" applyAlignment="0" applyProtection="0"/>
    <xf numFmtId="211" fontId="29" fillId="23" borderId="105" applyNumberFormat="0" applyFont="0" applyAlignment="0" applyProtection="0"/>
    <xf numFmtId="211" fontId="33" fillId="23" borderId="105" applyNumberFormat="0" applyFont="0" applyAlignment="0" applyProtection="0"/>
    <xf numFmtId="0" fontId="40" fillId="7" borderId="116" applyNumberFormat="0" applyAlignment="0" applyProtection="0"/>
    <xf numFmtId="0" fontId="49" fillId="0" borderId="111" applyNumberFormat="0" applyFill="0" applyAlignment="0" applyProtection="0"/>
    <xf numFmtId="0" fontId="43" fillId="16" borderId="106" applyNumberFormat="0" applyAlignment="0" applyProtection="0"/>
    <xf numFmtId="0" fontId="43" fillId="16" borderId="106" applyNumberFormat="0" applyAlignment="0" applyProtection="0"/>
    <xf numFmtId="0" fontId="29" fillId="23" borderId="105" applyNumberFormat="0" applyFont="0" applyAlignment="0" applyProtection="0"/>
    <xf numFmtId="211" fontId="40" fillId="7" borderId="108" applyNumberFormat="0" applyAlignment="0" applyProtection="0"/>
    <xf numFmtId="0" fontId="29" fillId="23" borderId="117" applyNumberFormat="0" applyFont="0" applyAlignment="0" applyProtection="0"/>
    <xf numFmtId="211" fontId="29" fillId="23" borderId="117" applyNumberFormat="0" applyFont="0" applyAlignment="0" applyProtection="0"/>
    <xf numFmtId="211" fontId="29" fillId="23" borderId="113" applyNumberFormat="0" applyFont="0" applyAlignment="0" applyProtection="0"/>
    <xf numFmtId="211" fontId="7" fillId="0" borderId="0"/>
    <xf numFmtId="0" fontId="7" fillId="0" borderId="0"/>
    <xf numFmtId="211" fontId="7" fillId="0" borderId="0"/>
    <xf numFmtId="0" fontId="7" fillId="0" borderId="0"/>
    <xf numFmtId="0" fontId="7" fillId="0" borderId="0"/>
    <xf numFmtId="0" fontId="7" fillId="0" borderId="0"/>
    <xf numFmtId="0" fontId="29" fillId="23" borderId="109"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0" fontId="7" fillId="0" borderId="0"/>
    <xf numFmtId="211" fontId="7" fillId="0" borderId="0"/>
    <xf numFmtId="9" fontId="7" fillId="0" borderId="0" applyFont="0" applyFill="0" applyBorder="0" applyAlignment="0" applyProtection="0"/>
    <xf numFmtId="9" fontId="7" fillId="0" borderId="0" applyFont="0" applyFill="0" applyBorder="0" applyAlignment="0" applyProtection="0"/>
    <xf numFmtId="211" fontId="33" fillId="23" borderId="105" applyNumberFormat="0" applyFont="0" applyAlignment="0" applyProtection="0"/>
    <xf numFmtId="0" fontId="29" fillId="23" borderId="117" applyNumberFormat="0" applyFont="0" applyAlignment="0" applyProtection="0"/>
    <xf numFmtId="0" fontId="43" fillId="16" borderId="102" applyNumberFormat="0" applyAlignment="0" applyProtection="0"/>
    <xf numFmtId="0" fontId="29" fillId="23" borderId="101" applyNumberFormat="0" applyFont="0" applyAlignment="0" applyProtection="0"/>
    <xf numFmtId="211" fontId="43" fillId="16" borderId="114" applyNumberFormat="0" applyAlignment="0" applyProtection="0"/>
    <xf numFmtId="211" fontId="33" fillId="23" borderId="113" applyNumberFormat="0" applyFont="0" applyAlignment="0" applyProtection="0"/>
    <xf numFmtId="0" fontId="43" fillId="16" borderId="110" applyNumberFormat="0" applyAlignment="0" applyProtection="0"/>
    <xf numFmtId="211" fontId="36" fillId="16" borderId="104" applyNumberFormat="0" applyAlignment="0" applyProtection="0"/>
    <xf numFmtId="211" fontId="29" fillId="23" borderId="105" applyNumberFormat="0" applyFont="0" applyAlignment="0" applyProtection="0"/>
    <xf numFmtId="211" fontId="43" fillId="16" borderId="110" applyNumberFormat="0" applyAlignment="0" applyProtection="0"/>
    <xf numFmtId="43" fontId="33" fillId="0" borderId="0" applyFont="0" applyFill="0" applyBorder="0" applyAlignment="0" applyProtection="0"/>
    <xf numFmtId="43" fontId="7" fillId="0" borderId="0" applyFont="0" applyFill="0" applyBorder="0" applyAlignment="0" applyProtection="0"/>
    <xf numFmtId="43" fontId="91" fillId="0" borderId="0" applyFont="0" applyFill="0" applyBorder="0" applyAlignment="0" applyProtection="0"/>
    <xf numFmtId="204" fontId="7" fillId="0" borderId="0" applyFont="0" applyFill="0" applyBorder="0" applyAlignment="0" applyProtection="0"/>
    <xf numFmtId="43" fontId="33" fillId="0" borderId="0" applyFont="0" applyFill="0" applyBorder="0" applyAlignment="0" applyProtection="0"/>
    <xf numFmtId="43" fontId="29" fillId="0" borderId="0" applyFont="0" applyFill="0" applyBorder="0" applyAlignment="0" applyProtection="0"/>
    <xf numFmtId="43" fontId="33" fillId="0" borderId="0" applyFont="0" applyFill="0" applyBorder="0" applyAlignment="0" applyProtection="0"/>
    <xf numFmtId="168" fontId="7" fillId="0" borderId="0" applyFont="0" applyFill="0" applyBorder="0" applyAlignment="0" applyProtection="0"/>
    <xf numFmtId="44" fontId="7" fillId="0" borderId="0" applyFont="0" applyFill="0" applyBorder="0" applyAlignment="0" applyProtection="0"/>
    <xf numFmtId="0" fontId="36" fillId="16" borderId="100" applyNumberFormat="0" applyAlignment="0" applyProtection="0"/>
    <xf numFmtId="0" fontId="36" fillId="16" borderId="104" applyNumberFormat="0" applyAlignment="0" applyProtection="0"/>
    <xf numFmtId="211" fontId="29" fillId="23" borderId="113" applyNumberFormat="0" applyFont="0" applyAlignment="0" applyProtection="0"/>
    <xf numFmtId="0" fontId="7" fillId="0" borderId="0"/>
    <xf numFmtId="0" fontId="7" fillId="0" borderId="0"/>
    <xf numFmtId="211" fontId="29" fillId="23" borderId="113" applyNumberFormat="0" applyFont="0" applyAlignment="0" applyProtection="0"/>
    <xf numFmtId="0" fontId="40" fillId="7" borderId="108" applyNumberFormat="0" applyAlignment="0" applyProtection="0"/>
    <xf numFmtId="211" fontId="36" fillId="16" borderId="112" applyNumberFormat="0" applyAlignment="0" applyProtection="0"/>
    <xf numFmtId="0" fontId="43" fillId="16" borderId="106" applyNumberFormat="0" applyAlignment="0" applyProtection="0"/>
    <xf numFmtId="44" fontId="7" fillId="0" borderId="0" applyFont="0" applyFill="0" applyBorder="0" applyAlignment="0" applyProtection="0"/>
    <xf numFmtId="211" fontId="43" fillId="16" borderId="106" applyNumberFormat="0" applyAlignment="0" applyProtection="0"/>
    <xf numFmtId="0" fontId="49" fillId="0" borderId="107" applyNumberFormat="0" applyFill="0" applyAlignment="0" applyProtection="0"/>
    <xf numFmtId="211" fontId="36" fillId="16" borderId="104" applyNumberFormat="0" applyAlignment="0" applyProtection="0"/>
    <xf numFmtId="0" fontId="36" fillId="16" borderId="104" applyNumberFormat="0" applyAlignment="0" applyProtection="0"/>
    <xf numFmtId="211" fontId="29" fillId="23" borderId="105" applyNumberFormat="0" applyFont="0" applyAlignment="0" applyProtection="0"/>
    <xf numFmtId="211" fontId="33" fillId="23" borderId="105" applyNumberFormat="0" applyFont="0" applyAlignment="0" applyProtection="0"/>
    <xf numFmtId="211" fontId="33" fillId="23" borderId="109" applyNumberFormat="0" applyFont="0" applyAlignment="0" applyProtection="0"/>
    <xf numFmtId="0" fontId="29" fillId="23" borderId="105"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40" fillId="7" borderId="116" applyNumberFormat="0" applyAlignment="0" applyProtection="0"/>
    <xf numFmtId="211" fontId="36" fillId="16" borderId="104" applyNumberFormat="0" applyAlignment="0" applyProtection="0"/>
    <xf numFmtId="0" fontId="43" fillId="16" borderId="106" applyNumberFormat="0" applyAlignment="0" applyProtection="0"/>
    <xf numFmtId="0" fontId="29" fillId="23" borderId="105" applyNumberFormat="0" applyFont="0" applyAlignment="0" applyProtection="0"/>
    <xf numFmtId="211" fontId="29" fillId="23" borderId="105" applyNumberFormat="0" applyFont="0" applyAlignment="0" applyProtection="0"/>
    <xf numFmtId="211" fontId="33" fillId="23" borderId="109" applyNumberFormat="0" applyFont="0" applyAlignment="0" applyProtection="0"/>
    <xf numFmtId="211" fontId="7" fillId="0" borderId="0"/>
    <xf numFmtId="211" fontId="7" fillId="0" borderId="0"/>
    <xf numFmtId="0" fontId="29" fillId="23" borderId="109" applyNumberFormat="0" applyFont="0" applyAlignment="0" applyProtection="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211" fontId="7" fillId="0" borderId="0"/>
    <xf numFmtId="0"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1" fontId="7" fillId="0" borderId="0" applyFont="0" applyFill="0" applyBorder="0" applyAlignment="0" applyProtection="0"/>
    <xf numFmtId="0" fontId="29" fillId="23" borderId="113" applyNumberFormat="0" applyFont="0" applyAlignment="0" applyProtection="0"/>
    <xf numFmtId="211" fontId="29" fillId="23" borderId="113" applyNumberFormat="0" applyFont="0" applyAlignment="0" applyProtection="0"/>
    <xf numFmtId="231" fontId="7" fillId="0" borderId="0"/>
    <xf numFmtId="231" fontId="7" fillId="0" borderId="0"/>
    <xf numFmtId="231" fontId="7" fillId="0" borderId="0"/>
    <xf numFmtId="231" fontId="7" fillId="0" borderId="0"/>
    <xf numFmtId="231" fontId="7" fillId="0" borderId="0"/>
    <xf numFmtId="231" fontId="7" fillId="0" borderId="0"/>
    <xf numFmtId="211" fontId="7" fillId="0" borderId="0"/>
    <xf numFmtId="231" fontId="7" fillId="0" borderId="0"/>
    <xf numFmtId="231" fontId="7" fillId="0" borderId="0"/>
    <xf numFmtId="231" fontId="7" fillId="0" borderId="0"/>
    <xf numFmtId="231" fontId="7" fillId="0" borderId="0"/>
    <xf numFmtId="231" fontId="7" fillId="0" borderId="0"/>
    <xf numFmtId="231" fontId="7" fillId="0" borderId="0"/>
    <xf numFmtId="231" fontId="7" fillId="0" borderId="0"/>
    <xf numFmtId="23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1" fontId="7" fillId="0" borderId="0"/>
    <xf numFmtId="211" fontId="7" fillId="0" borderId="0"/>
    <xf numFmtId="211" fontId="7" fillId="0" borderId="0"/>
    <xf numFmtId="211" fontId="29" fillId="23" borderId="117" applyNumberFormat="0" applyFont="0" applyAlignment="0" applyProtection="0"/>
    <xf numFmtId="211" fontId="7" fillId="0" borderId="0"/>
    <xf numFmtId="211" fontId="33" fillId="23" borderId="109" applyNumberFormat="0" applyFont="0" applyAlignment="0" applyProtection="0"/>
    <xf numFmtId="211" fontId="29" fillId="23" borderId="109" applyNumberFormat="0" applyFont="0" applyAlignment="0" applyProtection="0"/>
    <xf numFmtId="0" fontId="40" fillId="7" borderId="104" applyNumberFormat="0" applyAlignment="0" applyProtection="0"/>
    <xf numFmtId="0" fontId="43" fillId="16" borderId="110" applyNumberFormat="0" applyAlignment="0" applyProtection="0"/>
    <xf numFmtId="211" fontId="40" fillId="7" borderId="112" applyNumberFormat="0" applyAlignment="0" applyProtection="0"/>
    <xf numFmtId="211" fontId="29" fillId="23" borderId="117" applyNumberFormat="0" applyFont="0" applyAlignment="0" applyProtection="0"/>
    <xf numFmtId="0" fontId="36" fillId="16" borderId="104" applyNumberFormat="0" applyAlignment="0" applyProtection="0"/>
    <xf numFmtId="211" fontId="29" fillId="23" borderId="117" applyNumberFormat="0" applyFont="0" applyAlignment="0" applyProtection="0"/>
    <xf numFmtId="211" fontId="7" fillId="0" borderId="0"/>
    <xf numFmtId="44" fontId="7" fillId="0" borderId="0" applyFont="0" applyFill="0" applyBorder="0" applyAlignment="0" applyProtection="0"/>
    <xf numFmtId="41" fontId="79" fillId="0" borderId="0" applyFont="0" applyFill="0" applyBorder="0" applyAlignment="0" applyProtection="0"/>
    <xf numFmtId="42" fontId="7" fillId="0" borderId="0" applyFont="0" applyFill="0" applyBorder="0" applyAlignment="0" applyProtection="0"/>
    <xf numFmtId="167" fontId="7" fillId="0" borderId="0" applyFont="0" applyFill="0" applyBorder="0" applyAlignment="0" applyProtection="0"/>
    <xf numFmtId="232" fontId="7" fillId="0" borderId="0" applyFont="0" applyFill="0" applyBorder="0" applyAlignment="0" applyProtection="0"/>
    <xf numFmtId="0" fontId="49" fillId="0" borderId="103" applyNumberFormat="0" applyFill="0" applyAlignment="0" applyProtection="0"/>
    <xf numFmtId="0" fontId="49" fillId="0" borderId="103" applyNumberFormat="0" applyFill="0" applyAlignment="0" applyProtection="0"/>
    <xf numFmtId="44" fontId="7" fillId="0" borderId="0" applyFont="0" applyFill="0" applyBorder="0" applyAlignment="0" applyProtection="0"/>
    <xf numFmtId="211" fontId="29" fillId="23" borderId="105" applyNumberFormat="0" applyFont="0" applyAlignment="0" applyProtection="0"/>
    <xf numFmtId="211" fontId="29" fillId="23" borderId="105" applyNumberFormat="0" applyFont="0" applyAlignment="0" applyProtection="0"/>
    <xf numFmtId="0" fontId="29" fillId="23" borderId="113" applyNumberFormat="0" applyFont="0" applyAlignment="0" applyProtection="0"/>
    <xf numFmtId="211" fontId="29" fillId="23" borderId="105" applyNumberFormat="0" applyFont="0" applyAlignment="0" applyProtection="0"/>
    <xf numFmtId="211" fontId="36" fillId="16" borderId="100" applyNumberFormat="0" applyAlignment="0" applyProtection="0"/>
    <xf numFmtId="0" fontId="29" fillId="23" borderId="105" applyNumberFormat="0" applyFont="0" applyAlignment="0" applyProtection="0"/>
    <xf numFmtId="0" fontId="29" fillId="23" borderId="105" applyNumberFormat="0" applyFont="0" applyAlignment="0" applyProtection="0"/>
    <xf numFmtId="0" fontId="43" fillId="16" borderId="114" applyNumberFormat="0" applyAlignment="0" applyProtection="0"/>
    <xf numFmtId="211" fontId="29" fillId="23" borderId="109" applyNumberFormat="0" applyFont="0" applyAlignment="0" applyProtection="0"/>
    <xf numFmtId="211" fontId="36" fillId="16" borderId="108" applyNumberFormat="0" applyAlignment="0" applyProtection="0"/>
    <xf numFmtId="0" fontId="43" fillId="16" borderId="106" applyNumberFormat="0" applyAlignment="0" applyProtection="0"/>
    <xf numFmtId="211" fontId="33" fillId="23" borderId="117" applyNumberFormat="0" applyFont="0" applyAlignment="0" applyProtection="0"/>
    <xf numFmtId="211" fontId="40" fillId="7" borderId="104" applyNumberFormat="0" applyAlignment="0" applyProtection="0"/>
    <xf numFmtId="0" fontId="40" fillId="7" borderId="104" applyNumberFormat="0" applyAlignment="0" applyProtection="0"/>
    <xf numFmtId="0" fontId="29" fillId="23" borderId="113" applyNumberFormat="0" applyFont="0" applyAlignment="0" applyProtection="0"/>
    <xf numFmtId="0" fontId="29" fillId="23" borderId="113" applyNumberFormat="0" applyFont="0" applyAlignment="0" applyProtection="0"/>
    <xf numFmtId="211" fontId="29" fillId="23" borderId="109" applyNumberFormat="0" applyFont="0" applyAlignment="0" applyProtection="0"/>
    <xf numFmtId="211" fontId="36" fillId="16" borderId="104" applyNumberFormat="0" applyAlignment="0" applyProtection="0"/>
    <xf numFmtId="211" fontId="40" fillId="7" borderId="104" applyNumberFormat="0" applyAlignment="0" applyProtection="0"/>
    <xf numFmtId="211" fontId="29" fillId="23" borderId="117" applyNumberFormat="0" applyFont="0" applyAlignment="0" applyProtection="0"/>
    <xf numFmtId="0" fontId="49" fillId="0" borderId="111" applyNumberFormat="0" applyFill="0" applyAlignment="0" applyProtection="0"/>
    <xf numFmtId="211" fontId="40" fillId="7" borderId="108" applyNumberFormat="0" applyAlignment="0" applyProtection="0"/>
    <xf numFmtId="44" fontId="7" fillId="0" borderId="0" applyFont="0" applyFill="0" applyBorder="0" applyAlignment="0" applyProtection="0"/>
    <xf numFmtId="211" fontId="43" fillId="16" borderId="106" applyNumberFormat="0" applyAlignment="0" applyProtection="0"/>
    <xf numFmtId="0" fontId="29" fillId="23" borderId="113" applyNumberFormat="0" applyFont="0" applyAlignment="0" applyProtection="0"/>
    <xf numFmtId="211" fontId="33" fillId="23" borderId="113" applyNumberFormat="0" applyFont="0" applyAlignment="0" applyProtection="0"/>
    <xf numFmtId="0" fontId="40" fillId="7" borderId="116" applyNumberFormat="0" applyAlignment="0" applyProtection="0"/>
    <xf numFmtId="0" fontId="36" fillId="16" borderId="112" applyNumberFormat="0" applyAlignment="0" applyProtection="0"/>
    <xf numFmtId="211" fontId="43" fillId="16" borderId="118" applyNumberFormat="0" applyAlignment="0" applyProtection="0"/>
    <xf numFmtId="211" fontId="29" fillId="23" borderId="101" applyNumberFormat="0" applyFont="0" applyAlignment="0" applyProtection="0"/>
    <xf numFmtId="211" fontId="29" fillId="23" borderId="101" applyNumberFormat="0" applyFont="0" applyAlignment="0" applyProtection="0"/>
    <xf numFmtId="211" fontId="43" fillId="16" borderId="102" applyNumberFormat="0" applyAlignment="0" applyProtection="0"/>
    <xf numFmtId="211" fontId="33" fillId="23" borderId="105" applyNumberFormat="0" applyFont="0" applyAlignment="0" applyProtection="0"/>
    <xf numFmtId="211" fontId="33" fillId="23" borderId="105" applyNumberFormat="0" applyFont="0" applyAlignment="0" applyProtection="0"/>
    <xf numFmtId="211" fontId="36" fillId="16" borderId="112" applyNumberFormat="0" applyAlignment="0" applyProtection="0"/>
    <xf numFmtId="0" fontId="43" fillId="16" borderId="110" applyNumberFormat="0" applyAlignment="0" applyProtection="0"/>
    <xf numFmtId="211" fontId="33" fillId="23" borderId="105" applyNumberFormat="0" applyFont="0" applyAlignment="0" applyProtection="0"/>
    <xf numFmtId="0" fontId="43" fillId="16" borderId="114" applyNumberFormat="0" applyAlignment="0" applyProtection="0"/>
    <xf numFmtId="0" fontId="49" fillId="0" borderId="115" applyNumberFormat="0" applyFill="0" applyAlignment="0" applyProtection="0"/>
    <xf numFmtId="0" fontId="43" fillId="16" borderId="110" applyNumberFormat="0" applyAlignment="0" applyProtection="0"/>
    <xf numFmtId="0" fontId="36" fillId="16" borderId="108" applyNumberFormat="0" applyAlignment="0" applyProtection="0"/>
    <xf numFmtId="0" fontId="36" fillId="16" borderId="108" applyNumberFormat="0" applyAlignment="0" applyProtection="0"/>
    <xf numFmtId="0" fontId="36" fillId="16" borderId="108" applyNumberFormat="0" applyAlignment="0" applyProtection="0"/>
    <xf numFmtId="0" fontId="36" fillId="16" borderId="108" applyNumberFormat="0" applyAlignment="0" applyProtection="0"/>
    <xf numFmtId="211" fontId="36" fillId="16" borderId="108" applyNumberFormat="0" applyAlignment="0" applyProtection="0"/>
    <xf numFmtId="211" fontId="29" fillId="23" borderId="113" applyNumberFormat="0" applyFont="0" applyAlignment="0" applyProtection="0"/>
    <xf numFmtId="211" fontId="29" fillId="23" borderId="113"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211" fontId="36" fillId="16" borderId="100" applyNumberFormat="0" applyAlignment="0" applyProtection="0"/>
    <xf numFmtId="211" fontId="36" fillId="16" borderId="100" applyNumberFormat="0" applyAlignment="0" applyProtection="0"/>
    <xf numFmtId="211" fontId="40" fillId="7" borderId="100" applyNumberFormat="0" applyAlignment="0" applyProtection="0"/>
    <xf numFmtId="211" fontId="29" fillId="23" borderId="101" applyNumberFormat="0" applyFont="0" applyAlignment="0" applyProtection="0"/>
    <xf numFmtId="0" fontId="43" fillId="16" borderId="102" applyNumberFormat="0" applyAlignment="0" applyProtection="0"/>
    <xf numFmtId="211" fontId="40" fillId="7" borderId="100" applyNumberFormat="0" applyAlignment="0" applyProtection="0"/>
    <xf numFmtId="211" fontId="29" fillId="23" borderId="101" applyNumberFormat="0" applyFont="0" applyAlignment="0" applyProtection="0"/>
    <xf numFmtId="211" fontId="36" fillId="16" borderId="100" applyNumberFormat="0" applyAlignment="0" applyProtection="0"/>
    <xf numFmtId="211" fontId="40" fillId="7" borderId="100" applyNumberFormat="0" applyAlignment="0" applyProtection="0"/>
    <xf numFmtId="211" fontId="43" fillId="16" borderId="114" applyNumberFormat="0" applyAlignment="0" applyProtection="0"/>
    <xf numFmtId="0" fontId="36" fillId="16" borderId="100" applyNumberFormat="0" applyAlignment="0" applyProtection="0"/>
    <xf numFmtId="0" fontId="43" fillId="16" borderId="102" applyNumberFormat="0" applyAlignment="0" applyProtection="0"/>
    <xf numFmtId="211" fontId="29" fillId="23" borderId="101" applyNumberFormat="0" applyFont="0" applyAlignment="0" applyProtection="0"/>
    <xf numFmtId="0" fontId="29" fillId="23" borderId="101" applyNumberFormat="0" applyFont="0" applyAlignment="0" applyProtection="0"/>
    <xf numFmtId="211" fontId="29" fillId="23" borderId="101" applyNumberFormat="0" applyFont="0" applyAlignment="0" applyProtection="0"/>
    <xf numFmtId="211" fontId="36" fillId="16" borderId="100" applyNumberFormat="0" applyAlignment="0" applyProtection="0"/>
    <xf numFmtId="0" fontId="40" fillId="7" borderId="100" applyNumberFormat="0" applyAlignment="0" applyProtection="0"/>
    <xf numFmtId="211" fontId="49" fillId="0" borderId="103" applyNumberFormat="0" applyFill="0" applyAlignment="0" applyProtection="0"/>
    <xf numFmtId="211" fontId="29" fillId="23" borderId="101" applyNumberFormat="0" applyFont="0" applyAlignment="0" applyProtection="0"/>
    <xf numFmtId="211" fontId="33" fillId="23" borderId="101" applyNumberFormat="0" applyFont="0" applyAlignment="0" applyProtection="0"/>
    <xf numFmtId="0" fontId="29" fillId="23" borderId="101" applyNumberFormat="0" applyFont="0" applyAlignment="0" applyProtection="0"/>
    <xf numFmtId="211" fontId="33" fillId="23" borderId="101" applyNumberFormat="0" applyFont="0" applyAlignment="0" applyProtection="0"/>
    <xf numFmtId="211" fontId="33" fillId="23" borderId="101" applyNumberFormat="0" applyFont="0" applyAlignment="0" applyProtection="0"/>
    <xf numFmtId="0" fontId="36" fillId="16" borderId="100" applyNumberFormat="0" applyAlignment="0" applyProtection="0"/>
    <xf numFmtId="0" fontId="36" fillId="16" borderId="100" applyNumberFormat="0" applyAlignment="0" applyProtection="0"/>
    <xf numFmtId="0" fontId="29" fillId="23" borderId="101" applyNumberFormat="0" applyFont="0" applyAlignment="0" applyProtection="0"/>
    <xf numFmtId="211" fontId="43" fillId="16" borderId="102" applyNumberFormat="0" applyAlignment="0" applyProtection="0"/>
    <xf numFmtId="211" fontId="29" fillId="23" borderId="101" applyNumberFormat="0" applyFont="0" applyAlignment="0" applyProtection="0"/>
    <xf numFmtId="0" fontId="43" fillId="16" borderId="102" applyNumberFormat="0" applyAlignment="0" applyProtection="0"/>
    <xf numFmtId="211" fontId="29" fillId="23" borderId="101" applyNumberFormat="0" applyFont="0" applyAlignment="0" applyProtection="0"/>
    <xf numFmtId="211" fontId="33"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33" fillId="23" borderId="101" applyNumberFormat="0" applyFont="0" applyAlignment="0" applyProtection="0"/>
    <xf numFmtId="211" fontId="33" fillId="23" borderId="101" applyNumberFormat="0" applyFont="0" applyAlignment="0" applyProtection="0"/>
    <xf numFmtId="211" fontId="33" fillId="23" borderId="101" applyNumberFormat="0" applyFont="0" applyAlignment="0" applyProtection="0"/>
    <xf numFmtId="211" fontId="43" fillId="16" borderId="102" applyNumberFormat="0" applyAlignment="0" applyProtection="0"/>
    <xf numFmtId="211" fontId="40" fillId="7" borderId="100" applyNumberFormat="0" applyAlignment="0" applyProtection="0"/>
    <xf numFmtId="211" fontId="43" fillId="16" borderId="102" applyNumberFormat="0" applyAlignment="0" applyProtection="0"/>
    <xf numFmtId="211" fontId="43" fillId="16" borderId="102" applyNumberFormat="0" applyAlignment="0" applyProtection="0"/>
    <xf numFmtId="211" fontId="49" fillId="0" borderId="103" applyNumberFormat="0" applyFill="0" applyAlignment="0" applyProtection="0"/>
    <xf numFmtId="211" fontId="40" fillId="7" borderId="100" applyNumberFormat="0" applyAlignment="0" applyProtection="0"/>
    <xf numFmtId="211" fontId="29" fillId="23" borderId="101" applyNumberFormat="0" applyFont="0" applyAlignment="0" applyProtection="0"/>
    <xf numFmtId="0" fontId="36" fillId="16" borderId="100" applyNumberFormat="0" applyAlignment="0" applyProtection="0"/>
    <xf numFmtId="0" fontId="40" fillId="7" borderId="100" applyNumberFormat="0" applyAlignment="0" applyProtection="0"/>
    <xf numFmtId="0" fontId="29" fillId="23" borderId="101" applyNumberFormat="0" applyFont="0" applyAlignment="0" applyProtection="0"/>
    <xf numFmtId="0" fontId="40" fillId="7" borderId="100" applyNumberFormat="0" applyAlignment="0" applyProtection="0"/>
    <xf numFmtId="211" fontId="43" fillId="16" borderId="102" applyNumberFormat="0" applyAlignment="0" applyProtection="0"/>
    <xf numFmtId="0"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0" fontId="43" fillId="16" borderId="102" applyNumberFormat="0" applyAlignment="0" applyProtection="0"/>
    <xf numFmtId="0" fontId="29" fillId="23" borderId="101" applyNumberFormat="0" applyFont="0" applyAlignment="0" applyProtection="0"/>
    <xf numFmtId="0" fontId="43" fillId="16" borderId="102" applyNumberFormat="0" applyAlignment="0" applyProtection="0"/>
    <xf numFmtId="211" fontId="36" fillId="16" borderId="100" applyNumberFormat="0" applyAlignment="0" applyProtection="0"/>
    <xf numFmtId="0" fontId="36" fillId="16" borderId="100" applyNumberFormat="0" applyAlignment="0" applyProtection="0"/>
    <xf numFmtId="0" fontId="36" fillId="16" borderId="100" applyNumberFormat="0" applyAlignment="0" applyProtection="0"/>
    <xf numFmtId="0" fontId="36" fillId="16" borderId="100" applyNumberFormat="0" applyAlignment="0" applyProtection="0"/>
    <xf numFmtId="0" fontId="36" fillId="16" borderId="100" applyNumberFormat="0" applyAlignment="0" applyProtection="0"/>
    <xf numFmtId="0" fontId="40" fillId="7" borderId="100" applyNumberFormat="0" applyAlignment="0" applyProtection="0"/>
    <xf numFmtId="0" fontId="40" fillId="7" borderId="100" applyNumberFormat="0" applyAlignment="0" applyProtection="0"/>
    <xf numFmtId="211" fontId="40" fillId="7" borderId="100" applyNumberFormat="0" applyAlignment="0" applyProtection="0"/>
    <xf numFmtId="211" fontId="40" fillId="7" borderId="100" applyNumberFormat="0" applyAlignment="0" applyProtection="0"/>
    <xf numFmtId="211" fontId="36" fillId="16" borderId="100" applyNumberFormat="0" applyAlignment="0" applyProtection="0"/>
    <xf numFmtId="211" fontId="33" fillId="23" borderId="101" applyNumberFormat="0" applyFont="0" applyAlignment="0" applyProtection="0"/>
    <xf numFmtId="211" fontId="29" fillId="23" borderId="101" applyNumberFormat="0" applyFont="0" applyAlignment="0" applyProtection="0"/>
    <xf numFmtId="211" fontId="29" fillId="23" borderId="101" applyNumberFormat="0" applyFont="0" applyAlignment="0" applyProtection="0"/>
    <xf numFmtId="211" fontId="36" fillId="16" borderId="100" applyNumberFormat="0" applyAlignment="0" applyProtection="0"/>
    <xf numFmtId="0" fontId="40" fillId="7" borderId="100" applyNumberFormat="0" applyAlignment="0" applyProtection="0"/>
    <xf numFmtId="211" fontId="29" fillId="23" borderId="101" applyNumberFormat="0" applyFont="0" applyAlignment="0" applyProtection="0"/>
    <xf numFmtId="0" fontId="36" fillId="16" borderId="100" applyNumberFormat="0" applyAlignment="0" applyProtection="0"/>
    <xf numFmtId="0" fontId="49" fillId="0" borderId="103" applyNumberFormat="0" applyFill="0" applyAlignment="0" applyProtection="0"/>
    <xf numFmtId="0" fontId="29" fillId="23" borderId="101" applyNumberFormat="0" applyFont="0" applyAlignment="0" applyProtection="0"/>
    <xf numFmtId="211" fontId="29" fillId="23" borderId="101" applyNumberFormat="0" applyFont="0" applyAlignment="0" applyProtection="0"/>
    <xf numFmtId="211" fontId="43" fillId="16" borderId="102" applyNumberFormat="0" applyAlignment="0" applyProtection="0"/>
    <xf numFmtId="0" fontId="29" fillId="23" borderId="101" applyNumberFormat="0" applyFont="0" applyAlignment="0" applyProtection="0"/>
    <xf numFmtId="0" fontId="43" fillId="16" borderId="102" applyNumberFormat="0" applyAlignment="0" applyProtection="0"/>
    <xf numFmtId="0" fontId="29" fillId="23" borderId="101" applyNumberFormat="0" applyFont="0" applyAlignment="0" applyProtection="0"/>
    <xf numFmtId="0" fontId="29" fillId="23" borderId="101" applyNumberFormat="0" applyFont="0" applyAlignment="0" applyProtection="0"/>
    <xf numFmtId="211"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211" fontId="29" fillId="23" borderId="101" applyNumberFormat="0" applyFont="0" applyAlignment="0" applyProtection="0"/>
    <xf numFmtId="0" fontId="29" fillId="23" borderId="101" applyNumberFormat="0" applyFont="0" applyAlignment="0" applyProtection="0"/>
    <xf numFmtId="0" fontId="29" fillId="23" borderId="101" applyNumberFormat="0" applyFont="0" applyAlignment="0" applyProtection="0"/>
    <xf numFmtId="211" fontId="43" fillId="16" borderId="102" applyNumberFormat="0" applyAlignment="0" applyProtection="0"/>
    <xf numFmtId="0" fontId="43" fillId="16" borderId="102" applyNumberFormat="0" applyAlignment="0" applyProtection="0"/>
    <xf numFmtId="0" fontId="43" fillId="16" borderId="102" applyNumberFormat="0" applyAlignment="0" applyProtection="0"/>
    <xf numFmtId="0" fontId="43" fillId="16" borderId="102" applyNumberFormat="0" applyAlignment="0" applyProtection="0"/>
    <xf numFmtId="0" fontId="43" fillId="16" borderId="102" applyNumberFormat="0" applyAlignment="0" applyProtection="0"/>
    <xf numFmtId="0" fontId="49" fillId="0" borderId="103" applyNumberFormat="0" applyFill="0" applyAlignment="0" applyProtection="0"/>
    <xf numFmtId="0" fontId="49" fillId="0" borderId="103" applyNumberFormat="0" applyFill="0" applyAlignment="0" applyProtection="0"/>
    <xf numFmtId="211" fontId="36" fillId="16" borderId="100" applyNumberFormat="0" applyAlignment="0" applyProtection="0"/>
    <xf numFmtId="211" fontId="29" fillId="23" borderId="101" applyNumberFormat="0" applyFont="0" applyAlignment="0" applyProtection="0"/>
    <xf numFmtId="211" fontId="29" fillId="23" borderId="101" applyNumberFormat="0" applyFont="0" applyAlignment="0" applyProtection="0"/>
    <xf numFmtId="0" fontId="49" fillId="0" borderId="103" applyNumberFormat="0" applyFill="0" applyAlignment="0" applyProtection="0"/>
    <xf numFmtId="211" fontId="29" fillId="23" borderId="101" applyNumberFormat="0" applyFont="0" applyAlignment="0" applyProtection="0"/>
    <xf numFmtId="211" fontId="29" fillId="23" borderId="101" applyNumberFormat="0" applyFont="0" applyAlignment="0" applyProtection="0"/>
    <xf numFmtId="211" fontId="43" fillId="16" borderId="102" applyNumberFormat="0" applyAlignment="0" applyProtection="0"/>
    <xf numFmtId="0" fontId="36" fillId="16" borderId="100" applyNumberFormat="0" applyAlignment="0" applyProtection="0"/>
    <xf numFmtId="211" fontId="40" fillId="7" borderId="100" applyNumberFormat="0" applyAlignment="0" applyProtection="0"/>
    <xf numFmtId="211" fontId="29" fillId="23" borderId="109" applyNumberFormat="0" applyFont="0" applyAlignment="0" applyProtection="0"/>
    <xf numFmtId="0" fontId="29" fillId="23" borderId="117" applyNumberFormat="0" applyFont="0" applyAlignment="0" applyProtection="0"/>
    <xf numFmtId="211" fontId="36" fillId="16" borderId="116" applyNumberFormat="0" applyAlignment="0" applyProtection="0"/>
    <xf numFmtId="0" fontId="40" fillId="7" borderId="112" applyNumberFormat="0" applyAlignment="0" applyProtection="0"/>
    <xf numFmtId="211" fontId="40" fillId="7" borderId="104" applyNumberFormat="0" applyAlignment="0" applyProtection="0"/>
    <xf numFmtId="211" fontId="29" fillId="23" borderId="105" applyNumberFormat="0" applyFont="0" applyAlignment="0" applyProtection="0"/>
    <xf numFmtId="211" fontId="29" fillId="23" borderId="105" applyNumberFormat="0" applyFont="0" applyAlignment="0" applyProtection="0"/>
    <xf numFmtId="211" fontId="43" fillId="16" borderId="106" applyNumberFormat="0" applyAlignment="0" applyProtection="0"/>
    <xf numFmtId="0" fontId="36" fillId="16" borderId="112" applyNumberFormat="0" applyAlignment="0" applyProtection="0"/>
    <xf numFmtId="211" fontId="29" fillId="23" borderId="105" applyNumberFormat="0" applyFont="0" applyAlignment="0" applyProtection="0"/>
    <xf numFmtId="0" fontId="49" fillId="0" borderId="107" applyNumberFormat="0" applyFill="0" applyAlignment="0" applyProtection="0"/>
    <xf numFmtId="211" fontId="29" fillId="23" borderId="105" applyNumberFormat="0" applyFont="0" applyAlignment="0" applyProtection="0"/>
    <xf numFmtId="211" fontId="29" fillId="23" borderId="105" applyNumberFormat="0" applyFont="0" applyAlignment="0" applyProtection="0"/>
    <xf numFmtId="211" fontId="43" fillId="16" borderId="106" applyNumberFormat="0" applyAlignment="0" applyProtection="0"/>
    <xf numFmtId="0" fontId="36" fillId="16" borderId="104" applyNumberFormat="0" applyAlignment="0" applyProtection="0"/>
    <xf numFmtId="211" fontId="40" fillId="7" borderId="104" applyNumberFormat="0" applyAlignment="0" applyProtection="0"/>
    <xf numFmtId="211" fontId="36" fillId="16" borderId="108" applyNumberFormat="0" applyAlignment="0" applyProtection="0"/>
    <xf numFmtId="211" fontId="36" fillId="16" borderId="108" applyNumberFormat="0" applyAlignment="0" applyProtection="0"/>
    <xf numFmtId="211" fontId="40" fillId="7" borderId="108" applyNumberFormat="0" applyAlignment="0" applyProtection="0"/>
    <xf numFmtId="211" fontId="29" fillId="23" borderId="109" applyNumberFormat="0" applyFont="0" applyAlignment="0" applyProtection="0"/>
    <xf numFmtId="0" fontId="43" fillId="16" borderId="110" applyNumberFormat="0" applyAlignment="0" applyProtection="0"/>
    <xf numFmtId="211" fontId="40" fillId="7" borderId="108" applyNumberFormat="0" applyAlignment="0" applyProtection="0"/>
    <xf numFmtId="211" fontId="29" fillId="23" borderId="109" applyNumberFormat="0" applyFont="0" applyAlignment="0" applyProtection="0"/>
    <xf numFmtId="211" fontId="36" fillId="16" borderId="108" applyNumberFormat="0" applyAlignment="0" applyProtection="0"/>
    <xf numFmtId="211" fontId="40" fillId="7" borderId="108" applyNumberFormat="0" applyAlignment="0" applyProtection="0"/>
    <xf numFmtId="0" fontId="36" fillId="16" borderId="108" applyNumberFormat="0" applyAlignment="0" applyProtection="0"/>
    <xf numFmtId="0" fontId="43" fillId="16" borderId="110" applyNumberFormat="0" applyAlignment="0" applyProtection="0"/>
    <xf numFmtId="211" fontId="29" fillId="23" borderId="109" applyNumberFormat="0" applyFont="0" applyAlignment="0" applyProtection="0"/>
    <xf numFmtId="0" fontId="29" fillId="23" borderId="109" applyNumberFormat="0" applyFont="0" applyAlignment="0" applyProtection="0"/>
    <xf numFmtId="211" fontId="29" fillId="23" borderId="109" applyNumberFormat="0" applyFont="0" applyAlignment="0" applyProtection="0"/>
    <xf numFmtId="211" fontId="36" fillId="16" borderId="108" applyNumberFormat="0" applyAlignment="0" applyProtection="0"/>
    <xf numFmtId="0" fontId="40" fillId="7" borderId="108" applyNumberFormat="0" applyAlignment="0" applyProtection="0"/>
    <xf numFmtId="211" fontId="49" fillId="0" borderId="111" applyNumberFormat="0" applyFill="0" applyAlignment="0" applyProtection="0"/>
    <xf numFmtId="211" fontId="29" fillId="23" borderId="109" applyNumberFormat="0" applyFont="0" applyAlignment="0" applyProtection="0"/>
    <xf numFmtId="211" fontId="33" fillId="23" borderId="109" applyNumberFormat="0" applyFont="0" applyAlignment="0" applyProtection="0"/>
    <xf numFmtId="0" fontId="29" fillId="23" borderId="109" applyNumberFormat="0" applyFont="0" applyAlignment="0" applyProtection="0"/>
    <xf numFmtId="211" fontId="33" fillId="23" borderId="109" applyNumberFormat="0" applyFont="0" applyAlignment="0" applyProtection="0"/>
    <xf numFmtId="211" fontId="33" fillId="23" borderId="109" applyNumberFormat="0" applyFont="0" applyAlignment="0" applyProtection="0"/>
    <xf numFmtId="0" fontId="36" fillId="16" borderId="108" applyNumberFormat="0" applyAlignment="0" applyProtection="0"/>
    <xf numFmtId="0" fontId="36" fillId="16" borderId="108" applyNumberFormat="0" applyAlignment="0" applyProtection="0"/>
    <xf numFmtId="0" fontId="29" fillId="23" borderId="109" applyNumberFormat="0" applyFont="0" applyAlignment="0" applyProtection="0"/>
    <xf numFmtId="211" fontId="43" fillId="16" borderId="110" applyNumberFormat="0" applyAlignment="0" applyProtection="0"/>
    <xf numFmtId="211" fontId="29" fillId="23" borderId="109" applyNumberFormat="0" applyFont="0" applyAlignment="0" applyProtection="0"/>
    <xf numFmtId="0" fontId="43" fillId="16" borderId="110" applyNumberFormat="0" applyAlignment="0" applyProtection="0"/>
    <xf numFmtId="211" fontId="29" fillId="23" borderId="109" applyNumberFormat="0" applyFont="0" applyAlignment="0" applyProtection="0"/>
    <xf numFmtId="211" fontId="33"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33" fillId="23" borderId="109" applyNumberFormat="0" applyFont="0" applyAlignment="0" applyProtection="0"/>
    <xf numFmtId="211" fontId="33" fillId="23" borderId="109" applyNumberFormat="0" applyFont="0" applyAlignment="0" applyProtection="0"/>
    <xf numFmtId="211" fontId="33" fillId="23" borderId="109" applyNumberFormat="0" applyFont="0" applyAlignment="0" applyProtection="0"/>
    <xf numFmtId="211" fontId="43" fillId="16" borderId="110" applyNumberFormat="0" applyAlignment="0" applyProtection="0"/>
    <xf numFmtId="211" fontId="40" fillId="7" borderId="108" applyNumberFormat="0" applyAlignment="0" applyProtection="0"/>
    <xf numFmtId="211" fontId="43" fillId="16" borderId="110" applyNumberFormat="0" applyAlignment="0" applyProtection="0"/>
    <xf numFmtId="211" fontId="43" fillId="16" borderId="110" applyNumberFormat="0" applyAlignment="0" applyProtection="0"/>
    <xf numFmtId="211" fontId="49" fillId="0" borderId="111" applyNumberFormat="0" applyFill="0" applyAlignment="0" applyProtection="0"/>
    <xf numFmtId="211" fontId="40" fillId="7" borderId="108" applyNumberFormat="0" applyAlignment="0" applyProtection="0"/>
    <xf numFmtId="211" fontId="29" fillId="23" borderId="109" applyNumberFormat="0" applyFont="0" applyAlignment="0" applyProtection="0"/>
    <xf numFmtId="0" fontId="36" fillId="16" borderId="108" applyNumberFormat="0" applyAlignment="0" applyProtection="0"/>
    <xf numFmtId="0" fontId="40" fillId="7" borderId="108" applyNumberFormat="0" applyAlignment="0" applyProtection="0"/>
    <xf numFmtId="0" fontId="29" fillId="23" borderId="109" applyNumberFormat="0" applyFont="0" applyAlignment="0" applyProtection="0"/>
    <xf numFmtId="0" fontId="40" fillId="7" borderId="108" applyNumberFormat="0" applyAlignment="0" applyProtection="0"/>
    <xf numFmtId="211" fontId="43" fillId="16" borderId="110" applyNumberFormat="0" applyAlignment="0" applyProtection="0"/>
    <xf numFmtId="0"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0" fontId="43" fillId="16" borderId="110" applyNumberFormat="0" applyAlignment="0" applyProtection="0"/>
    <xf numFmtId="0" fontId="29" fillId="23" borderId="109" applyNumberFormat="0" applyFont="0" applyAlignment="0" applyProtection="0"/>
    <xf numFmtId="0" fontId="43" fillId="16" borderId="110" applyNumberFormat="0" applyAlignment="0" applyProtection="0"/>
    <xf numFmtId="211" fontId="36" fillId="16" borderId="108" applyNumberFormat="0" applyAlignment="0" applyProtection="0"/>
    <xf numFmtId="0" fontId="36" fillId="16" borderId="108" applyNumberFormat="0" applyAlignment="0" applyProtection="0"/>
    <xf numFmtId="0" fontId="36" fillId="16" borderId="108" applyNumberFormat="0" applyAlignment="0" applyProtection="0"/>
    <xf numFmtId="0" fontId="36" fillId="16" borderId="108" applyNumberFormat="0" applyAlignment="0" applyProtection="0"/>
    <xf numFmtId="0" fontId="36" fillId="16" borderId="108" applyNumberFormat="0" applyAlignment="0" applyProtection="0"/>
    <xf numFmtId="0" fontId="40" fillId="7" borderId="108" applyNumberFormat="0" applyAlignment="0" applyProtection="0"/>
    <xf numFmtId="0" fontId="40" fillId="7" borderId="108" applyNumberFormat="0" applyAlignment="0" applyProtection="0"/>
    <xf numFmtId="211" fontId="40" fillId="7" borderId="108" applyNumberFormat="0" applyAlignment="0" applyProtection="0"/>
    <xf numFmtId="211" fontId="40" fillId="7" borderId="108" applyNumberFormat="0" applyAlignment="0" applyProtection="0"/>
    <xf numFmtId="211" fontId="36" fillId="16" borderId="108" applyNumberFormat="0" applyAlignment="0" applyProtection="0"/>
    <xf numFmtId="211" fontId="33" fillId="23" borderId="109" applyNumberFormat="0" applyFont="0" applyAlignment="0" applyProtection="0"/>
    <xf numFmtId="211" fontId="29" fillId="23" borderId="109" applyNumberFormat="0" applyFont="0" applyAlignment="0" applyProtection="0"/>
    <xf numFmtId="211" fontId="29" fillId="23" borderId="109" applyNumberFormat="0" applyFont="0" applyAlignment="0" applyProtection="0"/>
    <xf numFmtId="211" fontId="36" fillId="16" borderId="108" applyNumberFormat="0" applyAlignment="0" applyProtection="0"/>
    <xf numFmtId="0" fontId="40" fillId="7" borderId="108" applyNumberFormat="0" applyAlignment="0" applyProtection="0"/>
    <xf numFmtId="211" fontId="29" fillId="23" borderId="109" applyNumberFormat="0" applyFont="0" applyAlignment="0" applyProtection="0"/>
    <xf numFmtId="0" fontId="36" fillId="16" borderId="108" applyNumberFormat="0" applyAlignment="0" applyProtection="0"/>
    <xf numFmtId="0" fontId="49" fillId="0" borderId="111" applyNumberFormat="0" applyFill="0" applyAlignment="0" applyProtection="0"/>
    <xf numFmtId="0" fontId="29" fillId="23" borderId="109" applyNumberFormat="0" applyFont="0" applyAlignment="0" applyProtection="0"/>
    <xf numFmtId="211" fontId="29" fillId="23" borderId="109" applyNumberFormat="0" applyFont="0" applyAlignment="0" applyProtection="0"/>
    <xf numFmtId="211" fontId="43" fillId="16" borderId="110" applyNumberFormat="0" applyAlignment="0" applyProtection="0"/>
    <xf numFmtId="0" fontId="29" fillId="23" borderId="109" applyNumberFormat="0" applyFont="0" applyAlignment="0" applyProtection="0"/>
    <xf numFmtId="0" fontId="43" fillId="16" borderId="110" applyNumberFormat="0" applyAlignment="0" applyProtection="0"/>
    <xf numFmtId="0" fontId="29" fillId="23" borderId="109" applyNumberFormat="0" applyFont="0" applyAlignment="0" applyProtection="0"/>
    <xf numFmtId="0" fontId="29" fillId="23" borderId="109" applyNumberFormat="0" applyFont="0" applyAlignment="0" applyProtection="0"/>
    <xf numFmtId="211"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211" fontId="29" fillId="23" borderId="109" applyNumberFormat="0" applyFont="0" applyAlignment="0" applyProtection="0"/>
    <xf numFmtId="0" fontId="29" fillId="23" borderId="109" applyNumberFormat="0" applyFont="0" applyAlignment="0" applyProtection="0"/>
    <xf numFmtId="0" fontId="29" fillId="23" borderId="109" applyNumberFormat="0" applyFont="0" applyAlignment="0" applyProtection="0"/>
    <xf numFmtId="211" fontId="43" fillId="16" borderId="110" applyNumberFormat="0" applyAlignment="0" applyProtection="0"/>
    <xf numFmtId="0" fontId="43" fillId="16" borderId="110" applyNumberFormat="0" applyAlignment="0" applyProtection="0"/>
    <xf numFmtId="0" fontId="43" fillId="16" borderId="110" applyNumberFormat="0" applyAlignment="0" applyProtection="0"/>
    <xf numFmtId="0" fontId="43" fillId="16" borderId="110" applyNumberFormat="0" applyAlignment="0" applyProtection="0"/>
    <xf numFmtId="0" fontId="43" fillId="16" borderId="110" applyNumberFormat="0" applyAlignment="0" applyProtection="0"/>
    <xf numFmtId="0" fontId="49" fillId="0" borderId="111" applyNumberFormat="0" applyFill="0" applyAlignment="0" applyProtection="0"/>
    <xf numFmtId="0" fontId="49" fillId="0" borderId="111" applyNumberFormat="0" applyFill="0" applyAlignment="0" applyProtection="0"/>
    <xf numFmtId="211" fontId="36" fillId="16" borderId="108" applyNumberFormat="0" applyAlignment="0" applyProtection="0"/>
    <xf numFmtId="211" fontId="29" fillId="23" borderId="109" applyNumberFormat="0" applyFont="0" applyAlignment="0" applyProtection="0"/>
    <xf numFmtId="211" fontId="29" fillId="23" borderId="109" applyNumberFormat="0" applyFont="0" applyAlignment="0" applyProtection="0"/>
    <xf numFmtId="0" fontId="49" fillId="0" borderId="111" applyNumberFormat="0" applyFill="0" applyAlignment="0" applyProtection="0"/>
    <xf numFmtId="211" fontId="29" fillId="23" borderId="109" applyNumberFormat="0" applyFont="0" applyAlignment="0" applyProtection="0"/>
    <xf numFmtId="211" fontId="29" fillId="23" borderId="109" applyNumberFormat="0" applyFont="0" applyAlignment="0" applyProtection="0"/>
    <xf numFmtId="211" fontId="43" fillId="16" borderId="110" applyNumberFormat="0" applyAlignment="0" applyProtection="0"/>
    <xf numFmtId="0" fontId="36" fillId="16" borderId="108" applyNumberFormat="0" applyAlignment="0" applyProtection="0"/>
    <xf numFmtId="211" fontId="40" fillId="7" borderId="108" applyNumberFormat="0" applyAlignment="0" applyProtection="0"/>
    <xf numFmtId="0" fontId="43" fillId="16" borderId="118" applyNumberFormat="0" applyAlignment="0" applyProtection="0"/>
    <xf numFmtId="211" fontId="36" fillId="16" borderId="112" applyNumberFormat="0" applyAlignment="0" applyProtection="0"/>
    <xf numFmtId="211" fontId="36" fillId="16" borderId="112" applyNumberFormat="0" applyAlignment="0" applyProtection="0"/>
    <xf numFmtId="211" fontId="40" fillId="7" borderId="112" applyNumberFormat="0" applyAlignment="0" applyProtection="0"/>
    <xf numFmtId="211" fontId="29" fillId="23" borderId="113" applyNumberFormat="0" applyFont="0" applyAlignment="0" applyProtection="0"/>
    <xf numFmtId="0" fontId="43" fillId="16" borderId="114" applyNumberFormat="0" applyAlignment="0" applyProtection="0"/>
    <xf numFmtId="211" fontId="40" fillId="7" borderId="112" applyNumberFormat="0" applyAlignment="0" applyProtection="0"/>
    <xf numFmtId="211" fontId="29" fillId="23" borderId="113" applyNumberFormat="0" applyFont="0" applyAlignment="0" applyProtection="0"/>
    <xf numFmtId="211" fontId="36" fillId="16" borderId="112" applyNumberFormat="0" applyAlignment="0" applyProtection="0"/>
    <xf numFmtId="211" fontId="40" fillId="7" borderId="112" applyNumberFormat="0" applyAlignment="0" applyProtection="0"/>
    <xf numFmtId="0" fontId="36" fillId="16" borderId="112" applyNumberFormat="0" applyAlignment="0" applyProtection="0"/>
    <xf numFmtId="0" fontId="43" fillId="16" borderId="114" applyNumberFormat="0" applyAlignment="0" applyProtection="0"/>
    <xf numFmtId="211" fontId="29" fillId="23" borderId="113" applyNumberFormat="0" applyFont="0" applyAlignment="0" applyProtection="0"/>
    <xf numFmtId="0" fontId="29" fillId="23" borderId="113" applyNumberFormat="0" applyFont="0" applyAlignment="0" applyProtection="0"/>
    <xf numFmtId="211" fontId="29" fillId="23" borderId="113" applyNumberFormat="0" applyFont="0" applyAlignment="0" applyProtection="0"/>
    <xf numFmtId="211" fontId="36" fillId="16" borderId="112" applyNumberFormat="0" applyAlignment="0" applyProtection="0"/>
    <xf numFmtId="0" fontId="40" fillId="7" borderId="112" applyNumberFormat="0" applyAlignment="0" applyProtection="0"/>
    <xf numFmtId="211" fontId="49" fillId="0" borderId="115" applyNumberFormat="0" applyFill="0" applyAlignment="0" applyProtection="0"/>
    <xf numFmtId="211" fontId="29" fillId="23" borderId="113" applyNumberFormat="0" applyFont="0" applyAlignment="0" applyProtection="0"/>
    <xf numFmtId="211" fontId="33" fillId="23" borderId="113" applyNumberFormat="0" applyFont="0" applyAlignment="0" applyProtection="0"/>
    <xf numFmtId="0" fontId="29" fillId="23" borderId="113" applyNumberFormat="0" applyFont="0" applyAlignment="0" applyProtection="0"/>
    <xf numFmtId="211" fontId="33" fillId="23" borderId="113" applyNumberFormat="0" applyFont="0" applyAlignment="0" applyProtection="0"/>
    <xf numFmtId="211" fontId="33" fillId="23" borderId="113" applyNumberFormat="0" applyFont="0" applyAlignment="0" applyProtection="0"/>
    <xf numFmtId="0" fontId="36" fillId="16" borderId="112" applyNumberFormat="0" applyAlignment="0" applyProtection="0"/>
    <xf numFmtId="0" fontId="36" fillId="16" borderId="112" applyNumberFormat="0" applyAlignment="0" applyProtection="0"/>
    <xf numFmtId="0" fontId="29" fillId="23" borderId="113" applyNumberFormat="0" applyFont="0" applyAlignment="0" applyProtection="0"/>
    <xf numFmtId="211" fontId="43" fillId="16" borderId="114" applyNumberFormat="0" applyAlignment="0" applyProtection="0"/>
    <xf numFmtId="211" fontId="29" fillId="23" borderId="113" applyNumberFormat="0" applyFont="0" applyAlignment="0" applyProtection="0"/>
    <xf numFmtId="0" fontId="43" fillId="16" borderId="114" applyNumberFormat="0" applyAlignment="0" applyProtection="0"/>
    <xf numFmtId="211" fontId="29" fillId="23" borderId="113" applyNumberFormat="0" applyFont="0" applyAlignment="0" applyProtection="0"/>
    <xf numFmtId="211" fontId="33"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33" fillId="23" borderId="113" applyNumberFormat="0" applyFont="0" applyAlignment="0" applyProtection="0"/>
    <xf numFmtId="211" fontId="33" fillId="23" borderId="113" applyNumberFormat="0" applyFont="0" applyAlignment="0" applyProtection="0"/>
    <xf numFmtId="211" fontId="33" fillId="23" borderId="113" applyNumberFormat="0" applyFont="0" applyAlignment="0" applyProtection="0"/>
    <xf numFmtId="211" fontId="43" fillId="16" borderId="114" applyNumberFormat="0" applyAlignment="0" applyProtection="0"/>
    <xf numFmtId="211" fontId="40" fillId="7" borderId="112" applyNumberFormat="0" applyAlignment="0" applyProtection="0"/>
    <xf numFmtId="211" fontId="43" fillId="16" borderId="114" applyNumberFormat="0" applyAlignment="0" applyProtection="0"/>
    <xf numFmtId="211" fontId="43" fillId="16" borderId="114" applyNumberFormat="0" applyAlignment="0" applyProtection="0"/>
    <xf numFmtId="211" fontId="49" fillId="0" borderId="115" applyNumberFormat="0" applyFill="0" applyAlignment="0" applyProtection="0"/>
    <xf numFmtId="211" fontId="40" fillId="7" borderId="112" applyNumberFormat="0" applyAlignment="0" applyProtection="0"/>
    <xf numFmtId="211" fontId="29" fillId="23" borderId="113" applyNumberFormat="0" applyFont="0" applyAlignment="0" applyProtection="0"/>
    <xf numFmtId="0" fontId="36" fillId="16" borderId="112" applyNumberFormat="0" applyAlignment="0" applyProtection="0"/>
    <xf numFmtId="0" fontId="40" fillId="7" borderId="112" applyNumberFormat="0" applyAlignment="0" applyProtection="0"/>
    <xf numFmtId="0" fontId="29" fillId="23" borderId="113" applyNumberFormat="0" applyFont="0" applyAlignment="0" applyProtection="0"/>
    <xf numFmtId="0" fontId="40" fillId="7" borderId="112" applyNumberFormat="0" applyAlignment="0" applyProtection="0"/>
    <xf numFmtId="211" fontId="43" fillId="16" borderId="114" applyNumberFormat="0" applyAlignment="0" applyProtection="0"/>
    <xf numFmtId="0" fontId="29" fillId="23" borderId="113" applyNumberFormat="0" applyFont="0" applyAlignment="0" applyProtection="0"/>
    <xf numFmtId="0" fontId="29" fillId="23" borderId="113" applyNumberFormat="0" applyFont="0" applyAlignment="0" applyProtection="0"/>
    <xf numFmtId="0" fontId="29" fillId="23" borderId="113" applyNumberFormat="0" applyFont="0" applyAlignment="0" applyProtection="0"/>
    <xf numFmtId="0" fontId="29" fillId="23" borderId="113" applyNumberFormat="0" applyFont="0" applyAlignment="0" applyProtection="0"/>
    <xf numFmtId="0" fontId="29" fillId="23" borderId="113" applyNumberFormat="0" applyFont="0" applyAlignment="0" applyProtection="0"/>
    <xf numFmtId="0" fontId="43" fillId="16" borderId="114" applyNumberFormat="0" applyAlignment="0" applyProtection="0"/>
    <xf numFmtId="0" fontId="29" fillId="23" borderId="113" applyNumberFormat="0" applyFont="0" applyAlignment="0" applyProtection="0"/>
    <xf numFmtId="0" fontId="43" fillId="16" borderId="114" applyNumberFormat="0" applyAlignment="0" applyProtection="0"/>
    <xf numFmtId="211" fontId="36" fillId="16" borderId="112" applyNumberFormat="0" applyAlignment="0" applyProtection="0"/>
    <xf numFmtId="0" fontId="36" fillId="16" borderId="112" applyNumberFormat="0" applyAlignment="0" applyProtection="0"/>
    <xf numFmtId="0" fontId="36" fillId="16" borderId="112" applyNumberFormat="0" applyAlignment="0" applyProtection="0"/>
    <xf numFmtId="0" fontId="36" fillId="16" borderId="112" applyNumberFormat="0" applyAlignment="0" applyProtection="0"/>
    <xf numFmtId="0" fontId="36" fillId="16" borderId="112" applyNumberFormat="0" applyAlignment="0" applyProtection="0"/>
    <xf numFmtId="0" fontId="40" fillId="7" borderId="112" applyNumberFormat="0" applyAlignment="0" applyProtection="0"/>
    <xf numFmtId="0" fontId="40" fillId="7" borderId="112" applyNumberFormat="0" applyAlignment="0" applyProtection="0"/>
    <xf numFmtId="211" fontId="40" fillId="7" borderId="112" applyNumberFormat="0" applyAlignment="0" applyProtection="0"/>
    <xf numFmtId="211" fontId="40" fillId="7" borderId="112" applyNumberFormat="0" applyAlignment="0" applyProtection="0"/>
    <xf numFmtId="211" fontId="36" fillId="16" borderId="112" applyNumberFormat="0" applyAlignment="0" applyProtection="0"/>
    <xf numFmtId="211" fontId="33" fillId="23" borderId="113" applyNumberFormat="0" applyFont="0" applyAlignment="0" applyProtection="0"/>
    <xf numFmtId="211" fontId="29" fillId="23" borderId="113" applyNumberFormat="0" applyFont="0" applyAlignment="0" applyProtection="0"/>
    <xf numFmtId="211" fontId="29" fillId="23" borderId="113" applyNumberFormat="0" applyFont="0" applyAlignment="0" applyProtection="0"/>
    <xf numFmtId="211" fontId="36" fillId="16" borderId="112" applyNumberFormat="0" applyAlignment="0" applyProtection="0"/>
    <xf numFmtId="0" fontId="40" fillId="7" borderId="112" applyNumberFormat="0" applyAlignment="0" applyProtection="0"/>
    <xf numFmtId="211" fontId="29" fillId="23" borderId="113" applyNumberFormat="0" applyFont="0" applyAlignment="0" applyProtection="0"/>
    <xf numFmtId="0" fontId="36" fillId="16" borderId="112" applyNumberFormat="0" applyAlignment="0" applyProtection="0"/>
    <xf numFmtId="0" fontId="49" fillId="0" borderId="115" applyNumberFormat="0" applyFill="0" applyAlignment="0" applyProtection="0"/>
    <xf numFmtId="0" fontId="29" fillId="23" borderId="113" applyNumberFormat="0" applyFont="0" applyAlignment="0" applyProtection="0"/>
    <xf numFmtId="211" fontId="29" fillId="23" borderId="113" applyNumberFormat="0" applyFont="0" applyAlignment="0" applyProtection="0"/>
    <xf numFmtId="211" fontId="43" fillId="16" borderId="114" applyNumberFormat="0" applyAlignment="0" applyProtection="0"/>
    <xf numFmtId="0" fontId="29" fillId="23" borderId="113" applyNumberFormat="0" applyFont="0" applyAlignment="0" applyProtection="0"/>
    <xf numFmtId="0" fontId="43" fillId="16" borderId="114" applyNumberFormat="0" applyAlignment="0" applyProtection="0"/>
    <xf numFmtId="0" fontId="29" fillId="23" borderId="113" applyNumberFormat="0" applyFont="0" applyAlignment="0" applyProtection="0"/>
    <xf numFmtId="0" fontId="29" fillId="23" borderId="113" applyNumberFormat="0" applyFont="0" applyAlignment="0" applyProtection="0"/>
    <xf numFmtId="211" fontId="29" fillId="23" borderId="113" applyNumberFormat="0" applyFont="0" applyAlignment="0" applyProtection="0"/>
    <xf numFmtId="0" fontId="29" fillId="23" borderId="113" applyNumberFormat="0" applyFont="0" applyAlignment="0" applyProtection="0"/>
    <xf numFmtId="0" fontId="29" fillId="23" borderId="113" applyNumberFormat="0" applyFont="0" applyAlignment="0" applyProtection="0"/>
    <xf numFmtId="211" fontId="29" fillId="23" borderId="113" applyNumberFormat="0" applyFont="0" applyAlignment="0" applyProtection="0"/>
    <xf numFmtId="0" fontId="29" fillId="23" borderId="113" applyNumberFormat="0" applyFont="0" applyAlignment="0" applyProtection="0"/>
    <xf numFmtId="0" fontId="29" fillId="23" borderId="113" applyNumberFormat="0" applyFont="0" applyAlignment="0" applyProtection="0"/>
    <xf numFmtId="211" fontId="43" fillId="16" borderId="114" applyNumberFormat="0" applyAlignment="0" applyProtection="0"/>
    <xf numFmtId="0" fontId="43" fillId="16" borderId="114" applyNumberFormat="0" applyAlignment="0" applyProtection="0"/>
    <xf numFmtId="0" fontId="43" fillId="16" borderId="114" applyNumberFormat="0" applyAlignment="0" applyProtection="0"/>
    <xf numFmtId="0" fontId="43" fillId="16" borderId="114" applyNumberFormat="0" applyAlignment="0" applyProtection="0"/>
    <xf numFmtId="0" fontId="43" fillId="16" borderId="114" applyNumberFormat="0" applyAlignment="0" applyProtection="0"/>
    <xf numFmtId="0" fontId="49" fillId="0" borderId="115" applyNumberFormat="0" applyFill="0" applyAlignment="0" applyProtection="0"/>
    <xf numFmtId="0" fontId="49" fillId="0" borderId="115" applyNumberFormat="0" applyFill="0" applyAlignment="0" applyProtection="0"/>
    <xf numFmtId="211" fontId="36" fillId="16" borderId="112" applyNumberFormat="0" applyAlignment="0" applyProtection="0"/>
    <xf numFmtId="211" fontId="29" fillId="23" borderId="113" applyNumberFormat="0" applyFont="0" applyAlignment="0" applyProtection="0"/>
    <xf numFmtId="211" fontId="29" fillId="23" borderId="113" applyNumberFormat="0" applyFont="0" applyAlignment="0" applyProtection="0"/>
    <xf numFmtId="0" fontId="49" fillId="0" borderId="115" applyNumberFormat="0" applyFill="0" applyAlignment="0" applyProtection="0"/>
    <xf numFmtId="211" fontId="29" fillId="23" borderId="113" applyNumberFormat="0" applyFont="0" applyAlignment="0" applyProtection="0"/>
    <xf numFmtId="211" fontId="29" fillId="23" borderId="113" applyNumberFormat="0" applyFont="0" applyAlignment="0" applyProtection="0"/>
    <xf numFmtId="211" fontId="43" fillId="16" borderId="114" applyNumberFormat="0" applyAlignment="0" applyProtection="0"/>
    <xf numFmtId="0" fontId="36" fillId="16" borderId="112" applyNumberFormat="0" applyAlignment="0" applyProtection="0"/>
    <xf numFmtId="211" fontId="40" fillId="7" borderId="112" applyNumberFormat="0" applyAlignment="0" applyProtection="0"/>
    <xf numFmtId="211" fontId="36" fillId="16" borderId="116" applyNumberFormat="0" applyAlignment="0" applyProtection="0"/>
    <xf numFmtId="211" fontId="36" fillId="16" borderId="116" applyNumberFormat="0" applyAlignment="0" applyProtection="0"/>
    <xf numFmtId="211" fontId="40" fillId="7" borderId="116" applyNumberFormat="0" applyAlignment="0" applyProtection="0"/>
    <xf numFmtId="211" fontId="29" fillId="23" borderId="117" applyNumberFormat="0" applyFont="0" applyAlignment="0" applyProtection="0"/>
    <xf numFmtId="0" fontId="43" fillId="16" borderId="118" applyNumberFormat="0" applyAlignment="0" applyProtection="0"/>
    <xf numFmtId="211" fontId="40" fillId="7" borderId="116" applyNumberFormat="0" applyAlignment="0" applyProtection="0"/>
    <xf numFmtId="211" fontId="29" fillId="23" borderId="117" applyNumberFormat="0" applyFont="0" applyAlignment="0" applyProtection="0"/>
    <xf numFmtId="211" fontId="36" fillId="16" borderId="116" applyNumberFormat="0" applyAlignment="0" applyProtection="0"/>
    <xf numFmtId="211" fontId="40" fillId="7" borderId="116" applyNumberFormat="0" applyAlignment="0" applyProtection="0"/>
    <xf numFmtId="0" fontId="36" fillId="16" borderId="116" applyNumberFormat="0" applyAlignment="0" applyProtection="0"/>
    <xf numFmtId="0" fontId="43" fillId="16" borderId="118" applyNumberFormat="0" applyAlignment="0" applyProtection="0"/>
    <xf numFmtId="211" fontId="29" fillId="23" borderId="117" applyNumberFormat="0" applyFont="0" applyAlignment="0" applyProtection="0"/>
    <xf numFmtId="0" fontId="29" fillId="23" borderId="117" applyNumberFormat="0" applyFont="0" applyAlignment="0" applyProtection="0"/>
    <xf numFmtId="211" fontId="29" fillId="23" borderId="117" applyNumberFormat="0" applyFont="0" applyAlignment="0" applyProtection="0"/>
    <xf numFmtId="211" fontId="36" fillId="16" borderId="116" applyNumberFormat="0" applyAlignment="0" applyProtection="0"/>
    <xf numFmtId="0" fontId="40" fillId="7" borderId="116" applyNumberFormat="0" applyAlignment="0" applyProtection="0"/>
    <xf numFmtId="211" fontId="49" fillId="0" borderId="119" applyNumberFormat="0" applyFill="0" applyAlignment="0" applyProtection="0"/>
    <xf numFmtId="211" fontId="29" fillId="23" borderId="117" applyNumberFormat="0" applyFont="0" applyAlignment="0" applyProtection="0"/>
    <xf numFmtId="211" fontId="33" fillId="23" borderId="117" applyNumberFormat="0" applyFont="0" applyAlignment="0" applyProtection="0"/>
    <xf numFmtId="0" fontId="29" fillId="23" borderId="117" applyNumberFormat="0" applyFont="0" applyAlignment="0" applyProtection="0"/>
    <xf numFmtId="211" fontId="33" fillId="23" borderId="117" applyNumberFormat="0" applyFont="0" applyAlignment="0" applyProtection="0"/>
    <xf numFmtId="211" fontId="33" fillId="23" borderId="117" applyNumberFormat="0" applyFont="0" applyAlignment="0" applyProtection="0"/>
    <xf numFmtId="0" fontId="36" fillId="16" borderId="116" applyNumberFormat="0" applyAlignment="0" applyProtection="0"/>
    <xf numFmtId="0" fontId="36" fillId="16" borderId="116" applyNumberFormat="0" applyAlignment="0" applyProtection="0"/>
    <xf numFmtId="0" fontId="29" fillId="23" borderId="117" applyNumberFormat="0" applyFont="0" applyAlignment="0" applyProtection="0"/>
    <xf numFmtId="211" fontId="43" fillId="16" borderId="118" applyNumberFormat="0" applyAlignment="0" applyProtection="0"/>
    <xf numFmtId="211" fontId="29" fillId="23" borderId="117" applyNumberFormat="0" applyFont="0" applyAlignment="0" applyProtection="0"/>
    <xf numFmtId="0" fontId="43" fillId="16" borderId="118" applyNumberFormat="0" applyAlignment="0" applyProtection="0"/>
    <xf numFmtId="211" fontId="29" fillId="23" borderId="117" applyNumberFormat="0" applyFont="0" applyAlignment="0" applyProtection="0"/>
    <xf numFmtId="211" fontId="33"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33" fillId="23" borderId="117" applyNumberFormat="0" applyFont="0" applyAlignment="0" applyProtection="0"/>
    <xf numFmtId="211" fontId="33" fillId="23" borderId="117" applyNumberFormat="0" applyFont="0" applyAlignment="0" applyProtection="0"/>
    <xf numFmtId="211" fontId="33" fillId="23" borderId="117" applyNumberFormat="0" applyFont="0" applyAlignment="0" applyProtection="0"/>
    <xf numFmtId="211" fontId="43" fillId="16" borderId="118" applyNumberFormat="0" applyAlignment="0" applyProtection="0"/>
    <xf numFmtId="211" fontId="40" fillId="7" borderId="116" applyNumberFormat="0" applyAlignment="0" applyProtection="0"/>
    <xf numFmtId="211" fontId="43" fillId="16" borderId="118" applyNumberFormat="0" applyAlignment="0" applyProtection="0"/>
    <xf numFmtId="211" fontId="43" fillId="16" borderId="118" applyNumberFormat="0" applyAlignment="0" applyProtection="0"/>
    <xf numFmtId="211" fontId="49" fillId="0" borderId="119" applyNumberFormat="0" applyFill="0" applyAlignment="0" applyProtection="0"/>
    <xf numFmtId="211" fontId="40" fillId="7" borderId="116" applyNumberFormat="0" applyAlignment="0" applyProtection="0"/>
    <xf numFmtId="211" fontId="29" fillId="23" borderId="117" applyNumberFormat="0" applyFont="0" applyAlignment="0" applyProtection="0"/>
    <xf numFmtId="0" fontId="36" fillId="16" borderId="116" applyNumberFormat="0" applyAlignment="0" applyProtection="0"/>
    <xf numFmtId="0" fontId="40" fillId="7" borderId="116" applyNumberFormat="0" applyAlignment="0" applyProtection="0"/>
    <xf numFmtId="0" fontId="29" fillId="23" borderId="117" applyNumberFormat="0" applyFont="0" applyAlignment="0" applyProtection="0"/>
    <xf numFmtId="0" fontId="40" fillId="7" borderId="116" applyNumberFormat="0" applyAlignment="0" applyProtection="0"/>
    <xf numFmtId="211" fontId="43" fillId="16" borderId="118" applyNumberFormat="0" applyAlignment="0" applyProtection="0"/>
    <xf numFmtId="0" fontId="29" fillId="23" borderId="117"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0" fontId="43" fillId="16" borderId="118" applyNumberFormat="0" applyAlignment="0" applyProtection="0"/>
    <xf numFmtId="0" fontId="29" fillId="23" borderId="117" applyNumberFormat="0" applyFont="0" applyAlignment="0" applyProtection="0"/>
    <xf numFmtId="0" fontId="43" fillId="16" borderId="118" applyNumberFormat="0" applyAlignment="0" applyProtection="0"/>
    <xf numFmtId="211" fontId="36" fillId="16" borderId="116" applyNumberFormat="0" applyAlignment="0" applyProtection="0"/>
    <xf numFmtId="0" fontId="36" fillId="16" borderId="116" applyNumberFormat="0" applyAlignment="0" applyProtection="0"/>
    <xf numFmtId="0" fontId="36" fillId="16" borderId="116" applyNumberFormat="0" applyAlignment="0" applyProtection="0"/>
    <xf numFmtId="0" fontId="36" fillId="16" borderId="116" applyNumberFormat="0" applyAlignment="0" applyProtection="0"/>
    <xf numFmtId="0" fontId="36" fillId="16" borderId="116" applyNumberFormat="0" applyAlignment="0" applyProtection="0"/>
    <xf numFmtId="0" fontId="40" fillId="7" borderId="116" applyNumberFormat="0" applyAlignment="0" applyProtection="0"/>
    <xf numFmtId="0" fontId="40" fillId="7" borderId="116" applyNumberFormat="0" applyAlignment="0" applyProtection="0"/>
    <xf numFmtId="211" fontId="40" fillId="7" borderId="116" applyNumberFormat="0" applyAlignment="0" applyProtection="0"/>
    <xf numFmtId="211" fontId="40" fillId="7" borderId="116" applyNumberFormat="0" applyAlignment="0" applyProtection="0"/>
    <xf numFmtId="211" fontId="36" fillId="16" borderId="116" applyNumberFormat="0" applyAlignment="0" applyProtection="0"/>
    <xf numFmtId="211" fontId="33" fillId="23" borderId="117" applyNumberFormat="0" applyFont="0" applyAlignment="0" applyProtection="0"/>
    <xf numFmtId="211" fontId="29" fillId="23" borderId="117" applyNumberFormat="0" applyFont="0" applyAlignment="0" applyProtection="0"/>
    <xf numFmtId="211" fontId="29" fillId="23" borderId="117" applyNumberFormat="0" applyFont="0" applyAlignment="0" applyProtection="0"/>
    <xf numFmtId="211" fontId="36" fillId="16" borderId="116" applyNumberFormat="0" applyAlignment="0" applyProtection="0"/>
    <xf numFmtId="0" fontId="40" fillId="7" borderId="116" applyNumberFormat="0" applyAlignment="0" applyProtection="0"/>
    <xf numFmtId="211" fontId="29" fillId="23" borderId="117" applyNumberFormat="0" applyFont="0" applyAlignment="0" applyProtection="0"/>
    <xf numFmtId="0" fontId="36" fillId="16" borderId="116" applyNumberFormat="0" applyAlignment="0" applyProtection="0"/>
    <xf numFmtId="0" fontId="49" fillId="0" borderId="119" applyNumberFormat="0" applyFill="0" applyAlignment="0" applyProtection="0"/>
    <xf numFmtId="0" fontId="29" fillId="23" borderId="117" applyNumberFormat="0" applyFont="0" applyAlignment="0" applyProtection="0"/>
    <xf numFmtId="211" fontId="29" fillId="23" borderId="117" applyNumberFormat="0" applyFont="0" applyAlignment="0" applyProtection="0"/>
    <xf numFmtId="211" fontId="43" fillId="16" borderId="118" applyNumberFormat="0" applyAlignment="0" applyProtection="0"/>
    <xf numFmtId="0" fontId="29" fillId="23" borderId="117" applyNumberFormat="0" applyFont="0" applyAlignment="0" applyProtection="0"/>
    <xf numFmtId="0" fontId="43" fillId="16" borderId="118" applyNumberFormat="0" applyAlignment="0" applyProtection="0"/>
    <xf numFmtId="0" fontId="29" fillId="23" borderId="117" applyNumberFormat="0" applyFont="0" applyAlignment="0" applyProtection="0"/>
    <xf numFmtId="0" fontId="29" fillId="23" borderId="117" applyNumberFormat="0" applyFont="0" applyAlignment="0" applyProtection="0"/>
    <xf numFmtId="211" fontId="29" fillId="23" borderId="117"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211" fontId="29" fillId="23" borderId="117" applyNumberFormat="0" applyFont="0" applyAlignment="0" applyProtection="0"/>
    <xf numFmtId="0" fontId="29" fillId="23" borderId="117" applyNumberFormat="0" applyFont="0" applyAlignment="0" applyProtection="0"/>
    <xf numFmtId="0" fontId="29" fillId="23" borderId="117" applyNumberFormat="0" applyFont="0" applyAlignment="0" applyProtection="0"/>
    <xf numFmtId="211" fontId="43" fillId="16" borderId="118" applyNumberFormat="0" applyAlignment="0" applyProtection="0"/>
    <xf numFmtId="0" fontId="43" fillId="16" borderId="118" applyNumberFormat="0" applyAlignment="0" applyProtection="0"/>
    <xf numFmtId="0" fontId="43" fillId="16" borderId="118" applyNumberFormat="0" applyAlignment="0" applyProtection="0"/>
    <xf numFmtId="0" fontId="43" fillId="16" borderId="118" applyNumberFormat="0" applyAlignment="0" applyProtection="0"/>
    <xf numFmtId="0" fontId="43" fillId="16" borderId="118" applyNumberFormat="0" applyAlignment="0" applyProtection="0"/>
    <xf numFmtId="0" fontId="49" fillId="0" borderId="119" applyNumberFormat="0" applyFill="0" applyAlignment="0" applyProtection="0"/>
    <xf numFmtId="0" fontId="49" fillId="0" borderId="119" applyNumberFormat="0" applyFill="0" applyAlignment="0" applyProtection="0"/>
    <xf numFmtId="211" fontId="36" fillId="16" borderId="116" applyNumberFormat="0" applyAlignment="0" applyProtection="0"/>
    <xf numFmtId="211" fontId="29" fillId="23" borderId="117" applyNumberFormat="0" applyFont="0" applyAlignment="0" applyProtection="0"/>
    <xf numFmtId="211" fontId="29" fillId="23" borderId="117" applyNumberFormat="0" applyFont="0" applyAlignment="0" applyProtection="0"/>
    <xf numFmtId="0" fontId="49" fillId="0" borderId="119" applyNumberFormat="0" applyFill="0" applyAlignment="0" applyProtection="0"/>
    <xf numFmtId="211" fontId="29" fillId="23" borderId="117" applyNumberFormat="0" applyFont="0" applyAlignment="0" applyProtection="0"/>
    <xf numFmtId="211" fontId="29" fillId="23" borderId="117" applyNumberFormat="0" applyFont="0" applyAlignment="0" applyProtection="0"/>
    <xf numFmtId="211" fontId="43" fillId="16" borderId="118" applyNumberFormat="0" applyAlignment="0" applyProtection="0"/>
    <xf numFmtId="0" fontId="36" fillId="16" borderId="116" applyNumberFormat="0" applyAlignment="0" applyProtection="0"/>
    <xf numFmtId="211" fontId="40" fillId="7" borderId="116" applyNumberFormat="0" applyAlignment="0" applyProtection="0"/>
    <xf numFmtId="0" fontId="5" fillId="0" borderId="0"/>
    <xf numFmtId="43" fontId="5" fillId="0" borderId="0" applyFont="0" applyFill="0" applyBorder="0" applyAlignment="0" applyProtection="0"/>
    <xf numFmtId="0" fontId="1" fillId="0" borderId="0"/>
    <xf numFmtId="43" fontId="1" fillId="0" borderId="0" applyFont="0" applyFill="0" applyBorder="0" applyAlignment="0" applyProtection="0"/>
  </cellStyleXfs>
  <cellXfs count="798">
    <xf numFmtId="0" fontId="0" fillId="0" borderId="0" xfId="0"/>
    <xf numFmtId="0" fontId="54" fillId="0" borderId="0" xfId="87" applyFont="1"/>
    <xf numFmtId="0" fontId="55" fillId="0" borderId="0" xfId="88" applyFont="1"/>
    <xf numFmtId="0" fontId="56" fillId="0" borderId="0" xfId="87" applyFont="1"/>
    <xf numFmtId="0" fontId="55" fillId="0" borderId="0" xfId="125" applyFont="1"/>
    <xf numFmtId="44" fontId="54" fillId="0" borderId="0" xfId="87" applyNumberFormat="1" applyFont="1"/>
    <xf numFmtId="44" fontId="55" fillId="0" borderId="0" xfId="88" applyNumberFormat="1" applyFont="1"/>
    <xf numFmtId="2" fontId="82" fillId="0" borderId="0" xfId="125" applyNumberFormat="1" applyFont="1"/>
    <xf numFmtId="0" fontId="76" fillId="0" borderId="0" xfId="125" applyFont="1"/>
    <xf numFmtId="44" fontId="0" fillId="0" borderId="0" xfId="0" applyNumberFormat="1"/>
    <xf numFmtId="0" fontId="29" fillId="0" borderId="0" xfId="131"/>
    <xf numFmtId="0" fontId="16" fillId="0" borderId="0" xfId="508"/>
    <xf numFmtId="0" fontId="76" fillId="0" borderId="60" xfId="260" applyFont="1" applyBorder="1"/>
    <xf numFmtId="0" fontId="76" fillId="0" borderId="61" xfId="260" applyFont="1" applyBorder="1"/>
    <xf numFmtId="0" fontId="76" fillId="0" borderId="62" xfId="260" applyFont="1" applyBorder="1"/>
    <xf numFmtId="0" fontId="76" fillId="0" borderId="51" xfId="260" applyFont="1" applyBorder="1"/>
    <xf numFmtId="0" fontId="76" fillId="0" borderId="0" xfId="260" applyFont="1"/>
    <xf numFmtId="0" fontId="76" fillId="0" borderId="52" xfId="260" applyFont="1" applyBorder="1"/>
    <xf numFmtId="0" fontId="70" fillId="0" borderId="33" xfId="260" applyFont="1" applyBorder="1" applyAlignment="1">
      <alignment horizontal="left" vertical="center"/>
    </xf>
    <xf numFmtId="0" fontId="69" fillId="0" borderId="33" xfId="260" applyFont="1" applyBorder="1" applyAlignment="1">
      <alignment horizontal="left" vertical="center"/>
    </xf>
    <xf numFmtId="0" fontId="85" fillId="0" borderId="0" xfId="260" applyFont="1"/>
    <xf numFmtId="0" fontId="86" fillId="0" borderId="0" xfId="260" applyFont="1"/>
    <xf numFmtId="0" fontId="56" fillId="0" borderId="52" xfId="260" applyFont="1" applyBorder="1" applyAlignment="1">
      <alignment horizontal="center" wrapText="1"/>
    </xf>
    <xf numFmtId="0" fontId="67" fillId="0" borderId="0" xfId="260" applyFont="1"/>
    <xf numFmtId="0" fontId="68" fillId="0" borderId="34" xfId="260" applyFont="1" applyBorder="1" applyAlignment="1">
      <alignment horizontal="center"/>
    </xf>
    <xf numFmtId="0" fontId="88" fillId="0" borderId="52" xfId="509" applyFont="1" applyBorder="1" applyAlignment="1">
      <alignment horizontal="center" vertical="center"/>
    </xf>
    <xf numFmtId="0" fontId="68" fillId="0" borderId="0" xfId="260" applyFont="1" applyAlignment="1">
      <alignment horizontal="center"/>
    </xf>
    <xf numFmtId="0" fontId="88" fillId="0" borderId="52" xfId="260" applyFont="1" applyBorder="1" applyAlignment="1">
      <alignment horizontal="center" vertical="center"/>
    </xf>
    <xf numFmtId="0" fontId="67" fillId="0" borderId="72" xfId="260" applyFont="1" applyBorder="1" applyAlignment="1">
      <alignment horizontal="center"/>
    </xf>
    <xf numFmtId="0" fontId="68" fillId="0" borderId="44" xfId="260" applyFont="1" applyBorder="1" applyAlignment="1">
      <alignment horizontal="center"/>
    </xf>
    <xf numFmtId="0" fontId="67" fillId="0" borderId="44" xfId="260" applyFont="1" applyBorder="1" applyAlignment="1">
      <alignment vertical="center"/>
    </xf>
    <xf numFmtId="0" fontId="67" fillId="0" borderId="69" xfId="260" applyFont="1" applyBorder="1" applyAlignment="1">
      <alignment vertical="center"/>
    </xf>
    <xf numFmtId="0" fontId="88" fillId="0" borderId="52" xfId="260" applyFont="1" applyBorder="1" applyAlignment="1">
      <alignment vertical="center"/>
    </xf>
    <xf numFmtId="0" fontId="67" fillId="0" borderId="37" xfId="260" applyFont="1" applyBorder="1" applyAlignment="1">
      <alignment horizontal="center"/>
    </xf>
    <xf numFmtId="0" fontId="67" fillId="0" borderId="34" xfId="260" applyFont="1" applyBorder="1" applyAlignment="1">
      <alignment horizontal="right" vertical="center"/>
    </xf>
    <xf numFmtId="0" fontId="67" fillId="0" borderId="20" xfId="260" applyFont="1" applyBorder="1" applyAlignment="1">
      <alignment horizontal="center" vertical="center"/>
    </xf>
    <xf numFmtId="0" fontId="67" fillId="0" borderId="22" xfId="260" applyFont="1" applyBorder="1" applyAlignment="1">
      <alignment horizontal="center" vertical="center"/>
    </xf>
    <xf numFmtId="0" fontId="67" fillId="0" borderId="11" xfId="260" applyFont="1" applyBorder="1" applyAlignment="1">
      <alignment horizontal="center"/>
    </xf>
    <xf numFmtId="0" fontId="67" fillId="0" borderId="0" xfId="260" applyFont="1" applyAlignment="1">
      <alignment horizontal="right" vertical="center"/>
    </xf>
    <xf numFmtId="1" fontId="67" fillId="0" borderId="14" xfId="260" applyNumberFormat="1" applyFont="1" applyBorder="1" applyAlignment="1">
      <alignment horizontal="center" vertical="center"/>
    </xf>
    <xf numFmtId="1" fontId="67" fillId="0" borderId="54" xfId="260" applyNumberFormat="1" applyFont="1" applyBorder="1" applyAlignment="1">
      <alignment horizontal="center" vertical="center"/>
    </xf>
    <xf numFmtId="1" fontId="88" fillId="0" borderId="52" xfId="260" applyNumberFormat="1" applyFont="1" applyBorder="1" applyAlignment="1">
      <alignment horizontal="center" vertical="center"/>
    </xf>
    <xf numFmtId="1" fontId="67" fillId="0" borderId="12" xfId="260" applyNumberFormat="1" applyFont="1" applyBorder="1" applyAlignment="1">
      <alignment horizontal="center" vertical="center"/>
    </xf>
    <xf numFmtId="0" fontId="67" fillId="0" borderId="45" xfId="260" applyFont="1" applyBorder="1" applyAlignment="1">
      <alignment horizontal="left"/>
    </xf>
    <xf numFmtId="0" fontId="67" fillId="0" borderId="46" xfId="260" applyFont="1" applyBorder="1" applyAlignment="1">
      <alignment horizontal="center"/>
    </xf>
    <xf numFmtId="0" fontId="67" fillId="0" borderId="68" xfId="260" applyFont="1" applyBorder="1" applyAlignment="1">
      <alignment horizontal="center"/>
    </xf>
    <xf numFmtId="0" fontId="88" fillId="0" borderId="52" xfId="260" applyFont="1" applyBorder="1" applyAlignment="1">
      <alignment horizontal="center"/>
    </xf>
    <xf numFmtId="0" fontId="67" fillId="0" borderId="73" xfId="260" applyFont="1" applyBorder="1"/>
    <xf numFmtId="0" fontId="67" fillId="0" borderId="74" xfId="260" applyFont="1" applyBorder="1"/>
    <xf numFmtId="0" fontId="67" fillId="0" borderId="75" xfId="260" applyFont="1" applyBorder="1"/>
    <xf numFmtId="0" fontId="33" fillId="0" borderId="0" xfId="253"/>
    <xf numFmtId="0" fontId="67" fillId="0" borderId="37" xfId="260" applyFont="1" applyBorder="1"/>
    <xf numFmtId="0" fontId="67" fillId="0" borderId="34" xfId="260" applyFont="1" applyBorder="1"/>
    <xf numFmtId="0" fontId="67" fillId="0" borderId="36" xfId="260" applyFont="1" applyBorder="1"/>
    <xf numFmtId="0" fontId="90" fillId="0" borderId="52" xfId="260" applyFont="1" applyBorder="1" applyAlignment="1" applyProtection="1">
      <alignment horizontal="center"/>
      <protection locked="0"/>
    </xf>
    <xf numFmtId="0" fontId="67" fillId="0" borderId="11" xfId="260" applyFont="1" applyBorder="1"/>
    <xf numFmtId="0" fontId="67" fillId="0" borderId="12" xfId="260" applyFont="1" applyBorder="1"/>
    <xf numFmtId="0" fontId="68" fillId="24" borderId="76" xfId="260" applyFont="1" applyFill="1" applyBorder="1" applyAlignment="1">
      <alignment horizontal="center" vertical="center"/>
    </xf>
    <xf numFmtId="0" fontId="90" fillId="0" borderId="52" xfId="260" applyFont="1" applyBorder="1" applyAlignment="1">
      <alignment horizontal="center" vertical="center"/>
    </xf>
    <xf numFmtId="2" fontId="67" fillId="24" borderId="77" xfId="260" applyNumberFormat="1" applyFont="1" applyFill="1" applyBorder="1" applyAlignment="1">
      <alignment horizontal="center" vertical="center"/>
    </xf>
    <xf numFmtId="4" fontId="67" fillId="24" borderId="77" xfId="260" applyNumberFormat="1" applyFont="1" applyFill="1" applyBorder="1" applyAlignment="1">
      <alignment horizontal="center" vertical="center"/>
    </xf>
    <xf numFmtId="4" fontId="76" fillId="0" borderId="52" xfId="260" applyNumberFormat="1" applyFont="1" applyBorder="1" applyAlignment="1">
      <alignment horizontal="center" vertical="center"/>
    </xf>
    <xf numFmtId="0" fontId="90" fillId="0" borderId="52" xfId="260" applyFont="1" applyBorder="1" applyAlignment="1">
      <alignment horizontal="left" vertical="center"/>
    </xf>
    <xf numFmtId="0" fontId="68" fillId="24" borderId="20" xfId="260" applyFont="1" applyFill="1" applyBorder="1" applyAlignment="1">
      <alignment horizontal="center"/>
    </xf>
    <xf numFmtId="0" fontId="68" fillId="24" borderId="22" xfId="260" applyFont="1" applyFill="1" applyBorder="1" applyAlignment="1">
      <alignment horizontal="center"/>
    </xf>
    <xf numFmtId="0" fontId="90" fillId="0" borderId="52" xfId="260" applyFont="1" applyBorder="1" applyAlignment="1">
      <alignment horizontal="center"/>
    </xf>
    <xf numFmtId="0" fontId="67" fillId="0" borderId="17" xfId="260" applyFont="1" applyBorder="1"/>
    <xf numFmtId="172" fontId="67" fillId="0" borderId="14" xfId="262" applyFont="1" applyBorder="1"/>
    <xf numFmtId="172" fontId="67" fillId="0" borderId="54" xfId="262" applyFont="1" applyBorder="1"/>
    <xf numFmtId="172" fontId="76" fillId="0" borderId="52" xfId="262" applyFont="1" applyFill="1" applyBorder="1"/>
    <xf numFmtId="0" fontId="67" fillId="0" borderId="43" xfId="260" applyFont="1" applyBorder="1"/>
    <xf numFmtId="0" fontId="67" fillId="0" borderId="81" xfId="260" applyFont="1" applyBorder="1"/>
    <xf numFmtId="172" fontId="67" fillId="0" borderId="84" xfId="262" applyFont="1" applyBorder="1"/>
    <xf numFmtId="172" fontId="67" fillId="0" borderId="38" xfId="260" applyNumberFormat="1" applyFont="1" applyBorder="1"/>
    <xf numFmtId="172" fontId="76" fillId="0" borderId="52" xfId="260" applyNumberFormat="1" applyFont="1" applyBorder="1"/>
    <xf numFmtId="0" fontId="68" fillId="24" borderId="64" xfId="260" applyFont="1" applyFill="1" applyBorder="1" applyAlignment="1">
      <alignment horizontal="center"/>
    </xf>
    <xf numFmtId="0" fontId="68" fillId="24" borderId="85" xfId="260" applyFont="1" applyFill="1" applyBorder="1" applyAlignment="1">
      <alignment horizontal="center"/>
    </xf>
    <xf numFmtId="0" fontId="68" fillId="24" borderId="86" xfId="260" applyFont="1" applyFill="1" applyBorder="1" applyAlignment="1">
      <alignment horizontal="center"/>
    </xf>
    <xf numFmtId="0" fontId="67" fillId="0" borderId="49" xfId="260" applyFont="1" applyBorder="1" applyAlignment="1">
      <alignment horizontal="center"/>
    </xf>
    <xf numFmtId="195" fontId="67" fillId="0" borderId="20" xfId="260" applyNumberFormat="1" applyFont="1" applyBorder="1"/>
    <xf numFmtId="0" fontId="67" fillId="0" borderId="22" xfId="262" applyNumberFormat="1" applyFont="1" applyBorder="1"/>
    <xf numFmtId="0" fontId="67" fillId="0" borderId="44" xfId="260" applyFont="1" applyBorder="1" applyAlignment="1">
      <alignment horizontal="center"/>
    </xf>
    <xf numFmtId="195" fontId="67" fillId="0" borderId="31" xfId="260" applyNumberFormat="1" applyFont="1" applyBorder="1"/>
    <xf numFmtId="172" fontId="67" fillId="0" borderId="38" xfId="262" applyFont="1" applyBorder="1"/>
    <xf numFmtId="0" fontId="68" fillId="24" borderId="49" xfId="260" applyFont="1" applyFill="1" applyBorder="1" applyAlignment="1">
      <alignment horizontal="center"/>
    </xf>
    <xf numFmtId="0" fontId="68" fillId="24" borderId="20" xfId="260" applyFont="1" applyFill="1" applyBorder="1"/>
    <xf numFmtId="2" fontId="67" fillId="0" borderId="14" xfId="260" applyNumberFormat="1" applyFont="1" applyBorder="1" applyAlignment="1">
      <alignment horizontal="center"/>
    </xf>
    <xf numFmtId="2" fontId="67" fillId="0" borderId="17" xfId="260" applyNumberFormat="1" applyFont="1" applyBorder="1" applyAlignment="1">
      <alignment horizontal="center"/>
    </xf>
    <xf numFmtId="0" fontId="67" fillId="0" borderId="84" xfId="260" applyFont="1" applyBorder="1"/>
    <xf numFmtId="0" fontId="67" fillId="0" borderId="13" xfId="260" applyFont="1" applyBorder="1"/>
    <xf numFmtId="172" fontId="67" fillId="0" borderId="87" xfId="262" applyFont="1" applyBorder="1"/>
    <xf numFmtId="202" fontId="29" fillId="0" borderId="0" xfId="131" applyNumberFormat="1"/>
    <xf numFmtId="0" fontId="68" fillId="24" borderId="49" xfId="260" applyFont="1" applyFill="1" applyBorder="1" applyAlignment="1">
      <alignment horizontal="center" wrapText="1"/>
    </xf>
    <xf numFmtId="0" fontId="68" fillId="24" borderId="20" xfId="260" applyFont="1" applyFill="1" applyBorder="1" applyAlignment="1">
      <alignment horizontal="center" wrapText="1"/>
    </xf>
    <xf numFmtId="0" fontId="68" fillId="24" borderId="78" xfId="260" applyFont="1" applyFill="1" applyBorder="1" applyAlignment="1">
      <alignment horizontal="center" wrapText="1"/>
    </xf>
    <xf numFmtId="0" fontId="68" fillId="24" borderId="22" xfId="260" applyFont="1" applyFill="1" applyBorder="1" applyAlignment="1">
      <alignment horizontal="center" wrapText="1"/>
    </xf>
    <xf numFmtId="0" fontId="90" fillId="0" borderId="52" xfId="260" applyFont="1" applyBorder="1" applyAlignment="1">
      <alignment horizontal="center" wrapText="1"/>
    </xf>
    <xf numFmtId="172" fontId="67" fillId="0" borderId="14" xfId="262" applyFont="1" applyBorder="1" applyAlignment="1">
      <alignment horizontal="center"/>
    </xf>
    <xf numFmtId="203" fontId="67" fillId="0" borderId="17" xfId="263" applyNumberFormat="1" applyFont="1" applyBorder="1" applyAlignment="1">
      <alignment horizontal="center"/>
    </xf>
    <xf numFmtId="204" fontId="67" fillId="0" borderId="19" xfId="260" applyNumberFormat="1" applyFont="1" applyBorder="1" applyAlignment="1">
      <alignment horizontal="center" wrapText="1"/>
    </xf>
    <xf numFmtId="172" fontId="67" fillId="0" borderId="53" xfId="262" applyFont="1" applyBorder="1" applyAlignment="1">
      <alignment horizontal="center" wrapText="1"/>
    </xf>
    <xf numFmtId="172" fontId="76" fillId="0" borderId="52" xfId="262" applyFont="1" applyFill="1" applyBorder="1" applyAlignment="1">
      <alignment horizontal="center" wrapText="1"/>
    </xf>
    <xf numFmtId="43" fontId="29" fillId="0" borderId="0" xfId="131" applyNumberFormat="1"/>
    <xf numFmtId="0" fontId="67" fillId="0" borderId="17" xfId="263" applyNumberFormat="1" applyFont="1" applyBorder="1" applyAlignment="1">
      <alignment horizontal="center"/>
    </xf>
    <xf numFmtId="0" fontId="16" fillId="0" borderId="0" xfId="510"/>
    <xf numFmtId="44" fontId="93" fillId="0" borderId="0" xfId="511" applyFont="1"/>
    <xf numFmtId="204" fontId="67" fillId="24" borderId="38" xfId="260" applyNumberFormat="1" applyFont="1" applyFill="1" applyBorder="1"/>
    <xf numFmtId="204" fontId="76" fillId="0" borderId="52" xfId="260" applyNumberFormat="1" applyFont="1" applyBorder="1"/>
    <xf numFmtId="43" fontId="67" fillId="0" borderId="17" xfId="262" applyNumberFormat="1" applyFont="1" applyBorder="1"/>
    <xf numFmtId="9" fontId="67" fillId="0" borderId="18" xfId="263" applyFont="1" applyBorder="1"/>
    <xf numFmtId="9" fontId="67" fillId="0" borderId="14" xfId="263" applyFont="1" applyBorder="1" applyAlignment="1">
      <alignment horizontal="center"/>
    </xf>
    <xf numFmtId="43" fontId="67" fillId="0" borderId="38" xfId="260" applyNumberFormat="1" applyFont="1" applyBorder="1"/>
    <xf numFmtId="43" fontId="76" fillId="0" borderId="52" xfId="262" applyNumberFormat="1" applyFont="1" applyFill="1" applyBorder="1"/>
    <xf numFmtId="0" fontId="67" fillId="0" borderId="72" xfId="260" applyFont="1" applyBorder="1"/>
    <xf numFmtId="0" fontId="67" fillId="0" borderId="44" xfId="260" applyFont="1" applyBorder="1"/>
    <xf numFmtId="43" fontId="67" fillId="0" borderId="74" xfId="262" applyNumberFormat="1" applyFont="1" applyBorder="1"/>
    <xf numFmtId="9" fontId="67" fillId="0" borderId="82" xfId="263" applyFont="1" applyBorder="1"/>
    <xf numFmtId="43" fontId="76" fillId="0" borderId="52" xfId="260" applyNumberFormat="1" applyFont="1" applyBorder="1"/>
    <xf numFmtId="43" fontId="67" fillId="24" borderId="38" xfId="260" applyNumberFormat="1" applyFont="1" applyFill="1" applyBorder="1"/>
    <xf numFmtId="0" fontId="67" fillId="0" borderId="46" xfId="260" applyFont="1" applyBorder="1"/>
    <xf numFmtId="0" fontId="55" fillId="0" borderId="52" xfId="260" applyFont="1" applyBorder="1"/>
    <xf numFmtId="0" fontId="67" fillId="0" borderId="0" xfId="260" applyFont="1" applyAlignment="1">
      <alignment horizontal="center"/>
    </xf>
    <xf numFmtId="0" fontId="67" fillId="0" borderId="12" xfId="260" applyFont="1" applyBorder="1" applyAlignment="1">
      <alignment horizontal="center"/>
    </xf>
    <xf numFmtId="0" fontId="76" fillId="0" borderId="52" xfId="260" applyFont="1" applyBorder="1" applyAlignment="1">
      <alignment horizontal="center"/>
    </xf>
    <xf numFmtId="0" fontId="68" fillId="0" borderId="80" xfId="260" applyFont="1" applyBorder="1"/>
    <xf numFmtId="0" fontId="67" fillId="0" borderId="56" xfId="260" applyFont="1" applyBorder="1"/>
    <xf numFmtId="0" fontId="68" fillId="0" borderId="11" xfId="260" applyFont="1" applyBorder="1" applyAlignment="1">
      <alignment horizontal="left"/>
    </xf>
    <xf numFmtId="0" fontId="94" fillId="0" borderId="52" xfId="260" applyFont="1" applyBorder="1" applyAlignment="1">
      <alignment wrapText="1"/>
    </xf>
    <xf numFmtId="0" fontId="67" fillId="0" borderId="0" xfId="260" applyFont="1" applyAlignment="1">
      <alignment horizontal="left"/>
    </xf>
    <xf numFmtId="0" fontId="67" fillId="0" borderId="11" xfId="260" applyFont="1" applyBorder="1" applyAlignment="1">
      <alignment horizontal="left"/>
    </xf>
    <xf numFmtId="0" fontId="56" fillId="0" borderId="52" xfId="260" applyFont="1" applyBorder="1" applyAlignment="1">
      <alignment horizontal="right"/>
    </xf>
    <xf numFmtId="0" fontId="76" fillId="0" borderId="57" xfId="260" applyFont="1" applyBorder="1"/>
    <xf numFmtId="0" fontId="76" fillId="0" borderId="58" xfId="260" applyFont="1" applyBorder="1"/>
    <xf numFmtId="0" fontId="76" fillId="0" borderId="59" xfId="260" applyFont="1" applyBorder="1"/>
    <xf numFmtId="44" fontId="89" fillId="0" borderId="0" xfId="511" applyFont="1" applyBorder="1"/>
    <xf numFmtId="44" fontId="33" fillId="0" borderId="0" xfId="253" applyNumberFormat="1"/>
    <xf numFmtId="0" fontId="56" fillId="0" borderId="0" xfId="125" applyFont="1"/>
    <xf numFmtId="198" fontId="68" fillId="0" borderId="0" xfId="507" applyNumberFormat="1" applyFont="1" applyFill="1" applyBorder="1" applyAlignment="1">
      <alignment horizontal="center" vertical="center"/>
    </xf>
    <xf numFmtId="200" fontId="68" fillId="0" borderId="0" xfId="131" applyNumberFormat="1" applyFont="1" applyAlignment="1">
      <alignment vertical="center"/>
    </xf>
    <xf numFmtId="206" fontId="54" fillId="0" borderId="0" xfId="87" applyNumberFormat="1" applyFont="1"/>
    <xf numFmtId="196" fontId="56" fillId="0" borderId="0" xfId="87" applyNumberFormat="1" applyFont="1"/>
    <xf numFmtId="196" fontId="54" fillId="0" borderId="0" xfId="87" applyNumberFormat="1" applyFont="1"/>
    <xf numFmtId="44" fontId="54" fillId="0" borderId="0" xfId="515" applyFont="1"/>
    <xf numFmtId="207" fontId="54" fillId="0" borderId="0" xfId="87" applyNumberFormat="1" applyFont="1"/>
    <xf numFmtId="44" fontId="83" fillId="0" borderId="0" xfId="515" applyFont="1"/>
    <xf numFmtId="44" fontId="55" fillId="0" borderId="0" xfId="515" applyFont="1"/>
    <xf numFmtId="206" fontId="55" fillId="0" borderId="0" xfId="88" applyNumberFormat="1" applyFont="1"/>
    <xf numFmtId="0" fontId="15" fillId="0" borderId="0" xfId="508" applyFont="1"/>
    <xf numFmtId="0" fontId="97" fillId="0" borderId="0" xfId="517" applyAlignment="1">
      <alignment horizontal="center" vertical="center"/>
    </xf>
    <xf numFmtId="0" fontId="15" fillId="0" borderId="0" xfId="516"/>
    <xf numFmtId="0" fontId="66" fillId="0" borderId="88" xfId="516" applyFont="1" applyBorder="1" applyAlignment="1">
      <alignment horizontal="center" vertical="center" wrapText="1"/>
    </xf>
    <xf numFmtId="0" fontId="54" fillId="0" borderId="89" xfId="516" applyFont="1" applyBorder="1" applyAlignment="1">
      <alignment horizontal="left" vertical="center" wrapText="1"/>
    </xf>
    <xf numFmtId="0" fontId="54" fillId="0" borderId="89" xfId="516" applyFont="1" applyBorder="1" applyAlignment="1">
      <alignment horizontal="center" vertical="center" wrapText="1"/>
    </xf>
    <xf numFmtId="42" fontId="79" fillId="0" borderId="89" xfId="518" applyFont="1" applyFill="1" applyBorder="1" applyAlignment="1">
      <alignment horizontal="center" vertical="center" wrapText="1"/>
    </xf>
    <xf numFmtId="1" fontId="15" fillId="0" borderId="89" xfId="516" applyNumberFormat="1" applyBorder="1"/>
    <xf numFmtId="0" fontId="54" fillId="25" borderId="89" xfId="516" applyFont="1" applyFill="1" applyBorder="1" applyAlignment="1">
      <alignment horizontal="left" vertical="center" wrapText="1"/>
    </xf>
    <xf numFmtId="0" fontId="54" fillId="25" borderId="89" xfId="516" applyFont="1" applyFill="1" applyBorder="1" applyAlignment="1">
      <alignment horizontal="center" vertical="center" wrapText="1"/>
    </xf>
    <xf numFmtId="0" fontId="54" fillId="0" borderId="89" xfId="516" applyFont="1" applyBorder="1" applyAlignment="1">
      <alignment vertical="center" wrapText="1"/>
    </xf>
    <xf numFmtId="0" fontId="79" fillId="0" borderId="88" xfId="516" applyFont="1" applyBorder="1" applyAlignment="1">
      <alignment vertical="center" wrapText="1"/>
    </xf>
    <xf numFmtId="42" fontId="79" fillId="0" borderId="89" xfId="518" applyFont="1" applyBorder="1"/>
    <xf numFmtId="42" fontId="79" fillId="0" borderId="89" xfId="518" applyFont="1" applyBorder="1" applyAlignment="1">
      <alignment horizontal="center" vertical="center"/>
    </xf>
    <xf numFmtId="0" fontId="15" fillId="0" borderId="89" xfId="516" applyBorder="1" applyAlignment="1">
      <alignment horizontal="left" vertical="center"/>
    </xf>
    <xf numFmtId="42" fontId="79" fillId="0" borderId="89" xfId="518" applyFont="1" applyBorder="1" applyAlignment="1">
      <alignment vertical="center"/>
    </xf>
    <xf numFmtId="43" fontId="67" fillId="0" borderId="22" xfId="262" applyNumberFormat="1" applyFont="1" applyBorder="1"/>
    <xf numFmtId="0" fontId="14" fillId="0" borderId="0" xfId="519"/>
    <xf numFmtId="208" fontId="79" fillId="0" borderId="89" xfId="520" applyNumberFormat="1" applyFont="1" applyFill="1" applyBorder="1" applyAlignment="1">
      <alignment horizontal="center" vertical="center" wrapText="1"/>
    </xf>
    <xf numFmtId="0" fontId="13" fillId="0" borderId="0" xfId="508" applyFont="1"/>
    <xf numFmtId="0" fontId="13" fillId="0" borderId="89" xfId="516" applyFont="1" applyBorder="1" applyAlignment="1">
      <alignment horizontal="left" vertical="center"/>
    </xf>
    <xf numFmtId="0" fontId="12" fillId="0" borderId="0" xfId="508" applyFont="1"/>
    <xf numFmtId="0" fontId="12" fillId="0" borderId="89" xfId="516" applyFont="1" applyBorder="1" applyAlignment="1">
      <alignment horizontal="left" vertical="center"/>
    </xf>
    <xf numFmtId="0" fontId="11" fillId="0" borderId="0" xfId="508" applyFont="1"/>
    <xf numFmtId="0" fontId="72" fillId="0" borderId="14" xfId="4662" applyFont="1" applyBorder="1" applyAlignment="1">
      <alignment horizontal="center" vertical="center"/>
    </xf>
    <xf numFmtId="233" fontId="72" fillId="0" borderId="14" xfId="4662" applyNumberFormat="1" applyFont="1" applyBorder="1" applyAlignment="1">
      <alignment horizontal="center" vertical="center"/>
    </xf>
    <xf numFmtId="0" fontId="10" fillId="0" borderId="0" xfId="508" applyFont="1"/>
    <xf numFmtId="234" fontId="79" fillId="0" borderId="89" xfId="518" applyNumberFormat="1" applyFont="1" applyBorder="1" applyAlignment="1">
      <alignment vertical="center"/>
    </xf>
    <xf numFmtId="42" fontId="79" fillId="0" borderId="89" xfId="4800" applyFont="1" applyBorder="1" applyAlignment="1">
      <alignment horizontal="center" vertical="center"/>
    </xf>
    <xf numFmtId="0" fontId="9" fillId="0" borderId="0" xfId="508" applyFont="1"/>
    <xf numFmtId="0" fontId="54" fillId="0" borderId="89" xfId="516" quotePrefix="1" applyFont="1" applyBorder="1" applyAlignment="1">
      <alignment vertical="center" wrapText="1"/>
    </xf>
    <xf numFmtId="0" fontId="29" fillId="0" borderId="0" xfId="0" applyFont="1"/>
    <xf numFmtId="0" fontId="29" fillId="0" borderId="0" xfId="71" applyFont="1"/>
    <xf numFmtId="0" fontId="8" fillId="0" borderId="0" xfId="508" applyFont="1"/>
    <xf numFmtId="195" fontId="67" fillId="0" borderId="31" xfId="260" applyNumberFormat="1" applyFont="1" applyBorder="1" applyAlignment="1">
      <alignment horizontal="center"/>
    </xf>
    <xf numFmtId="0" fontId="8" fillId="0" borderId="89" xfId="516" applyFont="1" applyBorder="1" applyAlignment="1">
      <alignment horizontal="left" vertical="center"/>
    </xf>
    <xf numFmtId="4" fontId="76" fillId="0" borderId="14" xfId="3371" applyNumberFormat="1" applyFont="1" applyBorder="1" applyAlignment="1">
      <alignment horizontal="center" vertical="center"/>
    </xf>
    <xf numFmtId="0" fontId="7" fillId="0" borderId="0" xfId="508" applyFont="1"/>
    <xf numFmtId="0" fontId="7" fillId="0" borderId="89" xfId="4801" applyBorder="1" applyAlignment="1">
      <alignment horizontal="left" vertical="center"/>
    </xf>
    <xf numFmtId="0" fontId="30" fillId="0" borderId="0" xfId="71"/>
    <xf numFmtId="0" fontId="6" fillId="0" borderId="89" xfId="516" applyFont="1" applyBorder="1" applyAlignment="1">
      <alignment horizontal="left" vertical="center"/>
    </xf>
    <xf numFmtId="42" fontId="0" fillId="0" borderId="89" xfId="4800" applyFont="1" applyBorder="1" applyAlignment="1">
      <alignment horizontal="center" vertical="center"/>
    </xf>
    <xf numFmtId="0" fontId="6" fillId="0" borderId="0" xfId="508" applyFont="1"/>
    <xf numFmtId="208" fontId="54" fillId="0" borderId="0" xfId="87" applyNumberFormat="1" applyFont="1"/>
    <xf numFmtId="2" fontId="54" fillId="0" borderId="0" xfId="87" applyNumberFormat="1" applyFont="1"/>
    <xf numFmtId="0" fontId="76" fillId="0" borderId="0" xfId="87" applyFont="1"/>
    <xf numFmtId="0" fontId="76" fillId="0" borderId="0" xfId="464" applyFont="1" applyAlignment="1">
      <alignment horizontal="center" vertical="center"/>
    </xf>
    <xf numFmtId="0" fontId="75" fillId="0" borderId="0" xfId="464"/>
    <xf numFmtId="0" fontId="78" fillId="0" borderId="126" xfId="464" applyFont="1" applyBorder="1" applyAlignment="1">
      <alignment horizontal="center" vertical="center" wrapText="1"/>
    </xf>
    <xf numFmtId="0" fontId="78" fillId="0" borderId="135" xfId="464" applyFont="1" applyBorder="1" applyAlignment="1">
      <alignment horizontal="center" vertical="center" wrapText="1"/>
    </xf>
    <xf numFmtId="0" fontId="78" fillId="0" borderId="139" xfId="464" applyFont="1" applyBorder="1" applyAlignment="1">
      <alignment horizontal="center" vertical="center" wrapText="1"/>
    </xf>
    <xf numFmtId="1" fontId="76" fillId="0" borderId="140" xfId="464" applyNumberFormat="1" applyFont="1" applyBorder="1" applyAlignment="1">
      <alignment horizontal="center" vertical="center" wrapText="1"/>
    </xf>
    <xf numFmtId="0" fontId="78" fillId="0" borderId="143" xfId="464" applyFont="1" applyBorder="1" applyAlignment="1">
      <alignment horizontal="center" vertical="center" wrapText="1"/>
    </xf>
    <xf numFmtId="0" fontId="78" fillId="0" borderId="146" xfId="464" applyFont="1" applyBorder="1" applyAlignment="1">
      <alignment horizontal="center" vertical="center" wrapText="1"/>
    </xf>
    <xf numFmtId="0" fontId="78" fillId="0" borderId="148" xfId="464" applyFont="1" applyBorder="1" applyAlignment="1">
      <alignment horizontal="center" vertical="center" wrapText="1"/>
    </xf>
    <xf numFmtId="0" fontId="75" fillId="0" borderId="14" xfId="274" applyBorder="1" applyAlignment="1">
      <alignment horizontal="center" vertical="center"/>
    </xf>
    <xf numFmtId="2" fontId="76" fillId="0" borderId="148" xfId="464" applyNumberFormat="1" applyFont="1" applyBorder="1" applyAlignment="1">
      <alignment horizontal="center" vertical="center"/>
    </xf>
    <xf numFmtId="2" fontId="76" fillId="0" borderId="148" xfId="464" applyNumberFormat="1" applyFont="1" applyBorder="1" applyAlignment="1">
      <alignment horizontal="center" vertical="center" wrapText="1"/>
    </xf>
    <xf numFmtId="2" fontId="78" fillId="0" borderId="148" xfId="464" applyNumberFormat="1" applyFont="1" applyBorder="1" applyAlignment="1">
      <alignment horizontal="center" vertical="center" wrapText="1"/>
    </xf>
    <xf numFmtId="0" fontId="78" fillId="0" borderId="0" xfId="464" applyFont="1" applyAlignment="1">
      <alignment horizontal="center" vertical="center" wrapText="1"/>
    </xf>
    <xf numFmtId="0" fontId="78" fillId="0" borderId="125" xfId="464" applyFont="1" applyBorder="1" applyAlignment="1">
      <alignment horizontal="center" vertical="center" wrapText="1"/>
    </xf>
    <xf numFmtId="0" fontId="76" fillId="0" borderId="14" xfId="464" applyFont="1" applyBorder="1" applyAlignment="1">
      <alignment horizontal="center" vertical="center"/>
    </xf>
    <xf numFmtId="0" fontId="78" fillId="0" borderId="14" xfId="464" applyFont="1" applyBorder="1" applyAlignment="1">
      <alignment horizontal="center" vertical="center" wrapText="1"/>
    </xf>
    <xf numFmtId="2" fontId="76" fillId="0" borderId="14" xfId="464" applyNumberFormat="1" applyFont="1" applyBorder="1" applyAlignment="1">
      <alignment horizontal="center" vertical="center"/>
    </xf>
    <xf numFmtId="2" fontId="76" fillId="0" borderId="14" xfId="464" applyNumberFormat="1" applyFont="1" applyBorder="1" applyAlignment="1">
      <alignment horizontal="center" vertical="center" wrapText="1"/>
    </xf>
    <xf numFmtId="0" fontId="78" fillId="0" borderId="144" xfId="464" applyFont="1" applyBorder="1" applyAlignment="1">
      <alignment horizontal="center" vertical="center" wrapText="1"/>
    </xf>
    <xf numFmtId="0" fontId="78" fillId="0" borderId="149" xfId="464" applyFont="1" applyBorder="1" applyAlignment="1">
      <alignment horizontal="center" vertical="center" wrapText="1"/>
    </xf>
    <xf numFmtId="0" fontId="76" fillId="0" borderId="121" xfId="464" applyFont="1" applyBorder="1" applyAlignment="1">
      <alignment horizontal="center" vertical="center"/>
    </xf>
    <xf numFmtId="0" fontId="76" fillId="0" borderId="122" xfId="464" applyFont="1" applyBorder="1" applyAlignment="1">
      <alignment horizontal="center" vertical="center"/>
    </xf>
    <xf numFmtId="0" fontId="76" fillId="0" borderId="123" xfId="464" applyFont="1" applyBorder="1" applyAlignment="1">
      <alignment horizontal="center" vertical="center"/>
    </xf>
    <xf numFmtId="0" fontId="76" fillId="0" borderId="125" xfId="464" applyFont="1" applyBorder="1" applyAlignment="1">
      <alignment horizontal="center" vertical="center"/>
    </xf>
    <xf numFmtId="0" fontId="76" fillId="0" borderId="124" xfId="464" applyFont="1" applyBorder="1" applyAlignment="1">
      <alignment horizontal="center" vertical="center"/>
    </xf>
    <xf numFmtId="0" fontId="76" fillId="0" borderId="0" xfId="464" applyFont="1" applyAlignment="1">
      <alignment vertical="center"/>
    </xf>
    <xf numFmtId="0" fontId="76" fillId="0" borderId="154" xfId="464" applyFont="1" applyBorder="1" applyAlignment="1">
      <alignment vertical="center"/>
    </xf>
    <xf numFmtId="0" fontId="76" fillId="0" borderId="154" xfId="464" applyFont="1" applyBorder="1" applyAlignment="1">
      <alignment horizontal="center" vertical="center"/>
    </xf>
    <xf numFmtId="0" fontId="76" fillId="0" borderId="155" xfId="464" applyFont="1" applyBorder="1" applyAlignment="1">
      <alignment horizontal="center" vertical="center"/>
    </xf>
    <xf numFmtId="0" fontId="76" fillId="0" borderId="0" xfId="464" applyFont="1" applyAlignment="1">
      <alignment horizontal="center" vertical="center" wrapText="1"/>
    </xf>
    <xf numFmtId="9" fontId="76" fillId="0" borderId="0" xfId="464" applyNumberFormat="1" applyFont="1" applyAlignment="1">
      <alignment horizontal="center" vertical="center"/>
    </xf>
    <xf numFmtId="0" fontId="74" fillId="0" borderId="14" xfId="273" applyBorder="1" applyAlignment="1">
      <alignment horizontal="center" vertical="center"/>
    </xf>
    <xf numFmtId="0" fontId="78" fillId="0" borderId="156" xfId="464" applyFont="1" applyBorder="1" applyAlignment="1">
      <alignment horizontal="center" vertical="center" wrapText="1"/>
    </xf>
    <xf numFmtId="0" fontId="74" fillId="0" borderId="31" xfId="273" applyBorder="1" applyAlignment="1">
      <alignment horizontal="center" vertical="center"/>
    </xf>
    <xf numFmtId="2" fontId="76" fillId="0" borderId="156" xfId="464" applyNumberFormat="1" applyFont="1" applyBorder="1" applyAlignment="1">
      <alignment horizontal="center" vertical="center" wrapText="1"/>
    </xf>
    <xf numFmtId="2" fontId="74" fillId="0" borderId="14" xfId="273" applyNumberFormat="1" applyBorder="1" applyAlignment="1">
      <alignment horizontal="center" vertical="center"/>
    </xf>
    <xf numFmtId="195" fontId="78" fillId="0" borderId="148" xfId="464" applyNumberFormat="1" applyFont="1" applyBorder="1" applyAlignment="1">
      <alignment horizontal="center" vertical="center" wrapText="1"/>
    </xf>
    <xf numFmtId="0" fontId="76" fillId="0" borderId="148" xfId="464" applyFont="1" applyBorder="1" applyAlignment="1">
      <alignment horizontal="center" vertical="center"/>
    </xf>
    <xf numFmtId="235" fontId="78" fillId="0" borderId="146" xfId="464" applyNumberFormat="1" applyFont="1" applyBorder="1" applyAlignment="1">
      <alignment horizontal="center" vertical="center" wrapText="1"/>
    </xf>
    <xf numFmtId="0" fontId="75" fillId="0" borderId="14" xfId="464" applyBorder="1"/>
    <xf numFmtId="235" fontId="78" fillId="0" borderId="144" xfId="464" applyNumberFormat="1" applyFont="1" applyBorder="1" applyAlignment="1">
      <alignment horizontal="center" vertical="center" wrapText="1"/>
    </xf>
    <xf numFmtId="0" fontId="78" fillId="0" borderId="0" xfId="464" applyFont="1" applyAlignment="1">
      <alignment horizontal="center" vertical="center"/>
    </xf>
    <xf numFmtId="2" fontId="76" fillId="0" borderId="0" xfId="464" applyNumberFormat="1" applyFont="1" applyAlignment="1">
      <alignment horizontal="center" vertical="center"/>
    </xf>
    <xf numFmtId="2" fontId="78" fillId="0" borderId="14" xfId="464" applyNumberFormat="1" applyFont="1" applyBorder="1" applyAlignment="1">
      <alignment horizontal="center" vertical="center" wrapText="1"/>
    </xf>
    <xf numFmtId="179" fontId="76" fillId="0" borderId="14" xfId="464" applyNumberFormat="1" applyFont="1" applyBorder="1" applyAlignment="1">
      <alignment horizontal="center" vertical="center"/>
    </xf>
    <xf numFmtId="0" fontId="75" fillId="0" borderId="14" xfId="464" applyBorder="1" applyAlignment="1">
      <alignment horizontal="center" vertical="center"/>
    </xf>
    <xf numFmtId="44" fontId="0" fillId="0" borderId="157" xfId="0" applyNumberFormat="1" applyBorder="1"/>
    <xf numFmtId="44" fontId="0" fillId="0" borderId="158" xfId="0" applyNumberFormat="1" applyBorder="1"/>
    <xf numFmtId="44" fontId="29" fillId="0" borderId="157" xfId="0" applyNumberFormat="1" applyFont="1" applyBorder="1"/>
    <xf numFmtId="44" fontId="0" fillId="0" borderId="159" xfId="0" applyNumberFormat="1" applyBorder="1"/>
    <xf numFmtId="44" fontId="0" fillId="0" borderId="160" xfId="0" applyNumberFormat="1" applyBorder="1"/>
    <xf numFmtId="44" fontId="29" fillId="0" borderId="163" xfId="0" applyNumberFormat="1" applyFont="1" applyBorder="1"/>
    <xf numFmtId="0" fontId="15" fillId="32" borderId="0" xfId="516" applyFill="1"/>
    <xf numFmtId="42" fontId="79" fillId="0" borderId="0" xfId="4800" applyFont="1" applyBorder="1" applyAlignment="1">
      <alignment horizontal="center" vertical="center"/>
    </xf>
    <xf numFmtId="0" fontId="4" fillId="0" borderId="89" xfId="516" applyFont="1" applyBorder="1" applyAlignment="1">
      <alignment horizontal="left" vertical="center"/>
    </xf>
    <xf numFmtId="0" fontId="3" fillId="0" borderId="89" xfId="516" applyFont="1" applyBorder="1" applyAlignment="1">
      <alignment horizontal="left" vertical="center"/>
    </xf>
    <xf numFmtId="42" fontId="79" fillId="32" borderId="0" xfId="4800" applyFont="1" applyFill="1" applyBorder="1" applyAlignment="1">
      <alignment horizontal="center" vertical="center"/>
    </xf>
    <xf numFmtId="0" fontId="2" fillId="0" borderId="89" xfId="516" applyFont="1" applyBorder="1" applyAlignment="1">
      <alignment horizontal="left" vertical="center"/>
    </xf>
    <xf numFmtId="236" fontId="79" fillId="0" borderId="89" xfId="516" applyNumberFormat="1" applyFont="1" applyBorder="1"/>
    <xf numFmtId="2" fontId="78" fillId="0" borderId="120" xfId="464" applyNumberFormat="1" applyFont="1" applyBorder="1" applyAlignment="1">
      <alignment horizontal="center" vertical="center" wrapText="1"/>
    </xf>
    <xf numFmtId="2" fontId="75" fillId="0" borderId="14" xfId="274" applyNumberFormat="1" applyBorder="1"/>
    <xf numFmtId="0" fontId="1" fillId="0" borderId="14" xfId="6289" applyBorder="1" applyAlignment="1">
      <alignment horizontal="center" vertical="center"/>
    </xf>
    <xf numFmtId="0" fontId="1" fillId="0" borderId="18" xfId="6289" applyBorder="1" applyAlignment="1">
      <alignment horizontal="center" vertical="center"/>
    </xf>
    <xf numFmtId="0" fontId="1" fillId="0" borderId="15" xfId="6289" quotePrefix="1" applyBorder="1" applyAlignment="1">
      <alignment horizontal="center" vertical="center"/>
    </xf>
    <xf numFmtId="166" fontId="72" fillId="0" borderId="31" xfId="6290" quotePrefix="1" applyNumberFormat="1" applyFont="1" applyFill="1" applyBorder="1" applyAlignment="1" applyProtection="1">
      <alignment horizontal="center" vertical="center"/>
    </xf>
    <xf numFmtId="0" fontId="1" fillId="0" borderId="14" xfId="6289" applyBorder="1" applyAlignment="1">
      <alignment horizontal="center"/>
    </xf>
    <xf numFmtId="0" fontId="66" fillId="0" borderId="88" xfId="519" applyFont="1" applyBorder="1" applyAlignment="1">
      <alignment horizontal="center" vertical="center" wrapText="1"/>
    </xf>
    <xf numFmtId="0" fontId="54" fillId="0" borderId="89" xfId="519" applyFont="1" applyBorder="1" applyAlignment="1">
      <alignment vertical="center" wrapText="1"/>
    </xf>
    <xf numFmtId="0" fontId="54" fillId="0" borderId="89" xfId="519" applyFont="1" applyBorder="1" applyAlignment="1">
      <alignment horizontal="center" vertical="center" wrapText="1"/>
    </xf>
    <xf numFmtId="0" fontId="79" fillId="0" borderId="89" xfId="519" quotePrefix="1" applyFont="1" applyBorder="1"/>
    <xf numFmtId="0" fontId="54" fillId="0" borderId="98" xfId="519" applyFont="1" applyBorder="1" applyAlignment="1">
      <alignment horizontal="center" vertical="center" wrapText="1"/>
    </xf>
    <xf numFmtId="208" fontId="79" fillId="0" borderId="89" xfId="519" applyNumberFormat="1" applyFont="1" applyBorder="1" applyAlignment="1">
      <alignment horizontal="center" vertical="center"/>
    </xf>
    <xf numFmtId="0" fontId="54" fillId="0" borderId="89" xfId="519" applyFont="1" applyBorder="1" applyAlignment="1">
      <alignment horizontal="left" vertical="center" wrapText="1"/>
    </xf>
    <xf numFmtId="0" fontId="79" fillId="0" borderId="88" xfId="519" applyFont="1" applyBorder="1" applyAlignment="1">
      <alignment vertical="center" wrapText="1"/>
    </xf>
    <xf numFmtId="0" fontId="14" fillId="0" borderId="89" xfId="519" applyBorder="1" applyAlignment="1">
      <alignment horizontal="left" vertical="center"/>
    </xf>
    <xf numFmtId="0" fontId="6" fillId="0" borderId="89" xfId="519" applyFont="1" applyBorder="1" applyAlignment="1">
      <alignment horizontal="left" vertical="center"/>
    </xf>
    <xf numFmtId="0" fontId="10" fillId="0" borderId="89" xfId="519" applyFont="1" applyBorder="1" applyAlignment="1">
      <alignment horizontal="left" vertical="center"/>
    </xf>
    <xf numFmtId="0" fontId="13" fillId="0" borderId="89" xfId="519" applyFont="1" applyBorder="1" applyAlignment="1">
      <alignment horizontal="left" vertical="center"/>
    </xf>
    <xf numFmtId="0" fontId="9" fillId="0" borderId="89" xfId="519" applyFont="1" applyBorder="1" applyAlignment="1">
      <alignment horizontal="left" vertical="center"/>
    </xf>
    <xf numFmtId="0" fontId="12" fillId="0" borderId="89" xfId="519" applyFont="1" applyBorder="1" applyAlignment="1">
      <alignment horizontal="left" vertical="center"/>
    </xf>
    <xf numFmtId="0" fontId="1" fillId="0" borderId="0" xfId="508" applyFont="1"/>
    <xf numFmtId="172" fontId="67" fillId="0" borderId="14" xfId="262" applyFont="1" applyFill="1" applyBorder="1"/>
    <xf numFmtId="237" fontId="54" fillId="0" borderId="0" xfId="87" applyNumberFormat="1" applyFont="1"/>
    <xf numFmtId="44" fontId="79" fillId="0" borderId="0" xfId="87" applyNumberFormat="1" applyFont="1"/>
    <xf numFmtId="44" fontId="55" fillId="0" borderId="0" xfId="125" applyNumberFormat="1" applyFont="1"/>
    <xf numFmtId="237" fontId="55" fillId="0" borderId="0" xfId="125" applyNumberFormat="1" applyFont="1"/>
    <xf numFmtId="44" fontId="83" fillId="0" borderId="0" xfId="88" applyNumberFormat="1" applyFont="1"/>
    <xf numFmtId="199" fontId="56" fillId="0" borderId="0" xfId="125" applyNumberFormat="1" applyFont="1"/>
    <xf numFmtId="0" fontId="68" fillId="0" borderId="0" xfId="127" applyFont="1" applyAlignment="1">
      <alignment vertical="top"/>
    </xf>
    <xf numFmtId="0" fontId="68" fillId="0" borderId="0" xfId="127" applyFont="1"/>
    <xf numFmtId="0" fontId="0" fillId="33" borderId="38" xfId="0" applyFill="1" applyBorder="1" applyAlignment="1">
      <alignment horizontal="center" vertical="center"/>
    </xf>
    <xf numFmtId="0" fontId="0" fillId="0" borderId="38" xfId="0" applyBorder="1" applyAlignment="1">
      <alignment horizontal="center" vertical="center"/>
    </xf>
    <xf numFmtId="0" fontId="0" fillId="0" borderId="0" xfId="0" applyAlignment="1">
      <alignment horizontal="center" vertical="center"/>
    </xf>
    <xf numFmtId="238" fontId="0" fillId="0" borderId="38" xfId="0" applyNumberFormat="1" applyBorder="1" applyAlignment="1">
      <alignment horizontal="center" vertical="center"/>
    </xf>
    <xf numFmtId="0" fontId="0" fillId="25" borderId="0" xfId="0" applyFill="1"/>
    <xf numFmtId="0" fontId="0" fillId="33" borderId="38" xfId="0" applyFill="1" applyBorder="1" applyAlignment="1">
      <alignment horizontal="center" vertical="center" wrapText="1"/>
    </xf>
    <xf numFmtId="0" fontId="122" fillId="25" borderId="0" xfId="0" applyFont="1" applyFill="1" applyAlignment="1">
      <alignment horizontal="center" vertical="center"/>
    </xf>
    <xf numFmtId="0" fontId="122" fillId="0" borderId="38" xfId="0" applyFont="1" applyBorder="1" applyAlignment="1">
      <alignment horizontal="center" vertical="center"/>
    </xf>
    <xf numFmtId="0" fontId="122" fillId="0" borderId="26" xfId="0" applyFont="1" applyBorder="1" applyAlignment="1">
      <alignment horizontal="center" vertical="center"/>
    </xf>
    <xf numFmtId="0" fontId="122" fillId="25" borderId="0" xfId="0" applyFont="1" applyFill="1" applyAlignment="1">
      <alignment horizontal="center" vertical="center" wrapText="1"/>
    </xf>
    <xf numFmtId="0" fontId="124" fillId="0" borderId="166" xfId="0" applyFont="1" applyBorder="1" applyAlignment="1">
      <alignment horizontal="center" vertical="center"/>
    </xf>
    <xf numFmtId="2" fontId="124" fillId="0" borderId="167" xfId="0" applyNumberFormat="1" applyFont="1" applyBorder="1" applyAlignment="1">
      <alignment horizontal="center"/>
    </xf>
    <xf numFmtId="0" fontId="124" fillId="0" borderId="167" xfId="0" applyFont="1" applyBorder="1" applyAlignment="1">
      <alignment horizontal="center"/>
    </xf>
    <xf numFmtId="0" fontId="124" fillId="0" borderId="53" xfId="0" applyFont="1" applyBorder="1" applyAlignment="1">
      <alignment horizontal="center" vertical="center"/>
    </xf>
    <xf numFmtId="0" fontId="124" fillId="25" borderId="0" xfId="0" applyFont="1" applyFill="1" applyAlignment="1">
      <alignment horizontal="center" vertical="center"/>
    </xf>
    <xf numFmtId="2" fontId="124" fillId="25" borderId="0" xfId="0" applyNumberFormat="1" applyFont="1" applyFill="1" applyAlignment="1">
      <alignment horizontal="center"/>
    </xf>
    <xf numFmtId="0" fontId="124" fillId="25" borderId="0" xfId="0" applyFont="1" applyFill="1" applyAlignment="1">
      <alignment horizontal="center"/>
    </xf>
    <xf numFmtId="2" fontId="124" fillId="25" borderId="0" xfId="0" applyNumberFormat="1" applyFont="1" applyFill="1" applyAlignment="1">
      <alignment horizontal="center" vertical="center"/>
    </xf>
    <xf numFmtId="2" fontId="122" fillId="25" borderId="0" xfId="0" applyNumberFormat="1" applyFont="1" applyFill="1" applyAlignment="1">
      <alignment horizontal="center" vertical="center"/>
    </xf>
    <xf numFmtId="0" fontId="122" fillId="0" borderId="38" xfId="0" applyFont="1" applyBorder="1" applyAlignment="1">
      <alignment horizontal="center" vertical="center" wrapText="1"/>
    </xf>
    <xf numFmtId="0" fontId="124" fillId="0" borderId="38" xfId="0" applyFont="1" applyBorder="1" applyAlignment="1">
      <alignment horizontal="center" vertical="center"/>
    </xf>
    <xf numFmtId="2" fontId="124" fillId="0" borderId="38" xfId="0" applyNumberFormat="1" applyFont="1" applyBorder="1" applyAlignment="1">
      <alignment horizontal="center" vertical="center"/>
    </xf>
    <xf numFmtId="2" fontId="122" fillId="0" borderId="38" xfId="0" applyNumberFormat="1" applyFont="1" applyBorder="1" applyAlignment="1">
      <alignment horizontal="center" vertical="center"/>
    </xf>
    <xf numFmtId="2" fontId="0" fillId="25" borderId="0" xfId="0" applyNumberFormat="1" applyFill="1"/>
    <xf numFmtId="0" fontId="0" fillId="25" borderId="34" xfId="0" applyFill="1" applyBorder="1"/>
    <xf numFmtId="0" fontId="0" fillId="25" borderId="36" xfId="0" applyFill="1" applyBorder="1"/>
    <xf numFmtId="0" fontId="79" fillId="0" borderId="170" xfId="0" applyFont="1" applyBorder="1" applyAlignment="1">
      <alignment horizontal="center" vertical="center"/>
    </xf>
    <xf numFmtId="0" fontId="79" fillId="0" borderId="167" xfId="0" applyFont="1" applyBorder="1" applyAlignment="1">
      <alignment horizontal="center" vertical="center"/>
    </xf>
    <xf numFmtId="0" fontId="79" fillId="0" borderId="0" xfId="0" applyFont="1" applyAlignment="1">
      <alignment horizontal="center" vertical="center"/>
    </xf>
    <xf numFmtId="0" fontId="79" fillId="25" borderId="0" xfId="0" applyFont="1" applyFill="1" applyAlignment="1">
      <alignment horizontal="center" vertical="center"/>
    </xf>
    <xf numFmtId="0" fontId="79" fillId="33" borderId="167" xfId="0" applyFont="1" applyFill="1" applyBorder="1" applyAlignment="1">
      <alignment horizontal="center" vertical="center"/>
    </xf>
    <xf numFmtId="238" fontId="79" fillId="0" borderId="167" xfId="0" applyNumberFormat="1" applyFont="1" applyBorder="1" applyAlignment="1">
      <alignment horizontal="center" vertical="center"/>
    </xf>
    <xf numFmtId="0" fontId="79" fillId="25" borderId="0" xfId="0" applyFont="1" applyFill="1"/>
    <xf numFmtId="0" fontId="127" fillId="25" borderId="0" xfId="0" applyFont="1" applyFill="1" applyAlignment="1">
      <alignment vertical="center"/>
    </xf>
    <xf numFmtId="0" fontId="127" fillId="0" borderId="38" xfId="0" applyFont="1" applyBorder="1" applyAlignment="1">
      <alignment horizontal="center" vertical="center"/>
    </xf>
    <xf numFmtId="0" fontId="127" fillId="0" borderId="26" xfId="0" applyFont="1" applyBorder="1" applyAlignment="1">
      <alignment horizontal="center" vertical="center"/>
    </xf>
    <xf numFmtId="0" fontId="127" fillId="25" borderId="0" xfId="0" applyFont="1" applyFill="1" applyAlignment="1">
      <alignment horizontal="center" vertical="center"/>
    </xf>
    <xf numFmtId="0" fontId="127" fillId="25" borderId="0" xfId="0" applyFont="1" applyFill="1" applyAlignment="1">
      <alignment horizontal="center" vertical="center" wrapText="1"/>
    </xf>
    <xf numFmtId="0" fontId="129" fillId="0" borderId="166" xfId="0" applyFont="1" applyBorder="1" applyAlignment="1">
      <alignment horizontal="center" vertical="center"/>
    </xf>
    <xf numFmtId="2" fontId="129" fillId="0" borderId="167" xfId="0" applyNumberFormat="1" applyFont="1" applyBorder="1" applyAlignment="1">
      <alignment horizontal="center"/>
    </xf>
    <xf numFmtId="1" fontId="129" fillId="0" borderId="167" xfId="0" applyNumberFormat="1" applyFont="1" applyBorder="1" applyAlignment="1">
      <alignment horizontal="center"/>
    </xf>
    <xf numFmtId="0" fontId="129" fillId="0" borderId="167" xfId="0" applyFont="1" applyBorder="1" applyAlignment="1">
      <alignment horizontal="center"/>
    </xf>
    <xf numFmtId="0" fontId="129" fillId="0" borderId="53" xfId="0" applyFont="1" applyBorder="1" applyAlignment="1">
      <alignment horizontal="center" vertical="center"/>
    </xf>
    <xf numFmtId="0" fontId="129" fillId="25" borderId="0" xfId="0" applyFont="1" applyFill="1" applyAlignment="1">
      <alignment horizontal="center" vertical="center"/>
    </xf>
    <xf numFmtId="2" fontId="129" fillId="25" borderId="0" xfId="0" applyNumberFormat="1" applyFont="1" applyFill="1" applyAlignment="1">
      <alignment horizontal="center"/>
    </xf>
    <xf numFmtId="0" fontId="129" fillId="25" borderId="0" xfId="0" applyFont="1" applyFill="1" applyAlignment="1">
      <alignment horizontal="center"/>
    </xf>
    <xf numFmtId="2" fontId="129" fillId="25" borderId="0" xfId="0" applyNumberFormat="1" applyFont="1" applyFill="1" applyAlignment="1">
      <alignment horizontal="center" vertical="center"/>
    </xf>
    <xf numFmtId="2" fontId="127" fillId="25" borderId="0" xfId="0" applyNumberFormat="1" applyFont="1" applyFill="1" applyAlignment="1">
      <alignment horizontal="center" vertical="center"/>
    </xf>
    <xf numFmtId="0" fontId="127" fillId="0" borderId="38" xfId="0" applyFont="1" applyBorder="1" applyAlignment="1">
      <alignment horizontal="center" vertical="center" wrapText="1"/>
    </xf>
    <xf numFmtId="0" fontId="129" fillId="0" borderId="38" xfId="0" applyFont="1" applyBorder="1" applyAlignment="1">
      <alignment horizontal="center" vertical="center"/>
    </xf>
    <xf numFmtId="2" fontId="129" fillId="0" borderId="38" xfId="0" applyNumberFormat="1" applyFont="1" applyBorder="1" applyAlignment="1">
      <alignment horizontal="center" vertical="center"/>
    </xf>
    <xf numFmtId="0" fontId="79" fillId="0" borderId="38" xfId="0" applyFont="1" applyBorder="1" applyAlignment="1">
      <alignment horizontal="center" vertical="center"/>
    </xf>
    <xf numFmtId="2" fontId="127" fillId="0" borderId="38" xfId="0" applyNumberFormat="1" applyFont="1" applyBorder="1" applyAlignment="1">
      <alignment horizontal="center" vertical="center"/>
    </xf>
    <xf numFmtId="2" fontId="79" fillId="25" borderId="0" xfId="0" applyNumberFormat="1" applyFont="1" applyFill="1"/>
    <xf numFmtId="0" fontId="0" fillId="0" borderId="167" xfId="0" applyBorder="1" applyAlignment="1">
      <alignment horizontal="center" vertical="center"/>
    </xf>
    <xf numFmtId="2" fontId="0" fillId="0" borderId="167" xfId="0" applyNumberFormat="1" applyBorder="1" applyAlignment="1">
      <alignment horizontal="center" vertical="center"/>
    </xf>
    <xf numFmtId="0" fontId="122" fillId="0" borderId="171" xfId="0" applyFont="1" applyBorder="1" applyAlignment="1">
      <alignment horizontal="center" vertical="center"/>
    </xf>
    <xf numFmtId="0" fontId="122" fillId="0" borderId="42" xfId="0" applyFont="1" applyBorder="1" applyAlignment="1">
      <alignment horizontal="center" vertical="center" wrapText="1"/>
    </xf>
    <xf numFmtId="2" fontId="124" fillId="0" borderId="167" xfId="0" applyNumberFormat="1" applyFont="1" applyBorder="1" applyAlignment="1">
      <alignment horizontal="center" vertical="center"/>
    </xf>
    <xf numFmtId="0" fontId="124" fillId="0" borderId="167" xfId="0" applyFont="1" applyBorder="1" applyAlignment="1">
      <alignment horizontal="center" vertical="center"/>
    </xf>
    <xf numFmtId="2" fontId="124" fillId="0" borderId="53" xfId="0" applyNumberFormat="1" applyFont="1" applyBorder="1" applyAlignment="1">
      <alignment horizontal="center" vertical="center"/>
    </xf>
    <xf numFmtId="0" fontId="130" fillId="0" borderId="38" xfId="0" applyFont="1" applyBorder="1" applyAlignment="1">
      <alignment horizontal="center" vertical="center"/>
    </xf>
    <xf numFmtId="0" fontId="130" fillId="0" borderId="26" xfId="0" applyFont="1" applyBorder="1" applyAlignment="1">
      <alignment horizontal="center" vertical="center"/>
    </xf>
    <xf numFmtId="0" fontId="132" fillId="0" borderId="38" xfId="0" applyFont="1" applyBorder="1" applyAlignment="1">
      <alignment horizontal="center" vertical="center"/>
    </xf>
    <xf numFmtId="2" fontId="132" fillId="0" borderId="38" xfId="0" applyNumberFormat="1" applyFont="1" applyBorder="1" applyAlignment="1">
      <alignment horizontal="center" vertical="center"/>
    </xf>
    <xf numFmtId="2" fontId="132" fillId="0" borderId="38" xfId="0" applyNumberFormat="1" applyFont="1" applyBorder="1" applyAlignment="1">
      <alignment horizontal="center"/>
    </xf>
    <xf numFmtId="0" fontId="132" fillId="0" borderId="38" xfId="0" applyFont="1" applyBorder="1" applyAlignment="1">
      <alignment horizontal="center"/>
    </xf>
    <xf numFmtId="0" fontId="100" fillId="0" borderId="38" xfId="0" applyFont="1" applyBorder="1" applyAlignment="1">
      <alignment horizontal="center" vertical="center"/>
    </xf>
    <xf numFmtId="0" fontId="100" fillId="0" borderId="38" xfId="0" applyFont="1" applyBorder="1" applyAlignment="1">
      <alignment horizontal="center"/>
    </xf>
    <xf numFmtId="2" fontId="100" fillId="0" borderId="38" xfId="0" applyNumberFormat="1" applyFont="1" applyBorder="1" applyAlignment="1">
      <alignment horizontal="center"/>
    </xf>
    <xf numFmtId="208" fontId="55" fillId="0" borderId="0" xfId="125" applyNumberFormat="1" applyFont="1"/>
    <xf numFmtId="208" fontId="76" fillId="0" borderId="0" xfId="125" applyNumberFormat="1" applyFont="1"/>
    <xf numFmtId="43" fontId="55" fillId="0" borderId="0" xfId="125" applyNumberFormat="1" applyFont="1"/>
    <xf numFmtId="0" fontId="133" fillId="0" borderId="0" xfId="87" applyFont="1"/>
    <xf numFmtId="0" fontId="133" fillId="0" borderId="34" xfId="87" applyFont="1" applyBorder="1"/>
    <xf numFmtId="49" fontId="133" fillId="0" borderId="31" xfId="131" applyNumberFormat="1" applyFont="1" applyBorder="1" applyAlignment="1">
      <alignment horizontal="left" vertical="center" wrapText="1"/>
    </xf>
    <xf numFmtId="194" fontId="135" fillId="25" borderId="19" xfId="259" quotePrefix="1" applyNumberFormat="1" applyFont="1" applyFill="1" applyBorder="1" applyAlignment="1" applyProtection="1">
      <alignment horizontal="center" vertical="center"/>
    </xf>
    <xf numFmtId="0" fontId="136" fillId="0" borderId="14" xfId="521" applyFont="1" applyBorder="1" applyAlignment="1">
      <alignment horizontal="center" vertical="center" wrapText="1"/>
    </xf>
    <xf numFmtId="0" fontId="136" fillId="0" borderId="14" xfId="0" applyFont="1" applyBorder="1" applyAlignment="1">
      <alignment horizontal="center" vertical="center"/>
    </xf>
    <xf numFmtId="0" fontId="136" fillId="25" borderId="14" xfId="0" applyFont="1" applyFill="1" applyBorder="1" applyAlignment="1">
      <alignment horizontal="center" vertical="center"/>
    </xf>
    <xf numFmtId="194" fontId="135" fillId="25" borderId="31" xfId="259" quotePrefix="1" applyNumberFormat="1" applyFont="1" applyFill="1" applyBorder="1" applyAlignment="1" applyProtection="1">
      <alignment horizontal="center" vertical="center"/>
    </xf>
    <xf numFmtId="49" fontId="133" fillId="0" borderId="14" xfId="131" applyNumberFormat="1" applyFont="1" applyBorder="1" applyAlignment="1">
      <alignment horizontal="left" vertical="center" wrapText="1"/>
    </xf>
    <xf numFmtId="194" fontId="135" fillId="25" borderId="14" xfId="259" quotePrefix="1" applyNumberFormat="1" applyFont="1" applyFill="1" applyBorder="1" applyAlignment="1" applyProtection="1">
      <alignment horizontal="center" vertical="center"/>
    </xf>
    <xf numFmtId="194" fontId="135" fillId="25" borderId="14" xfId="451" quotePrefix="1" applyNumberFormat="1" applyFont="1" applyFill="1" applyBorder="1" applyAlignment="1" applyProtection="1">
      <alignment horizontal="center" vertical="center"/>
    </xf>
    <xf numFmtId="49" fontId="133" fillId="0" borderId="19" xfId="131" quotePrefix="1" applyNumberFormat="1" applyFont="1" applyBorder="1" applyAlignment="1">
      <alignment horizontal="left" vertical="center" wrapText="1"/>
    </xf>
    <xf numFmtId="0" fontId="136" fillId="25" borderId="14" xfId="3239" applyFont="1" applyFill="1" applyBorder="1" applyAlignment="1">
      <alignment horizontal="justify" vertical="center" wrapText="1"/>
    </xf>
    <xf numFmtId="0" fontId="136" fillId="0" borderId="19" xfId="0" applyFont="1" applyBorder="1" applyAlignment="1">
      <alignment horizontal="center" vertical="center"/>
    </xf>
    <xf numFmtId="0" fontId="134" fillId="24" borderId="0" xfId="131" applyFont="1" applyFill="1" applyAlignment="1">
      <alignment horizontal="center" vertical="center"/>
    </xf>
    <xf numFmtId="0" fontId="133" fillId="0" borderId="14" xfId="131" applyFont="1" applyBorder="1" applyAlignment="1">
      <alignment vertical="center" wrapText="1"/>
    </xf>
    <xf numFmtId="0" fontId="136" fillId="0" borderId="14" xfId="131" applyFont="1" applyBorder="1" applyAlignment="1">
      <alignment vertical="center" wrapText="1"/>
    </xf>
    <xf numFmtId="0" fontId="136" fillId="0" borderId="14" xfId="3239" applyFont="1" applyBorder="1" applyAlignment="1">
      <alignment horizontal="left" vertical="center" wrapText="1"/>
    </xf>
    <xf numFmtId="49" fontId="136" fillId="0" borderId="31" xfId="131" applyNumberFormat="1" applyFont="1" applyBorder="1" applyAlignment="1">
      <alignment horizontal="left" vertical="center" wrapText="1"/>
    </xf>
    <xf numFmtId="0" fontId="133" fillId="0" borderId="0" xfId="0" applyFont="1" applyAlignment="1">
      <alignment vertical="center" wrapText="1"/>
    </xf>
    <xf numFmtId="0" fontId="133" fillId="0" borderId="0" xfId="0" applyFont="1" applyAlignment="1">
      <alignment vertical="center"/>
    </xf>
    <xf numFmtId="0" fontId="133" fillId="0" borderId="0" xfId="0" applyFont="1" applyAlignment="1">
      <alignment wrapText="1"/>
    </xf>
    <xf numFmtId="0" fontId="133" fillId="0" borderId="0" xfId="0" applyFont="1" applyAlignment="1">
      <alignment horizontal="left" vertical="center"/>
    </xf>
    <xf numFmtId="0" fontId="133" fillId="0" borderId="14" xfId="131" applyFont="1" applyBorder="1" applyAlignment="1">
      <alignment horizontal="center" vertical="center"/>
    </xf>
    <xf numFmtId="2" fontId="133" fillId="0" borderId="14" xfId="131" applyNumberFormat="1" applyFont="1" applyBorder="1" applyAlignment="1">
      <alignment horizontal="right" vertical="center"/>
    </xf>
    <xf numFmtId="0" fontId="136" fillId="0" borderId="19" xfId="521" applyFont="1" applyBorder="1" applyAlignment="1">
      <alignment horizontal="center" vertical="center" wrapText="1"/>
    </xf>
    <xf numFmtId="0" fontId="136" fillId="0" borderId="14" xfId="71" applyFont="1" applyBorder="1" applyAlignment="1">
      <alignment horizontal="center" vertical="center"/>
    </xf>
    <xf numFmtId="0" fontId="133" fillId="0" borderId="14" xfId="0" applyFont="1" applyBorder="1" applyAlignment="1">
      <alignment wrapText="1"/>
    </xf>
    <xf numFmtId="0" fontId="133" fillId="0" borderId="14" xfId="0" applyFont="1" applyBorder="1" applyAlignment="1">
      <alignment vertical="center"/>
    </xf>
    <xf numFmtId="0" fontId="134" fillId="26" borderId="25" xfId="131" applyFont="1" applyFill="1" applyBorder="1" applyAlignment="1">
      <alignment horizontal="right" vertical="center"/>
    </xf>
    <xf numFmtId="0" fontId="133" fillId="27" borderId="18" xfId="127" applyFont="1" applyFill="1" applyBorder="1" applyAlignment="1">
      <alignment vertical="center" wrapText="1"/>
    </xf>
    <xf numFmtId="0" fontId="133" fillId="25" borderId="0" xfId="0" applyFont="1" applyFill="1" applyAlignment="1">
      <alignment vertical="center" wrapText="1"/>
    </xf>
    <xf numFmtId="0" fontId="133" fillId="0" borderId="37" xfId="87" applyFont="1" applyBorder="1"/>
    <xf numFmtId="0" fontId="134" fillId="0" borderId="33" xfId="0" applyFont="1" applyBorder="1" applyAlignment="1">
      <alignment horizontal="left" vertical="center"/>
    </xf>
    <xf numFmtId="0" fontId="133" fillId="0" borderId="33" xfId="0" applyFont="1" applyBorder="1" applyAlignment="1">
      <alignment horizontal="left" vertical="center"/>
    </xf>
    <xf numFmtId="0" fontId="133" fillId="0" borderId="40" xfId="131" applyFont="1" applyBorder="1" applyAlignment="1">
      <alignment horizontal="center" vertical="center"/>
    </xf>
    <xf numFmtId="0" fontId="133" fillId="0" borderId="14" xfId="123" applyFont="1" applyBorder="1" applyAlignment="1">
      <alignment horizontal="center" vertical="center"/>
    </xf>
    <xf numFmtId="0" fontId="133" fillId="0" borderId="39" xfId="131" applyFont="1" applyBorder="1" applyAlignment="1">
      <alignment horizontal="center" vertical="center"/>
    </xf>
    <xf numFmtId="0" fontId="133" fillId="0" borderId="31" xfId="131" quotePrefix="1" applyFont="1" applyBorder="1" applyAlignment="1">
      <alignment horizontal="center" vertical="center"/>
    </xf>
    <xf numFmtId="0" fontId="133" fillId="0" borderId="14" xfId="123" quotePrefix="1" applyFont="1" applyBorder="1" applyAlignment="1">
      <alignment horizontal="center" vertical="center"/>
    </xf>
    <xf numFmtId="0" fontId="133" fillId="0" borderId="19" xfId="131" quotePrefix="1" applyFont="1" applyBorder="1" applyAlignment="1">
      <alignment horizontal="center" vertical="center"/>
    </xf>
    <xf numFmtId="0" fontId="133" fillId="0" borderId="14" xfId="131" quotePrefix="1" applyFont="1" applyBorder="1" applyAlignment="1">
      <alignment horizontal="center" vertical="center"/>
    </xf>
    <xf numFmtId="0" fontId="134" fillId="24" borderId="11" xfId="131" applyFont="1" applyFill="1" applyBorder="1" applyAlignment="1">
      <alignment horizontal="center" vertical="center"/>
    </xf>
    <xf numFmtId="0" fontId="133" fillId="0" borderId="19" xfId="123" applyFont="1" applyBorder="1" applyAlignment="1">
      <alignment horizontal="center" vertical="center"/>
    </xf>
    <xf numFmtId="0" fontId="133" fillId="0" borderId="28" xfId="131" quotePrefix="1" applyFont="1" applyBorder="1" applyAlignment="1">
      <alignment horizontal="center" vertical="center"/>
    </xf>
    <xf numFmtId="0" fontId="134" fillId="26" borderId="23" xfId="131" applyFont="1" applyFill="1" applyBorder="1" applyAlignment="1">
      <alignment horizontal="right" vertical="center"/>
    </xf>
    <xf numFmtId="0" fontId="134" fillId="0" borderId="48" xfId="224" applyFont="1" applyBorder="1" applyAlignment="1">
      <alignment vertical="center"/>
    </xf>
    <xf numFmtId="3" fontId="134" fillId="27" borderId="15" xfId="127" applyNumberFormat="1" applyFont="1" applyFill="1" applyBorder="1" applyAlignment="1">
      <alignment vertical="center"/>
    </xf>
    <xf numFmtId="0" fontId="134" fillId="27" borderId="15" xfId="127" applyFont="1" applyFill="1" applyBorder="1" applyAlignment="1">
      <alignment vertical="center" wrapText="1"/>
    </xf>
    <xf numFmtId="3" fontId="134" fillId="27" borderId="15" xfId="127" applyNumberFormat="1" applyFont="1" applyFill="1" applyBorder="1" applyAlignment="1">
      <alignment vertical="center" wrapText="1"/>
    </xf>
    <xf numFmtId="0" fontId="133" fillId="25" borderId="11" xfId="0" applyFont="1" applyFill="1" applyBorder="1" applyAlignment="1">
      <alignment vertical="center" wrapText="1"/>
    </xf>
    <xf numFmtId="208" fontId="134" fillId="24" borderId="0" xfId="131" applyNumberFormat="1" applyFont="1" applyFill="1" applyAlignment="1">
      <alignment horizontal="center" vertical="center"/>
    </xf>
    <xf numFmtId="208" fontId="133" fillId="0" borderId="0" xfId="87" applyNumberFormat="1" applyFont="1" applyAlignment="1">
      <alignment horizontal="center"/>
    </xf>
    <xf numFmtId="208" fontId="133" fillId="0" borderId="34" xfId="87" applyNumberFormat="1" applyFont="1" applyBorder="1" applyAlignment="1">
      <alignment horizontal="center"/>
    </xf>
    <xf numFmtId="208" fontId="133" fillId="0" borderId="36" xfId="87" applyNumberFormat="1" applyFont="1" applyBorder="1" applyAlignment="1">
      <alignment horizontal="center"/>
    </xf>
    <xf numFmtId="208" fontId="133" fillId="0" borderId="12" xfId="87" applyNumberFormat="1" applyFont="1" applyBorder="1" applyAlignment="1">
      <alignment horizontal="center"/>
    </xf>
    <xf numFmtId="208" fontId="135" fillId="25" borderId="19" xfId="259" quotePrefix="1" applyNumberFormat="1" applyFont="1" applyFill="1" applyBorder="1" applyAlignment="1" applyProtection="1">
      <alignment horizontal="center" vertical="center"/>
    </xf>
    <xf numFmtId="208" fontId="133" fillId="0" borderId="19" xfId="400" applyNumberFormat="1" applyFont="1" applyBorder="1" applyAlignment="1">
      <alignment horizontal="center" vertical="center" wrapText="1"/>
    </xf>
    <xf numFmtId="208" fontId="133" fillId="0" borderId="14" xfId="400" applyNumberFormat="1" applyFont="1" applyBorder="1" applyAlignment="1">
      <alignment horizontal="center" vertical="center" wrapText="1"/>
    </xf>
    <xf numFmtId="208" fontId="133" fillId="0" borderId="15" xfId="400" applyNumberFormat="1" applyFont="1" applyBorder="1" applyAlignment="1">
      <alignment horizontal="center" vertical="center" wrapText="1"/>
    </xf>
    <xf numFmtId="208" fontId="134" fillId="0" borderId="26" xfId="131" applyNumberFormat="1" applyFont="1" applyBorder="1" applyAlignment="1">
      <alignment horizontal="center" vertical="center"/>
    </xf>
    <xf numFmtId="208" fontId="133" fillId="0" borderId="19" xfId="60" applyNumberFormat="1" applyFont="1" applyBorder="1" applyAlignment="1">
      <alignment horizontal="center" vertical="center" wrapText="1"/>
    </xf>
    <xf numFmtId="208" fontId="134" fillId="26" borderId="26" xfId="131" applyNumberFormat="1" applyFont="1" applyFill="1" applyBorder="1" applyAlignment="1">
      <alignment horizontal="center" vertical="center"/>
    </xf>
    <xf numFmtId="208" fontId="135" fillId="25" borderId="14" xfId="259" quotePrefix="1" applyNumberFormat="1" applyFont="1" applyFill="1" applyBorder="1" applyAlignment="1" applyProtection="1">
      <alignment horizontal="center" vertical="center"/>
    </xf>
    <xf numFmtId="208" fontId="134" fillId="24" borderId="34" xfId="131" applyNumberFormat="1" applyFont="1" applyFill="1" applyBorder="1" applyAlignment="1">
      <alignment horizontal="center" vertical="center"/>
    </xf>
    <xf numFmtId="208" fontId="76" fillId="0" borderId="0" xfId="125" applyNumberFormat="1" applyFont="1" applyAlignment="1">
      <alignment horizontal="center"/>
    </xf>
    <xf numFmtId="208" fontId="54" fillId="0" borderId="0" xfId="87" applyNumberFormat="1" applyFont="1" applyAlignment="1">
      <alignment horizontal="center"/>
    </xf>
    <xf numFmtId="208" fontId="56" fillId="0" borderId="0" xfId="87" applyNumberFormat="1" applyFont="1" applyAlignment="1">
      <alignment horizontal="center"/>
    </xf>
    <xf numFmtId="208" fontId="56" fillId="0" borderId="0" xfId="377" applyNumberFormat="1" applyFont="1" applyBorder="1" applyAlignment="1">
      <alignment horizontal="center"/>
    </xf>
    <xf numFmtId="2" fontId="133" fillId="0" borderId="0" xfId="87" applyNumberFormat="1" applyFont="1"/>
    <xf numFmtId="2" fontId="133" fillId="0" borderId="34" xfId="87" applyNumberFormat="1" applyFont="1" applyBorder="1"/>
    <xf numFmtId="2" fontId="135" fillId="0" borderId="19" xfId="259" quotePrefix="1" applyNumberFormat="1" applyFont="1" applyFill="1" applyBorder="1" applyAlignment="1" applyProtection="1">
      <alignment horizontal="center" vertical="center"/>
    </xf>
    <xf numFmtId="2" fontId="135" fillId="0" borderId="31" xfId="259" quotePrefix="1" applyNumberFormat="1" applyFont="1" applyFill="1" applyBorder="1" applyAlignment="1" applyProtection="1">
      <alignment horizontal="center" vertical="center"/>
    </xf>
    <xf numFmtId="2" fontId="135" fillId="0" borderId="14" xfId="259" quotePrefix="1" applyNumberFormat="1" applyFont="1" applyFill="1" applyBorder="1" applyAlignment="1" applyProtection="1">
      <alignment horizontal="center" vertical="center"/>
    </xf>
    <xf numFmtId="2" fontId="134" fillId="24" borderId="0" xfId="131" applyNumberFormat="1" applyFont="1" applyFill="1" applyAlignment="1">
      <alignment horizontal="center" vertical="center"/>
    </xf>
    <xf numFmtId="2" fontId="135" fillId="0" borderId="28" xfId="259" quotePrefix="1" applyNumberFormat="1" applyFont="1" applyFill="1" applyBorder="1" applyAlignment="1" applyProtection="1">
      <alignment horizontal="center" vertical="center"/>
    </xf>
    <xf numFmtId="2" fontId="134" fillId="26" borderId="25" xfId="131" applyNumberFormat="1" applyFont="1" applyFill="1" applyBorder="1" applyAlignment="1">
      <alignment horizontal="right" vertical="center"/>
    </xf>
    <xf numFmtId="2" fontId="134" fillId="27" borderId="14" xfId="507" applyNumberFormat="1" applyFont="1" applyFill="1" applyBorder="1" applyAlignment="1">
      <alignment horizontal="center" vertical="center"/>
    </xf>
    <xf numFmtId="2" fontId="76" fillId="0" borderId="0" xfId="125" applyNumberFormat="1" applyFont="1"/>
    <xf numFmtId="208" fontId="134" fillId="27" borderId="164" xfId="507" applyNumberFormat="1" applyFont="1" applyFill="1" applyBorder="1" applyAlignment="1">
      <alignment horizontal="center" vertical="center"/>
    </xf>
    <xf numFmtId="208" fontId="134" fillId="27" borderId="42" xfId="507" applyNumberFormat="1" applyFont="1" applyFill="1" applyBorder="1" applyAlignment="1">
      <alignment horizontal="center" vertical="center"/>
    </xf>
    <xf numFmtId="9" fontId="134" fillId="26" borderId="165" xfId="131" applyNumberFormat="1" applyFont="1" applyFill="1" applyBorder="1" applyAlignment="1">
      <alignment horizontal="center" vertical="center"/>
    </xf>
    <xf numFmtId="9" fontId="134" fillId="26" borderId="26" xfId="131" applyNumberFormat="1" applyFont="1" applyFill="1" applyBorder="1" applyAlignment="1">
      <alignment horizontal="center" vertical="center"/>
    </xf>
    <xf numFmtId="0" fontId="134" fillId="24" borderId="23" xfId="131" applyFont="1" applyFill="1" applyBorder="1" applyAlignment="1">
      <alignment horizontal="center" vertical="center"/>
    </xf>
    <xf numFmtId="0" fontId="134" fillId="24" borderId="25" xfId="131" applyFont="1" applyFill="1" applyBorder="1" applyAlignment="1">
      <alignment horizontal="center" vertical="center"/>
    </xf>
    <xf numFmtId="0" fontId="134" fillId="24" borderId="26" xfId="131" applyFont="1" applyFill="1" applyBorder="1" applyAlignment="1">
      <alignment horizontal="center" vertical="center"/>
    </xf>
    <xf numFmtId="0" fontId="134" fillId="24" borderId="37" xfId="131" applyFont="1" applyFill="1" applyBorder="1" applyAlignment="1">
      <alignment horizontal="center" vertical="center"/>
    </xf>
    <xf numFmtId="0" fontId="134" fillId="24" borderId="34" xfId="131" applyFont="1" applyFill="1" applyBorder="1" applyAlignment="1">
      <alignment horizontal="center" vertical="center"/>
    </xf>
    <xf numFmtId="0" fontId="134" fillId="27" borderId="11" xfId="127" applyFont="1" applyFill="1" applyBorder="1" applyAlignment="1">
      <alignment horizontal="center"/>
    </xf>
    <xf numFmtId="0" fontId="134" fillId="27" borderId="0" xfId="127" applyFont="1" applyFill="1" applyAlignment="1">
      <alignment horizontal="center"/>
    </xf>
    <xf numFmtId="0" fontId="134" fillId="27" borderId="12" xfId="127" applyFont="1" applyFill="1" applyBorder="1" applyAlignment="1">
      <alignment horizontal="center"/>
    </xf>
    <xf numFmtId="0" fontId="134" fillId="25" borderId="21" xfId="131" applyFont="1" applyFill="1" applyBorder="1" applyAlignment="1">
      <alignment horizontal="center" vertical="center" wrapText="1"/>
    </xf>
    <xf numFmtId="0" fontId="134" fillId="25" borderId="27" xfId="131" applyFont="1" applyFill="1" applyBorder="1" applyAlignment="1">
      <alignment horizontal="center" vertical="center" wrapText="1"/>
    </xf>
    <xf numFmtId="0" fontId="134" fillId="25" borderId="20" xfId="131" applyFont="1" applyFill="1" applyBorder="1" applyAlignment="1">
      <alignment horizontal="center" vertical="center" wrapText="1"/>
    </xf>
    <xf numFmtId="0" fontId="134" fillId="25" borderId="16" xfId="131" applyFont="1" applyFill="1" applyBorder="1" applyAlignment="1">
      <alignment horizontal="center" vertical="center" wrapText="1"/>
    </xf>
    <xf numFmtId="2" fontId="134" fillId="25" borderId="20" xfId="131" applyNumberFormat="1" applyFont="1" applyFill="1" applyBorder="1" applyAlignment="1">
      <alignment horizontal="center" vertical="center" wrapText="1"/>
    </xf>
    <xf numFmtId="2" fontId="134" fillId="25" borderId="16" xfId="131" applyNumberFormat="1" applyFont="1" applyFill="1" applyBorder="1" applyAlignment="1">
      <alignment horizontal="center" vertical="center" wrapText="1"/>
    </xf>
    <xf numFmtId="208" fontId="134" fillId="25" borderId="20" xfId="131" applyNumberFormat="1" applyFont="1" applyFill="1" applyBorder="1" applyAlignment="1">
      <alignment horizontal="center" vertical="center" wrapText="1"/>
    </xf>
    <xf numFmtId="208" fontId="134" fillId="25" borderId="16" xfId="131" applyNumberFormat="1" applyFont="1" applyFill="1" applyBorder="1" applyAlignment="1">
      <alignment horizontal="center" vertical="center" wrapText="1"/>
    </xf>
    <xf numFmtId="208" fontId="134" fillId="25" borderId="22" xfId="131" applyNumberFormat="1" applyFont="1" applyFill="1" applyBorder="1" applyAlignment="1">
      <alignment horizontal="center" vertical="center" wrapText="1"/>
    </xf>
    <xf numFmtId="208" fontId="134" fillId="25" borderId="24" xfId="131" applyNumberFormat="1" applyFont="1" applyFill="1" applyBorder="1" applyAlignment="1">
      <alignment horizontal="center" vertical="center" wrapText="1"/>
    </xf>
    <xf numFmtId="0" fontId="134" fillId="27" borderId="23" xfId="127" applyFont="1" applyFill="1" applyBorder="1" applyAlignment="1">
      <alignment horizontal="center"/>
    </xf>
    <xf numFmtId="0" fontId="134" fillId="27" borderId="25" xfId="127" applyFont="1" applyFill="1" applyBorder="1" applyAlignment="1">
      <alignment horizontal="center"/>
    </xf>
    <xf numFmtId="0" fontId="134" fillId="27" borderId="26" xfId="127" applyFont="1" applyFill="1" applyBorder="1" applyAlignment="1">
      <alignment horizontal="center"/>
    </xf>
    <xf numFmtId="2" fontId="134" fillId="25" borderId="20" xfId="71" applyNumberFormat="1" applyFont="1" applyFill="1" applyBorder="1" applyAlignment="1">
      <alignment horizontal="center" vertical="center" wrapText="1"/>
    </xf>
    <xf numFmtId="2" fontId="134" fillId="25" borderId="16" xfId="71" applyNumberFormat="1" applyFont="1" applyFill="1" applyBorder="1" applyAlignment="1">
      <alignment horizontal="center" vertical="center" wrapText="1"/>
    </xf>
    <xf numFmtId="208" fontId="134" fillId="25" borderId="20" xfId="71" applyNumberFormat="1" applyFont="1" applyFill="1" applyBorder="1" applyAlignment="1">
      <alignment horizontal="center" vertical="center" wrapText="1"/>
    </xf>
    <xf numFmtId="208" fontId="134" fillId="25" borderId="16" xfId="71" applyNumberFormat="1" applyFont="1" applyFill="1" applyBorder="1" applyAlignment="1">
      <alignment horizontal="center" vertical="center" wrapText="1"/>
    </xf>
    <xf numFmtId="208" fontId="134" fillId="25" borderId="22" xfId="71" applyNumberFormat="1" applyFont="1" applyFill="1" applyBorder="1" applyAlignment="1">
      <alignment horizontal="center" vertical="center" wrapText="1"/>
    </xf>
    <xf numFmtId="208" fontId="134" fillId="25" borderId="24" xfId="71" applyNumberFormat="1" applyFont="1" applyFill="1" applyBorder="1" applyAlignment="1">
      <alignment horizontal="center" vertical="center" wrapText="1"/>
    </xf>
    <xf numFmtId="0" fontId="134" fillId="25" borderId="21" xfId="71" applyFont="1" applyFill="1" applyBorder="1" applyAlignment="1">
      <alignment horizontal="center" vertical="center" wrapText="1"/>
    </xf>
    <xf numFmtId="0" fontId="134" fillId="25" borderId="27" xfId="71" applyFont="1" applyFill="1" applyBorder="1" applyAlignment="1">
      <alignment horizontal="center" vertical="center" wrapText="1"/>
    </xf>
    <xf numFmtId="0" fontId="134" fillId="25" borderId="20" xfId="71" applyFont="1" applyFill="1" applyBorder="1" applyAlignment="1">
      <alignment horizontal="center" vertical="center" wrapText="1"/>
    </xf>
    <xf numFmtId="0" fontId="134" fillId="25" borderId="16" xfId="71" applyFont="1" applyFill="1" applyBorder="1" applyAlignment="1">
      <alignment horizontal="center" vertical="center" wrapText="1"/>
    </xf>
    <xf numFmtId="0" fontId="133" fillId="0" borderId="32" xfId="87" applyFont="1" applyBorder="1" applyAlignment="1">
      <alignment horizontal="center" wrapText="1"/>
    </xf>
    <xf numFmtId="0" fontId="134" fillId="0" borderId="0" xfId="127" applyFont="1" applyAlignment="1">
      <alignment horizontal="center" vertical="top"/>
    </xf>
    <xf numFmtId="0" fontId="134" fillId="0" borderId="0" xfId="127" applyFont="1" applyAlignment="1">
      <alignment horizontal="center"/>
    </xf>
    <xf numFmtId="0" fontId="133" fillId="0" borderId="49" xfId="224" applyFont="1" applyBorder="1" applyAlignment="1">
      <alignment horizontal="center" vertical="center"/>
    </xf>
    <xf numFmtId="0" fontId="133" fillId="27" borderId="80" xfId="127" applyFont="1" applyFill="1" applyBorder="1" applyAlignment="1">
      <alignment vertical="center" wrapText="1"/>
    </xf>
    <xf numFmtId="0" fontId="133" fillId="27" borderId="17" xfId="127" applyFont="1" applyFill="1" applyBorder="1" applyAlignment="1">
      <alignment vertical="center" wrapText="1"/>
    </xf>
    <xf numFmtId="0" fontId="133" fillId="27" borderId="18" xfId="127" applyFont="1" applyFill="1" applyBorder="1" applyAlignment="1">
      <alignment vertical="center" wrapText="1"/>
    </xf>
    <xf numFmtId="3" fontId="134" fillId="27" borderId="15" xfId="127" applyNumberFormat="1" applyFont="1" applyFill="1" applyBorder="1" applyAlignment="1">
      <alignment horizontal="center" vertical="center" wrapText="1"/>
    </xf>
    <xf numFmtId="3" fontId="134" fillId="27" borderId="18" xfId="127" applyNumberFormat="1" applyFont="1" applyFill="1" applyBorder="1" applyAlignment="1">
      <alignment horizontal="center" vertical="center" wrapText="1"/>
    </xf>
    <xf numFmtId="0" fontId="134" fillId="24" borderId="37" xfId="131" applyFont="1" applyFill="1" applyBorder="1" applyAlignment="1">
      <alignment horizontal="right" vertical="center"/>
    </xf>
    <xf numFmtId="0" fontId="134" fillId="24" borderId="34" xfId="131" applyFont="1" applyFill="1" applyBorder="1" applyAlignment="1">
      <alignment horizontal="right" vertical="center"/>
    </xf>
    <xf numFmtId="0" fontId="134" fillId="24" borderId="35" xfId="131" applyFont="1" applyFill="1" applyBorder="1" applyAlignment="1">
      <alignment horizontal="right" vertical="center"/>
    </xf>
    <xf numFmtId="0" fontId="134" fillId="26" borderId="23" xfId="131" applyFont="1" applyFill="1" applyBorder="1" applyAlignment="1">
      <alignment horizontal="right" vertical="center"/>
    </xf>
    <xf numFmtId="0" fontId="134" fillId="26" borderId="25" xfId="131" applyFont="1" applyFill="1" applyBorder="1" applyAlignment="1">
      <alignment horizontal="right" vertical="center"/>
    </xf>
    <xf numFmtId="0" fontId="134" fillId="26" borderId="26" xfId="131" applyFont="1" applyFill="1" applyBorder="1" applyAlignment="1">
      <alignment horizontal="right" vertical="center"/>
    </xf>
    <xf numFmtId="0" fontId="134" fillId="28" borderId="48" xfId="131" applyFont="1" applyFill="1" applyBorder="1" applyAlignment="1">
      <alignment horizontal="center" vertical="center"/>
    </xf>
    <xf numFmtId="0" fontId="134" fillId="28" borderId="49" xfId="131" applyFont="1" applyFill="1" applyBorder="1" applyAlignment="1">
      <alignment horizontal="center" vertical="center"/>
    </xf>
    <xf numFmtId="0" fontId="134" fillId="28" borderId="78" xfId="131" applyFont="1" applyFill="1" applyBorder="1" applyAlignment="1">
      <alignment horizontal="center" vertical="center"/>
    </xf>
    <xf numFmtId="196" fontId="134" fillId="28" borderId="80" xfId="400" applyNumberFormat="1" applyFont="1" applyFill="1" applyBorder="1" applyAlignment="1">
      <alignment horizontal="center" vertical="center" wrapText="1"/>
    </xf>
    <xf numFmtId="196" fontId="134" fillId="28" borderId="17" xfId="400" applyNumberFormat="1" applyFont="1" applyFill="1" applyBorder="1" applyAlignment="1">
      <alignment horizontal="center" vertical="center" wrapText="1"/>
    </xf>
    <xf numFmtId="196" fontId="134" fillId="28" borderId="18" xfId="400" applyNumberFormat="1" applyFont="1" applyFill="1" applyBorder="1" applyAlignment="1">
      <alignment horizontal="center" vertical="center" wrapText="1"/>
    </xf>
    <xf numFmtId="196" fontId="134" fillId="28" borderId="14" xfId="400" applyNumberFormat="1" applyFont="1" applyFill="1" applyBorder="1" applyAlignment="1">
      <alignment horizontal="center" vertical="center" wrapText="1"/>
    </xf>
    <xf numFmtId="0" fontId="134" fillId="24" borderId="41" xfId="131" applyFont="1" applyFill="1" applyBorder="1" applyAlignment="1">
      <alignment horizontal="center" vertical="center"/>
    </xf>
    <xf numFmtId="0" fontId="134" fillId="24" borderId="13" xfId="131" applyFont="1" applyFill="1" applyBorder="1" applyAlignment="1">
      <alignment horizontal="center" vertical="center"/>
    </xf>
    <xf numFmtId="0" fontId="134" fillId="24" borderId="42" xfId="131" applyFont="1" applyFill="1" applyBorder="1" applyAlignment="1">
      <alignment horizontal="center" vertical="center"/>
    </xf>
    <xf numFmtId="0" fontId="134" fillId="24" borderId="36" xfId="131" applyFont="1" applyFill="1" applyBorder="1" applyAlignment="1">
      <alignment horizontal="center" vertical="center"/>
    </xf>
    <xf numFmtId="0" fontId="134" fillId="25" borderId="21" xfId="224" applyFont="1" applyFill="1" applyBorder="1" applyAlignment="1">
      <alignment horizontal="center" vertical="center" wrapText="1"/>
    </xf>
    <xf numFmtId="0" fontId="134" fillId="25" borderId="27" xfId="224" applyFont="1" applyFill="1" applyBorder="1" applyAlignment="1">
      <alignment horizontal="center" vertical="center" wrapText="1"/>
    </xf>
    <xf numFmtId="0" fontId="134" fillId="25" borderId="20" xfId="224" applyFont="1" applyFill="1" applyBorder="1" applyAlignment="1">
      <alignment horizontal="center" vertical="center" wrapText="1"/>
    </xf>
    <xf numFmtId="0" fontId="134" fillId="25" borderId="16" xfId="224" applyFont="1" applyFill="1" applyBorder="1" applyAlignment="1">
      <alignment horizontal="center" vertical="center" wrapText="1"/>
    </xf>
    <xf numFmtId="2" fontId="134" fillId="25" borderId="20" xfId="224" applyNumberFormat="1" applyFont="1" applyFill="1" applyBorder="1" applyAlignment="1">
      <alignment horizontal="center" vertical="center" wrapText="1"/>
    </xf>
    <xf numFmtId="2" fontId="134" fillId="25" borderId="16" xfId="224" applyNumberFormat="1" applyFont="1" applyFill="1" applyBorder="1" applyAlignment="1">
      <alignment horizontal="center" vertical="center" wrapText="1"/>
    </xf>
    <xf numFmtId="208" fontId="134" fillId="25" borderId="20" xfId="224" applyNumberFormat="1" applyFont="1" applyFill="1" applyBorder="1" applyAlignment="1">
      <alignment horizontal="center" vertical="center" wrapText="1"/>
    </xf>
    <xf numFmtId="208" fontId="134" fillId="25" borderId="16" xfId="224" applyNumberFormat="1" applyFont="1" applyFill="1" applyBorder="1" applyAlignment="1">
      <alignment horizontal="center" vertical="center" wrapText="1"/>
    </xf>
    <xf numFmtId="208" fontId="134" fillId="25" borderId="22" xfId="224" applyNumberFormat="1" applyFont="1" applyFill="1" applyBorder="1" applyAlignment="1">
      <alignment horizontal="center" vertical="center" wrapText="1"/>
    </xf>
    <xf numFmtId="208" fontId="134" fillId="25" borderId="24" xfId="224" applyNumberFormat="1" applyFont="1" applyFill="1" applyBorder="1" applyAlignment="1">
      <alignment horizontal="center" vertical="center" wrapText="1"/>
    </xf>
    <xf numFmtId="0" fontId="78" fillId="0" borderId="121" xfId="464" applyFont="1" applyBorder="1" applyAlignment="1">
      <alignment horizontal="center" vertical="center" wrapText="1"/>
    </xf>
    <xf numFmtId="0" fontId="118" fillId="0" borderId="122" xfId="464" applyFont="1" applyBorder="1"/>
    <xf numFmtId="0" fontId="118" fillId="0" borderId="123" xfId="464" applyFont="1" applyBorder="1"/>
    <xf numFmtId="0" fontId="118" fillId="0" borderId="124" xfId="464" applyFont="1" applyBorder="1"/>
    <xf numFmtId="0" fontId="118" fillId="0" borderId="0" xfId="464" applyFont="1"/>
    <xf numFmtId="0" fontId="118" fillId="0" borderId="125" xfId="464" applyFont="1" applyBorder="1"/>
    <xf numFmtId="0" fontId="119" fillId="31" borderId="127" xfId="464" applyFont="1" applyFill="1" applyBorder="1" applyAlignment="1">
      <alignment horizontal="center" vertical="center" wrapText="1"/>
    </xf>
    <xf numFmtId="0" fontId="118" fillId="0" borderId="128" xfId="464" applyFont="1" applyBorder="1"/>
    <xf numFmtId="0" fontId="118" fillId="0" borderId="129" xfId="464" applyFont="1" applyBorder="1"/>
    <xf numFmtId="0" fontId="78" fillId="0" borderId="130" xfId="464" applyFont="1" applyBorder="1" applyAlignment="1">
      <alignment horizontal="center" vertical="center" wrapText="1"/>
    </xf>
    <xf numFmtId="0" fontId="118" fillId="0" borderId="131" xfId="464" applyFont="1" applyBorder="1"/>
    <xf numFmtId="1" fontId="76" fillId="0" borderId="132" xfId="464" applyNumberFormat="1" applyFont="1" applyBorder="1" applyAlignment="1">
      <alignment horizontal="center" vertical="center" wrapText="1"/>
    </xf>
    <xf numFmtId="0" fontId="118" fillId="0" borderId="133" xfId="464" applyFont="1" applyBorder="1"/>
    <xf numFmtId="0" fontId="78" fillId="0" borderId="132" xfId="464" applyFont="1" applyBorder="1" applyAlignment="1">
      <alignment horizontal="center" vertical="center" wrapText="1"/>
    </xf>
    <xf numFmtId="0" fontId="118" fillId="0" borderId="134" xfId="464" applyFont="1" applyBorder="1"/>
    <xf numFmtId="0" fontId="76" fillId="0" borderId="136" xfId="464" applyFont="1" applyBorder="1" applyAlignment="1">
      <alignment horizontal="center" vertical="center" wrapText="1"/>
    </xf>
    <xf numFmtId="0" fontId="118" fillId="0" borderId="137" xfId="464" applyFont="1" applyBorder="1"/>
    <xf numFmtId="0" fontId="78" fillId="0" borderId="136" xfId="464" applyFont="1" applyBorder="1" applyAlignment="1">
      <alignment horizontal="center" vertical="center" wrapText="1"/>
    </xf>
    <xf numFmtId="0" fontId="118" fillId="0" borderId="138" xfId="464" applyFont="1" applyBorder="1"/>
    <xf numFmtId="1" fontId="76" fillId="0" borderId="136" xfId="464" quotePrefix="1" applyNumberFormat="1" applyFont="1" applyBorder="1" applyAlignment="1">
      <alignment horizontal="center" vertical="center" wrapText="1"/>
    </xf>
    <xf numFmtId="0" fontId="78" fillId="0" borderId="124" xfId="464" applyFont="1" applyBorder="1" applyAlignment="1">
      <alignment horizontal="center" vertical="center" wrapText="1"/>
    </xf>
    <xf numFmtId="0" fontId="118" fillId="0" borderId="141" xfId="464" applyFont="1" applyBorder="1"/>
    <xf numFmtId="0" fontId="118" fillId="0" borderId="147" xfId="464" applyFont="1" applyBorder="1"/>
    <xf numFmtId="0" fontId="118" fillId="0" borderId="145" xfId="464" applyFont="1" applyBorder="1"/>
    <xf numFmtId="0" fontId="78" fillId="0" borderId="142" xfId="464" applyFont="1" applyBorder="1" applyAlignment="1">
      <alignment horizontal="center" vertical="center" wrapText="1"/>
    </xf>
    <xf numFmtId="0" fontId="118" fillId="0" borderId="120" xfId="464" applyFont="1" applyBorder="1"/>
    <xf numFmtId="0" fontId="78" fillId="0" borderId="143" xfId="464" applyFont="1" applyBorder="1" applyAlignment="1">
      <alignment horizontal="center" vertical="center" wrapText="1"/>
    </xf>
    <xf numFmtId="0" fontId="118" fillId="0" borderId="144" xfId="464" applyFont="1" applyBorder="1"/>
    <xf numFmtId="0" fontId="78" fillId="0" borderId="146" xfId="464" applyFont="1" applyBorder="1" applyAlignment="1">
      <alignment horizontal="center" vertical="center" wrapText="1"/>
    </xf>
    <xf numFmtId="0" fontId="118" fillId="0" borderId="143" xfId="464" applyFont="1" applyBorder="1"/>
    <xf numFmtId="0" fontId="118" fillId="0" borderId="149" xfId="464" applyFont="1" applyBorder="1"/>
    <xf numFmtId="0" fontId="76" fillId="0" borderId="130" xfId="464" applyFont="1" applyBorder="1" applyAlignment="1">
      <alignment horizontal="center" vertical="center"/>
    </xf>
    <xf numFmtId="0" fontId="76" fillId="0" borderId="131" xfId="464" applyFont="1" applyBorder="1" applyAlignment="1">
      <alignment horizontal="center" vertical="center"/>
    </xf>
    <xf numFmtId="0" fontId="76" fillId="0" borderId="14" xfId="464" applyFont="1" applyBorder="1" applyAlignment="1">
      <alignment horizontal="center" vertical="center"/>
    </xf>
    <xf numFmtId="0" fontId="78" fillId="0" borderId="147" xfId="464" applyFont="1" applyBorder="1" applyAlignment="1">
      <alignment horizontal="center" vertical="center" wrapText="1"/>
    </xf>
    <xf numFmtId="0" fontId="76" fillId="0" borderId="150" xfId="464" applyFont="1" applyBorder="1" applyAlignment="1">
      <alignment horizontal="center" vertical="center" wrapText="1"/>
    </xf>
    <xf numFmtId="0" fontId="118" fillId="0" borderId="151" xfId="464" applyFont="1" applyBorder="1"/>
    <xf numFmtId="0" fontId="118" fillId="0" borderId="152" xfId="464" applyFont="1" applyBorder="1"/>
    <xf numFmtId="0" fontId="119" fillId="0" borderId="124" xfId="464" applyFont="1" applyBorder="1" applyAlignment="1">
      <alignment horizontal="center" vertical="center"/>
    </xf>
    <xf numFmtId="0" fontId="75" fillId="0" borderId="0" xfId="464"/>
    <xf numFmtId="0" fontId="76" fillId="0" borderId="124" xfId="464" applyFont="1" applyBorder="1" applyAlignment="1">
      <alignment horizontal="center" vertical="center"/>
    </xf>
    <xf numFmtId="0" fontId="76" fillId="0" borderId="0" xfId="464" applyFont="1" applyAlignment="1">
      <alignment horizontal="center" vertical="center"/>
    </xf>
    <xf numFmtId="0" fontId="76" fillId="0" borderId="153" xfId="464" applyFont="1" applyBorder="1" applyAlignment="1">
      <alignment horizontal="center" vertical="center"/>
    </xf>
    <xf numFmtId="0" fontId="118" fillId="0" borderId="154" xfId="464" applyFont="1" applyBorder="1"/>
    <xf numFmtId="0" fontId="76" fillId="0" borderId="154" xfId="464" applyFont="1" applyBorder="1" applyAlignment="1">
      <alignment horizontal="center" vertical="center"/>
    </xf>
    <xf numFmtId="49" fontId="76" fillId="0" borderId="136" xfId="464" applyNumberFormat="1" applyFont="1" applyBorder="1" applyAlignment="1">
      <alignment horizontal="center" vertical="center" wrapText="1"/>
    </xf>
    <xf numFmtId="1" fontId="76" fillId="0" borderId="136" xfId="464" applyNumberFormat="1" applyFont="1" applyBorder="1" applyAlignment="1">
      <alignment horizontal="center" vertical="center" wrapText="1"/>
    </xf>
    <xf numFmtId="0" fontId="75" fillId="0" borderId="14" xfId="464" applyBorder="1" applyAlignment="1">
      <alignment horizontal="center"/>
    </xf>
    <xf numFmtId="0" fontId="78" fillId="0" borderId="14" xfId="464" applyFont="1" applyBorder="1" applyAlignment="1">
      <alignment horizontal="center" vertical="center" wrapText="1"/>
    </xf>
    <xf numFmtId="0" fontId="118" fillId="0" borderId="14" xfId="464" applyFont="1" applyBorder="1"/>
    <xf numFmtId="0" fontId="119" fillId="0" borderId="0" xfId="464" applyFont="1" applyAlignment="1">
      <alignment horizontal="center" vertical="center"/>
    </xf>
    <xf numFmtId="0" fontId="118" fillId="0" borderId="142" xfId="464" applyFont="1" applyBorder="1"/>
    <xf numFmtId="0" fontId="118" fillId="0" borderId="14" xfId="464" applyFont="1" applyBorder="1" applyAlignment="1">
      <alignment horizontal="center" vertical="center"/>
    </xf>
    <xf numFmtId="0" fontId="75" fillId="0" borderId="14" xfId="464" applyBorder="1" applyAlignment="1">
      <alignment horizontal="center" vertical="center"/>
    </xf>
    <xf numFmtId="0" fontId="75" fillId="0" borderId="15" xfId="274" applyBorder="1" applyAlignment="1">
      <alignment horizontal="center" vertical="center"/>
    </xf>
    <xf numFmtId="0" fontId="75" fillId="0" borderId="18" xfId="274" applyBorder="1" applyAlignment="1">
      <alignment horizontal="center" vertical="center"/>
    </xf>
    <xf numFmtId="0" fontId="76" fillId="0" borderId="15" xfId="464" applyFont="1" applyBorder="1" applyAlignment="1">
      <alignment horizontal="center" vertical="center"/>
    </xf>
    <xf numFmtId="0" fontId="76" fillId="0" borderId="18" xfId="464" applyFont="1" applyBorder="1" applyAlignment="1">
      <alignment horizontal="center" vertical="center"/>
    </xf>
    <xf numFmtId="0" fontId="75" fillId="0" borderId="15" xfId="274" quotePrefix="1" applyBorder="1" applyAlignment="1">
      <alignment horizontal="center" vertical="center"/>
    </xf>
    <xf numFmtId="0" fontId="1" fillId="0" borderId="15" xfId="6289" quotePrefix="1" applyBorder="1" applyAlignment="1">
      <alignment horizontal="center" vertical="center"/>
    </xf>
    <xf numFmtId="0" fontId="1" fillId="0" borderId="18" xfId="6289" applyBorder="1" applyAlignment="1">
      <alignment horizontal="center" vertical="center"/>
    </xf>
    <xf numFmtId="0" fontId="1" fillId="0" borderId="15" xfId="6289" applyBorder="1" applyAlignment="1">
      <alignment horizontal="center" vertical="center"/>
    </xf>
    <xf numFmtId="0" fontId="76" fillId="0" borderId="130" xfId="464" quotePrefix="1" applyFont="1" applyBorder="1" applyAlignment="1">
      <alignment horizontal="center" vertical="center"/>
    </xf>
    <xf numFmtId="0" fontId="76" fillId="0" borderId="137" xfId="464" applyFont="1" applyBorder="1" applyAlignment="1">
      <alignment horizontal="center" vertical="center" wrapText="1"/>
    </xf>
    <xf numFmtId="0" fontId="76" fillId="0" borderId="133" xfId="464" applyFont="1" applyBorder="1" applyAlignment="1">
      <alignment horizontal="center" vertical="center"/>
    </xf>
    <xf numFmtId="0" fontId="119" fillId="37" borderId="127" xfId="464" quotePrefix="1" applyFont="1" applyFill="1" applyBorder="1" applyAlignment="1">
      <alignment horizontal="center" vertical="center" wrapText="1"/>
    </xf>
    <xf numFmtId="0" fontId="118" fillId="25" borderId="128" xfId="464" applyFont="1" applyFill="1" applyBorder="1"/>
    <xf numFmtId="0" fontId="118" fillId="25" borderId="129" xfId="464" applyFont="1" applyFill="1" applyBorder="1"/>
    <xf numFmtId="0" fontId="0" fillId="33" borderId="38" xfId="0" applyFill="1" applyBorder="1" applyAlignment="1">
      <alignment horizontal="center" vertical="center"/>
    </xf>
    <xf numFmtId="0" fontId="122" fillId="34" borderId="23" xfId="0" applyFont="1" applyFill="1" applyBorder="1" applyAlignment="1">
      <alignment horizontal="center" vertical="center" wrapText="1"/>
    </xf>
    <xf numFmtId="0" fontId="122" fillId="34" borderId="25" xfId="0" applyFont="1" applyFill="1" applyBorder="1" applyAlignment="1">
      <alignment horizontal="center" vertical="center" wrapText="1"/>
    </xf>
    <xf numFmtId="0" fontId="122" fillId="34" borderId="26" xfId="0" applyFont="1" applyFill="1" applyBorder="1" applyAlignment="1">
      <alignment horizontal="center" vertical="center" wrapText="1"/>
    </xf>
    <xf numFmtId="0" fontId="122" fillId="25" borderId="0" xfId="0" applyFont="1" applyFill="1" applyAlignment="1">
      <alignment horizontal="center" vertical="center"/>
    </xf>
    <xf numFmtId="0" fontId="122" fillId="0" borderId="23" xfId="0" applyFont="1" applyBorder="1" applyAlignment="1">
      <alignment horizontal="center" vertical="center"/>
    </xf>
    <xf numFmtId="0" fontId="122" fillId="0" borderId="25" xfId="0" applyFont="1" applyBorder="1" applyAlignment="1">
      <alignment horizontal="center" vertical="center"/>
    </xf>
    <xf numFmtId="0" fontId="122" fillId="35" borderId="23" xfId="0" applyFont="1" applyFill="1" applyBorder="1" applyAlignment="1">
      <alignment horizontal="center" vertical="center"/>
    </xf>
    <xf numFmtId="0" fontId="122" fillId="35" borderId="25" xfId="0" applyFont="1" applyFill="1" applyBorder="1" applyAlignment="1">
      <alignment horizontal="center" vertical="center"/>
    </xf>
    <xf numFmtId="0" fontId="122" fillId="35" borderId="26" xfId="0" applyFont="1" applyFill="1" applyBorder="1" applyAlignment="1">
      <alignment horizontal="center" vertical="center"/>
    </xf>
    <xf numFmtId="0" fontId="122" fillId="0" borderId="26" xfId="0" applyFont="1" applyBorder="1" applyAlignment="1">
      <alignment horizontal="center" vertical="center"/>
    </xf>
    <xf numFmtId="0" fontId="125" fillId="25" borderId="23" xfId="0" applyFont="1" applyFill="1" applyBorder="1" applyAlignment="1">
      <alignment horizontal="center" wrapText="1"/>
    </xf>
    <xf numFmtId="0" fontId="125" fillId="25" borderId="25" xfId="0" applyFont="1" applyFill="1" applyBorder="1" applyAlignment="1">
      <alignment horizontal="center" wrapText="1"/>
    </xf>
    <xf numFmtId="0" fontId="125" fillId="25" borderId="26" xfId="0" applyFont="1" applyFill="1" applyBorder="1" applyAlignment="1">
      <alignment horizontal="center" wrapText="1"/>
    </xf>
    <xf numFmtId="0" fontId="0" fillId="25" borderId="11" xfId="0" applyFill="1" applyBorder="1" applyAlignment="1">
      <alignment horizontal="center" vertical="center" wrapText="1"/>
    </xf>
    <xf numFmtId="0" fontId="0" fillId="25" borderId="0" xfId="0" applyFill="1" applyAlignment="1">
      <alignment horizontal="center" vertical="center" wrapText="1"/>
    </xf>
    <xf numFmtId="0" fontId="0" fillId="25" borderId="12" xfId="0" applyFill="1" applyBorder="1" applyAlignment="1">
      <alignment horizontal="center" vertical="center" wrapText="1"/>
    </xf>
    <xf numFmtId="0" fontId="0" fillId="25" borderId="41" xfId="0" applyFill="1" applyBorder="1" applyAlignment="1">
      <alignment horizontal="center" vertical="center" wrapText="1"/>
    </xf>
    <xf numFmtId="0" fontId="0" fillId="25" borderId="13" xfId="0" applyFill="1" applyBorder="1" applyAlignment="1">
      <alignment horizontal="center" vertical="center" wrapText="1"/>
    </xf>
    <xf numFmtId="0" fontId="0" fillId="25" borderId="42" xfId="0" applyFill="1" applyBorder="1" applyAlignment="1">
      <alignment horizontal="center" vertical="center" wrapText="1"/>
    </xf>
    <xf numFmtId="0" fontId="79" fillId="33" borderId="168" xfId="0" applyFont="1" applyFill="1" applyBorder="1" applyAlignment="1">
      <alignment horizontal="center" vertical="center"/>
    </xf>
    <xf numFmtId="0" fontId="79" fillId="33" borderId="169" xfId="0" applyFont="1" applyFill="1" applyBorder="1" applyAlignment="1">
      <alignment horizontal="center" vertical="center"/>
    </xf>
    <xf numFmtId="0" fontId="79" fillId="33" borderId="167" xfId="0" applyFont="1" applyFill="1" applyBorder="1" applyAlignment="1">
      <alignment horizontal="center" vertical="center" wrapText="1"/>
    </xf>
    <xf numFmtId="0" fontId="79" fillId="0" borderId="167" xfId="0" applyFont="1" applyBorder="1" applyAlignment="1">
      <alignment horizontal="center" vertical="center"/>
    </xf>
    <xf numFmtId="0" fontId="127" fillId="36" borderId="23" xfId="0" applyFont="1" applyFill="1" applyBorder="1" applyAlignment="1">
      <alignment horizontal="center" vertical="center" wrapText="1"/>
    </xf>
    <xf numFmtId="0" fontId="127" fillId="36" borderId="25" xfId="0" applyFont="1" applyFill="1" applyBorder="1" applyAlignment="1">
      <alignment horizontal="center" vertical="center" wrapText="1"/>
    </xf>
    <xf numFmtId="0" fontId="127" fillId="36" borderId="26" xfId="0" applyFont="1" applyFill="1" applyBorder="1" applyAlignment="1">
      <alignment horizontal="center" vertical="center" wrapText="1"/>
    </xf>
    <xf numFmtId="0" fontId="127" fillId="0" borderId="23" xfId="0" applyFont="1" applyBorder="1" applyAlignment="1">
      <alignment horizontal="center" vertical="center"/>
    </xf>
    <xf numFmtId="0" fontId="127" fillId="0" borderId="25" xfId="0" applyFont="1" applyBorder="1" applyAlignment="1">
      <alignment horizontal="center" vertical="center"/>
    </xf>
    <xf numFmtId="0" fontId="127" fillId="25" borderId="0" xfId="0" applyFont="1" applyFill="1" applyAlignment="1">
      <alignment horizontal="center" vertical="center"/>
    </xf>
    <xf numFmtId="0" fontId="127" fillId="35" borderId="23" xfId="0" applyFont="1" applyFill="1" applyBorder="1" applyAlignment="1">
      <alignment horizontal="center" vertical="center"/>
    </xf>
    <xf numFmtId="0" fontId="127" fillId="35" borderId="25" xfId="0" applyFont="1" applyFill="1" applyBorder="1" applyAlignment="1">
      <alignment horizontal="center" vertical="center"/>
    </xf>
    <xf numFmtId="0" fontId="127" fillId="35" borderId="26" xfId="0" applyFont="1" applyFill="1" applyBorder="1" applyAlignment="1">
      <alignment horizontal="center" vertical="center"/>
    </xf>
    <xf numFmtId="0" fontId="127" fillId="0" borderId="26" xfId="0" applyFont="1" applyBorder="1" applyAlignment="1">
      <alignment horizontal="center" vertical="center"/>
    </xf>
    <xf numFmtId="0" fontId="0" fillId="0" borderId="38" xfId="0" applyBorder="1" applyAlignment="1">
      <alignment horizontal="center" vertical="center"/>
    </xf>
    <xf numFmtId="0" fontId="130" fillId="0" borderId="23" xfId="0" applyFont="1" applyBorder="1" applyAlignment="1">
      <alignment horizontal="center" vertical="center" wrapText="1"/>
    </xf>
    <xf numFmtId="0" fontId="130" fillId="0" borderId="25" xfId="0" applyFont="1" applyBorder="1" applyAlignment="1">
      <alignment horizontal="center" vertical="center" wrapText="1"/>
    </xf>
    <xf numFmtId="0" fontId="130" fillId="0" borderId="26" xfId="0" applyFont="1" applyBorder="1" applyAlignment="1">
      <alignment horizontal="center" vertical="center" wrapText="1"/>
    </xf>
    <xf numFmtId="0" fontId="130" fillId="0" borderId="38" xfId="0" applyFont="1" applyBorder="1" applyAlignment="1">
      <alignment horizontal="center" vertical="center" wrapText="1"/>
    </xf>
    <xf numFmtId="0" fontId="130" fillId="0" borderId="38" xfId="0" applyFont="1" applyBorder="1" applyAlignment="1">
      <alignment horizontal="center" vertical="center"/>
    </xf>
    <xf numFmtId="0" fontId="29" fillId="0" borderId="157" xfId="0" applyFont="1" applyBorder="1" applyAlignment="1">
      <alignment horizontal="center" vertical="center" wrapText="1"/>
    </xf>
    <xf numFmtId="0" fontId="29" fillId="0" borderId="162" xfId="0" applyFont="1" applyBorder="1" applyAlignment="1">
      <alignment horizontal="center" vertical="center" wrapText="1"/>
    </xf>
    <xf numFmtId="44" fontId="0" fillId="0" borderId="162" xfId="0" applyNumberFormat="1" applyBorder="1" applyAlignment="1">
      <alignment horizontal="center" vertical="center"/>
    </xf>
    <xf numFmtId="44" fontId="0" fillId="0" borderId="158" xfId="0" applyNumberFormat="1" applyBorder="1" applyAlignment="1">
      <alignment horizontal="center" vertical="center"/>
    </xf>
    <xf numFmtId="0" fontId="29" fillId="0" borderId="159" xfId="0" applyFont="1" applyBorder="1" applyAlignment="1">
      <alignment horizontal="center" vertical="center" wrapText="1"/>
    </xf>
    <xf numFmtId="0" fontId="29" fillId="0" borderId="161" xfId="0" applyFont="1" applyBorder="1" applyAlignment="1">
      <alignment horizontal="center" vertical="center" wrapText="1"/>
    </xf>
    <xf numFmtId="44" fontId="0" fillId="0" borderId="161" xfId="0" applyNumberFormat="1" applyBorder="1" applyAlignment="1">
      <alignment horizontal="center" vertical="center"/>
    </xf>
    <xf numFmtId="44" fontId="0" fillId="0" borderId="160" xfId="0" applyNumberFormat="1" applyBorder="1" applyAlignment="1">
      <alignment horizontal="center" vertical="center"/>
    </xf>
    <xf numFmtId="44" fontId="0" fillId="0" borderId="164" xfId="0" applyNumberFormat="1" applyBorder="1" applyAlignment="1">
      <alignment horizontal="center"/>
    </xf>
    <xf numFmtId="44" fontId="0" fillId="0" borderId="42" xfId="0" applyNumberFormat="1"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29" fillId="0" borderId="21" xfId="0" applyFont="1" applyBorder="1" applyAlignment="1">
      <alignment horizontal="center" vertical="center"/>
    </xf>
    <xf numFmtId="0" fontId="0" fillId="0" borderId="159" xfId="0" applyBorder="1" applyAlignment="1">
      <alignment horizontal="center" vertical="center"/>
    </xf>
    <xf numFmtId="0" fontId="29" fillId="0" borderId="20" xfId="0" applyFont="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0" fillId="0" borderId="161" xfId="0" applyBorder="1" applyAlignment="1">
      <alignment horizontal="center" vertical="center" wrapText="1"/>
    </xf>
    <xf numFmtId="0" fontId="0" fillId="0" borderId="160" xfId="0" applyBorder="1" applyAlignment="1">
      <alignment horizontal="center" vertical="center" wrapText="1"/>
    </xf>
    <xf numFmtId="0" fontId="29" fillId="0" borderId="21" xfId="0" applyFont="1" applyBorder="1" applyAlignment="1">
      <alignment horizontal="center"/>
    </xf>
    <xf numFmtId="0" fontId="29" fillId="0" borderId="20" xfId="0" applyFont="1" applyBorder="1" applyAlignment="1">
      <alignment horizontal="center"/>
    </xf>
    <xf numFmtId="0" fontId="29" fillId="0" borderId="22" xfId="0" applyFont="1" applyBorder="1" applyAlignment="1">
      <alignment horizontal="center"/>
    </xf>
    <xf numFmtId="0" fontId="29" fillId="0" borderId="157" xfId="0" applyFont="1" applyBorder="1" applyAlignment="1">
      <alignment horizontal="center"/>
    </xf>
    <xf numFmtId="0" fontId="0" fillId="0" borderId="162" xfId="0" applyBorder="1" applyAlignment="1">
      <alignment horizontal="center"/>
    </xf>
    <xf numFmtId="44" fontId="29" fillId="0" borderId="162" xfId="0" applyNumberFormat="1" applyFont="1" applyBorder="1" applyAlignment="1">
      <alignment horizontal="center"/>
    </xf>
    <xf numFmtId="44" fontId="29" fillId="0" borderId="158" xfId="0" applyNumberFormat="1" applyFont="1" applyBorder="1" applyAlignment="1">
      <alignment horizontal="center"/>
    </xf>
    <xf numFmtId="0" fontId="66" fillId="0" borderId="90" xfId="519" applyFont="1" applyBorder="1" applyAlignment="1">
      <alignment horizontal="center" vertical="center" wrapText="1"/>
    </xf>
    <xf numFmtId="0" fontId="66" fillId="0" borderId="91" xfId="519" applyFont="1" applyBorder="1" applyAlignment="1">
      <alignment horizontal="center" vertical="center" wrapText="1"/>
    </xf>
    <xf numFmtId="0" fontId="66" fillId="0" borderId="92" xfId="519" applyFont="1" applyBorder="1" applyAlignment="1">
      <alignment horizontal="center" vertical="center" wrapText="1"/>
    </xf>
    <xf numFmtId="0" fontId="66" fillId="0" borderId="93" xfId="519" applyFont="1" applyBorder="1" applyAlignment="1">
      <alignment horizontal="center" vertical="center" wrapText="1"/>
    </xf>
    <xf numFmtId="0" fontId="66" fillId="0" borderId="14" xfId="519" applyFont="1" applyBorder="1" applyAlignment="1">
      <alignment horizontal="center" vertical="center" wrapText="1"/>
    </xf>
    <xf numFmtId="0" fontId="66" fillId="0" borderId="94" xfId="519" applyFont="1" applyBorder="1" applyAlignment="1">
      <alignment horizontal="center" vertical="center" wrapText="1"/>
    </xf>
    <xf numFmtId="0" fontId="66" fillId="0" borderId="95" xfId="519" applyFont="1" applyBorder="1" applyAlignment="1">
      <alignment horizontal="center" vertical="center" wrapText="1"/>
    </xf>
    <xf numFmtId="0" fontId="66" fillId="0" borderId="96" xfId="519" applyFont="1" applyBorder="1" applyAlignment="1">
      <alignment horizontal="center" vertical="center" wrapText="1"/>
    </xf>
    <xf numFmtId="0" fontId="66" fillId="0" borderId="97" xfId="519" applyFont="1" applyBorder="1" applyAlignment="1">
      <alignment horizontal="center" vertical="center" wrapText="1"/>
    </xf>
    <xf numFmtId="0" fontId="101" fillId="0" borderId="0" xfId="516" applyFont="1" applyAlignment="1">
      <alignment horizontal="center"/>
    </xf>
    <xf numFmtId="0" fontId="80" fillId="0" borderId="14" xfId="516" applyFont="1" applyBorder="1" applyAlignment="1">
      <alignment horizontal="center" vertical="center"/>
    </xf>
    <xf numFmtId="0" fontId="84" fillId="0" borderId="32" xfId="260" applyFont="1" applyBorder="1" applyAlignment="1">
      <alignment horizontal="center" wrapText="1"/>
    </xf>
    <xf numFmtId="0" fontId="67" fillId="28" borderId="14" xfId="260" applyFont="1" applyFill="1" applyBorder="1" applyAlignment="1">
      <alignment horizontal="center" vertical="center" wrapText="1"/>
    </xf>
    <xf numFmtId="0" fontId="87" fillId="0" borderId="63" xfId="261" applyFont="1" applyBorder="1" applyAlignment="1" applyProtection="1">
      <alignment horizontal="center"/>
    </xf>
    <xf numFmtId="0" fontId="87" fillId="0" borderId="65" xfId="261" applyFont="1" applyBorder="1" applyAlignment="1" applyProtection="1">
      <alignment horizontal="center"/>
    </xf>
    <xf numFmtId="0" fontId="68" fillId="0" borderId="64" xfId="260" applyFont="1" applyBorder="1" applyAlignment="1">
      <alignment horizontal="center"/>
    </xf>
    <xf numFmtId="0" fontId="68" fillId="0" borderId="34" xfId="260" applyFont="1" applyBorder="1" applyAlignment="1">
      <alignment horizontal="center"/>
    </xf>
    <xf numFmtId="0" fontId="68" fillId="0" borderId="35" xfId="260" applyFont="1" applyBorder="1" applyAlignment="1">
      <alignment horizontal="center"/>
    </xf>
    <xf numFmtId="0" fontId="67" fillId="0" borderId="64" xfId="509" applyFont="1" applyBorder="1" applyAlignment="1">
      <alignment horizontal="center" vertical="center"/>
    </xf>
    <xf numFmtId="0" fontId="67" fillId="0" borderId="34" xfId="509" applyFont="1" applyBorder="1" applyAlignment="1">
      <alignment horizontal="center" vertical="center"/>
    </xf>
    <xf numFmtId="0" fontId="67" fillId="0" borderId="36" xfId="509" applyFont="1" applyBorder="1" applyAlignment="1">
      <alignment horizontal="center" vertical="center"/>
    </xf>
    <xf numFmtId="0" fontId="67" fillId="0" borderId="67" xfId="509" applyFont="1" applyBorder="1" applyAlignment="1">
      <alignment horizontal="center" vertical="center"/>
    </xf>
    <xf numFmtId="0" fontId="67" fillId="0" borderId="46" xfId="509" applyFont="1" applyBorder="1" applyAlignment="1">
      <alignment horizontal="center" vertical="center"/>
    </xf>
    <xf numFmtId="0" fontId="67" fillId="0" borderId="68" xfId="509" applyFont="1" applyBorder="1" applyAlignment="1">
      <alignment horizontal="center" vertical="center"/>
    </xf>
    <xf numFmtId="0" fontId="68" fillId="0" borderId="66" xfId="260" applyFont="1" applyBorder="1" applyAlignment="1">
      <alignment horizontal="center"/>
    </xf>
    <xf numFmtId="0" fontId="68" fillId="0" borderId="0" xfId="260" applyFont="1" applyAlignment="1">
      <alignment horizontal="center"/>
    </xf>
    <xf numFmtId="0" fontId="68" fillId="0" borderId="55" xfId="260" applyFont="1" applyBorder="1" applyAlignment="1">
      <alignment horizontal="center"/>
    </xf>
    <xf numFmtId="0" fontId="67" fillId="0" borderId="31" xfId="509" applyFont="1" applyBorder="1" applyAlignment="1">
      <alignment horizontal="center" vertical="center"/>
    </xf>
    <xf numFmtId="0" fontId="67" fillId="0" borderId="19" xfId="260" applyFont="1" applyBorder="1" applyAlignment="1">
      <alignment horizontal="center" vertical="center"/>
    </xf>
    <xf numFmtId="0" fontId="67" fillId="0" borderId="43" xfId="509" applyFont="1" applyBorder="1" applyAlignment="1">
      <alignment horizontal="center" vertical="center"/>
    </xf>
    <xf numFmtId="0" fontId="67" fillId="0" borderId="44" xfId="509" applyFont="1" applyBorder="1" applyAlignment="1">
      <alignment horizontal="center" vertical="center"/>
    </xf>
    <xf numFmtId="0" fontId="67" fillId="0" borderId="69" xfId="509" applyFont="1" applyBorder="1" applyAlignment="1">
      <alignment horizontal="center" vertical="center"/>
    </xf>
    <xf numFmtId="0" fontId="67" fillId="0" borderId="67" xfId="260" applyFont="1" applyBorder="1" applyAlignment="1">
      <alignment horizontal="center" vertical="center"/>
    </xf>
    <xf numFmtId="0" fontId="67" fillId="0" borderId="46" xfId="260" applyFont="1" applyBorder="1" applyAlignment="1">
      <alignment horizontal="center" vertical="center"/>
    </xf>
    <xf numFmtId="0" fontId="67" fillId="0" borderId="68" xfId="260" applyFont="1" applyBorder="1" applyAlignment="1">
      <alignment horizontal="center" vertical="center"/>
    </xf>
    <xf numFmtId="0" fontId="68" fillId="24" borderId="48" xfId="260" applyFont="1" applyFill="1" applyBorder="1" applyAlignment="1">
      <alignment horizontal="center" vertical="center" wrapText="1"/>
    </xf>
    <xf numFmtId="0" fontId="68" fillId="24" borderId="49" xfId="260" applyFont="1" applyFill="1" applyBorder="1" applyAlignment="1">
      <alignment horizontal="center" vertical="center" wrapText="1"/>
    </xf>
    <xf numFmtId="0" fontId="68" fillId="24" borderId="50" xfId="260" applyFont="1" applyFill="1" applyBorder="1" applyAlignment="1">
      <alignment horizontal="center" vertical="center" wrapText="1"/>
    </xf>
    <xf numFmtId="0" fontId="68" fillId="24" borderId="48" xfId="260" applyFont="1" applyFill="1" applyBorder="1" applyAlignment="1">
      <alignment horizontal="center" vertical="center"/>
    </xf>
    <xf numFmtId="0" fontId="68" fillId="24" borderId="50" xfId="260" applyFont="1" applyFill="1" applyBorder="1" applyAlignment="1">
      <alignment horizontal="center" vertical="center"/>
    </xf>
    <xf numFmtId="0" fontId="15" fillId="0" borderId="0" xfId="508" applyFont="1" applyAlignment="1">
      <alignment horizontal="center"/>
    </xf>
    <xf numFmtId="0" fontId="68" fillId="0" borderId="66" xfId="260" applyFont="1" applyBorder="1" applyAlignment="1">
      <alignment horizontal="center" vertical="center" wrapText="1"/>
    </xf>
    <xf numFmtId="0" fontId="68" fillId="0" borderId="0" xfId="260" applyFont="1" applyAlignment="1">
      <alignment horizontal="center" vertical="center" wrapText="1"/>
    </xf>
    <xf numFmtId="0" fontId="68" fillId="0" borderId="55" xfId="260" applyFont="1" applyBorder="1" applyAlignment="1">
      <alignment horizontal="center" vertical="center" wrapText="1"/>
    </xf>
    <xf numFmtId="0" fontId="67" fillId="0" borderId="28" xfId="509" applyFont="1" applyBorder="1" applyAlignment="1">
      <alignment horizontal="center" vertical="center"/>
    </xf>
    <xf numFmtId="0" fontId="67" fillId="0" borderId="70" xfId="509" applyFont="1" applyBorder="1" applyAlignment="1">
      <alignment horizontal="center" vertical="center"/>
    </xf>
    <xf numFmtId="0" fontId="67" fillId="0" borderId="71" xfId="509" applyFont="1" applyBorder="1" applyAlignment="1">
      <alignment horizontal="center" vertical="center"/>
    </xf>
    <xf numFmtId="0" fontId="33" fillId="0" borderId="0" xfId="253" applyAlignment="1">
      <alignment horizontal="center"/>
    </xf>
    <xf numFmtId="0" fontId="68" fillId="0" borderId="11" xfId="260" applyFont="1" applyBorder="1" applyAlignment="1">
      <alignment horizontal="right" vertical="center"/>
    </xf>
    <xf numFmtId="0" fontId="68" fillId="0" borderId="0" xfId="260" applyFont="1" applyAlignment="1">
      <alignment horizontal="right" vertical="center"/>
    </xf>
    <xf numFmtId="0" fontId="68" fillId="0" borderId="37" xfId="260" applyFont="1" applyBorder="1" applyAlignment="1" applyProtection="1">
      <alignment horizontal="center"/>
      <protection locked="0"/>
    </xf>
    <xf numFmtId="0" fontId="68" fillId="0" borderId="34" xfId="260" applyFont="1" applyBorder="1" applyAlignment="1" applyProtection="1">
      <alignment horizontal="center"/>
      <protection locked="0"/>
    </xf>
    <xf numFmtId="0" fontId="68" fillId="0" borderId="36" xfId="260" applyFont="1" applyBorder="1" applyAlignment="1" applyProtection="1">
      <alignment horizontal="center"/>
      <protection locked="0"/>
    </xf>
    <xf numFmtId="0" fontId="67" fillId="24" borderId="73" xfId="260" quotePrefix="1" applyFont="1" applyFill="1" applyBorder="1" applyAlignment="1">
      <alignment horizontal="center" vertical="center" wrapText="1"/>
    </xf>
    <xf numFmtId="0" fontId="67" fillId="24" borderId="74" xfId="260" applyFont="1" applyFill="1" applyBorder="1" applyAlignment="1">
      <alignment horizontal="center" vertical="center"/>
    </xf>
    <xf numFmtId="0" fontId="67" fillId="24" borderId="75" xfId="260" applyFont="1" applyFill="1" applyBorder="1" applyAlignment="1">
      <alignment horizontal="center" vertical="center"/>
    </xf>
    <xf numFmtId="0" fontId="67" fillId="24" borderId="73" xfId="260" applyFont="1" applyFill="1" applyBorder="1" applyAlignment="1">
      <alignment horizontal="center" vertical="center"/>
    </xf>
    <xf numFmtId="0" fontId="68" fillId="0" borderId="37" xfId="260" applyFont="1" applyBorder="1" applyAlignment="1">
      <alignment horizontal="left" vertical="center"/>
    </xf>
    <xf numFmtId="0" fontId="68" fillId="0" borderId="34" xfId="260" applyFont="1" applyBorder="1" applyAlignment="1">
      <alignment horizontal="left" vertical="center"/>
    </xf>
    <xf numFmtId="0" fontId="68" fillId="0" borderId="36" xfId="260" applyFont="1" applyBorder="1" applyAlignment="1">
      <alignment horizontal="left" vertical="center"/>
    </xf>
    <xf numFmtId="0" fontId="68" fillId="0" borderId="11" xfId="260" applyFont="1" applyBorder="1" applyAlignment="1">
      <alignment horizontal="left" vertical="center"/>
    </xf>
    <xf numFmtId="0" fontId="68" fillId="0" borderId="0" xfId="260" applyFont="1" applyAlignment="1">
      <alignment horizontal="left" vertical="center"/>
    </xf>
    <xf numFmtId="0" fontId="68" fillId="0" borderId="12" xfId="260" applyFont="1" applyBorder="1" applyAlignment="1">
      <alignment horizontal="left" vertical="center"/>
    </xf>
    <xf numFmtId="0" fontId="68" fillId="0" borderId="41" xfId="260" applyFont="1" applyBorder="1" applyAlignment="1">
      <alignment horizontal="left" vertical="center"/>
    </xf>
    <xf numFmtId="0" fontId="68" fillId="0" borderId="13" xfId="260" applyFont="1" applyBorder="1" applyAlignment="1">
      <alignment horizontal="left" vertical="center"/>
    </xf>
    <xf numFmtId="0" fontId="68" fillId="0" borderId="42" xfId="260" applyFont="1" applyBorder="1" applyAlignment="1">
      <alignment horizontal="left" vertical="center"/>
    </xf>
    <xf numFmtId="0" fontId="68" fillId="24" borderId="48" xfId="260" applyFont="1" applyFill="1" applyBorder="1" applyAlignment="1">
      <alignment horizontal="center"/>
    </xf>
    <xf numFmtId="0" fontId="67" fillId="24" borderId="49" xfId="260" applyFont="1" applyFill="1" applyBorder="1" applyAlignment="1">
      <alignment horizontal="center"/>
    </xf>
    <xf numFmtId="0" fontId="67" fillId="24" borderId="78" xfId="260" applyFont="1" applyFill="1" applyBorder="1" applyAlignment="1">
      <alignment horizontal="center"/>
    </xf>
    <xf numFmtId="0" fontId="68" fillId="24" borderId="79" xfId="260" applyFont="1" applyFill="1" applyBorder="1" applyAlignment="1">
      <alignment horizontal="center"/>
    </xf>
    <xf numFmtId="0" fontId="68" fillId="24" borderId="67" xfId="260" applyFont="1" applyFill="1" applyBorder="1" applyAlignment="1">
      <alignment horizontal="center"/>
    </xf>
    <xf numFmtId="0" fontId="68" fillId="24" borderId="47" xfId="260" applyFont="1" applyFill="1" applyBorder="1" applyAlignment="1">
      <alignment horizontal="center"/>
    </xf>
    <xf numFmtId="0" fontId="68" fillId="24" borderId="78" xfId="260" applyFont="1" applyFill="1" applyBorder="1" applyAlignment="1">
      <alignment horizontal="center"/>
    </xf>
    <xf numFmtId="0" fontId="67" fillId="0" borderId="80" xfId="260" applyFont="1" applyBorder="1"/>
    <xf numFmtId="0" fontId="67" fillId="0" borderId="17" xfId="260" applyFont="1" applyBorder="1"/>
    <xf numFmtId="0" fontId="67" fillId="0" borderId="18" xfId="260" applyFont="1" applyBorder="1"/>
    <xf numFmtId="0" fontId="67" fillId="0" borderId="15" xfId="260" applyFont="1" applyBorder="1"/>
    <xf numFmtId="201" fontId="67" fillId="0" borderId="15" xfId="512" applyNumberFormat="1" applyFont="1" applyBorder="1" applyAlignment="1">
      <alignment horizontal="center"/>
    </xf>
    <xf numFmtId="201" fontId="67" fillId="0" borderId="18" xfId="512" applyNumberFormat="1" applyFont="1" applyBorder="1" applyAlignment="1">
      <alignment horizontal="center"/>
    </xf>
    <xf numFmtId="0" fontId="67" fillId="0" borderId="80" xfId="260" applyFont="1" applyBorder="1" applyAlignment="1">
      <alignment horizontal="left"/>
    </xf>
    <xf numFmtId="0" fontId="67" fillId="0" borderId="17" xfId="260" applyFont="1" applyBorder="1" applyAlignment="1">
      <alignment horizontal="left"/>
    </xf>
    <xf numFmtId="0" fontId="67" fillId="0" borderId="18" xfId="260" applyFont="1" applyBorder="1" applyAlignment="1">
      <alignment horizontal="left"/>
    </xf>
    <xf numFmtId="0" fontId="67" fillId="0" borderId="73" xfId="260" applyFont="1" applyBorder="1"/>
    <xf numFmtId="0" fontId="67" fillId="0" borderId="74" xfId="260" applyFont="1" applyBorder="1"/>
    <xf numFmtId="0" fontId="67" fillId="0" borderId="82" xfId="260" applyFont="1" applyBorder="1"/>
    <xf numFmtId="0" fontId="67" fillId="0" borderId="83" xfId="260" applyFont="1" applyBorder="1"/>
    <xf numFmtId="2" fontId="67" fillId="0" borderId="83" xfId="260" applyNumberFormat="1" applyFont="1" applyBorder="1" applyAlignment="1">
      <alignment horizontal="center"/>
    </xf>
    <xf numFmtId="2" fontId="67" fillId="0" borderId="82" xfId="260" applyNumberFormat="1" applyFont="1" applyBorder="1" applyAlignment="1">
      <alignment horizontal="center"/>
    </xf>
    <xf numFmtId="0" fontId="68" fillId="0" borderId="23" xfId="260" applyFont="1" applyBorder="1" applyAlignment="1">
      <alignment horizontal="right"/>
    </xf>
    <xf numFmtId="0" fontId="68" fillId="0" borderId="25" xfId="260" applyFont="1" applyBorder="1" applyAlignment="1">
      <alignment horizontal="right"/>
    </xf>
    <xf numFmtId="0" fontId="68" fillId="0" borderId="26" xfId="260" applyFont="1" applyBorder="1" applyAlignment="1">
      <alignment horizontal="right"/>
    </xf>
    <xf numFmtId="0" fontId="68" fillId="24" borderId="37" xfId="260" applyFont="1" applyFill="1" applyBorder="1" applyAlignment="1">
      <alignment horizontal="center"/>
    </xf>
    <xf numFmtId="0" fontId="68" fillId="24" borderId="34" xfId="260" applyFont="1" applyFill="1" applyBorder="1" applyAlignment="1">
      <alignment horizontal="center"/>
    </xf>
    <xf numFmtId="0" fontId="68" fillId="24" borderId="35" xfId="260" applyFont="1" applyFill="1" applyBorder="1" applyAlignment="1">
      <alignment horizontal="center"/>
    </xf>
    <xf numFmtId="0" fontId="68" fillId="24" borderId="64" xfId="260" applyFont="1" applyFill="1" applyBorder="1" applyAlignment="1">
      <alignment horizontal="center"/>
    </xf>
    <xf numFmtId="0" fontId="67" fillId="0" borderId="48" xfId="260" quotePrefix="1" applyFont="1" applyBorder="1" applyAlignment="1">
      <alignment horizontal="left"/>
    </xf>
    <xf numFmtId="0" fontId="67" fillId="0" borderId="49" xfId="260" quotePrefix="1" applyFont="1" applyBorder="1" applyAlignment="1">
      <alignment horizontal="left"/>
    </xf>
    <xf numFmtId="0" fontId="67" fillId="0" borderId="78" xfId="260" quotePrefix="1" applyFont="1" applyBorder="1" applyAlignment="1">
      <alignment horizontal="left"/>
    </xf>
    <xf numFmtId="172" fontId="67" fillId="0" borderId="79" xfId="262" applyFont="1" applyBorder="1" applyAlignment="1">
      <alignment horizontal="center" vertical="center"/>
    </xf>
    <xf numFmtId="172" fontId="67" fillId="0" borderId="78" xfId="262" applyFont="1" applyBorder="1" applyAlignment="1">
      <alignment horizontal="center" vertical="center"/>
    </xf>
    <xf numFmtId="172" fontId="67" fillId="0" borderId="15" xfId="262" applyFont="1" applyBorder="1" applyAlignment="1">
      <alignment horizontal="center"/>
    </xf>
    <xf numFmtId="172" fontId="67" fillId="0" borderId="18" xfId="262" applyFont="1" applyBorder="1" applyAlignment="1">
      <alignment horizontal="center"/>
    </xf>
    <xf numFmtId="0" fontId="91" fillId="0" borderId="80" xfId="508" applyFont="1" applyBorder="1" applyAlignment="1">
      <alignment horizontal="left"/>
    </xf>
    <xf numFmtId="0" fontId="91" fillId="0" borderId="17" xfId="508" applyFont="1" applyBorder="1" applyAlignment="1">
      <alignment horizontal="left"/>
    </xf>
    <xf numFmtId="0" fontId="91" fillId="0" borderId="18" xfId="508" applyFont="1" applyBorder="1" applyAlignment="1">
      <alignment horizontal="left"/>
    </xf>
    <xf numFmtId="0" fontId="68" fillId="0" borderId="41" xfId="260" applyFont="1" applyBorder="1" applyAlignment="1">
      <alignment horizontal="right"/>
    </xf>
    <xf numFmtId="0" fontId="68" fillId="0" borderId="13" xfId="260" applyFont="1" applyBorder="1" applyAlignment="1">
      <alignment horizontal="right"/>
    </xf>
    <xf numFmtId="0" fontId="68" fillId="24" borderId="49" xfId="260" applyFont="1" applyFill="1" applyBorder="1" applyAlignment="1">
      <alignment horizontal="center"/>
    </xf>
    <xf numFmtId="0" fontId="67" fillId="0" borderId="80" xfId="260" quotePrefix="1" applyFont="1" applyBorder="1"/>
    <xf numFmtId="0" fontId="67" fillId="0" borderId="17" xfId="260" quotePrefix="1" applyFont="1" applyBorder="1"/>
    <xf numFmtId="0" fontId="67" fillId="0" borderId="18" xfId="260" quotePrefix="1" applyFont="1" applyBorder="1"/>
    <xf numFmtId="2" fontId="67" fillId="0" borderId="15" xfId="260" applyNumberFormat="1" applyFont="1" applyBorder="1" applyAlignment="1">
      <alignment horizontal="center"/>
    </xf>
    <xf numFmtId="2" fontId="67" fillId="0" borderId="18" xfId="260" applyNumberFormat="1" applyFont="1" applyBorder="1" applyAlignment="1">
      <alignment horizontal="center"/>
    </xf>
    <xf numFmtId="0" fontId="67" fillId="0" borderId="83" xfId="260" applyFont="1" applyBorder="1" applyAlignment="1">
      <alignment horizontal="center"/>
    </xf>
    <xf numFmtId="0" fontId="67" fillId="0" borderId="82" xfId="260" applyFont="1" applyBorder="1" applyAlignment="1">
      <alignment horizontal="center"/>
    </xf>
    <xf numFmtId="0" fontId="68" fillId="24" borderId="79" xfId="260" applyFont="1" applyFill="1" applyBorder="1" applyAlignment="1">
      <alignment horizontal="center" wrapText="1"/>
    </xf>
    <xf numFmtId="0" fontId="68" fillId="24" borderId="78" xfId="260" applyFont="1" applyFill="1" applyBorder="1" applyAlignment="1">
      <alignment horizontal="center" wrapText="1"/>
    </xf>
    <xf numFmtId="2" fontId="67" fillId="0" borderId="15" xfId="260" applyNumberFormat="1" applyFont="1" applyBorder="1" applyAlignment="1">
      <alignment horizontal="center" wrapText="1"/>
    </xf>
    <xf numFmtId="2" fontId="67" fillId="0" borderId="18" xfId="260" applyNumberFormat="1" applyFont="1" applyBorder="1" applyAlignment="1">
      <alignment horizontal="center" wrapText="1"/>
    </xf>
    <xf numFmtId="43" fontId="67" fillId="0" borderId="15" xfId="262" applyNumberFormat="1" applyFont="1" applyBorder="1" applyAlignment="1">
      <alignment horizontal="center"/>
    </xf>
    <xf numFmtId="43" fontId="67" fillId="0" borderId="18" xfId="262" applyNumberFormat="1" applyFont="1" applyBorder="1" applyAlignment="1">
      <alignment horizontal="center"/>
    </xf>
    <xf numFmtId="0" fontId="16" fillId="0" borderId="0" xfId="510" applyAlignment="1">
      <alignment horizontal="center" vertical="center" wrapText="1"/>
    </xf>
    <xf numFmtId="205" fontId="16" fillId="0" borderId="0" xfId="510" applyNumberFormat="1" applyAlignment="1">
      <alignment horizontal="center" vertical="center"/>
    </xf>
    <xf numFmtId="0" fontId="68" fillId="24" borderId="23" xfId="260" applyFont="1" applyFill="1" applyBorder="1" applyAlignment="1">
      <alignment horizontal="right"/>
    </xf>
    <xf numFmtId="0" fontId="68" fillId="24" borderId="25" xfId="260" applyFont="1" applyFill="1" applyBorder="1" applyAlignment="1">
      <alignment horizontal="right"/>
    </xf>
    <xf numFmtId="0" fontId="68" fillId="24" borderId="26" xfId="260" applyFont="1" applyFill="1" applyBorder="1" applyAlignment="1">
      <alignment horizontal="right"/>
    </xf>
    <xf numFmtId="0" fontId="68" fillId="0" borderId="11" xfId="260" applyFont="1" applyBorder="1" applyAlignment="1">
      <alignment wrapText="1"/>
    </xf>
    <xf numFmtId="0" fontId="68" fillId="0" borderId="0" xfId="260" applyFont="1" applyAlignment="1">
      <alignment wrapText="1"/>
    </xf>
    <xf numFmtId="0" fontId="68" fillId="0" borderId="12" xfId="260" applyFont="1" applyBorder="1" applyAlignment="1">
      <alignment wrapText="1"/>
    </xf>
    <xf numFmtId="0" fontId="67" fillId="0" borderId="0" xfId="260" applyFont="1" applyAlignment="1">
      <alignment horizontal="right"/>
    </xf>
    <xf numFmtId="0" fontId="67" fillId="0" borderId="12" xfId="260" applyFont="1" applyBorder="1" applyAlignment="1">
      <alignment horizontal="right"/>
    </xf>
    <xf numFmtId="0" fontId="67" fillId="0" borderId="13" xfId="260" applyFont="1" applyBorder="1" applyAlignment="1">
      <alignment horizontal="right"/>
    </xf>
    <xf numFmtId="0" fontId="67" fillId="0" borderId="42" xfId="260" applyFont="1" applyBorder="1" applyAlignment="1">
      <alignment horizontal="right"/>
    </xf>
    <xf numFmtId="0" fontId="67" fillId="0" borderId="41" xfId="260" applyFont="1" applyBorder="1" applyAlignment="1">
      <alignment horizontal="left"/>
    </xf>
    <xf numFmtId="0" fontId="67" fillId="0" borderId="13" xfId="260" applyFont="1" applyBorder="1" applyAlignment="1">
      <alignment horizontal="left"/>
    </xf>
    <xf numFmtId="43" fontId="67" fillId="0" borderId="83" xfId="262" applyNumberFormat="1" applyFont="1" applyBorder="1" applyAlignment="1">
      <alignment horizontal="center"/>
    </xf>
    <xf numFmtId="43" fontId="67" fillId="0" borderId="82" xfId="262" applyNumberFormat="1" applyFont="1" applyBorder="1" applyAlignment="1">
      <alignment horizontal="center"/>
    </xf>
    <xf numFmtId="0" fontId="67" fillId="0" borderId="80" xfId="260" applyFont="1" applyBorder="1" applyAlignment="1">
      <alignment horizontal="center"/>
    </xf>
    <xf numFmtId="0" fontId="67" fillId="0" borderId="17" xfId="260" applyFont="1" applyBorder="1" applyAlignment="1">
      <alignment horizontal="center"/>
    </xf>
    <xf numFmtId="0" fontId="67" fillId="0" borderId="56" xfId="260" applyFont="1" applyBorder="1" applyAlignment="1">
      <alignment horizontal="center"/>
    </xf>
    <xf numFmtId="2" fontId="67" fillId="0" borderId="15" xfId="512" applyNumberFormat="1" applyFont="1" applyBorder="1" applyAlignment="1">
      <alignment horizontal="center"/>
    </xf>
    <xf numFmtId="2" fontId="67" fillId="0" borderId="18" xfId="512" applyNumberFormat="1" applyFont="1" applyBorder="1" applyAlignment="1">
      <alignment horizontal="center"/>
    </xf>
    <xf numFmtId="49" fontId="67" fillId="24" borderId="73" xfId="260" quotePrefix="1" applyNumberFormat="1" applyFont="1" applyFill="1" applyBorder="1" applyAlignment="1">
      <alignment horizontal="center" vertical="center" wrapText="1"/>
    </xf>
    <xf numFmtId="0" fontId="91" fillId="0" borderId="73" xfId="508" applyFont="1" applyBorder="1" applyAlignment="1">
      <alignment horizontal="left"/>
    </xf>
    <xf numFmtId="0" fontId="91" fillId="0" borderId="74" xfId="508" applyFont="1" applyBorder="1" applyAlignment="1">
      <alignment horizontal="left"/>
    </xf>
    <xf numFmtId="0" fontId="91" fillId="0" borderId="82" xfId="508" applyFont="1" applyBorder="1" applyAlignment="1">
      <alignment horizontal="left"/>
    </xf>
    <xf numFmtId="0" fontId="67" fillId="25" borderId="80" xfId="260" applyFont="1" applyFill="1" applyBorder="1"/>
    <xf numFmtId="0" fontId="67" fillId="25" borderId="17" xfId="260" applyFont="1" applyFill="1" applyBorder="1"/>
    <xf numFmtId="0" fontId="67" fillId="25" borderId="18" xfId="260" applyFont="1" applyFill="1" applyBorder="1"/>
    <xf numFmtId="0" fontId="91" fillId="25" borderId="80" xfId="508" applyFont="1" applyFill="1" applyBorder="1" applyAlignment="1">
      <alignment horizontal="left"/>
    </xf>
    <xf numFmtId="0" fontId="91" fillId="25" borderId="17" xfId="508" applyFont="1" applyFill="1" applyBorder="1" applyAlignment="1">
      <alignment horizontal="left"/>
    </xf>
    <xf numFmtId="0" fontId="91" fillId="25" borderId="18" xfId="508" applyFont="1" applyFill="1" applyBorder="1" applyAlignment="1">
      <alignment horizontal="left"/>
    </xf>
    <xf numFmtId="0" fontId="67" fillId="25" borderId="48" xfId="260" quotePrefix="1" applyFont="1" applyFill="1" applyBorder="1" applyAlignment="1">
      <alignment horizontal="left"/>
    </xf>
    <xf numFmtId="0" fontId="67" fillId="25" borderId="49" xfId="260" quotePrefix="1" applyFont="1" applyFill="1" applyBorder="1" applyAlignment="1">
      <alignment horizontal="left"/>
    </xf>
    <xf numFmtId="0" fontId="67" fillId="25" borderId="78" xfId="260" quotePrefix="1" applyFont="1" applyFill="1" applyBorder="1" applyAlignment="1">
      <alignment horizontal="left"/>
    </xf>
    <xf numFmtId="0" fontId="134" fillId="26" borderId="29" xfId="131" applyFont="1" applyFill="1" applyBorder="1" applyAlignment="1">
      <alignment horizontal="right" vertical="center"/>
    </xf>
    <xf numFmtId="0" fontId="134" fillId="26" borderId="13" xfId="131" applyFont="1" applyFill="1" applyBorder="1" applyAlignment="1">
      <alignment horizontal="right" vertical="center"/>
    </xf>
  </cellXfs>
  <cellStyles count="6291">
    <cellStyle name="%" xfId="537" xr:uid="{00000000-0005-0000-0000-000000000000}"/>
    <cellStyle name="% 2" xfId="538" xr:uid="{00000000-0005-0000-0000-000001000000}"/>
    <cellStyle name="% 2 2" xfId="539" xr:uid="{00000000-0005-0000-0000-000002000000}"/>
    <cellStyle name="% 2 2 2" xfId="540" xr:uid="{00000000-0005-0000-0000-000003000000}"/>
    <cellStyle name="% 2 2 3" xfId="541" xr:uid="{00000000-0005-0000-0000-000004000000}"/>
    <cellStyle name="% 2 3" xfId="542" xr:uid="{00000000-0005-0000-0000-000005000000}"/>
    <cellStyle name="% 2 4" xfId="2664" xr:uid="{00000000-0005-0000-0000-000006000000}"/>
    <cellStyle name="% 3" xfId="543" xr:uid="{00000000-0005-0000-0000-000007000000}"/>
    <cellStyle name="% 3 2" xfId="544" xr:uid="{00000000-0005-0000-0000-000008000000}"/>
    <cellStyle name="% 3 3" xfId="2292" xr:uid="{00000000-0005-0000-0000-000009000000}"/>
    <cellStyle name="% 3 3 2" xfId="2665" xr:uid="{00000000-0005-0000-0000-00000A000000}"/>
    <cellStyle name="% 3 3 3" xfId="2666" xr:uid="{00000000-0005-0000-0000-00000B000000}"/>
    <cellStyle name="% 3 3 4" xfId="2667" xr:uid="{00000000-0005-0000-0000-00000C000000}"/>
    <cellStyle name="% 3 3 5" xfId="4134" xr:uid="{00000000-0005-0000-0000-00000D000000}"/>
    <cellStyle name="% 4" xfId="545" xr:uid="{00000000-0005-0000-0000-00000E000000}"/>
    <cellStyle name="% 4 2" xfId="546" xr:uid="{00000000-0005-0000-0000-00000F000000}"/>
    <cellStyle name="% 5" xfId="2668" xr:uid="{00000000-0005-0000-0000-000010000000}"/>
    <cellStyle name="20% - Accent1" xfId="547" xr:uid="{00000000-0005-0000-0000-000011000000}"/>
    <cellStyle name="20% - Accent1 2" xfId="548" xr:uid="{00000000-0005-0000-0000-000012000000}"/>
    <cellStyle name="20% - Accent1 3" xfId="2293" xr:uid="{00000000-0005-0000-0000-000013000000}"/>
    <cellStyle name="20% - Accent1 3 2" xfId="2669" xr:uid="{00000000-0005-0000-0000-000014000000}"/>
    <cellStyle name="20% - Accent1 3 3" xfId="2670" xr:uid="{00000000-0005-0000-0000-000015000000}"/>
    <cellStyle name="20% - Accent1 3 4" xfId="2671" xr:uid="{00000000-0005-0000-0000-000016000000}"/>
    <cellStyle name="20% - Accent1 3 5" xfId="4135" xr:uid="{00000000-0005-0000-0000-000017000000}"/>
    <cellStyle name="20% - Accent2" xfId="549" xr:uid="{00000000-0005-0000-0000-000018000000}"/>
    <cellStyle name="20% - Accent2 2" xfId="550" xr:uid="{00000000-0005-0000-0000-000019000000}"/>
    <cellStyle name="20% - Accent2 3" xfId="2294" xr:uid="{00000000-0005-0000-0000-00001A000000}"/>
    <cellStyle name="20% - Accent2 3 2" xfId="2672" xr:uid="{00000000-0005-0000-0000-00001B000000}"/>
    <cellStyle name="20% - Accent2 3 3" xfId="2673" xr:uid="{00000000-0005-0000-0000-00001C000000}"/>
    <cellStyle name="20% - Accent2 3 4" xfId="2674" xr:uid="{00000000-0005-0000-0000-00001D000000}"/>
    <cellStyle name="20% - Accent2 3 5" xfId="4136" xr:uid="{00000000-0005-0000-0000-00001E000000}"/>
    <cellStyle name="20% - Accent3" xfId="551" xr:uid="{00000000-0005-0000-0000-00001F000000}"/>
    <cellStyle name="20% - Accent3 2" xfId="552" xr:uid="{00000000-0005-0000-0000-000020000000}"/>
    <cellStyle name="20% - Accent3 3" xfId="2295" xr:uid="{00000000-0005-0000-0000-000021000000}"/>
    <cellStyle name="20% - Accent3 3 2" xfId="2675" xr:uid="{00000000-0005-0000-0000-000022000000}"/>
    <cellStyle name="20% - Accent3 3 3" xfId="2676" xr:uid="{00000000-0005-0000-0000-000023000000}"/>
    <cellStyle name="20% - Accent3 3 4" xfId="2677" xr:uid="{00000000-0005-0000-0000-000024000000}"/>
    <cellStyle name="20% - Accent3 3 5" xfId="4137" xr:uid="{00000000-0005-0000-0000-000025000000}"/>
    <cellStyle name="20% - Accent4" xfId="553" xr:uid="{00000000-0005-0000-0000-000026000000}"/>
    <cellStyle name="20% - Accent4 2" xfId="554" xr:uid="{00000000-0005-0000-0000-000027000000}"/>
    <cellStyle name="20% - Accent4 3" xfId="2296" xr:uid="{00000000-0005-0000-0000-000028000000}"/>
    <cellStyle name="20% - Accent4 3 2" xfId="2678" xr:uid="{00000000-0005-0000-0000-000029000000}"/>
    <cellStyle name="20% - Accent4 3 3" xfId="2679" xr:uid="{00000000-0005-0000-0000-00002A000000}"/>
    <cellStyle name="20% - Accent4 3 4" xfId="2680" xr:uid="{00000000-0005-0000-0000-00002B000000}"/>
    <cellStyle name="20% - Accent4 3 5" xfId="4138" xr:uid="{00000000-0005-0000-0000-00002C000000}"/>
    <cellStyle name="20% - Accent5" xfId="555" xr:uid="{00000000-0005-0000-0000-00002D000000}"/>
    <cellStyle name="20% - Accent5 2" xfId="556" xr:uid="{00000000-0005-0000-0000-00002E000000}"/>
    <cellStyle name="20% - Accent5 3" xfId="2297" xr:uid="{00000000-0005-0000-0000-00002F000000}"/>
    <cellStyle name="20% - Accent5 3 2" xfId="2681" xr:uid="{00000000-0005-0000-0000-000030000000}"/>
    <cellStyle name="20% - Accent5 3 3" xfId="2682" xr:uid="{00000000-0005-0000-0000-000031000000}"/>
    <cellStyle name="20% - Accent5 3 4" xfId="2683" xr:uid="{00000000-0005-0000-0000-000032000000}"/>
    <cellStyle name="20% - Accent5 3 5" xfId="4139" xr:uid="{00000000-0005-0000-0000-000033000000}"/>
    <cellStyle name="20% - Accent6" xfId="557" xr:uid="{00000000-0005-0000-0000-000034000000}"/>
    <cellStyle name="20% - Accent6 2" xfId="558" xr:uid="{00000000-0005-0000-0000-000035000000}"/>
    <cellStyle name="20% - Accent6 3" xfId="2298" xr:uid="{00000000-0005-0000-0000-000036000000}"/>
    <cellStyle name="20% - Accent6 3 2" xfId="2684" xr:uid="{00000000-0005-0000-0000-000037000000}"/>
    <cellStyle name="20% - Accent6 3 3" xfId="2685" xr:uid="{00000000-0005-0000-0000-000038000000}"/>
    <cellStyle name="20% - Accent6 3 4" xfId="2686" xr:uid="{00000000-0005-0000-0000-000039000000}"/>
    <cellStyle name="20% - Accent6 3 5" xfId="4140" xr:uid="{00000000-0005-0000-0000-00003A000000}"/>
    <cellStyle name="20% - Énfasis1 2" xfId="1" xr:uid="{00000000-0005-0000-0000-00003B000000}"/>
    <cellStyle name="20% - Énfasis1 2 2" xfId="560" xr:uid="{00000000-0005-0000-0000-00003C000000}"/>
    <cellStyle name="20% - Énfasis1 2 3" xfId="2687" xr:uid="{00000000-0005-0000-0000-00003D000000}"/>
    <cellStyle name="20% - Énfasis1 2 4" xfId="559" xr:uid="{00000000-0005-0000-0000-00003E000000}"/>
    <cellStyle name="20% - Énfasis1 3" xfId="132" xr:uid="{00000000-0005-0000-0000-00003F000000}"/>
    <cellStyle name="20% - Énfasis2 2" xfId="2" xr:uid="{00000000-0005-0000-0000-000040000000}"/>
    <cellStyle name="20% - Énfasis2 2 2" xfId="562" xr:uid="{00000000-0005-0000-0000-000041000000}"/>
    <cellStyle name="20% - Énfasis2 2 3" xfId="2688" xr:uid="{00000000-0005-0000-0000-000042000000}"/>
    <cellStyle name="20% - Énfasis2 2 4" xfId="561" xr:uid="{00000000-0005-0000-0000-000043000000}"/>
    <cellStyle name="20% - Énfasis2 3" xfId="133" xr:uid="{00000000-0005-0000-0000-000044000000}"/>
    <cellStyle name="20% - Énfasis3 2" xfId="3" xr:uid="{00000000-0005-0000-0000-000045000000}"/>
    <cellStyle name="20% - Énfasis3 2 2" xfId="564" xr:uid="{00000000-0005-0000-0000-000046000000}"/>
    <cellStyle name="20% - Énfasis3 2 3" xfId="2689" xr:uid="{00000000-0005-0000-0000-000047000000}"/>
    <cellStyle name="20% - Énfasis3 2 4" xfId="563" xr:uid="{00000000-0005-0000-0000-000048000000}"/>
    <cellStyle name="20% - Énfasis3 3" xfId="134" xr:uid="{00000000-0005-0000-0000-000049000000}"/>
    <cellStyle name="20% - Énfasis4 2" xfId="4" xr:uid="{00000000-0005-0000-0000-00004A000000}"/>
    <cellStyle name="20% - Énfasis4 2 2" xfId="566" xr:uid="{00000000-0005-0000-0000-00004B000000}"/>
    <cellStyle name="20% - Énfasis4 2 3" xfId="2690" xr:uid="{00000000-0005-0000-0000-00004C000000}"/>
    <cellStyle name="20% - Énfasis4 2 4" xfId="565" xr:uid="{00000000-0005-0000-0000-00004D000000}"/>
    <cellStyle name="20% - Énfasis4 3" xfId="135" xr:uid="{00000000-0005-0000-0000-00004E000000}"/>
    <cellStyle name="20% - Énfasis5 2" xfId="5" xr:uid="{00000000-0005-0000-0000-00004F000000}"/>
    <cellStyle name="20% - Énfasis5 2 2" xfId="568" xr:uid="{00000000-0005-0000-0000-000050000000}"/>
    <cellStyle name="20% - Énfasis5 2 3" xfId="2691" xr:uid="{00000000-0005-0000-0000-000051000000}"/>
    <cellStyle name="20% - Énfasis5 2 4" xfId="567" xr:uid="{00000000-0005-0000-0000-000052000000}"/>
    <cellStyle name="20% - Énfasis5 3" xfId="136" xr:uid="{00000000-0005-0000-0000-000053000000}"/>
    <cellStyle name="20% - Énfasis6 2" xfId="6" xr:uid="{00000000-0005-0000-0000-000054000000}"/>
    <cellStyle name="20% - Énfasis6 2 2" xfId="570" xr:uid="{00000000-0005-0000-0000-000055000000}"/>
    <cellStyle name="20% - Énfasis6 2 3" xfId="2692" xr:uid="{00000000-0005-0000-0000-000056000000}"/>
    <cellStyle name="20% - Énfasis6 2 4" xfId="569" xr:uid="{00000000-0005-0000-0000-000057000000}"/>
    <cellStyle name="20% - Énfasis6 3" xfId="137" xr:uid="{00000000-0005-0000-0000-000058000000}"/>
    <cellStyle name="40% - Accent1" xfId="571" xr:uid="{00000000-0005-0000-0000-000059000000}"/>
    <cellStyle name="40% - Accent1 2" xfId="572" xr:uid="{00000000-0005-0000-0000-00005A000000}"/>
    <cellStyle name="40% - Accent1 3" xfId="2299" xr:uid="{00000000-0005-0000-0000-00005B000000}"/>
    <cellStyle name="40% - Accent1 3 2" xfId="2693" xr:uid="{00000000-0005-0000-0000-00005C000000}"/>
    <cellStyle name="40% - Accent1 3 3" xfId="2694" xr:uid="{00000000-0005-0000-0000-00005D000000}"/>
    <cellStyle name="40% - Accent1 3 4" xfId="2695" xr:uid="{00000000-0005-0000-0000-00005E000000}"/>
    <cellStyle name="40% - Accent1 3 5" xfId="4141" xr:uid="{00000000-0005-0000-0000-00005F000000}"/>
    <cellStyle name="40% - Accent2" xfId="573" xr:uid="{00000000-0005-0000-0000-000060000000}"/>
    <cellStyle name="40% - Accent2 2" xfId="574" xr:uid="{00000000-0005-0000-0000-000061000000}"/>
    <cellStyle name="40% - Accent2 3" xfId="2300" xr:uid="{00000000-0005-0000-0000-000062000000}"/>
    <cellStyle name="40% - Accent2 3 2" xfId="2696" xr:uid="{00000000-0005-0000-0000-000063000000}"/>
    <cellStyle name="40% - Accent2 3 3" xfId="2697" xr:uid="{00000000-0005-0000-0000-000064000000}"/>
    <cellStyle name="40% - Accent2 3 4" xfId="2698" xr:uid="{00000000-0005-0000-0000-000065000000}"/>
    <cellStyle name="40% - Accent2 3 5" xfId="4142" xr:uid="{00000000-0005-0000-0000-000066000000}"/>
    <cellStyle name="40% - Accent3" xfId="575" xr:uid="{00000000-0005-0000-0000-000067000000}"/>
    <cellStyle name="40% - Accent3 2" xfId="576" xr:uid="{00000000-0005-0000-0000-000068000000}"/>
    <cellStyle name="40% - Accent3 3" xfId="2301" xr:uid="{00000000-0005-0000-0000-000069000000}"/>
    <cellStyle name="40% - Accent3 3 2" xfId="2699" xr:uid="{00000000-0005-0000-0000-00006A000000}"/>
    <cellStyle name="40% - Accent3 3 3" xfId="2700" xr:uid="{00000000-0005-0000-0000-00006B000000}"/>
    <cellStyle name="40% - Accent3 3 4" xfId="2701" xr:uid="{00000000-0005-0000-0000-00006C000000}"/>
    <cellStyle name="40% - Accent3 3 5" xfId="4143" xr:uid="{00000000-0005-0000-0000-00006D000000}"/>
    <cellStyle name="40% - Accent4" xfId="577" xr:uid="{00000000-0005-0000-0000-00006E000000}"/>
    <cellStyle name="40% - Accent4 2" xfId="578" xr:uid="{00000000-0005-0000-0000-00006F000000}"/>
    <cellStyle name="40% - Accent4 3" xfId="2302" xr:uid="{00000000-0005-0000-0000-000070000000}"/>
    <cellStyle name="40% - Accent4 3 2" xfId="2702" xr:uid="{00000000-0005-0000-0000-000071000000}"/>
    <cellStyle name="40% - Accent4 3 3" xfId="2703" xr:uid="{00000000-0005-0000-0000-000072000000}"/>
    <cellStyle name="40% - Accent4 3 4" xfId="2704" xr:uid="{00000000-0005-0000-0000-000073000000}"/>
    <cellStyle name="40% - Accent4 3 5" xfId="4144" xr:uid="{00000000-0005-0000-0000-000074000000}"/>
    <cellStyle name="40% - Accent5" xfId="579" xr:uid="{00000000-0005-0000-0000-000075000000}"/>
    <cellStyle name="40% - Accent5 2" xfId="580" xr:uid="{00000000-0005-0000-0000-000076000000}"/>
    <cellStyle name="40% - Accent5 3" xfId="2303" xr:uid="{00000000-0005-0000-0000-000077000000}"/>
    <cellStyle name="40% - Accent5 3 2" xfId="2705" xr:uid="{00000000-0005-0000-0000-000078000000}"/>
    <cellStyle name="40% - Accent5 3 3" xfId="2706" xr:uid="{00000000-0005-0000-0000-000079000000}"/>
    <cellStyle name="40% - Accent5 3 4" xfId="2707" xr:uid="{00000000-0005-0000-0000-00007A000000}"/>
    <cellStyle name="40% - Accent5 3 5" xfId="4145" xr:uid="{00000000-0005-0000-0000-00007B000000}"/>
    <cellStyle name="40% - Accent6" xfId="534" xr:uid="{00000000-0005-0000-0000-00007C000000}"/>
    <cellStyle name="40% - Accent6 2" xfId="581" xr:uid="{00000000-0005-0000-0000-00007D000000}"/>
    <cellStyle name="40% - Accent6 3" xfId="2304" xr:uid="{00000000-0005-0000-0000-00007E000000}"/>
    <cellStyle name="40% - Accent6 3 2" xfId="2708" xr:uid="{00000000-0005-0000-0000-00007F000000}"/>
    <cellStyle name="40% - Accent6 3 3" xfId="2709" xr:uid="{00000000-0005-0000-0000-000080000000}"/>
    <cellStyle name="40% - Accent6 3 4" xfId="2710" xr:uid="{00000000-0005-0000-0000-000081000000}"/>
    <cellStyle name="40% - Accent6 3 5" xfId="4146" xr:uid="{00000000-0005-0000-0000-000082000000}"/>
    <cellStyle name="40% - Énfasis1 2" xfId="7" xr:uid="{00000000-0005-0000-0000-000083000000}"/>
    <cellStyle name="40% - Énfasis1 2 2" xfId="583" xr:uid="{00000000-0005-0000-0000-000084000000}"/>
    <cellStyle name="40% - Énfasis1 2 3" xfId="2711" xr:uid="{00000000-0005-0000-0000-000085000000}"/>
    <cellStyle name="40% - Énfasis1 2 4" xfId="582" xr:uid="{00000000-0005-0000-0000-000086000000}"/>
    <cellStyle name="40% - Énfasis1 3" xfId="138" xr:uid="{00000000-0005-0000-0000-000087000000}"/>
    <cellStyle name="40% - Énfasis2 2" xfId="8" xr:uid="{00000000-0005-0000-0000-000088000000}"/>
    <cellStyle name="40% - Énfasis2 2 2" xfId="585" xr:uid="{00000000-0005-0000-0000-000089000000}"/>
    <cellStyle name="40% - Énfasis2 2 3" xfId="2712" xr:uid="{00000000-0005-0000-0000-00008A000000}"/>
    <cellStyle name="40% - Énfasis2 2 4" xfId="584" xr:uid="{00000000-0005-0000-0000-00008B000000}"/>
    <cellStyle name="40% - Énfasis2 3" xfId="139" xr:uid="{00000000-0005-0000-0000-00008C000000}"/>
    <cellStyle name="40% - Énfasis3 2" xfId="9" xr:uid="{00000000-0005-0000-0000-00008D000000}"/>
    <cellStyle name="40% - Énfasis3 2 2" xfId="587" xr:uid="{00000000-0005-0000-0000-00008E000000}"/>
    <cellStyle name="40% - Énfasis3 2 3" xfId="2713" xr:uid="{00000000-0005-0000-0000-00008F000000}"/>
    <cellStyle name="40% - Énfasis3 2 4" xfId="586" xr:uid="{00000000-0005-0000-0000-000090000000}"/>
    <cellStyle name="40% - Énfasis3 3" xfId="140" xr:uid="{00000000-0005-0000-0000-000091000000}"/>
    <cellStyle name="40% - Énfasis4 2" xfId="10" xr:uid="{00000000-0005-0000-0000-000092000000}"/>
    <cellStyle name="40% - Énfasis4 2 2" xfId="589" xr:uid="{00000000-0005-0000-0000-000093000000}"/>
    <cellStyle name="40% - Énfasis4 2 3" xfId="2714" xr:uid="{00000000-0005-0000-0000-000094000000}"/>
    <cellStyle name="40% - Énfasis4 2 4" xfId="588" xr:uid="{00000000-0005-0000-0000-000095000000}"/>
    <cellStyle name="40% - Énfasis4 3" xfId="141" xr:uid="{00000000-0005-0000-0000-000096000000}"/>
    <cellStyle name="40% - Énfasis5 2" xfId="11" xr:uid="{00000000-0005-0000-0000-000097000000}"/>
    <cellStyle name="40% - Énfasis5 2 2" xfId="591" xr:uid="{00000000-0005-0000-0000-000098000000}"/>
    <cellStyle name="40% - Énfasis5 2 3" xfId="2715" xr:uid="{00000000-0005-0000-0000-000099000000}"/>
    <cellStyle name="40% - Énfasis5 2 4" xfId="590" xr:uid="{00000000-0005-0000-0000-00009A000000}"/>
    <cellStyle name="40% - Énfasis5 3" xfId="142" xr:uid="{00000000-0005-0000-0000-00009B000000}"/>
    <cellStyle name="40% - Énfasis6 2" xfId="12" xr:uid="{00000000-0005-0000-0000-00009C000000}"/>
    <cellStyle name="40% - Énfasis6 2 2" xfId="593" xr:uid="{00000000-0005-0000-0000-00009D000000}"/>
    <cellStyle name="40% - Énfasis6 2 3" xfId="2716" xr:uid="{00000000-0005-0000-0000-00009E000000}"/>
    <cellStyle name="40% - Énfasis6 2 4" xfId="592" xr:uid="{00000000-0005-0000-0000-00009F000000}"/>
    <cellStyle name="40% - Énfasis6 3" xfId="143" xr:uid="{00000000-0005-0000-0000-0000A0000000}"/>
    <cellStyle name="60% - Accent1" xfId="594" xr:uid="{00000000-0005-0000-0000-0000A1000000}"/>
    <cellStyle name="60% - Accent1 2" xfId="2305" xr:uid="{00000000-0005-0000-0000-0000A2000000}"/>
    <cellStyle name="60% - Accent1 2 2" xfId="2717" xr:uid="{00000000-0005-0000-0000-0000A3000000}"/>
    <cellStyle name="60% - Accent1 2 3" xfId="2718" xr:uid="{00000000-0005-0000-0000-0000A4000000}"/>
    <cellStyle name="60% - Accent1 2 4" xfId="2719" xr:uid="{00000000-0005-0000-0000-0000A5000000}"/>
    <cellStyle name="60% - Accent1 2 5" xfId="4147" xr:uid="{00000000-0005-0000-0000-0000A6000000}"/>
    <cellStyle name="60% - Accent2" xfId="595" xr:uid="{00000000-0005-0000-0000-0000A7000000}"/>
    <cellStyle name="60% - Accent2 2" xfId="2306" xr:uid="{00000000-0005-0000-0000-0000A8000000}"/>
    <cellStyle name="60% - Accent2 2 2" xfId="2720" xr:uid="{00000000-0005-0000-0000-0000A9000000}"/>
    <cellStyle name="60% - Accent2 2 3" xfId="2721" xr:uid="{00000000-0005-0000-0000-0000AA000000}"/>
    <cellStyle name="60% - Accent2 2 4" xfId="2722" xr:uid="{00000000-0005-0000-0000-0000AB000000}"/>
    <cellStyle name="60% - Accent2 2 5" xfId="4148" xr:uid="{00000000-0005-0000-0000-0000AC000000}"/>
    <cellStyle name="60% - Accent3" xfId="596" xr:uid="{00000000-0005-0000-0000-0000AD000000}"/>
    <cellStyle name="60% - Accent3 2" xfId="2307" xr:uid="{00000000-0005-0000-0000-0000AE000000}"/>
    <cellStyle name="60% - Accent3 2 2" xfId="2723" xr:uid="{00000000-0005-0000-0000-0000AF000000}"/>
    <cellStyle name="60% - Accent3 2 3" xfId="2724" xr:uid="{00000000-0005-0000-0000-0000B0000000}"/>
    <cellStyle name="60% - Accent3 2 4" xfId="2725" xr:uid="{00000000-0005-0000-0000-0000B1000000}"/>
    <cellStyle name="60% - Accent3 2 5" xfId="4149" xr:uid="{00000000-0005-0000-0000-0000B2000000}"/>
    <cellStyle name="60% - Accent4" xfId="597" xr:uid="{00000000-0005-0000-0000-0000B3000000}"/>
    <cellStyle name="60% - Accent4 2" xfId="2308" xr:uid="{00000000-0005-0000-0000-0000B4000000}"/>
    <cellStyle name="60% - Accent4 2 2" xfId="2726" xr:uid="{00000000-0005-0000-0000-0000B5000000}"/>
    <cellStyle name="60% - Accent4 2 3" xfId="2727" xr:uid="{00000000-0005-0000-0000-0000B6000000}"/>
    <cellStyle name="60% - Accent4 2 4" xfId="2728" xr:uid="{00000000-0005-0000-0000-0000B7000000}"/>
    <cellStyle name="60% - Accent4 2 5" xfId="4150" xr:uid="{00000000-0005-0000-0000-0000B8000000}"/>
    <cellStyle name="60% - Accent5" xfId="598" xr:uid="{00000000-0005-0000-0000-0000B9000000}"/>
    <cellStyle name="60% - Accent5 2" xfId="2309" xr:uid="{00000000-0005-0000-0000-0000BA000000}"/>
    <cellStyle name="60% - Accent5 2 2" xfId="2729" xr:uid="{00000000-0005-0000-0000-0000BB000000}"/>
    <cellStyle name="60% - Accent5 2 3" xfId="2730" xr:uid="{00000000-0005-0000-0000-0000BC000000}"/>
    <cellStyle name="60% - Accent5 2 4" xfId="2731" xr:uid="{00000000-0005-0000-0000-0000BD000000}"/>
    <cellStyle name="60% - Accent5 2 5" xfId="4151" xr:uid="{00000000-0005-0000-0000-0000BE000000}"/>
    <cellStyle name="60% - Accent6" xfId="599" xr:uid="{00000000-0005-0000-0000-0000BF000000}"/>
    <cellStyle name="60% - Accent6 2" xfId="2310" xr:uid="{00000000-0005-0000-0000-0000C0000000}"/>
    <cellStyle name="60% - Accent6 2 2" xfId="2732" xr:uid="{00000000-0005-0000-0000-0000C1000000}"/>
    <cellStyle name="60% - Accent6 2 3" xfId="2733" xr:uid="{00000000-0005-0000-0000-0000C2000000}"/>
    <cellStyle name="60% - Accent6 2 4" xfId="2734" xr:uid="{00000000-0005-0000-0000-0000C3000000}"/>
    <cellStyle name="60% - Accent6 2 5" xfId="4152" xr:uid="{00000000-0005-0000-0000-0000C4000000}"/>
    <cellStyle name="60% - Énfasis1 2" xfId="13" xr:uid="{00000000-0005-0000-0000-0000C5000000}"/>
    <cellStyle name="60% - Énfasis1 2 2" xfId="2735" xr:uid="{00000000-0005-0000-0000-0000C6000000}"/>
    <cellStyle name="60% - Énfasis1 2 3" xfId="600" xr:uid="{00000000-0005-0000-0000-0000C7000000}"/>
    <cellStyle name="60% - Énfasis1 3" xfId="144" xr:uid="{00000000-0005-0000-0000-0000C8000000}"/>
    <cellStyle name="60% - Énfasis2 2" xfId="14" xr:uid="{00000000-0005-0000-0000-0000C9000000}"/>
    <cellStyle name="60% - Énfasis2 2 2" xfId="2736" xr:uid="{00000000-0005-0000-0000-0000CA000000}"/>
    <cellStyle name="60% - Énfasis2 2 3" xfId="601" xr:uid="{00000000-0005-0000-0000-0000CB000000}"/>
    <cellStyle name="60% - Énfasis2 3" xfId="145" xr:uid="{00000000-0005-0000-0000-0000CC000000}"/>
    <cellStyle name="60% - Énfasis3 2" xfId="15" xr:uid="{00000000-0005-0000-0000-0000CD000000}"/>
    <cellStyle name="60% - Énfasis3 2 2" xfId="2737" xr:uid="{00000000-0005-0000-0000-0000CE000000}"/>
    <cellStyle name="60% - Énfasis3 2 3" xfId="602" xr:uid="{00000000-0005-0000-0000-0000CF000000}"/>
    <cellStyle name="60% - Énfasis3 3" xfId="146" xr:uid="{00000000-0005-0000-0000-0000D0000000}"/>
    <cellStyle name="60% - Énfasis4 2" xfId="16" xr:uid="{00000000-0005-0000-0000-0000D1000000}"/>
    <cellStyle name="60% - Énfasis4 2 2" xfId="2738" xr:uid="{00000000-0005-0000-0000-0000D2000000}"/>
    <cellStyle name="60% - Énfasis4 2 3" xfId="603" xr:uid="{00000000-0005-0000-0000-0000D3000000}"/>
    <cellStyle name="60% - Énfasis4 3" xfId="147" xr:uid="{00000000-0005-0000-0000-0000D4000000}"/>
    <cellStyle name="60% - Énfasis5 2" xfId="17" xr:uid="{00000000-0005-0000-0000-0000D5000000}"/>
    <cellStyle name="60% - Énfasis5 2 2" xfId="2739" xr:uid="{00000000-0005-0000-0000-0000D6000000}"/>
    <cellStyle name="60% - Énfasis5 2 3" xfId="604" xr:uid="{00000000-0005-0000-0000-0000D7000000}"/>
    <cellStyle name="60% - Énfasis5 3" xfId="148" xr:uid="{00000000-0005-0000-0000-0000D8000000}"/>
    <cellStyle name="60% - Énfasis6 2" xfId="18" xr:uid="{00000000-0005-0000-0000-0000D9000000}"/>
    <cellStyle name="60% - Énfasis6 2 2" xfId="2740" xr:uid="{00000000-0005-0000-0000-0000DA000000}"/>
    <cellStyle name="60% - Énfasis6 2 3" xfId="605" xr:uid="{00000000-0005-0000-0000-0000DB000000}"/>
    <cellStyle name="60% - Énfasis6 3" xfId="149" xr:uid="{00000000-0005-0000-0000-0000DC000000}"/>
    <cellStyle name="80" xfId="606" xr:uid="{00000000-0005-0000-0000-0000DD000000}"/>
    <cellStyle name="80 2" xfId="2311" xr:uid="{00000000-0005-0000-0000-0000DE000000}"/>
    <cellStyle name="80 2 2" xfId="2741" xr:uid="{00000000-0005-0000-0000-0000DF000000}"/>
    <cellStyle name="80 2 3" xfId="2742" xr:uid="{00000000-0005-0000-0000-0000E0000000}"/>
    <cellStyle name="80 2 4" xfId="2743" xr:uid="{00000000-0005-0000-0000-0000E1000000}"/>
    <cellStyle name="80 2 5" xfId="4153" xr:uid="{00000000-0005-0000-0000-0000E2000000}"/>
    <cellStyle name="Accent1" xfId="607" xr:uid="{00000000-0005-0000-0000-0000E3000000}"/>
    <cellStyle name="Accent1 2" xfId="2312" xr:uid="{00000000-0005-0000-0000-0000E4000000}"/>
    <cellStyle name="Accent1 2 2" xfId="2744" xr:uid="{00000000-0005-0000-0000-0000E5000000}"/>
    <cellStyle name="Accent1 2 3" xfId="2745" xr:uid="{00000000-0005-0000-0000-0000E6000000}"/>
    <cellStyle name="Accent1 2 4" xfId="2746" xr:uid="{00000000-0005-0000-0000-0000E7000000}"/>
    <cellStyle name="Accent1 2 5" xfId="4154" xr:uid="{00000000-0005-0000-0000-0000E8000000}"/>
    <cellStyle name="Accent2" xfId="608" xr:uid="{00000000-0005-0000-0000-0000E9000000}"/>
    <cellStyle name="Accent2 2" xfId="2313" xr:uid="{00000000-0005-0000-0000-0000EA000000}"/>
    <cellStyle name="Accent2 2 2" xfId="2747" xr:uid="{00000000-0005-0000-0000-0000EB000000}"/>
    <cellStyle name="Accent2 2 3" xfId="2748" xr:uid="{00000000-0005-0000-0000-0000EC000000}"/>
    <cellStyle name="Accent2 2 4" xfId="2749" xr:uid="{00000000-0005-0000-0000-0000ED000000}"/>
    <cellStyle name="Accent2 2 5" xfId="4155" xr:uid="{00000000-0005-0000-0000-0000EE000000}"/>
    <cellStyle name="Accent3" xfId="609" xr:uid="{00000000-0005-0000-0000-0000EF000000}"/>
    <cellStyle name="Accent3 2" xfId="2314" xr:uid="{00000000-0005-0000-0000-0000F0000000}"/>
    <cellStyle name="Accent3 2 2" xfId="2750" xr:uid="{00000000-0005-0000-0000-0000F1000000}"/>
    <cellStyle name="Accent3 2 3" xfId="2751" xr:uid="{00000000-0005-0000-0000-0000F2000000}"/>
    <cellStyle name="Accent3 2 4" xfId="2752" xr:uid="{00000000-0005-0000-0000-0000F3000000}"/>
    <cellStyle name="Accent3 2 5" xfId="4156" xr:uid="{00000000-0005-0000-0000-0000F4000000}"/>
    <cellStyle name="Accent4" xfId="610" xr:uid="{00000000-0005-0000-0000-0000F5000000}"/>
    <cellStyle name="Accent4 2" xfId="2315" xr:uid="{00000000-0005-0000-0000-0000F6000000}"/>
    <cellStyle name="Accent4 2 2" xfId="2753" xr:uid="{00000000-0005-0000-0000-0000F7000000}"/>
    <cellStyle name="Accent4 2 3" xfId="2754" xr:uid="{00000000-0005-0000-0000-0000F8000000}"/>
    <cellStyle name="Accent4 2 4" xfId="2755" xr:uid="{00000000-0005-0000-0000-0000F9000000}"/>
    <cellStyle name="Accent4 2 5" xfId="4157" xr:uid="{00000000-0005-0000-0000-0000FA000000}"/>
    <cellStyle name="Accent5" xfId="611" xr:uid="{00000000-0005-0000-0000-0000FB000000}"/>
    <cellStyle name="Accent5 2" xfId="2316" xr:uid="{00000000-0005-0000-0000-0000FC000000}"/>
    <cellStyle name="Accent5 2 2" xfId="2756" xr:uid="{00000000-0005-0000-0000-0000FD000000}"/>
    <cellStyle name="Accent5 2 3" xfId="2757" xr:uid="{00000000-0005-0000-0000-0000FE000000}"/>
    <cellStyle name="Accent5 2 4" xfId="2758" xr:uid="{00000000-0005-0000-0000-0000FF000000}"/>
    <cellStyle name="Accent5 2 5" xfId="4158" xr:uid="{00000000-0005-0000-0000-000000010000}"/>
    <cellStyle name="Accent6" xfId="612" xr:uid="{00000000-0005-0000-0000-000001010000}"/>
    <cellStyle name="Accent6 2" xfId="2317" xr:uid="{00000000-0005-0000-0000-000002010000}"/>
    <cellStyle name="Accent6 2 2" xfId="2759" xr:uid="{00000000-0005-0000-0000-000003010000}"/>
    <cellStyle name="Accent6 2 3" xfId="2760" xr:uid="{00000000-0005-0000-0000-000004010000}"/>
    <cellStyle name="Accent6 2 4" xfId="2761" xr:uid="{00000000-0005-0000-0000-000005010000}"/>
    <cellStyle name="Accent6 2 5" xfId="4159" xr:uid="{00000000-0005-0000-0000-000006010000}"/>
    <cellStyle name="Bad" xfId="613" xr:uid="{00000000-0005-0000-0000-000007010000}"/>
    <cellStyle name="Bad 2" xfId="2318" xr:uid="{00000000-0005-0000-0000-000008010000}"/>
    <cellStyle name="Bad 2 2" xfId="2762" xr:uid="{00000000-0005-0000-0000-000009010000}"/>
    <cellStyle name="Bad 2 3" xfId="2763" xr:uid="{00000000-0005-0000-0000-00000A010000}"/>
    <cellStyle name="Bad 2 4" xfId="2764" xr:uid="{00000000-0005-0000-0000-00000B010000}"/>
    <cellStyle name="Bad 2 5" xfId="4160" xr:uid="{00000000-0005-0000-0000-00000C010000}"/>
    <cellStyle name="Buena 2" xfId="19" xr:uid="{00000000-0005-0000-0000-00000D010000}"/>
    <cellStyle name="Buena 2 2" xfId="615" xr:uid="{00000000-0005-0000-0000-00000E010000}"/>
    <cellStyle name="Buena 2 3" xfId="2765" xr:uid="{00000000-0005-0000-0000-00000F010000}"/>
    <cellStyle name="Buena 2 4" xfId="614" xr:uid="{00000000-0005-0000-0000-000010010000}"/>
    <cellStyle name="Buena 3" xfId="150" xr:uid="{00000000-0005-0000-0000-000011010000}"/>
    <cellStyle name="Calculation" xfId="616" xr:uid="{00000000-0005-0000-0000-000012010000}"/>
    <cellStyle name="Calculation 2" xfId="2319" xr:uid="{00000000-0005-0000-0000-000013010000}"/>
    <cellStyle name="Calculation 2 10" xfId="5310" xr:uid="{00000000-0005-0000-0000-000014010000}"/>
    <cellStyle name="Calculation 2 11" xfId="4829" xr:uid="{00000000-0005-0000-0000-000015010000}"/>
    <cellStyle name="Calculation 2 12" xfId="5156" xr:uid="{00000000-0005-0000-0000-000016010000}"/>
    <cellStyle name="Calculation 2 2" xfId="2766" xr:uid="{00000000-0005-0000-0000-000017010000}"/>
    <cellStyle name="Calculation 2 2 2" xfId="4740" xr:uid="{00000000-0005-0000-0000-000018010000}"/>
    <cellStyle name="Calculation 2 2 2 2" xfId="5899" xr:uid="{00000000-0005-0000-0000-000019010000}"/>
    <cellStyle name="Calculation 2 2 2 3" xfId="4824" xr:uid="{00000000-0005-0000-0000-00001A010000}"/>
    <cellStyle name="Calculation 2 2 2 4" xfId="6023" xr:uid="{00000000-0005-0000-0000-00001B010000}"/>
    <cellStyle name="Calculation 2 2 2 5" xfId="6132" xr:uid="{00000000-0005-0000-0000-00001C010000}"/>
    <cellStyle name="Calculation 2 2 2 6" xfId="6240" xr:uid="{00000000-0005-0000-0000-00001D010000}"/>
    <cellStyle name="Calculation 2 2 3" xfId="4749" xr:uid="{00000000-0005-0000-0000-00001E010000}"/>
    <cellStyle name="Calculation 2 2 3 2" xfId="5908" xr:uid="{00000000-0005-0000-0000-00001F010000}"/>
    <cellStyle name="Calculation 2 2 3 3" xfId="5591" xr:uid="{00000000-0005-0000-0000-000020010000}"/>
    <cellStyle name="Calculation 2 2 3 4" xfId="6032" xr:uid="{00000000-0005-0000-0000-000021010000}"/>
    <cellStyle name="Calculation 2 2 3 5" xfId="6141" xr:uid="{00000000-0005-0000-0000-000022010000}"/>
    <cellStyle name="Calculation 2 2 3 6" xfId="6249" xr:uid="{00000000-0005-0000-0000-000023010000}"/>
    <cellStyle name="Calculation 2 2 4" xfId="5162" xr:uid="{00000000-0005-0000-0000-000024010000}"/>
    <cellStyle name="Calculation 2 2 5" xfId="5258" xr:uid="{00000000-0005-0000-0000-000025010000}"/>
    <cellStyle name="Calculation 2 2 6" xfId="5831" xr:uid="{00000000-0005-0000-0000-000026010000}"/>
    <cellStyle name="Calculation 2 2 7" xfId="5086" xr:uid="{00000000-0005-0000-0000-000027010000}"/>
    <cellStyle name="Calculation 2 2 8" xfId="5948" xr:uid="{00000000-0005-0000-0000-000028010000}"/>
    <cellStyle name="Calculation 2 3" xfId="2767" xr:uid="{00000000-0005-0000-0000-000029010000}"/>
    <cellStyle name="Calculation 2 3 2" xfId="4741" xr:uid="{00000000-0005-0000-0000-00002A010000}"/>
    <cellStyle name="Calculation 2 3 2 2" xfId="5900" xr:uid="{00000000-0005-0000-0000-00002B010000}"/>
    <cellStyle name="Calculation 2 3 2 3" xfId="5206" xr:uid="{00000000-0005-0000-0000-00002C010000}"/>
    <cellStyle name="Calculation 2 3 2 4" xfId="6024" xr:uid="{00000000-0005-0000-0000-00002D010000}"/>
    <cellStyle name="Calculation 2 3 2 5" xfId="6133" xr:uid="{00000000-0005-0000-0000-00002E010000}"/>
    <cellStyle name="Calculation 2 3 2 6" xfId="6241" xr:uid="{00000000-0005-0000-0000-00002F010000}"/>
    <cellStyle name="Calculation 2 3 3" xfId="4700" xr:uid="{00000000-0005-0000-0000-000030010000}"/>
    <cellStyle name="Calculation 2 3 3 2" xfId="5860" xr:uid="{00000000-0005-0000-0000-000031010000}"/>
    <cellStyle name="Calculation 2 3 3 3" xfId="5503" xr:uid="{00000000-0005-0000-0000-000032010000}"/>
    <cellStyle name="Calculation 2 3 3 4" xfId="5984" xr:uid="{00000000-0005-0000-0000-000033010000}"/>
    <cellStyle name="Calculation 2 3 3 5" xfId="6093" xr:uid="{00000000-0005-0000-0000-000034010000}"/>
    <cellStyle name="Calculation 2 3 3 6" xfId="6201" xr:uid="{00000000-0005-0000-0000-000035010000}"/>
    <cellStyle name="Calculation 2 3 4" xfId="5579" xr:uid="{00000000-0005-0000-0000-000036010000}"/>
    <cellStyle name="Calculation 2 3 5" xfId="5257" xr:uid="{00000000-0005-0000-0000-000037010000}"/>
    <cellStyle name="Calculation 2 3 6" xfId="5830" xr:uid="{00000000-0005-0000-0000-000038010000}"/>
    <cellStyle name="Calculation 2 3 7" xfId="5814" xr:uid="{00000000-0005-0000-0000-000039010000}"/>
    <cellStyle name="Calculation 2 3 8" xfId="5210" xr:uid="{00000000-0005-0000-0000-00003A010000}"/>
    <cellStyle name="Calculation 2 4" xfId="2768" xr:uid="{00000000-0005-0000-0000-00003B010000}"/>
    <cellStyle name="Calculation 2 4 2" xfId="4742" xr:uid="{00000000-0005-0000-0000-00003C010000}"/>
    <cellStyle name="Calculation 2 4 2 2" xfId="5901" xr:uid="{00000000-0005-0000-0000-00003D010000}"/>
    <cellStyle name="Calculation 2 4 2 3" xfId="5095" xr:uid="{00000000-0005-0000-0000-00003E010000}"/>
    <cellStyle name="Calculation 2 4 2 4" xfId="6025" xr:uid="{00000000-0005-0000-0000-00003F010000}"/>
    <cellStyle name="Calculation 2 4 2 5" xfId="6134" xr:uid="{00000000-0005-0000-0000-000040010000}"/>
    <cellStyle name="Calculation 2 4 2 6" xfId="6242" xr:uid="{00000000-0005-0000-0000-000041010000}"/>
    <cellStyle name="Calculation 2 4 3" xfId="4701" xr:uid="{00000000-0005-0000-0000-000042010000}"/>
    <cellStyle name="Calculation 2 4 3 2" xfId="5861" xr:uid="{00000000-0005-0000-0000-000043010000}"/>
    <cellStyle name="Calculation 2 4 3 3" xfId="5502" xr:uid="{00000000-0005-0000-0000-000044010000}"/>
    <cellStyle name="Calculation 2 4 3 4" xfId="5985" xr:uid="{00000000-0005-0000-0000-000045010000}"/>
    <cellStyle name="Calculation 2 4 3 5" xfId="6094" xr:uid="{00000000-0005-0000-0000-000046010000}"/>
    <cellStyle name="Calculation 2 4 3 6" xfId="6202" xr:uid="{00000000-0005-0000-0000-000047010000}"/>
    <cellStyle name="Calculation 2 4 4" xfId="5314" xr:uid="{00000000-0005-0000-0000-000048010000}"/>
    <cellStyle name="Calculation 2 4 5" xfId="5243" xr:uid="{00000000-0005-0000-0000-000049010000}"/>
    <cellStyle name="Calculation 2 4 6" xfId="5829" xr:uid="{00000000-0005-0000-0000-00004A010000}"/>
    <cellStyle name="Calculation 2 4 7" xfId="5214" xr:uid="{00000000-0005-0000-0000-00004B010000}"/>
    <cellStyle name="Calculation 2 4 8" xfId="5509" xr:uid="{00000000-0005-0000-0000-00004C010000}"/>
    <cellStyle name="Calculation 2 5" xfId="4161" xr:uid="{00000000-0005-0000-0000-00004D010000}"/>
    <cellStyle name="Calculation 2 5 2" xfId="4778" xr:uid="{00000000-0005-0000-0000-00004E010000}"/>
    <cellStyle name="Calculation 2 5 2 2" xfId="5937" xr:uid="{00000000-0005-0000-0000-00004F010000}"/>
    <cellStyle name="Calculation 2 5 2 3" xfId="4815" xr:uid="{00000000-0005-0000-0000-000050010000}"/>
    <cellStyle name="Calculation 2 5 2 4" xfId="6061" xr:uid="{00000000-0005-0000-0000-000051010000}"/>
    <cellStyle name="Calculation 2 5 2 5" xfId="6170" xr:uid="{00000000-0005-0000-0000-000052010000}"/>
    <cellStyle name="Calculation 2 5 2 6" xfId="6278" xr:uid="{00000000-0005-0000-0000-000053010000}"/>
    <cellStyle name="Calculation 2 5 3" xfId="4753" xr:uid="{00000000-0005-0000-0000-000054010000}"/>
    <cellStyle name="Calculation 2 5 3 2" xfId="5912" xr:uid="{00000000-0005-0000-0000-000055010000}"/>
    <cellStyle name="Calculation 2 5 3 3" xfId="5600" xr:uid="{00000000-0005-0000-0000-000056010000}"/>
    <cellStyle name="Calculation 2 5 3 4" xfId="6036" xr:uid="{00000000-0005-0000-0000-000057010000}"/>
    <cellStyle name="Calculation 2 5 3 5" xfId="6145" xr:uid="{00000000-0005-0000-0000-000058010000}"/>
    <cellStyle name="Calculation 2 5 3 6" xfId="6253" xr:uid="{00000000-0005-0000-0000-000059010000}"/>
    <cellStyle name="Calculation 2 5 4" xfId="5791" xr:uid="{00000000-0005-0000-0000-00005A010000}"/>
    <cellStyle name="Calculation 2 5 5" xfId="4812" xr:uid="{00000000-0005-0000-0000-00005B010000}"/>
    <cellStyle name="Calculation 2 5 6" xfId="5254" xr:uid="{00000000-0005-0000-0000-00005C010000}"/>
    <cellStyle name="Calculation 2 5 7" xfId="5821" xr:uid="{00000000-0005-0000-0000-00005D010000}"/>
    <cellStyle name="Calculation 2 5 8" xfId="5117" xr:uid="{00000000-0005-0000-0000-00005E010000}"/>
    <cellStyle name="Calculation 2 6" xfId="4727" xr:uid="{00000000-0005-0000-0000-00005F010000}"/>
    <cellStyle name="Calculation 2 6 2" xfId="5886" xr:uid="{00000000-0005-0000-0000-000060010000}"/>
    <cellStyle name="Calculation 2 6 3" xfId="5592" xr:uid="{00000000-0005-0000-0000-000061010000}"/>
    <cellStyle name="Calculation 2 6 4" xfId="6010" xr:uid="{00000000-0005-0000-0000-000062010000}"/>
    <cellStyle name="Calculation 2 6 5" xfId="6119" xr:uid="{00000000-0005-0000-0000-000063010000}"/>
    <cellStyle name="Calculation 2 6 6" xfId="6227" xr:uid="{00000000-0005-0000-0000-000064010000}"/>
    <cellStyle name="Calculation 2 7" xfId="4756" xr:uid="{00000000-0005-0000-0000-000065010000}"/>
    <cellStyle name="Calculation 2 7 2" xfId="5915" xr:uid="{00000000-0005-0000-0000-000066010000}"/>
    <cellStyle name="Calculation 2 7 3" xfId="5494" xr:uid="{00000000-0005-0000-0000-000067010000}"/>
    <cellStyle name="Calculation 2 7 4" xfId="6039" xr:uid="{00000000-0005-0000-0000-000068010000}"/>
    <cellStyle name="Calculation 2 7 5" xfId="6148" xr:uid="{00000000-0005-0000-0000-000069010000}"/>
    <cellStyle name="Calculation 2 7 6" xfId="6256" xr:uid="{00000000-0005-0000-0000-00006A010000}"/>
    <cellStyle name="Calculation 2 8" xfId="5487" xr:uid="{00000000-0005-0000-0000-00006B010000}"/>
    <cellStyle name="Calculation 2 9" xfId="5078" xr:uid="{00000000-0005-0000-0000-00006C010000}"/>
    <cellStyle name="Calculation 3" xfId="4676" xr:uid="{00000000-0005-0000-0000-00006D010000}"/>
    <cellStyle name="Calculation 3 2" xfId="5837" xr:uid="{00000000-0005-0000-0000-00006E010000}"/>
    <cellStyle name="Calculation 3 3" xfId="5506" xr:uid="{00000000-0005-0000-0000-00006F010000}"/>
    <cellStyle name="Calculation 3 4" xfId="5962" xr:uid="{00000000-0005-0000-0000-000070010000}"/>
    <cellStyle name="Calculation 3 5" xfId="6071" xr:uid="{00000000-0005-0000-0000-000071010000}"/>
    <cellStyle name="Calculation 3 6" xfId="6179" xr:uid="{00000000-0005-0000-0000-000072010000}"/>
    <cellStyle name="Calculation 4" xfId="4684" xr:uid="{00000000-0005-0000-0000-000073010000}"/>
    <cellStyle name="Calculation 4 2" xfId="5844" xr:uid="{00000000-0005-0000-0000-000074010000}"/>
    <cellStyle name="Calculation 4 3" xfId="5486" xr:uid="{00000000-0005-0000-0000-000075010000}"/>
    <cellStyle name="Calculation 4 4" xfId="5969" xr:uid="{00000000-0005-0000-0000-000076010000}"/>
    <cellStyle name="Calculation 4 5" xfId="6078" xr:uid="{00000000-0005-0000-0000-000077010000}"/>
    <cellStyle name="Calculation 4 6" xfId="6186" xr:uid="{00000000-0005-0000-0000-000078010000}"/>
    <cellStyle name="Calculation 5" xfId="5152" xr:uid="{00000000-0005-0000-0000-000079010000}"/>
    <cellStyle name="Calculation 6" xfId="5567" xr:uid="{00000000-0005-0000-0000-00007A010000}"/>
    <cellStyle name="Calculation 7" xfId="5137" xr:uid="{00000000-0005-0000-0000-00007B010000}"/>
    <cellStyle name="Calculation 8" xfId="5067" xr:uid="{00000000-0005-0000-0000-00007C010000}"/>
    <cellStyle name="Calculation 9" xfId="5102" xr:uid="{00000000-0005-0000-0000-00007D010000}"/>
    <cellStyle name="Cálculo 2" xfId="20" xr:uid="{00000000-0005-0000-0000-00007E010000}"/>
    <cellStyle name="Cálculo 2 10" xfId="4804" xr:uid="{00000000-0005-0000-0000-00007F010000}"/>
    <cellStyle name="Cálculo 2 2" xfId="2769" xr:uid="{00000000-0005-0000-0000-000080010000}"/>
    <cellStyle name="Cálculo 2 2 2" xfId="4743" xr:uid="{00000000-0005-0000-0000-000081010000}"/>
    <cellStyle name="Cálculo 2 2 2 2" xfId="5902" xr:uid="{00000000-0005-0000-0000-000082010000}"/>
    <cellStyle name="Cálculo 2 2 2 3" xfId="5146" xr:uid="{00000000-0005-0000-0000-000083010000}"/>
    <cellStyle name="Cálculo 2 2 2 4" xfId="6026" xr:uid="{00000000-0005-0000-0000-000084010000}"/>
    <cellStyle name="Cálculo 2 2 2 5" xfId="6135" xr:uid="{00000000-0005-0000-0000-000085010000}"/>
    <cellStyle name="Cálculo 2 2 2 6" xfId="6243" xr:uid="{00000000-0005-0000-0000-000086010000}"/>
    <cellStyle name="Cálculo 2 2 3" xfId="4687" xr:uid="{00000000-0005-0000-0000-000087010000}"/>
    <cellStyle name="Cálculo 2 2 3 2" xfId="5847" xr:uid="{00000000-0005-0000-0000-000088010000}"/>
    <cellStyle name="Cálculo 2 2 3 3" xfId="5776" xr:uid="{00000000-0005-0000-0000-000089010000}"/>
    <cellStyle name="Cálculo 2 2 3 4" xfId="5971" xr:uid="{00000000-0005-0000-0000-00008A010000}"/>
    <cellStyle name="Cálculo 2 2 3 5" xfId="6080" xr:uid="{00000000-0005-0000-0000-00008B010000}"/>
    <cellStyle name="Cálculo 2 2 3 6" xfId="6188" xr:uid="{00000000-0005-0000-0000-00008C010000}"/>
    <cellStyle name="Cálculo 2 2 4" xfId="5313" xr:uid="{00000000-0005-0000-0000-00008D010000}"/>
    <cellStyle name="Cálculo 2 2 5" xfId="5580" xr:uid="{00000000-0005-0000-0000-00008E010000}"/>
    <cellStyle name="Cálculo 2 2 6" xfId="5828" xr:uid="{00000000-0005-0000-0000-00008F010000}"/>
    <cellStyle name="Cálculo 2 2 7" xfId="5954" xr:uid="{00000000-0005-0000-0000-000090010000}"/>
    <cellStyle name="Cálculo 2 2 8" xfId="5522" xr:uid="{00000000-0005-0000-0000-000091010000}"/>
    <cellStyle name="Cálculo 2 3" xfId="4677" xr:uid="{00000000-0005-0000-0000-000092010000}"/>
    <cellStyle name="Cálculo 2 3 2" xfId="5838" xr:uid="{00000000-0005-0000-0000-000093010000}"/>
    <cellStyle name="Cálculo 2 3 3" xfId="5147" xr:uid="{00000000-0005-0000-0000-000094010000}"/>
    <cellStyle name="Cálculo 2 3 4" xfId="5963" xr:uid="{00000000-0005-0000-0000-000095010000}"/>
    <cellStyle name="Cálculo 2 3 5" xfId="6072" xr:uid="{00000000-0005-0000-0000-000096010000}"/>
    <cellStyle name="Cálculo 2 3 6" xfId="6180" xr:uid="{00000000-0005-0000-0000-000097010000}"/>
    <cellStyle name="Cálculo 2 4" xfId="4692" xr:uid="{00000000-0005-0000-0000-000098010000}"/>
    <cellStyle name="Cálculo 2 4 2" xfId="5852" xr:uid="{00000000-0005-0000-0000-000099010000}"/>
    <cellStyle name="Cálculo 2 4 3" xfId="5249" xr:uid="{00000000-0005-0000-0000-00009A010000}"/>
    <cellStyle name="Cálculo 2 4 4" xfId="5976" xr:uid="{00000000-0005-0000-0000-00009B010000}"/>
    <cellStyle name="Cálculo 2 4 5" xfId="6085" xr:uid="{00000000-0005-0000-0000-00009C010000}"/>
    <cellStyle name="Cálculo 2 4 6" xfId="6193" xr:uid="{00000000-0005-0000-0000-00009D010000}"/>
    <cellStyle name="Cálculo 2 5" xfId="617" xr:uid="{00000000-0005-0000-0000-00009E010000}"/>
    <cellStyle name="Cálculo 2 6" xfId="5151" xr:uid="{00000000-0005-0000-0000-00009F010000}"/>
    <cellStyle name="Cálculo 2 7" xfId="5804" xr:uid="{00000000-0005-0000-0000-0000A0010000}"/>
    <cellStyle name="Cálculo 2 8" xfId="5796" xr:uid="{00000000-0005-0000-0000-0000A1010000}"/>
    <cellStyle name="Cálculo 2 9" xfId="5586" xr:uid="{00000000-0005-0000-0000-0000A2010000}"/>
    <cellStyle name="Cálculo 3" xfId="151" xr:uid="{00000000-0005-0000-0000-0000A3010000}"/>
    <cellStyle name="Cálculo 3 2" xfId="4744" xr:uid="{00000000-0005-0000-0000-0000A4010000}"/>
    <cellStyle name="Cálculo 3 2 2" xfId="5903" xr:uid="{00000000-0005-0000-0000-0000A5010000}"/>
    <cellStyle name="Cálculo 3 2 3" xfId="5527" xr:uid="{00000000-0005-0000-0000-0000A6010000}"/>
    <cellStyle name="Cálculo 3 2 4" xfId="6027" xr:uid="{00000000-0005-0000-0000-0000A7010000}"/>
    <cellStyle name="Cálculo 3 2 5" xfId="6136" xr:uid="{00000000-0005-0000-0000-0000A8010000}"/>
    <cellStyle name="Cálculo 3 2 6" xfId="6244" xr:uid="{00000000-0005-0000-0000-0000A9010000}"/>
    <cellStyle name="Cálculo 3 3" xfId="4786" xr:uid="{00000000-0005-0000-0000-0000AA010000}"/>
    <cellStyle name="Cálculo 3 3 2" xfId="5944" xr:uid="{00000000-0005-0000-0000-0000AB010000}"/>
    <cellStyle name="Cálculo 3 3 3" xfId="5960" xr:uid="{00000000-0005-0000-0000-0000AC010000}"/>
    <cellStyle name="Cálculo 3 3 4" xfId="6068" xr:uid="{00000000-0005-0000-0000-0000AD010000}"/>
    <cellStyle name="Cálculo 3 3 5" xfId="6177" xr:uid="{00000000-0005-0000-0000-0000AE010000}"/>
    <cellStyle name="Cálculo 3 3 6" xfId="6285" xr:uid="{00000000-0005-0000-0000-0000AF010000}"/>
    <cellStyle name="Cálculo 3 4" xfId="5312" xr:uid="{00000000-0005-0000-0000-0000B0010000}"/>
    <cellStyle name="Cálculo 3 5" xfId="5236" xr:uid="{00000000-0005-0000-0000-0000B1010000}"/>
    <cellStyle name="Cálculo 3 6" xfId="5827" xr:uid="{00000000-0005-0000-0000-0000B2010000}"/>
    <cellStyle name="Cálculo 3 7" xfId="4813" xr:uid="{00000000-0005-0000-0000-0000B3010000}"/>
    <cellStyle name="Cálculo 3 8" xfId="5061" xr:uid="{00000000-0005-0000-0000-0000B4010000}"/>
    <cellStyle name="Cancel" xfId="152" xr:uid="{00000000-0005-0000-0000-0000B5010000}"/>
    <cellStyle name="Celda de comprobación 2" xfId="21" xr:uid="{00000000-0005-0000-0000-0000B6010000}"/>
    <cellStyle name="Celda de comprobación 2 2" xfId="2770" xr:uid="{00000000-0005-0000-0000-0000B7010000}"/>
    <cellStyle name="Celda de comprobación 2 3" xfId="618" xr:uid="{00000000-0005-0000-0000-0000B8010000}"/>
    <cellStyle name="Celda de comprobación 3" xfId="153" xr:uid="{00000000-0005-0000-0000-0000B9010000}"/>
    <cellStyle name="Celda vinculada 2" xfId="22" xr:uid="{00000000-0005-0000-0000-0000BA010000}"/>
    <cellStyle name="Celda vinculada 2 2" xfId="2771" xr:uid="{00000000-0005-0000-0000-0000BB010000}"/>
    <cellStyle name="Celda vinculada 2 3" xfId="619" xr:uid="{00000000-0005-0000-0000-0000BC010000}"/>
    <cellStyle name="Celda vinculada 3" xfId="154" xr:uid="{00000000-0005-0000-0000-0000BD010000}"/>
    <cellStyle name="Check Cell" xfId="620" xr:uid="{00000000-0005-0000-0000-0000BE010000}"/>
    <cellStyle name="Check Cell 2" xfId="2320" xr:uid="{00000000-0005-0000-0000-0000BF010000}"/>
    <cellStyle name="Check Cell 3" xfId="2772" xr:uid="{00000000-0005-0000-0000-0000C0010000}"/>
    <cellStyle name="Check Cell 4" xfId="2773" xr:uid="{00000000-0005-0000-0000-0000C1010000}"/>
    <cellStyle name="CIENTOS" xfId="155" xr:uid="{00000000-0005-0000-0000-0000C2010000}"/>
    <cellStyle name="CIENTOS 2" xfId="156" xr:uid="{00000000-0005-0000-0000-0000C3010000}"/>
    <cellStyle name="CIENTOS 2D" xfId="157" xr:uid="{00000000-0005-0000-0000-0000C4010000}"/>
    <cellStyle name="CIENTOS 2D 2" xfId="158" xr:uid="{00000000-0005-0000-0000-0000C5010000}"/>
    <cellStyle name="CIENTOS 2D_PRESUPUESTO FASE III ABR-2015 Rev3" xfId="159" xr:uid="{00000000-0005-0000-0000-0000C6010000}"/>
    <cellStyle name="CIENTOS 3D" xfId="160" xr:uid="{00000000-0005-0000-0000-0000C7010000}"/>
    <cellStyle name="CIENTOS 3D 2" xfId="161" xr:uid="{00000000-0005-0000-0000-0000C8010000}"/>
    <cellStyle name="CIENTOS 3D_PRESUPUESTO FASE III ABR-2015 Rev3" xfId="162" xr:uid="{00000000-0005-0000-0000-0000C9010000}"/>
    <cellStyle name="CIENTOS 4D" xfId="163" xr:uid="{00000000-0005-0000-0000-0000CA010000}"/>
    <cellStyle name="CIENTOS 4D 2" xfId="164" xr:uid="{00000000-0005-0000-0000-0000CB010000}"/>
    <cellStyle name="CIENTOS 4D_PRESUPUESTO FASE III ABR-2015 Rev3" xfId="165" xr:uid="{00000000-0005-0000-0000-0000CC010000}"/>
    <cellStyle name="CIENTOS_CantidadesGirardota" xfId="166" xr:uid="{00000000-0005-0000-0000-0000CD010000}"/>
    <cellStyle name="Comma" xfId="167" xr:uid="{00000000-0005-0000-0000-0000CE010000}"/>
    <cellStyle name="Comma 2" xfId="2163" xr:uid="{00000000-0005-0000-0000-0000CF010000}"/>
    <cellStyle name="Comma0" xfId="168" xr:uid="{00000000-0005-0000-0000-0000D0010000}"/>
    <cellStyle name="Comma0 2" xfId="621" xr:uid="{00000000-0005-0000-0000-0000D1010000}"/>
    <cellStyle name="CUADRO1" xfId="2164" xr:uid="{00000000-0005-0000-0000-0000D2010000}"/>
    <cellStyle name="CUADRO1 2" xfId="2165" xr:uid="{00000000-0005-0000-0000-0000D3010000}"/>
    <cellStyle name="CUADRO1 3" xfId="2166" xr:uid="{00000000-0005-0000-0000-0000D4010000}"/>
    <cellStyle name="CUADRO1_Presupuesto U.S" xfId="2167" xr:uid="{00000000-0005-0000-0000-0000D5010000}"/>
    <cellStyle name="Currency" xfId="169" xr:uid="{00000000-0005-0000-0000-0000D6010000}"/>
    <cellStyle name="Currency 2" xfId="2168" xr:uid="{00000000-0005-0000-0000-0000D7010000}"/>
    <cellStyle name="Currency0" xfId="170" xr:uid="{00000000-0005-0000-0000-0000D8010000}"/>
    <cellStyle name="Currency0 2" xfId="622" xr:uid="{00000000-0005-0000-0000-0000D9010000}"/>
    <cellStyle name="Date" xfId="171" xr:uid="{00000000-0005-0000-0000-0000DA010000}"/>
    <cellStyle name="Date 2" xfId="2169" xr:uid="{00000000-0005-0000-0000-0000DB010000}"/>
    <cellStyle name="Date 2 2" xfId="2774" xr:uid="{00000000-0005-0000-0000-0000DC010000}"/>
    <cellStyle name="Date 2 3" xfId="2775" xr:uid="{00000000-0005-0000-0000-0000DD010000}"/>
    <cellStyle name="Date 2 4" xfId="2776" xr:uid="{00000000-0005-0000-0000-0000DE010000}"/>
    <cellStyle name="Date 2 5" xfId="4162" xr:uid="{00000000-0005-0000-0000-0000DF010000}"/>
    <cellStyle name="Date 3" xfId="2321" xr:uid="{00000000-0005-0000-0000-0000E0010000}"/>
    <cellStyle name="Date 4" xfId="623" xr:uid="{00000000-0005-0000-0000-0000E1010000}"/>
    <cellStyle name="Encabezado 4 2" xfId="23" xr:uid="{00000000-0005-0000-0000-0000E2010000}"/>
    <cellStyle name="Encabezado 4 2 2" xfId="2777" xr:uid="{00000000-0005-0000-0000-0000E3010000}"/>
    <cellStyle name="Encabezado 4 2 3" xfId="624" xr:uid="{00000000-0005-0000-0000-0000E4010000}"/>
    <cellStyle name="Encabezado 4 3" xfId="172" xr:uid="{00000000-0005-0000-0000-0000E5010000}"/>
    <cellStyle name="Énfasis1 2" xfId="24" xr:uid="{00000000-0005-0000-0000-0000E6010000}"/>
    <cellStyle name="Énfasis1 2 2" xfId="2778" xr:uid="{00000000-0005-0000-0000-0000E7010000}"/>
    <cellStyle name="Énfasis1 2 3" xfId="625" xr:uid="{00000000-0005-0000-0000-0000E8010000}"/>
    <cellStyle name="Énfasis1 3" xfId="173" xr:uid="{00000000-0005-0000-0000-0000E9010000}"/>
    <cellStyle name="Énfasis2 2" xfId="25" xr:uid="{00000000-0005-0000-0000-0000EA010000}"/>
    <cellStyle name="Énfasis2 2 2" xfId="2779" xr:uid="{00000000-0005-0000-0000-0000EB010000}"/>
    <cellStyle name="Énfasis2 2 3" xfId="626" xr:uid="{00000000-0005-0000-0000-0000EC010000}"/>
    <cellStyle name="Énfasis2 3" xfId="174" xr:uid="{00000000-0005-0000-0000-0000ED010000}"/>
    <cellStyle name="Énfasis3 2" xfId="26" xr:uid="{00000000-0005-0000-0000-0000EE010000}"/>
    <cellStyle name="Énfasis3 2 2" xfId="2780" xr:uid="{00000000-0005-0000-0000-0000EF010000}"/>
    <cellStyle name="Énfasis3 2 3" xfId="627" xr:uid="{00000000-0005-0000-0000-0000F0010000}"/>
    <cellStyle name="Énfasis3 3" xfId="175" xr:uid="{00000000-0005-0000-0000-0000F1010000}"/>
    <cellStyle name="Énfasis4 2" xfId="27" xr:uid="{00000000-0005-0000-0000-0000F2010000}"/>
    <cellStyle name="Énfasis4 2 2" xfId="2781" xr:uid="{00000000-0005-0000-0000-0000F3010000}"/>
    <cellStyle name="Énfasis4 2 3" xfId="628" xr:uid="{00000000-0005-0000-0000-0000F4010000}"/>
    <cellStyle name="Énfasis4 3" xfId="176" xr:uid="{00000000-0005-0000-0000-0000F5010000}"/>
    <cellStyle name="Énfasis5 2" xfId="28" xr:uid="{00000000-0005-0000-0000-0000F6010000}"/>
    <cellStyle name="Énfasis5 2 2" xfId="2782" xr:uid="{00000000-0005-0000-0000-0000F7010000}"/>
    <cellStyle name="Énfasis5 2 3" xfId="629" xr:uid="{00000000-0005-0000-0000-0000F8010000}"/>
    <cellStyle name="Énfasis5 3" xfId="177" xr:uid="{00000000-0005-0000-0000-0000F9010000}"/>
    <cellStyle name="Énfasis6 2" xfId="29" xr:uid="{00000000-0005-0000-0000-0000FA010000}"/>
    <cellStyle name="Énfasis6 2 2" xfId="2783" xr:uid="{00000000-0005-0000-0000-0000FB010000}"/>
    <cellStyle name="Énfasis6 2 3" xfId="630" xr:uid="{00000000-0005-0000-0000-0000FC010000}"/>
    <cellStyle name="Énfasis6 3" xfId="178" xr:uid="{00000000-0005-0000-0000-0000FD010000}"/>
    <cellStyle name="Entrada 2" xfId="30" xr:uid="{00000000-0005-0000-0000-0000FE010000}"/>
    <cellStyle name="Entrada 2 10" xfId="5599" xr:uid="{00000000-0005-0000-0000-0000FF010000}"/>
    <cellStyle name="Entrada 2 2" xfId="2784" xr:uid="{00000000-0005-0000-0000-000000020000}"/>
    <cellStyle name="Entrada 2 2 2" xfId="4745" xr:uid="{00000000-0005-0000-0000-000001020000}"/>
    <cellStyle name="Entrada 2 2 2 2" xfId="5904" xr:uid="{00000000-0005-0000-0000-000002020000}"/>
    <cellStyle name="Entrada 2 2 2 3" xfId="5526" xr:uid="{00000000-0005-0000-0000-000003020000}"/>
    <cellStyle name="Entrada 2 2 2 4" xfId="6028" xr:uid="{00000000-0005-0000-0000-000004020000}"/>
    <cellStyle name="Entrada 2 2 2 5" xfId="6137" xr:uid="{00000000-0005-0000-0000-000005020000}"/>
    <cellStyle name="Entrada 2 2 2 6" xfId="6245" xr:uid="{00000000-0005-0000-0000-000006020000}"/>
    <cellStyle name="Entrada 2 2 3" xfId="4728" xr:uid="{00000000-0005-0000-0000-000007020000}"/>
    <cellStyle name="Entrada 2 2 3 2" xfId="5887" xr:uid="{00000000-0005-0000-0000-000008020000}"/>
    <cellStyle name="Entrada 2 2 3 3" xfId="5498" xr:uid="{00000000-0005-0000-0000-000009020000}"/>
    <cellStyle name="Entrada 2 2 3 4" xfId="6011" xr:uid="{00000000-0005-0000-0000-00000A020000}"/>
    <cellStyle name="Entrada 2 2 3 5" xfId="6120" xr:uid="{00000000-0005-0000-0000-00000B020000}"/>
    <cellStyle name="Entrada 2 2 3 6" xfId="6228" xr:uid="{00000000-0005-0000-0000-00000C020000}"/>
    <cellStyle name="Entrada 2 2 4" xfId="5063" xr:uid="{00000000-0005-0000-0000-00000D020000}"/>
    <cellStyle name="Entrada 2 2 5" xfId="5256" xr:uid="{00000000-0005-0000-0000-00000E020000}"/>
    <cellStyle name="Entrada 2 2 6" xfId="5289" xr:uid="{00000000-0005-0000-0000-00000F020000}"/>
    <cellStyle name="Entrada 2 2 7" xfId="4822" xr:uid="{00000000-0005-0000-0000-000010020000}"/>
    <cellStyle name="Entrada 2 2 8" xfId="5813" xr:uid="{00000000-0005-0000-0000-000011020000}"/>
    <cellStyle name="Entrada 2 3" xfId="4678" xr:uid="{00000000-0005-0000-0000-000012020000}"/>
    <cellStyle name="Entrada 2 3 2" xfId="5839" xr:uid="{00000000-0005-0000-0000-000013020000}"/>
    <cellStyle name="Entrada 2 3 3" xfId="5220" xr:uid="{00000000-0005-0000-0000-000014020000}"/>
    <cellStyle name="Entrada 2 3 4" xfId="5964" xr:uid="{00000000-0005-0000-0000-000015020000}"/>
    <cellStyle name="Entrada 2 3 5" xfId="6073" xr:uid="{00000000-0005-0000-0000-000016020000}"/>
    <cellStyle name="Entrada 2 3 6" xfId="6181" xr:uid="{00000000-0005-0000-0000-000017020000}"/>
    <cellStyle name="Entrada 2 4" xfId="4720" xr:uid="{00000000-0005-0000-0000-000018020000}"/>
    <cellStyle name="Entrada 2 4 2" xfId="5880" xr:uid="{00000000-0005-0000-0000-000019020000}"/>
    <cellStyle name="Entrada 2 4 3" xfId="5097" xr:uid="{00000000-0005-0000-0000-00001A020000}"/>
    <cellStyle name="Entrada 2 4 4" xfId="6004" xr:uid="{00000000-0005-0000-0000-00001B020000}"/>
    <cellStyle name="Entrada 2 4 5" xfId="6113" xr:uid="{00000000-0005-0000-0000-00001C020000}"/>
    <cellStyle name="Entrada 2 4 6" xfId="6221" xr:uid="{00000000-0005-0000-0000-00001D020000}"/>
    <cellStyle name="Entrada 2 5" xfId="631" xr:uid="{00000000-0005-0000-0000-00001E020000}"/>
    <cellStyle name="Entrada 2 6" xfId="5150" xr:uid="{00000000-0005-0000-0000-00001F020000}"/>
    <cellStyle name="Entrada 2 7" xfId="5805" xr:uid="{00000000-0005-0000-0000-000020020000}"/>
    <cellStyle name="Entrada 2 8" xfId="5138" xr:uid="{00000000-0005-0000-0000-000021020000}"/>
    <cellStyle name="Entrada 2 9" xfId="5774" xr:uid="{00000000-0005-0000-0000-000022020000}"/>
    <cellStyle name="Entrada 3" xfId="179" xr:uid="{00000000-0005-0000-0000-000023020000}"/>
    <cellStyle name="Entrada 3 2" xfId="4746" xr:uid="{00000000-0005-0000-0000-000024020000}"/>
    <cellStyle name="Entrada 3 2 2" xfId="5905" xr:uid="{00000000-0005-0000-0000-000025020000}"/>
    <cellStyle name="Entrada 3 2 3" xfId="5218" xr:uid="{00000000-0005-0000-0000-000026020000}"/>
    <cellStyle name="Entrada 3 2 4" xfId="6029" xr:uid="{00000000-0005-0000-0000-000027020000}"/>
    <cellStyle name="Entrada 3 2 5" xfId="6138" xr:uid="{00000000-0005-0000-0000-000028020000}"/>
    <cellStyle name="Entrada 3 2 6" xfId="6246" xr:uid="{00000000-0005-0000-0000-000029020000}"/>
    <cellStyle name="Entrada 3 3" xfId="4754" xr:uid="{00000000-0005-0000-0000-00002A020000}"/>
    <cellStyle name="Entrada 3 3 2" xfId="5913" xr:uid="{00000000-0005-0000-0000-00002B020000}"/>
    <cellStyle name="Entrada 3 3 3" xfId="5800" xr:uid="{00000000-0005-0000-0000-00002C020000}"/>
    <cellStyle name="Entrada 3 3 4" xfId="6037" xr:uid="{00000000-0005-0000-0000-00002D020000}"/>
    <cellStyle name="Entrada 3 3 5" xfId="6146" xr:uid="{00000000-0005-0000-0000-00002E020000}"/>
    <cellStyle name="Entrada 3 3 6" xfId="6254" xr:uid="{00000000-0005-0000-0000-00002F020000}"/>
    <cellStyle name="Entrada 3 4" xfId="5062" xr:uid="{00000000-0005-0000-0000-000030020000}"/>
    <cellStyle name="Entrada 3 5" xfId="5255" xr:uid="{00000000-0005-0000-0000-000031020000}"/>
    <cellStyle name="Entrada 3 6" xfId="5585" xr:uid="{00000000-0005-0000-0000-000032020000}"/>
    <cellStyle name="Entrada 3 7" xfId="4821" xr:uid="{00000000-0005-0000-0000-000033020000}"/>
    <cellStyle name="Entrada 3 8" xfId="4820" xr:uid="{00000000-0005-0000-0000-000034020000}"/>
    <cellStyle name="Estilo 1" xfId="31" xr:uid="{00000000-0005-0000-0000-000035020000}"/>
    <cellStyle name="Euro" xfId="32" xr:uid="{00000000-0005-0000-0000-000036020000}"/>
    <cellStyle name="Euro 10" xfId="633" xr:uid="{00000000-0005-0000-0000-000037020000}"/>
    <cellStyle name="Euro 10 2" xfId="634" xr:uid="{00000000-0005-0000-0000-000038020000}"/>
    <cellStyle name="Euro 10 3" xfId="2322" xr:uid="{00000000-0005-0000-0000-000039020000}"/>
    <cellStyle name="Euro 10 3 2" xfId="2785" xr:uid="{00000000-0005-0000-0000-00003A020000}"/>
    <cellStyle name="Euro 10 3 3" xfId="2786" xr:uid="{00000000-0005-0000-0000-00003B020000}"/>
    <cellStyle name="Euro 10 3 4" xfId="2787" xr:uid="{00000000-0005-0000-0000-00003C020000}"/>
    <cellStyle name="Euro 10 3 5" xfId="4163" xr:uid="{00000000-0005-0000-0000-00003D020000}"/>
    <cellStyle name="Euro 100" xfId="635" xr:uid="{00000000-0005-0000-0000-00003E020000}"/>
    <cellStyle name="Euro 100 2" xfId="636" xr:uid="{00000000-0005-0000-0000-00003F020000}"/>
    <cellStyle name="Euro 100 3" xfId="2323" xr:uid="{00000000-0005-0000-0000-000040020000}"/>
    <cellStyle name="Euro 100 3 2" xfId="2788" xr:uid="{00000000-0005-0000-0000-000041020000}"/>
    <cellStyle name="Euro 100 3 3" xfId="2789" xr:uid="{00000000-0005-0000-0000-000042020000}"/>
    <cellStyle name="Euro 100 3 4" xfId="2790" xr:uid="{00000000-0005-0000-0000-000043020000}"/>
    <cellStyle name="Euro 100 3 5" xfId="4164" xr:uid="{00000000-0005-0000-0000-000044020000}"/>
    <cellStyle name="Euro 101" xfId="637" xr:uid="{00000000-0005-0000-0000-000045020000}"/>
    <cellStyle name="Euro 101 2" xfId="638" xr:uid="{00000000-0005-0000-0000-000046020000}"/>
    <cellStyle name="Euro 101 3" xfId="2324" xr:uid="{00000000-0005-0000-0000-000047020000}"/>
    <cellStyle name="Euro 101 3 2" xfId="2791" xr:uid="{00000000-0005-0000-0000-000048020000}"/>
    <cellStyle name="Euro 101 3 3" xfId="2792" xr:uid="{00000000-0005-0000-0000-000049020000}"/>
    <cellStyle name="Euro 101 3 4" xfId="2793" xr:uid="{00000000-0005-0000-0000-00004A020000}"/>
    <cellStyle name="Euro 101 3 5" xfId="4165" xr:uid="{00000000-0005-0000-0000-00004B020000}"/>
    <cellStyle name="Euro 102" xfId="639" xr:uid="{00000000-0005-0000-0000-00004C020000}"/>
    <cellStyle name="Euro 102 2" xfId="640" xr:uid="{00000000-0005-0000-0000-00004D020000}"/>
    <cellStyle name="Euro 102 3" xfId="2325" xr:uid="{00000000-0005-0000-0000-00004E020000}"/>
    <cellStyle name="Euro 102 3 2" xfId="2794" xr:uid="{00000000-0005-0000-0000-00004F020000}"/>
    <cellStyle name="Euro 102 3 3" xfId="2795" xr:uid="{00000000-0005-0000-0000-000050020000}"/>
    <cellStyle name="Euro 102 3 4" xfId="2796" xr:uid="{00000000-0005-0000-0000-000051020000}"/>
    <cellStyle name="Euro 102 3 5" xfId="4166" xr:uid="{00000000-0005-0000-0000-000052020000}"/>
    <cellStyle name="Euro 103" xfId="641" xr:uid="{00000000-0005-0000-0000-000053020000}"/>
    <cellStyle name="Euro 103 2" xfId="642" xr:uid="{00000000-0005-0000-0000-000054020000}"/>
    <cellStyle name="Euro 103 3" xfId="2326" xr:uid="{00000000-0005-0000-0000-000055020000}"/>
    <cellStyle name="Euro 103 3 2" xfId="2797" xr:uid="{00000000-0005-0000-0000-000056020000}"/>
    <cellStyle name="Euro 103 3 3" xfId="2798" xr:uid="{00000000-0005-0000-0000-000057020000}"/>
    <cellStyle name="Euro 103 3 4" xfId="2799" xr:uid="{00000000-0005-0000-0000-000058020000}"/>
    <cellStyle name="Euro 103 3 5" xfId="4167" xr:uid="{00000000-0005-0000-0000-000059020000}"/>
    <cellStyle name="Euro 104" xfId="643" xr:uid="{00000000-0005-0000-0000-00005A020000}"/>
    <cellStyle name="Euro 104 2" xfId="644" xr:uid="{00000000-0005-0000-0000-00005B020000}"/>
    <cellStyle name="Euro 104 2 2" xfId="645" xr:uid="{00000000-0005-0000-0000-00005C020000}"/>
    <cellStyle name="Euro 104 3" xfId="646" xr:uid="{00000000-0005-0000-0000-00005D020000}"/>
    <cellStyle name="Euro 104 4" xfId="2327" xr:uid="{00000000-0005-0000-0000-00005E020000}"/>
    <cellStyle name="Euro 104 4 2" xfId="2800" xr:uid="{00000000-0005-0000-0000-00005F020000}"/>
    <cellStyle name="Euro 104 4 3" xfId="2801" xr:uid="{00000000-0005-0000-0000-000060020000}"/>
    <cellStyle name="Euro 104 4 4" xfId="2802" xr:uid="{00000000-0005-0000-0000-000061020000}"/>
    <cellStyle name="Euro 104 4 5" xfId="4168" xr:uid="{00000000-0005-0000-0000-000062020000}"/>
    <cellStyle name="Euro 105" xfId="647" xr:uid="{00000000-0005-0000-0000-000063020000}"/>
    <cellStyle name="Euro 105 2" xfId="648" xr:uid="{00000000-0005-0000-0000-000064020000}"/>
    <cellStyle name="Euro 105 3" xfId="2328" xr:uid="{00000000-0005-0000-0000-000065020000}"/>
    <cellStyle name="Euro 105 3 2" xfId="2803" xr:uid="{00000000-0005-0000-0000-000066020000}"/>
    <cellStyle name="Euro 105 3 3" xfId="2804" xr:uid="{00000000-0005-0000-0000-000067020000}"/>
    <cellStyle name="Euro 105 3 4" xfId="2805" xr:uid="{00000000-0005-0000-0000-000068020000}"/>
    <cellStyle name="Euro 105 3 5" xfId="4169" xr:uid="{00000000-0005-0000-0000-000069020000}"/>
    <cellStyle name="Euro 106" xfId="649" xr:uid="{00000000-0005-0000-0000-00006A020000}"/>
    <cellStyle name="Euro 106 2" xfId="650" xr:uid="{00000000-0005-0000-0000-00006B020000}"/>
    <cellStyle name="Euro 107" xfId="651" xr:uid="{00000000-0005-0000-0000-00006C020000}"/>
    <cellStyle name="Euro 108" xfId="652" xr:uid="{00000000-0005-0000-0000-00006D020000}"/>
    <cellStyle name="Euro 109" xfId="2170" xr:uid="{00000000-0005-0000-0000-00006E020000}"/>
    <cellStyle name="Euro 109 2" xfId="2806" xr:uid="{00000000-0005-0000-0000-00006F020000}"/>
    <cellStyle name="Euro 109 3" xfId="2807" xr:uid="{00000000-0005-0000-0000-000070020000}"/>
    <cellStyle name="Euro 109 4" xfId="2808" xr:uid="{00000000-0005-0000-0000-000071020000}"/>
    <cellStyle name="Euro 109 5" xfId="4170" xr:uid="{00000000-0005-0000-0000-000072020000}"/>
    <cellStyle name="Euro 11" xfId="653" xr:uid="{00000000-0005-0000-0000-000073020000}"/>
    <cellStyle name="Euro 11 2" xfId="654" xr:uid="{00000000-0005-0000-0000-000074020000}"/>
    <cellStyle name="Euro 11 3" xfId="2329" xr:uid="{00000000-0005-0000-0000-000075020000}"/>
    <cellStyle name="Euro 11 3 2" xfId="2809" xr:uid="{00000000-0005-0000-0000-000076020000}"/>
    <cellStyle name="Euro 11 3 3" xfId="2810" xr:uid="{00000000-0005-0000-0000-000077020000}"/>
    <cellStyle name="Euro 11 3 4" xfId="2811" xr:uid="{00000000-0005-0000-0000-000078020000}"/>
    <cellStyle name="Euro 11 3 5" xfId="4171" xr:uid="{00000000-0005-0000-0000-000079020000}"/>
    <cellStyle name="Euro 110" xfId="2330" xr:uid="{00000000-0005-0000-0000-00007A020000}"/>
    <cellStyle name="Euro 111" xfId="2812" xr:uid="{00000000-0005-0000-0000-00007B020000}"/>
    <cellStyle name="Euro 112" xfId="632" xr:uid="{00000000-0005-0000-0000-00007C020000}"/>
    <cellStyle name="Euro 12" xfId="655" xr:uid="{00000000-0005-0000-0000-00007D020000}"/>
    <cellStyle name="Euro 12 2" xfId="656" xr:uid="{00000000-0005-0000-0000-00007E020000}"/>
    <cellStyle name="Euro 12 3" xfId="2331" xr:uid="{00000000-0005-0000-0000-00007F020000}"/>
    <cellStyle name="Euro 12 3 2" xfId="2813" xr:uid="{00000000-0005-0000-0000-000080020000}"/>
    <cellStyle name="Euro 12 3 3" xfId="2814" xr:uid="{00000000-0005-0000-0000-000081020000}"/>
    <cellStyle name="Euro 12 3 4" xfId="2815" xr:uid="{00000000-0005-0000-0000-000082020000}"/>
    <cellStyle name="Euro 12 3 5" xfId="4172" xr:uid="{00000000-0005-0000-0000-000083020000}"/>
    <cellStyle name="Euro 13" xfId="657" xr:uid="{00000000-0005-0000-0000-000084020000}"/>
    <cellStyle name="Euro 13 2" xfId="658" xr:uid="{00000000-0005-0000-0000-000085020000}"/>
    <cellStyle name="Euro 13 3" xfId="2332" xr:uid="{00000000-0005-0000-0000-000086020000}"/>
    <cellStyle name="Euro 13 3 2" xfId="2816" xr:uid="{00000000-0005-0000-0000-000087020000}"/>
    <cellStyle name="Euro 13 3 3" xfId="2817" xr:uid="{00000000-0005-0000-0000-000088020000}"/>
    <cellStyle name="Euro 13 3 4" xfId="2818" xr:uid="{00000000-0005-0000-0000-000089020000}"/>
    <cellStyle name="Euro 13 3 5" xfId="4173" xr:uid="{00000000-0005-0000-0000-00008A020000}"/>
    <cellStyle name="Euro 14" xfId="659" xr:uid="{00000000-0005-0000-0000-00008B020000}"/>
    <cellStyle name="Euro 14 2" xfId="660" xr:uid="{00000000-0005-0000-0000-00008C020000}"/>
    <cellStyle name="Euro 14 3" xfId="2333" xr:uid="{00000000-0005-0000-0000-00008D020000}"/>
    <cellStyle name="Euro 14 3 2" xfId="2819" xr:uid="{00000000-0005-0000-0000-00008E020000}"/>
    <cellStyle name="Euro 14 3 3" xfId="2820" xr:uid="{00000000-0005-0000-0000-00008F020000}"/>
    <cellStyle name="Euro 14 3 4" xfId="2821" xr:uid="{00000000-0005-0000-0000-000090020000}"/>
    <cellStyle name="Euro 14 3 5" xfId="4174" xr:uid="{00000000-0005-0000-0000-000091020000}"/>
    <cellStyle name="Euro 15" xfId="661" xr:uid="{00000000-0005-0000-0000-000092020000}"/>
    <cellStyle name="Euro 15 2" xfId="662" xr:uid="{00000000-0005-0000-0000-000093020000}"/>
    <cellStyle name="Euro 15 3" xfId="2334" xr:uid="{00000000-0005-0000-0000-000094020000}"/>
    <cellStyle name="Euro 15 3 2" xfId="2822" xr:uid="{00000000-0005-0000-0000-000095020000}"/>
    <cellStyle name="Euro 15 3 3" xfId="2823" xr:uid="{00000000-0005-0000-0000-000096020000}"/>
    <cellStyle name="Euro 15 3 4" xfId="2824" xr:uid="{00000000-0005-0000-0000-000097020000}"/>
    <cellStyle name="Euro 15 3 5" xfId="4175" xr:uid="{00000000-0005-0000-0000-000098020000}"/>
    <cellStyle name="Euro 16" xfId="663" xr:uid="{00000000-0005-0000-0000-000099020000}"/>
    <cellStyle name="Euro 16 2" xfId="664" xr:uid="{00000000-0005-0000-0000-00009A020000}"/>
    <cellStyle name="Euro 16 3" xfId="2335" xr:uid="{00000000-0005-0000-0000-00009B020000}"/>
    <cellStyle name="Euro 16 3 2" xfId="2825" xr:uid="{00000000-0005-0000-0000-00009C020000}"/>
    <cellStyle name="Euro 16 3 3" xfId="2826" xr:uid="{00000000-0005-0000-0000-00009D020000}"/>
    <cellStyle name="Euro 16 3 4" xfId="2827" xr:uid="{00000000-0005-0000-0000-00009E020000}"/>
    <cellStyle name="Euro 16 3 5" xfId="4176" xr:uid="{00000000-0005-0000-0000-00009F020000}"/>
    <cellStyle name="Euro 17" xfId="665" xr:uid="{00000000-0005-0000-0000-0000A0020000}"/>
    <cellStyle name="Euro 17 2" xfId="666" xr:uid="{00000000-0005-0000-0000-0000A1020000}"/>
    <cellStyle name="Euro 17 3" xfId="2336" xr:uid="{00000000-0005-0000-0000-0000A2020000}"/>
    <cellStyle name="Euro 17 3 2" xfId="2828" xr:uid="{00000000-0005-0000-0000-0000A3020000}"/>
    <cellStyle name="Euro 17 3 3" xfId="2829" xr:uid="{00000000-0005-0000-0000-0000A4020000}"/>
    <cellStyle name="Euro 17 3 4" xfId="2830" xr:uid="{00000000-0005-0000-0000-0000A5020000}"/>
    <cellStyle name="Euro 17 3 5" xfId="4177" xr:uid="{00000000-0005-0000-0000-0000A6020000}"/>
    <cellStyle name="Euro 18" xfId="667" xr:uid="{00000000-0005-0000-0000-0000A7020000}"/>
    <cellStyle name="Euro 18 2" xfId="668" xr:uid="{00000000-0005-0000-0000-0000A8020000}"/>
    <cellStyle name="Euro 18 3" xfId="2337" xr:uid="{00000000-0005-0000-0000-0000A9020000}"/>
    <cellStyle name="Euro 18 3 2" xfId="2831" xr:uid="{00000000-0005-0000-0000-0000AA020000}"/>
    <cellStyle name="Euro 18 3 3" xfId="2832" xr:uid="{00000000-0005-0000-0000-0000AB020000}"/>
    <cellStyle name="Euro 18 3 4" xfId="2833" xr:uid="{00000000-0005-0000-0000-0000AC020000}"/>
    <cellStyle name="Euro 18 3 5" xfId="4178" xr:uid="{00000000-0005-0000-0000-0000AD020000}"/>
    <cellStyle name="Euro 19" xfId="669" xr:uid="{00000000-0005-0000-0000-0000AE020000}"/>
    <cellStyle name="Euro 19 2" xfId="670" xr:uid="{00000000-0005-0000-0000-0000AF020000}"/>
    <cellStyle name="Euro 19 3" xfId="2338" xr:uid="{00000000-0005-0000-0000-0000B0020000}"/>
    <cellStyle name="Euro 19 3 2" xfId="2834" xr:uid="{00000000-0005-0000-0000-0000B1020000}"/>
    <cellStyle name="Euro 19 3 3" xfId="2835" xr:uid="{00000000-0005-0000-0000-0000B2020000}"/>
    <cellStyle name="Euro 19 3 4" xfId="2836" xr:uid="{00000000-0005-0000-0000-0000B3020000}"/>
    <cellStyle name="Euro 19 3 5" xfId="4179" xr:uid="{00000000-0005-0000-0000-0000B4020000}"/>
    <cellStyle name="Euro 2" xfId="375" xr:uid="{00000000-0005-0000-0000-0000B5020000}"/>
    <cellStyle name="Euro 2 2" xfId="672" xr:uid="{00000000-0005-0000-0000-0000B6020000}"/>
    <cellStyle name="Euro 2 3" xfId="673" xr:uid="{00000000-0005-0000-0000-0000B7020000}"/>
    <cellStyle name="Euro 2 4" xfId="2339" xr:uid="{00000000-0005-0000-0000-0000B8020000}"/>
    <cellStyle name="Euro 2 4 2" xfId="2837" xr:uid="{00000000-0005-0000-0000-0000B9020000}"/>
    <cellStyle name="Euro 2 4 3" xfId="2838" xr:uid="{00000000-0005-0000-0000-0000BA020000}"/>
    <cellStyle name="Euro 2 4 4" xfId="2839" xr:uid="{00000000-0005-0000-0000-0000BB020000}"/>
    <cellStyle name="Euro 2 4 5" xfId="4180" xr:uid="{00000000-0005-0000-0000-0000BC020000}"/>
    <cellStyle name="Euro 2 5" xfId="2840" xr:uid="{00000000-0005-0000-0000-0000BD020000}"/>
    <cellStyle name="Euro 2 6" xfId="671" xr:uid="{00000000-0005-0000-0000-0000BE020000}"/>
    <cellStyle name="Euro 20" xfId="674" xr:uid="{00000000-0005-0000-0000-0000BF020000}"/>
    <cellStyle name="Euro 20 2" xfId="675" xr:uid="{00000000-0005-0000-0000-0000C0020000}"/>
    <cellStyle name="Euro 20 3" xfId="2340" xr:uid="{00000000-0005-0000-0000-0000C1020000}"/>
    <cellStyle name="Euro 20 3 2" xfId="2841" xr:uid="{00000000-0005-0000-0000-0000C2020000}"/>
    <cellStyle name="Euro 20 3 3" xfId="2842" xr:uid="{00000000-0005-0000-0000-0000C3020000}"/>
    <cellStyle name="Euro 20 3 4" xfId="2843" xr:uid="{00000000-0005-0000-0000-0000C4020000}"/>
    <cellStyle name="Euro 20 3 5" xfId="4181" xr:uid="{00000000-0005-0000-0000-0000C5020000}"/>
    <cellStyle name="Euro 21" xfId="676" xr:uid="{00000000-0005-0000-0000-0000C6020000}"/>
    <cellStyle name="Euro 21 2" xfId="677" xr:uid="{00000000-0005-0000-0000-0000C7020000}"/>
    <cellStyle name="Euro 21 3" xfId="2341" xr:uid="{00000000-0005-0000-0000-0000C8020000}"/>
    <cellStyle name="Euro 21 3 2" xfId="2844" xr:uid="{00000000-0005-0000-0000-0000C9020000}"/>
    <cellStyle name="Euro 21 3 3" xfId="2845" xr:uid="{00000000-0005-0000-0000-0000CA020000}"/>
    <cellStyle name="Euro 21 3 4" xfId="2846" xr:uid="{00000000-0005-0000-0000-0000CB020000}"/>
    <cellStyle name="Euro 21 3 5" xfId="4182" xr:uid="{00000000-0005-0000-0000-0000CC020000}"/>
    <cellStyle name="Euro 22" xfId="678" xr:uid="{00000000-0005-0000-0000-0000CD020000}"/>
    <cellStyle name="Euro 22 2" xfId="679" xr:uid="{00000000-0005-0000-0000-0000CE020000}"/>
    <cellStyle name="Euro 22 3" xfId="2342" xr:uid="{00000000-0005-0000-0000-0000CF020000}"/>
    <cellStyle name="Euro 22 3 2" xfId="2847" xr:uid="{00000000-0005-0000-0000-0000D0020000}"/>
    <cellStyle name="Euro 22 3 3" xfId="2848" xr:uid="{00000000-0005-0000-0000-0000D1020000}"/>
    <cellStyle name="Euro 22 3 4" xfId="2849" xr:uid="{00000000-0005-0000-0000-0000D2020000}"/>
    <cellStyle name="Euro 22 3 5" xfId="4183" xr:uid="{00000000-0005-0000-0000-0000D3020000}"/>
    <cellStyle name="Euro 23" xfId="680" xr:uid="{00000000-0005-0000-0000-0000D4020000}"/>
    <cellStyle name="Euro 23 2" xfId="681" xr:uid="{00000000-0005-0000-0000-0000D5020000}"/>
    <cellStyle name="Euro 23 3" xfId="2343" xr:uid="{00000000-0005-0000-0000-0000D6020000}"/>
    <cellStyle name="Euro 23 3 2" xfId="2850" xr:uid="{00000000-0005-0000-0000-0000D7020000}"/>
    <cellStyle name="Euro 23 3 3" xfId="2851" xr:uid="{00000000-0005-0000-0000-0000D8020000}"/>
    <cellStyle name="Euro 23 3 4" xfId="2852" xr:uid="{00000000-0005-0000-0000-0000D9020000}"/>
    <cellStyle name="Euro 23 3 5" xfId="4184" xr:uid="{00000000-0005-0000-0000-0000DA020000}"/>
    <cellStyle name="Euro 24" xfId="682" xr:uid="{00000000-0005-0000-0000-0000DB020000}"/>
    <cellStyle name="Euro 24 2" xfId="683" xr:uid="{00000000-0005-0000-0000-0000DC020000}"/>
    <cellStyle name="Euro 24 3" xfId="2344" xr:uid="{00000000-0005-0000-0000-0000DD020000}"/>
    <cellStyle name="Euro 24 3 2" xfId="2853" xr:uid="{00000000-0005-0000-0000-0000DE020000}"/>
    <cellStyle name="Euro 24 3 3" xfId="2854" xr:uid="{00000000-0005-0000-0000-0000DF020000}"/>
    <cellStyle name="Euro 24 3 4" xfId="2855" xr:uid="{00000000-0005-0000-0000-0000E0020000}"/>
    <cellStyle name="Euro 24 3 5" xfId="4185" xr:uid="{00000000-0005-0000-0000-0000E1020000}"/>
    <cellStyle name="Euro 25" xfId="684" xr:uid="{00000000-0005-0000-0000-0000E2020000}"/>
    <cellStyle name="Euro 25 2" xfId="685" xr:uid="{00000000-0005-0000-0000-0000E3020000}"/>
    <cellStyle name="Euro 25 3" xfId="2345" xr:uid="{00000000-0005-0000-0000-0000E4020000}"/>
    <cellStyle name="Euro 25 3 2" xfId="2856" xr:uid="{00000000-0005-0000-0000-0000E5020000}"/>
    <cellStyle name="Euro 25 3 3" xfId="2857" xr:uid="{00000000-0005-0000-0000-0000E6020000}"/>
    <cellStyle name="Euro 25 3 4" xfId="2858" xr:uid="{00000000-0005-0000-0000-0000E7020000}"/>
    <cellStyle name="Euro 25 3 5" xfId="4186" xr:uid="{00000000-0005-0000-0000-0000E8020000}"/>
    <cellStyle name="Euro 26" xfId="686" xr:uid="{00000000-0005-0000-0000-0000E9020000}"/>
    <cellStyle name="Euro 26 2" xfId="687" xr:uid="{00000000-0005-0000-0000-0000EA020000}"/>
    <cellStyle name="Euro 26 3" xfId="2346" xr:uid="{00000000-0005-0000-0000-0000EB020000}"/>
    <cellStyle name="Euro 26 3 2" xfId="2859" xr:uid="{00000000-0005-0000-0000-0000EC020000}"/>
    <cellStyle name="Euro 26 3 3" xfId="2860" xr:uid="{00000000-0005-0000-0000-0000ED020000}"/>
    <cellStyle name="Euro 26 3 4" xfId="2861" xr:uid="{00000000-0005-0000-0000-0000EE020000}"/>
    <cellStyle name="Euro 26 3 5" xfId="4187" xr:uid="{00000000-0005-0000-0000-0000EF020000}"/>
    <cellStyle name="Euro 27" xfId="688" xr:uid="{00000000-0005-0000-0000-0000F0020000}"/>
    <cellStyle name="Euro 27 2" xfId="689" xr:uid="{00000000-0005-0000-0000-0000F1020000}"/>
    <cellStyle name="Euro 27 3" xfId="2347" xr:uid="{00000000-0005-0000-0000-0000F2020000}"/>
    <cellStyle name="Euro 27 3 2" xfId="2862" xr:uid="{00000000-0005-0000-0000-0000F3020000}"/>
    <cellStyle name="Euro 27 3 3" xfId="2863" xr:uid="{00000000-0005-0000-0000-0000F4020000}"/>
    <cellStyle name="Euro 27 3 4" xfId="2864" xr:uid="{00000000-0005-0000-0000-0000F5020000}"/>
    <cellStyle name="Euro 27 3 5" xfId="4188" xr:uid="{00000000-0005-0000-0000-0000F6020000}"/>
    <cellStyle name="Euro 28" xfId="690" xr:uid="{00000000-0005-0000-0000-0000F7020000}"/>
    <cellStyle name="Euro 28 2" xfId="691" xr:uid="{00000000-0005-0000-0000-0000F8020000}"/>
    <cellStyle name="Euro 28 3" xfId="2348" xr:uid="{00000000-0005-0000-0000-0000F9020000}"/>
    <cellStyle name="Euro 28 3 2" xfId="2865" xr:uid="{00000000-0005-0000-0000-0000FA020000}"/>
    <cellStyle name="Euro 28 3 3" xfId="2866" xr:uid="{00000000-0005-0000-0000-0000FB020000}"/>
    <cellStyle name="Euro 28 3 4" xfId="2867" xr:uid="{00000000-0005-0000-0000-0000FC020000}"/>
    <cellStyle name="Euro 28 3 5" xfId="4189" xr:uid="{00000000-0005-0000-0000-0000FD020000}"/>
    <cellStyle name="Euro 29" xfId="692" xr:uid="{00000000-0005-0000-0000-0000FE020000}"/>
    <cellStyle name="Euro 29 2" xfId="693" xr:uid="{00000000-0005-0000-0000-0000FF020000}"/>
    <cellStyle name="Euro 29 3" xfId="2349" xr:uid="{00000000-0005-0000-0000-000000030000}"/>
    <cellStyle name="Euro 29 3 2" xfId="2868" xr:uid="{00000000-0005-0000-0000-000001030000}"/>
    <cellStyle name="Euro 29 3 3" xfId="2869" xr:uid="{00000000-0005-0000-0000-000002030000}"/>
    <cellStyle name="Euro 29 3 4" xfId="2870" xr:uid="{00000000-0005-0000-0000-000003030000}"/>
    <cellStyle name="Euro 29 3 5" xfId="4190" xr:uid="{00000000-0005-0000-0000-000004030000}"/>
    <cellStyle name="Euro 3" xfId="284" xr:uid="{00000000-0005-0000-0000-000005030000}"/>
    <cellStyle name="Euro 3 2" xfId="695" xr:uid="{00000000-0005-0000-0000-000006030000}"/>
    <cellStyle name="Euro 3 3" xfId="696" xr:uid="{00000000-0005-0000-0000-000007030000}"/>
    <cellStyle name="Euro 3 4" xfId="2350" xr:uid="{00000000-0005-0000-0000-000008030000}"/>
    <cellStyle name="Euro 3 4 2" xfId="2871" xr:uid="{00000000-0005-0000-0000-000009030000}"/>
    <cellStyle name="Euro 3 4 3" xfId="2872" xr:uid="{00000000-0005-0000-0000-00000A030000}"/>
    <cellStyle name="Euro 3 4 4" xfId="2873" xr:uid="{00000000-0005-0000-0000-00000B030000}"/>
    <cellStyle name="Euro 3 4 5" xfId="4191" xr:uid="{00000000-0005-0000-0000-00000C030000}"/>
    <cellStyle name="Euro 3 5" xfId="694" xr:uid="{00000000-0005-0000-0000-00000D030000}"/>
    <cellStyle name="Euro 30" xfId="697" xr:uid="{00000000-0005-0000-0000-00000E030000}"/>
    <cellStyle name="Euro 30 2" xfId="698" xr:uid="{00000000-0005-0000-0000-00000F030000}"/>
    <cellStyle name="Euro 30 3" xfId="2351" xr:uid="{00000000-0005-0000-0000-000010030000}"/>
    <cellStyle name="Euro 30 3 2" xfId="2874" xr:uid="{00000000-0005-0000-0000-000011030000}"/>
    <cellStyle name="Euro 30 3 3" xfId="2875" xr:uid="{00000000-0005-0000-0000-000012030000}"/>
    <cellStyle name="Euro 30 3 4" xfId="2876" xr:uid="{00000000-0005-0000-0000-000013030000}"/>
    <cellStyle name="Euro 30 3 5" xfId="4192" xr:uid="{00000000-0005-0000-0000-000014030000}"/>
    <cellStyle name="Euro 31" xfId="699" xr:uid="{00000000-0005-0000-0000-000015030000}"/>
    <cellStyle name="Euro 31 2" xfId="700" xr:uid="{00000000-0005-0000-0000-000016030000}"/>
    <cellStyle name="Euro 31 3" xfId="2352" xr:uid="{00000000-0005-0000-0000-000017030000}"/>
    <cellStyle name="Euro 31 3 2" xfId="2877" xr:uid="{00000000-0005-0000-0000-000018030000}"/>
    <cellStyle name="Euro 31 3 3" xfId="2878" xr:uid="{00000000-0005-0000-0000-000019030000}"/>
    <cellStyle name="Euro 31 3 4" xfId="2879" xr:uid="{00000000-0005-0000-0000-00001A030000}"/>
    <cellStyle name="Euro 31 3 5" xfId="4193" xr:uid="{00000000-0005-0000-0000-00001B030000}"/>
    <cellStyle name="Euro 32" xfId="701" xr:uid="{00000000-0005-0000-0000-00001C030000}"/>
    <cellStyle name="Euro 32 2" xfId="702" xr:uid="{00000000-0005-0000-0000-00001D030000}"/>
    <cellStyle name="Euro 32 3" xfId="2353" xr:uid="{00000000-0005-0000-0000-00001E030000}"/>
    <cellStyle name="Euro 32 3 2" xfId="2880" xr:uid="{00000000-0005-0000-0000-00001F030000}"/>
    <cellStyle name="Euro 32 3 3" xfId="2881" xr:uid="{00000000-0005-0000-0000-000020030000}"/>
    <cellStyle name="Euro 32 3 4" xfId="2882" xr:uid="{00000000-0005-0000-0000-000021030000}"/>
    <cellStyle name="Euro 32 3 5" xfId="4194" xr:uid="{00000000-0005-0000-0000-000022030000}"/>
    <cellStyle name="Euro 33" xfId="703" xr:uid="{00000000-0005-0000-0000-000023030000}"/>
    <cellStyle name="Euro 33 2" xfId="704" xr:uid="{00000000-0005-0000-0000-000024030000}"/>
    <cellStyle name="Euro 33 3" xfId="2354" xr:uid="{00000000-0005-0000-0000-000025030000}"/>
    <cellStyle name="Euro 33 3 2" xfId="2883" xr:uid="{00000000-0005-0000-0000-000026030000}"/>
    <cellStyle name="Euro 33 3 3" xfId="2884" xr:uid="{00000000-0005-0000-0000-000027030000}"/>
    <cellStyle name="Euro 33 3 4" xfId="2885" xr:uid="{00000000-0005-0000-0000-000028030000}"/>
    <cellStyle name="Euro 33 3 5" xfId="4195" xr:uid="{00000000-0005-0000-0000-000029030000}"/>
    <cellStyle name="Euro 34" xfId="705" xr:uid="{00000000-0005-0000-0000-00002A030000}"/>
    <cellStyle name="Euro 34 2" xfId="706" xr:uid="{00000000-0005-0000-0000-00002B030000}"/>
    <cellStyle name="Euro 34 3" xfId="2355" xr:uid="{00000000-0005-0000-0000-00002C030000}"/>
    <cellStyle name="Euro 34 3 2" xfId="2886" xr:uid="{00000000-0005-0000-0000-00002D030000}"/>
    <cellStyle name="Euro 34 3 3" xfId="2887" xr:uid="{00000000-0005-0000-0000-00002E030000}"/>
    <cellStyle name="Euro 34 3 4" xfId="2888" xr:uid="{00000000-0005-0000-0000-00002F030000}"/>
    <cellStyle name="Euro 34 3 5" xfId="4196" xr:uid="{00000000-0005-0000-0000-000030030000}"/>
    <cellStyle name="Euro 35" xfId="707" xr:uid="{00000000-0005-0000-0000-000031030000}"/>
    <cellStyle name="Euro 35 2" xfId="708" xr:uid="{00000000-0005-0000-0000-000032030000}"/>
    <cellStyle name="Euro 35 3" xfId="2356" xr:uid="{00000000-0005-0000-0000-000033030000}"/>
    <cellStyle name="Euro 35 3 2" xfId="2889" xr:uid="{00000000-0005-0000-0000-000034030000}"/>
    <cellStyle name="Euro 35 3 3" xfId="2890" xr:uid="{00000000-0005-0000-0000-000035030000}"/>
    <cellStyle name="Euro 35 3 4" xfId="2891" xr:uid="{00000000-0005-0000-0000-000036030000}"/>
    <cellStyle name="Euro 35 3 5" xfId="4197" xr:uid="{00000000-0005-0000-0000-000037030000}"/>
    <cellStyle name="Euro 36" xfId="709" xr:uid="{00000000-0005-0000-0000-000038030000}"/>
    <cellStyle name="Euro 36 2" xfId="710" xr:uid="{00000000-0005-0000-0000-000039030000}"/>
    <cellStyle name="Euro 36 3" xfId="2357" xr:uid="{00000000-0005-0000-0000-00003A030000}"/>
    <cellStyle name="Euro 36 3 2" xfId="2892" xr:uid="{00000000-0005-0000-0000-00003B030000}"/>
    <cellStyle name="Euro 36 3 3" xfId="2893" xr:uid="{00000000-0005-0000-0000-00003C030000}"/>
    <cellStyle name="Euro 36 3 4" xfId="2894" xr:uid="{00000000-0005-0000-0000-00003D030000}"/>
    <cellStyle name="Euro 36 3 5" xfId="4198" xr:uid="{00000000-0005-0000-0000-00003E030000}"/>
    <cellStyle name="Euro 37" xfId="711" xr:uid="{00000000-0005-0000-0000-00003F030000}"/>
    <cellStyle name="Euro 37 2" xfId="712" xr:uid="{00000000-0005-0000-0000-000040030000}"/>
    <cellStyle name="Euro 37 3" xfId="2358" xr:uid="{00000000-0005-0000-0000-000041030000}"/>
    <cellStyle name="Euro 37 3 2" xfId="2895" xr:uid="{00000000-0005-0000-0000-000042030000}"/>
    <cellStyle name="Euro 37 3 3" xfId="2896" xr:uid="{00000000-0005-0000-0000-000043030000}"/>
    <cellStyle name="Euro 37 3 4" xfId="2897" xr:uid="{00000000-0005-0000-0000-000044030000}"/>
    <cellStyle name="Euro 37 3 5" xfId="4199" xr:uid="{00000000-0005-0000-0000-000045030000}"/>
    <cellStyle name="Euro 38" xfId="713" xr:uid="{00000000-0005-0000-0000-000046030000}"/>
    <cellStyle name="Euro 38 2" xfId="714" xr:uid="{00000000-0005-0000-0000-000047030000}"/>
    <cellStyle name="Euro 38 3" xfId="2359" xr:uid="{00000000-0005-0000-0000-000048030000}"/>
    <cellStyle name="Euro 38 3 2" xfId="2898" xr:uid="{00000000-0005-0000-0000-000049030000}"/>
    <cellStyle name="Euro 38 3 3" xfId="2899" xr:uid="{00000000-0005-0000-0000-00004A030000}"/>
    <cellStyle name="Euro 38 3 4" xfId="2900" xr:uid="{00000000-0005-0000-0000-00004B030000}"/>
    <cellStyle name="Euro 38 3 5" xfId="4200" xr:uid="{00000000-0005-0000-0000-00004C030000}"/>
    <cellStyle name="Euro 39" xfId="715" xr:uid="{00000000-0005-0000-0000-00004D030000}"/>
    <cellStyle name="Euro 39 2" xfId="716" xr:uid="{00000000-0005-0000-0000-00004E030000}"/>
    <cellStyle name="Euro 39 3" xfId="2360" xr:uid="{00000000-0005-0000-0000-00004F030000}"/>
    <cellStyle name="Euro 39 3 2" xfId="2901" xr:uid="{00000000-0005-0000-0000-000050030000}"/>
    <cellStyle name="Euro 39 3 3" xfId="2902" xr:uid="{00000000-0005-0000-0000-000051030000}"/>
    <cellStyle name="Euro 39 3 4" xfId="2903" xr:uid="{00000000-0005-0000-0000-000052030000}"/>
    <cellStyle name="Euro 39 3 5" xfId="4201" xr:uid="{00000000-0005-0000-0000-000053030000}"/>
    <cellStyle name="Euro 4" xfId="717" xr:uid="{00000000-0005-0000-0000-000054030000}"/>
    <cellStyle name="Euro 4 2" xfId="718" xr:uid="{00000000-0005-0000-0000-000055030000}"/>
    <cellStyle name="Euro 4 3" xfId="2361" xr:uid="{00000000-0005-0000-0000-000056030000}"/>
    <cellStyle name="Euro 4 3 2" xfId="2904" xr:uid="{00000000-0005-0000-0000-000057030000}"/>
    <cellStyle name="Euro 4 3 3" xfId="2905" xr:uid="{00000000-0005-0000-0000-000058030000}"/>
    <cellStyle name="Euro 4 3 4" xfId="2906" xr:uid="{00000000-0005-0000-0000-000059030000}"/>
    <cellStyle name="Euro 4 3 5" xfId="4202" xr:uid="{00000000-0005-0000-0000-00005A030000}"/>
    <cellStyle name="Euro 40" xfId="719" xr:uid="{00000000-0005-0000-0000-00005B030000}"/>
    <cellStyle name="Euro 40 2" xfId="720" xr:uid="{00000000-0005-0000-0000-00005C030000}"/>
    <cellStyle name="Euro 40 3" xfId="2362" xr:uid="{00000000-0005-0000-0000-00005D030000}"/>
    <cellStyle name="Euro 40 3 2" xfId="2907" xr:uid="{00000000-0005-0000-0000-00005E030000}"/>
    <cellStyle name="Euro 40 3 3" xfId="2908" xr:uid="{00000000-0005-0000-0000-00005F030000}"/>
    <cellStyle name="Euro 40 3 4" xfId="2909" xr:uid="{00000000-0005-0000-0000-000060030000}"/>
    <cellStyle name="Euro 40 3 5" xfId="4203" xr:uid="{00000000-0005-0000-0000-000061030000}"/>
    <cellStyle name="Euro 41" xfId="721" xr:uid="{00000000-0005-0000-0000-000062030000}"/>
    <cellStyle name="Euro 41 2" xfId="722" xr:uid="{00000000-0005-0000-0000-000063030000}"/>
    <cellStyle name="Euro 41 3" xfId="2363" xr:uid="{00000000-0005-0000-0000-000064030000}"/>
    <cellStyle name="Euro 41 3 2" xfId="2910" xr:uid="{00000000-0005-0000-0000-000065030000}"/>
    <cellStyle name="Euro 41 3 3" xfId="2911" xr:uid="{00000000-0005-0000-0000-000066030000}"/>
    <cellStyle name="Euro 41 3 4" xfId="2912" xr:uid="{00000000-0005-0000-0000-000067030000}"/>
    <cellStyle name="Euro 41 3 5" xfId="4204" xr:uid="{00000000-0005-0000-0000-000068030000}"/>
    <cellStyle name="Euro 42" xfId="723" xr:uid="{00000000-0005-0000-0000-000069030000}"/>
    <cellStyle name="Euro 42 2" xfId="724" xr:uid="{00000000-0005-0000-0000-00006A030000}"/>
    <cellStyle name="Euro 42 3" xfId="2364" xr:uid="{00000000-0005-0000-0000-00006B030000}"/>
    <cellStyle name="Euro 42 3 2" xfId="2913" xr:uid="{00000000-0005-0000-0000-00006C030000}"/>
    <cellStyle name="Euro 42 3 3" xfId="2914" xr:uid="{00000000-0005-0000-0000-00006D030000}"/>
    <cellStyle name="Euro 42 3 4" xfId="2915" xr:uid="{00000000-0005-0000-0000-00006E030000}"/>
    <cellStyle name="Euro 42 3 5" xfId="4205" xr:uid="{00000000-0005-0000-0000-00006F030000}"/>
    <cellStyle name="Euro 43" xfId="725" xr:uid="{00000000-0005-0000-0000-000070030000}"/>
    <cellStyle name="Euro 43 2" xfId="726" xr:uid="{00000000-0005-0000-0000-000071030000}"/>
    <cellStyle name="Euro 43 3" xfId="2365" xr:uid="{00000000-0005-0000-0000-000072030000}"/>
    <cellStyle name="Euro 43 3 2" xfId="2916" xr:uid="{00000000-0005-0000-0000-000073030000}"/>
    <cellStyle name="Euro 43 3 3" xfId="2917" xr:uid="{00000000-0005-0000-0000-000074030000}"/>
    <cellStyle name="Euro 43 3 4" xfId="2918" xr:uid="{00000000-0005-0000-0000-000075030000}"/>
    <cellStyle name="Euro 43 3 5" xfId="4206" xr:uid="{00000000-0005-0000-0000-000076030000}"/>
    <cellStyle name="Euro 44" xfId="727" xr:uid="{00000000-0005-0000-0000-000077030000}"/>
    <cellStyle name="Euro 44 2" xfId="728" xr:uid="{00000000-0005-0000-0000-000078030000}"/>
    <cellStyle name="Euro 44 3" xfId="2366" xr:uid="{00000000-0005-0000-0000-000079030000}"/>
    <cellStyle name="Euro 44 3 2" xfId="2919" xr:uid="{00000000-0005-0000-0000-00007A030000}"/>
    <cellStyle name="Euro 44 3 3" xfId="2920" xr:uid="{00000000-0005-0000-0000-00007B030000}"/>
    <cellStyle name="Euro 44 3 4" xfId="2921" xr:uid="{00000000-0005-0000-0000-00007C030000}"/>
    <cellStyle name="Euro 44 3 5" xfId="4207" xr:uid="{00000000-0005-0000-0000-00007D030000}"/>
    <cellStyle name="Euro 45" xfId="729" xr:uid="{00000000-0005-0000-0000-00007E030000}"/>
    <cellStyle name="Euro 45 2" xfId="730" xr:uid="{00000000-0005-0000-0000-00007F030000}"/>
    <cellStyle name="Euro 45 3" xfId="2367" xr:uid="{00000000-0005-0000-0000-000080030000}"/>
    <cellStyle name="Euro 45 3 2" xfId="2922" xr:uid="{00000000-0005-0000-0000-000081030000}"/>
    <cellStyle name="Euro 45 3 3" xfId="2923" xr:uid="{00000000-0005-0000-0000-000082030000}"/>
    <cellStyle name="Euro 45 3 4" xfId="2924" xr:uid="{00000000-0005-0000-0000-000083030000}"/>
    <cellStyle name="Euro 45 3 5" xfId="4208" xr:uid="{00000000-0005-0000-0000-000084030000}"/>
    <cellStyle name="Euro 46" xfId="731" xr:uid="{00000000-0005-0000-0000-000085030000}"/>
    <cellStyle name="Euro 46 2" xfId="732" xr:uid="{00000000-0005-0000-0000-000086030000}"/>
    <cellStyle name="Euro 46 3" xfId="2368" xr:uid="{00000000-0005-0000-0000-000087030000}"/>
    <cellStyle name="Euro 46 3 2" xfId="2925" xr:uid="{00000000-0005-0000-0000-000088030000}"/>
    <cellStyle name="Euro 46 3 3" xfId="2926" xr:uid="{00000000-0005-0000-0000-000089030000}"/>
    <cellStyle name="Euro 46 3 4" xfId="2927" xr:uid="{00000000-0005-0000-0000-00008A030000}"/>
    <cellStyle name="Euro 46 3 5" xfId="4209" xr:uid="{00000000-0005-0000-0000-00008B030000}"/>
    <cellStyle name="Euro 47" xfId="733" xr:uid="{00000000-0005-0000-0000-00008C030000}"/>
    <cellStyle name="Euro 47 2" xfId="734" xr:uid="{00000000-0005-0000-0000-00008D030000}"/>
    <cellStyle name="Euro 47 3" xfId="2369" xr:uid="{00000000-0005-0000-0000-00008E030000}"/>
    <cellStyle name="Euro 47 3 2" xfId="2928" xr:uid="{00000000-0005-0000-0000-00008F030000}"/>
    <cellStyle name="Euro 47 3 3" xfId="2929" xr:uid="{00000000-0005-0000-0000-000090030000}"/>
    <cellStyle name="Euro 47 3 4" xfId="2930" xr:uid="{00000000-0005-0000-0000-000091030000}"/>
    <cellStyle name="Euro 47 3 5" xfId="4210" xr:uid="{00000000-0005-0000-0000-000092030000}"/>
    <cellStyle name="Euro 48" xfId="735" xr:uid="{00000000-0005-0000-0000-000093030000}"/>
    <cellStyle name="Euro 48 2" xfId="736" xr:uid="{00000000-0005-0000-0000-000094030000}"/>
    <cellStyle name="Euro 48 3" xfId="2370" xr:uid="{00000000-0005-0000-0000-000095030000}"/>
    <cellStyle name="Euro 48 3 2" xfId="2931" xr:uid="{00000000-0005-0000-0000-000096030000}"/>
    <cellStyle name="Euro 48 3 3" xfId="2932" xr:uid="{00000000-0005-0000-0000-000097030000}"/>
    <cellStyle name="Euro 48 3 4" xfId="2933" xr:uid="{00000000-0005-0000-0000-000098030000}"/>
    <cellStyle name="Euro 48 3 5" xfId="4211" xr:uid="{00000000-0005-0000-0000-000099030000}"/>
    <cellStyle name="Euro 49" xfId="737" xr:uid="{00000000-0005-0000-0000-00009A030000}"/>
    <cellStyle name="Euro 49 2" xfId="738" xr:uid="{00000000-0005-0000-0000-00009B030000}"/>
    <cellStyle name="Euro 49 3" xfId="2371" xr:uid="{00000000-0005-0000-0000-00009C030000}"/>
    <cellStyle name="Euro 49 3 2" xfId="2934" xr:uid="{00000000-0005-0000-0000-00009D030000}"/>
    <cellStyle name="Euro 49 3 3" xfId="2935" xr:uid="{00000000-0005-0000-0000-00009E030000}"/>
    <cellStyle name="Euro 49 3 4" xfId="2936" xr:uid="{00000000-0005-0000-0000-00009F030000}"/>
    <cellStyle name="Euro 49 3 5" xfId="4212" xr:uid="{00000000-0005-0000-0000-0000A0030000}"/>
    <cellStyle name="Euro 5" xfId="739" xr:uid="{00000000-0005-0000-0000-0000A1030000}"/>
    <cellStyle name="Euro 5 2" xfId="740" xr:uid="{00000000-0005-0000-0000-0000A2030000}"/>
    <cellStyle name="Euro 5 3" xfId="2372" xr:uid="{00000000-0005-0000-0000-0000A3030000}"/>
    <cellStyle name="Euro 5 3 2" xfId="2937" xr:uid="{00000000-0005-0000-0000-0000A4030000}"/>
    <cellStyle name="Euro 5 3 3" xfId="2938" xr:uid="{00000000-0005-0000-0000-0000A5030000}"/>
    <cellStyle name="Euro 5 3 4" xfId="2939" xr:uid="{00000000-0005-0000-0000-0000A6030000}"/>
    <cellStyle name="Euro 5 3 5" xfId="4213" xr:uid="{00000000-0005-0000-0000-0000A7030000}"/>
    <cellStyle name="Euro 50" xfId="741" xr:uid="{00000000-0005-0000-0000-0000A8030000}"/>
    <cellStyle name="Euro 50 2" xfId="742" xr:uid="{00000000-0005-0000-0000-0000A9030000}"/>
    <cellStyle name="Euro 50 3" xfId="2373" xr:uid="{00000000-0005-0000-0000-0000AA030000}"/>
    <cellStyle name="Euro 50 3 2" xfId="2940" xr:uid="{00000000-0005-0000-0000-0000AB030000}"/>
    <cellStyle name="Euro 50 3 3" xfId="2941" xr:uid="{00000000-0005-0000-0000-0000AC030000}"/>
    <cellStyle name="Euro 50 3 4" xfId="2942" xr:uid="{00000000-0005-0000-0000-0000AD030000}"/>
    <cellStyle name="Euro 50 3 5" xfId="4214" xr:uid="{00000000-0005-0000-0000-0000AE030000}"/>
    <cellStyle name="Euro 51" xfId="743" xr:uid="{00000000-0005-0000-0000-0000AF030000}"/>
    <cellStyle name="Euro 51 2" xfId="744" xr:uid="{00000000-0005-0000-0000-0000B0030000}"/>
    <cellStyle name="Euro 51 3" xfId="2374" xr:uid="{00000000-0005-0000-0000-0000B1030000}"/>
    <cellStyle name="Euro 51 3 2" xfId="2943" xr:uid="{00000000-0005-0000-0000-0000B2030000}"/>
    <cellStyle name="Euro 51 3 3" xfId="2944" xr:uid="{00000000-0005-0000-0000-0000B3030000}"/>
    <cellStyle name="Euro 51 3 4" xfId="2945" xr:uid="{00000000-0005-0000-0000-0000B4030000}"/>
    <cellStyle name="Euro 51 3 5" xfId="4215" xr:uid="{00000000-0005-0000-0000-0000B5030000}"/>
    <cellStyle name="Euro 52" xfId="745" xr:uid="{00000000-0005-0000-0000-0000B6030000}"/>
    <cellStyle name="Euro 52 2" xfId="746" xr:uid="{00000000-0005-0000-0000-0000B7030000}"/>
    <cellStyle name="Euro 52 3" xfId="2375" xr:uid="{00000000-0005-0000-0000-0000B8030000}"/>
    <cellStyle name="Euro 52 3 2" xfId="2946" xr:uid="{00000000-0005-0000-0000-0000B9030000}"/>
    <cellStyle name="Euro 52 3 3" xfId="2947" xr:uid="{00000000-0005-0000-0000-0000BA030000}"/>
    <cellStyle name="Euro 52 3 4" xfId="2948" xr:uid="{00000000-0005-0000-0000-0000BB030000}"/>
    <cellStyle name="Euro 52 3 5" xfId="4216" xr:uid="{00000000-0005-0000-0000-0000BC030000}"/>
    <cellStyle name="Euro 53" xfId="747" xr:uid="{00000000-0005-0000-0000-0000BD030000}"/>
    <cellStyle name="Euro 53 2" xfId="748" xr:uid="{00000000-0005-0000-0000-0000BE030000}"/>
    <cellStyle name="Euro 53 3" xfId="2376" xr:uid="{00000000-0005-0000-0000-0000BF030000}"/>
    <cellStyle name="Euro 53 3 2" xfId="2949" xr:uid="{00000000-0005-0000-0000-0000C0030000}"/>
    <cellStyle name="Euro 53 3 3" xfId="2950" xr:uid="{00000000-0005-0000-0000-0000C1030000}"/>
    <cellStyle name="Euro 53 3 4" xfId="2951" xr:uid="{00000000-0005-0000-0000-0000C2030000}"/>
    <cellStyle name="Euro 53 3 5" xfId="4217" xr:uid="{00000000-0005-0000-0000-0000C3030000}"/>
    <cellStyle name="Euro 54" xfId="749" xr:uid="{00000000-0005-0000-0000-0000C4030000}"/>
    <cellStyle name="Euro 54 2" xfId="750" xr:uid="{00000000-0005-0000-0000-0000C5030000}"/>
    <cellStyle name="Euro 54 3" xfId="2377" xr:uid="{00000000-0005-0000-0000-0000C6030000}"/>
    <cellStyle name="Euro 54 3 2" xfId="2952" xr:uid="{00000000-0005-0000-0000-0000C7030000}"/>
    <cellStyle name="Euro 54 3 3" xfId="2953" xr:uid="{00000000-0005-0000-0000-0000C8030000}"/>
    <cellStyle name="Euro 54 3 4" xfId="2954" xr:uid="{00000000-0005-0000-0000-0000C9030000}"/>
    <cellStyle name="Euro 54 3 5" xfId="4218" xr:uid="{00000000-0005-0000-0000-0000CA030000}"/>
    <cellStyle name="Euro 55" xfId="751" xr:uid="{00000000-0005-0000-0000-0000CB030000}"/>
    <cellStyle name="Euro 55 2" xfId="752" xr:uid="{00000000-0005-0000-0000-0000CC030000}"/>
    <cellStyle name="Euro 55 3" xfId="2378" xr:uid="{00000000-0005-0000-0000-0000CD030000}"/>
    <cellStyle name="Euro 55 3 2" xfId="2955" xr:uid="{00000000-0005-0000-0000-0000CE030000}"/>
    <cellStyle name="Euro 55 3 3" xfId="2956" xr:uid="{00000000-0005-0000-0000-0000CF030000}"/>
    <cellStyle name="Euro 55 3 4" xfId="2957" xr:uid="{00000000-0005-0000-0000-0000D0030000}"/>
    <cellStyle name="Euro 55 3 5" xfId="4219" xr:uid="{00000000-0005-0000-0000-0000D1030000}"/>
    <cellStyle name="Euro 56" xfId="753" xr:uid="{00000000-0005-0000-0000-0000D2030000}"/>
    <cellStyle name="Euro 56 2" xfId="754" xr:uid="{00000000-0005-0000-0000-0000D3030000}"/>
    <cellStyle name="Euro 56 3" xfId="2379" xr:uid="{00000000-0005-0000-0000-0000D4030000}"/>
    <cellStyle name="Euro 56 3 2" xfId="2958" xr:uid="{00000000-0005-0000-0000-0000D5030000}"/>
    <cellStyle name="Euro 56 3 3" xfId="2959" xr:uid="{00000000-0005-0000-0000-0000D6030000}"/>
    <cellStyle name="Euro 56 3 4" xfId="2960" xr:uid="{00000000-0005-0000-0000-0000D7030000}"/>
    <cellStyle name="Euro 56 3 5" xfId="4220" xr:uid="{00000000-0005-0000-0000-0000D8030000}"/>
    <cellStyle name="Euro 57" xfId="755" xr:uid="{00000000-0005-0000-0000-0000D9030000}"/>
    <cellStyle name="Euro 57 2" xfId="756" xr:uid="{00000000-0005-0000-0000-0000DA030000}"/>
    <cellStyle name="Euro 57 3" xfId="2380" xr:uid="{00000000-0005-0000-0000-0000DB030000}"/>
    <cellStyle name="Euro 57 3 2" xfId="2961" xr:uid="{00000000-0005-0000-0000-0000DC030000}"/>
    <cellStyle name="Euro 57 3 3" xfId="2962" xr:uid="{00000000-0005-0000-0000-0000DD030000}"/>
    <cellStyle name="Euro 57 3 4" xfId="2963" xr:uid="{00000000-0005-0000-0000-0000DE030000}"/>
    <cellStyle name="Euro 57 3 5" xfId="4221" xr:uid="{00000000-0005-0000-0000-0000DF030000}"/>
    <cellStyle name="Euro 58" xfId="757" xr:uid="{00000000-0005-0000-0000-0000E0030000}"/>
    <cellStyle name="Euro 58 2" xfId="758" xr:uid="{00000000-0005-0000-0000-0000E1030000}"/>
    <cellStyle name="Euro 58 3" xfId="2381" xr:uid="{00000000-0005-0000-0000-0000E2030000}"/>
    <cellStyle name="Euro 58 3 2" xfId="2964" xr:uid="{00000000-0005-0000-0000-0000E3030000}"/>
    <cellStyle name="Euro 58 3 3" xfId="2965" xr:uid="{00000000-0005-0000-0000-0000E4030000}"/>
    <cellStyle name="Euro 58 3 4" xfId="2966" xr:uid="{00000000-0005-0000-0000-0000E5030000}"/>
    <cellStyle name="Euro 58 3 5" xfId="4222" xr:uid="{00000000-0005-0000-0000-0000E6030000}"/>
    <cellStyle name="Euro 59" xfId="759" xr:uid="{00000000-0005-0000-0000-0000E7030000}"/>
    <cellStyle name="Euro 59 2" xfId="760" xr:uid="{00000000-0005-0000-0000-0000E8030000}"/>
    <cellStyle name="Euro 59 3" xfId="2382" xr:uid="{00000000-0005-0000-0000-0000E9030000}"/>
    <cellStyle name="Euro 59 3 2" xfId="2967" xr:uid="{00000000-0005-0000-0000-0000EA030000}"/>
    <cellStyle name="Euro 59 3 3" xfId="2968" xr:uid="{00000000-0005-0000-0000-0000EB030000}"/>
    <cellStyle name="Euro 59 3 4" xfId="2969" xr:uid="{00000000-0005-0000-0000-0000EC030000}"/>
    <cellStyle name="Euro 59 3 5" xfId="4223" xr:uid="{00000000-0005-0000-0000-0000ED030000}"/>
    <cellStyle name="Euro 6" xfId="761" xr:uid="{00000000-0005-0000-0000-0000EE030000}"/>
    <cellStyle name="Euro 6 2" xfId="762" xr:uid="{00000000-0005-0000-0000-0000EF030000}"/>
    <cellStyle name="Euro 6 3" xfId="2383" xr:uid="{00000000-0005-0000-0000-0000F0030000}"/>
    <cellStyle name="Euro 6 3 2" xfId="2970" xr:uid="{00000000-0005-0000-0000-0000F1030000}"/>
    <cellStyle name="Euro 6 3 3" xfId="2971" xr:uid="{00000000-0005-0000-0000-0000F2030000}"/>
    <cellStyle name="Euro 6 3 4" xfId="2972" xr:uid="{00000000-0005-0000-0000-0000F3030000}"/>
    <cellStyle name="Euro 6 3 5" xfId="4224" xr:uid="{00000000-0005-0000-0000-0000F4030000}"/>
    <cellStyle name="Euro 60" xfId="763" xr:uid="{00000000-0005-0000-0000-0000F5030000}"/>
    <cellStyle name="Euro 60 2" xfId="764" xr:uid="{00000000-0005-0000-0000-0000F6030000}"/>
    <cellStyle name="Euro 60 3" xfId="2384" xr:uid="{00000000-0005-0000-0000-0000F7030000}"/>
    <cellStyle name="Euro 60 3 2" xfId="2973" xr:uid="{00000000-0005-0000-0000-0000F8030000}"/>
    <cellStyle name="Euro 60 3 3" xfId="2974" xr:uid="{00000000-0005-0000-0000-0000F9030000}"/>
    <cellStyle name="Euro 60 3 4" xfId="2975" xr:uid="{00000000-0005-0000-0000-0000FA030000}"/>
    <cellStyle name="Euro 60 3 5" xfId="4225" xr:uid="{00000000-0005-0000-0000-0000FB030000}"/>
    <cellStyle name="Euro 61" xfId="765" xr:uid="{00000000-0005-0000-0000-0000FC030000}"/>
    <cellStyle name="Euro 61 2" xfId="766" xr:uid="{00000000-0005-0000-0000-0000FD030000}"/>
    <cellStyle name="Euro 61 3" xfId="2385" xr:uid="{00000000-0005-0000-0000-0000FE030000}"/>
    <cellStyle name="Euro 61 3 2" xfId="2976" xr:uid="{00000000-0005-0000-0000-0000FF030000}"/>
    <cellStyle name="Euro 61 3 3" xfId="2977" xr:uid="{00000000-0005-0000-0000-000000040000}"/>
    <cellStyle name="Euro 61 3 4" xfId="2978" xr:uid="{00000000-0005-0000-0000-000001040000}"/>
    <cellStyle name="Euro 61 3 5" xfId="4226" xr:uid="{00000000-0005-0000-0000-000002040000}"/>
    <cellStyle name="Euro 62" xfId="767" xr:uid="{00000000-0005-0000-0000-000003040000}"/>
    <cellStyle name="Euro 62 2" xfId="768" xr:uid="{00000000-0005-0000-0000-000004040000}"/>
    <cellStyle name="Euro 62 3" xfId="2386" xr:uid="{00000000-0005-0000-0000-000005040000}"/>
    <cellStyle name="Euro 62 3 2" xfId="2979" xr:uid="{00000000-0005-0000-0000-000006040000}"/>
    <cellStyle name="Euro 62 3 3" xfId="2980" xr:uid="{00000000-0005-0000-0000-000007040000}"/>
    <cellStyle name="Euro 62 3 4" xfId="2981" xr:uid="{00000000-0005-0000-0000-000008040000}"/>
    <cellStyle name="Euro 62 3 5" xfId="4227" xr:uid="{00000000-0005-0000-0000-000009040000}"/>
    <cellStyle name="Euro 63" xfId="769" xr:uid="{00000000-0005-0000-0000-00000A040000}"/>
    <cellStyle name="Euro 63 2" xfId="770" xr:uid="{00000000-0005-0000-0000-00000B040000}"/>
    <cellStyle name="Euro 63 3" xfId="2387" xr:uid="{00000000-0005-0000-0000-00000C040000}"/>
    <cellStyle name="Euro 63 3 2" xfId="2982" xr:uid="{00000000-0005-0000-0000-00000D040000}"/>
    <cellStyle name="Euro 63 3 3" xfId="2983" xr:uid="{00000000-0005-0000-0000-00000E040000}"/>
    <cellStyle name="Euro 63 3 4" xfId="2984" xr:uid="{00000000-0005-0000-0000-00000F040000}"/>
    <cellStyle name="Euro 63 3 5" xfId="4228" xr:uid="{00000000-0005-0000-0000-000010040000}"/>
    <cellStyle name="Euro 64" xfId="771" xr:uid="{00000000-0005-0000-0000-000011040000}"/>
    <cellStyle name="Euro 64 2" xfId="772" xr:uid="{00000000-0005-0000-0000-000012040000}"/>
    <cellStyle name="Euro 64 3" xfId="2388" xr:uid="{00000000-0005-0000-0000-000013040000}"/>
    <cellStyle name="Euro 64 3 2" xfId="2985" xr:uid="{00000000-0005-0000-0000-000014040000}"/>
    <cellStyle name="Euro 64 3 3" xfId="2986" xr:uid="{00000000-0005-0000-0000-000015040000}"/>
    <cellStyle name="Euro 64 3 4" xfId="2987" xr:uid="{00000000-0005-0000-0000-000016040000}"/>
    <cellStyle name="Euro 64 3 5" xfId="4229" xr:uid="{00000000-0005-0000-0000-000017040000}"/>
    <cellStyle name="Euro 65" xfId="773" xr:uid="{00000000-0005-0000-0000-000018040000}"/>
    <cellStyle name="Euro 65 2" xfId="774" xr:uid="{00000000-0005-0000-0000-000019040000}"/>
    <cellStyle name="Euro 65 3" xfId="2389" xr:uid="{00000000-0005-0000-0000-00001A040000}"/>
    <cellStyle name="Euro 65 3 2" xfId="2988" xr:uid="{00000000-0005-0000-0000-00001B040000}"/>
    <cellStyle name="Euro 65 3 3" xfId="2989" xr:uid="{00000000-0005-0000-0000-00001C040000}"/>
    <cellStyle name="Euro 65 3 4" xfId="2990" xr:uid="{00000000-0005-0000-0000-00001D040000}"/>
    <cellStyle name="Euro 65 3 5" xfId="4230" xr:uid="{00000000-0005-0000-0000-00001E040000}"/>
    <cellStyle name="Euro 66" xfId="775" xr:uid="{00000000-0005-0000-0000-00001F040000}"/>
    <cellStyle name="Euro 66 2" xfId="776" xr:uid="{00000000-0005-0000-0000-000020040000}"/>
    <cellStyle name="Euro 66 3" xfId="2390" xr:uid="{00000000-0005-0000-0000-000021040000}"/>
    <cellStyle name="Euro 66 3 2" xfId="2991" xr:uid="{00000000-0005-0000-0000-000022040000}"/>
    <cellStyle name="Euro 66 3 3" xfId="2992" xr:uid="{00000000-0005-0000-0000-000023040000}"/>
    <cellStyle name="Euro 66 3 4" xfId="2993" xr:uid="{00000000-0005-0000-0000-000024040000}"/>
    <cellStyle name="Euro 66 3 5" xfId="4231" xr:uid="{00000000-0005-0000-0000-000025040000}"/>
    <cellStyle name="Euro 67" xfId="777" xr:uid="{00000000-0005-0000-0000-000026040000}"/>
    <cellStyle name="Euro 67 2" xfId="778" xr:uid="{00000000-0005-0000-0000-000027040000}"/>
    <cellStyle name="Euro 67 3" xfId="2391" xr:uid="{00000000-0005-0000-0000-000028040000}"/>
    <cellStyle name="Euro 67 3 2" xfId="2994" xr:uid="{00000000-0005-0000-0000-000029040000}"/>
    <cellStyle name="Euro 67 3 3" xfId="2995" xr:uid="{00000000-0005-0000-0000-00002A040000}"/>
    <cellStyle name="Euro 67 3 4" xfId="2996" xr:uid="{00000000-0005-0000-0000-00002B040000}"/>
    <cellStyle name="Euro 67 3 5" xfId="4232" xr:uid="{00000000-0005-0000-0000-00002C040000}"/>
    <cellStyle name="Euro 68" xfId="779" xr:uid="{00000000-0005-0000-0000-00002D040000}"/>
    <cellStyle name="Euro 68 2" xfId="780" xr:uid="{00000000-0005-0000-0000-00002E040000}"/>
    <cellStyle name="Euro 68 3" xfId="2392" xr:uid="{00000000-0005-0000-0000-00002F040000}"/>
    <cellStyle name="Euro 68 3 2" xfId="2997" xr:uid="{00000000-0005-0000-0000-000030040000}"/>
    <cellStyle name="Euro 68 3 3" xfId="2998" xr:uid="{00000000-0005-0000-0000-000031040000}"/>
    <cellStyle name="Euro 68 3 4" xfId="2999" xr:uid="{00000000-0005-0000-0000-000032040000}"/>
    <cellStyle name="Euro 68 3 5" xfId="4233" xr:uid="{00000000-0005-0000-0000-000033040000}"/>
    <cellStyle name="Euro 69" xfId="781" xr:uid="{00000000-0005-0000-0000-000034040000}"/>
    <cellStyle name="Euro 69 2" xfId="782" xr:uid="{00000000-0005-0000-0000-000035040000}"/>
    <cellStyle name="Euro 69 3" xfId="2393" xr:uid="{00000000-0005-0000-0000-000036040000}"/>
    <cellStyle name="Euro 69 3 2" xfId="3000" xr:uid="{00000000-0005-0000-0000-000037040000}"/>
    <cellStyle name="Euro 69 3 3" xfId="3001" xr:uid="{00000000-0005-0000-0000-000038040000}"/>
    <cellStyle name="Euro 69 3 4" xfId="3002" xr:uid="{00000000-0005-0000-0000-000039040000}"/>
    <cellStyle name="Euro 69 3 5" xfId="4234" xr:uid="{00000000-0005-0000-0000-00003A040000}"/>
    <cellStyle name="Euro 7" xfId="783" xr:uid="{00000000-0005-0000-0000-00003B040000}"/>
    <cellStyle name="Euro 7 2" xfId="784" xr:uid="{00000000-0005-0000-0000-00003C040000}"/>
    <cellStyle name="Euro 7 3" xfId="2394" xr:uid="{00000000-0005-0000-0000-00003D040000}"/>
    <cellStyle name="Euro 7 3 2" xfId="3003" xr:uid="{00000000-0005-0000-0000-00003E040000}"/>
    <cellStyle name="Euro 7 3 3" xfId="3004" xr:uid="{00000000-0005-0000-0000-00003F040000}"/>
    <cellStyle name="Euro 7 3 4" xfId="3005" xr:uid="{00000000-0005-0000-0000-000040040000}"/>
    <cellStyle name="Euro 7 3 5" xfId="4235" xr:uid="{00000000-0005-0000-0000-000041040000}"/>
    <cellStyle name="Euro 70" xfId="785" xr:uid="{00000000-0005-0000-0000-000042040000}"/>
    <cellStyle name="Euro 70 2" xfId="786" xr:uid="{00000000-0005-0000-0000-000043040000}"/>
    <cellStyle name="Euro 70 3" xfId="2395" xr:uid="{00000000-0005-0000-0000-000044040000}"/>
    <cellStyle name="Euro 70 3 2" xfId="3006" xr:uid="{00000000-0005-0000-0000-000045040000}"/>
    <cellStyle name="Euro 70 3 3" xfId="3007" xr:uid="{00000000-0005-0000-0000-000046040000}"/>
    <cellStyle name="Euro 70 3 4" xfId="3008" xr:uid="{00000000-0005-0000-0000-000047040000}"/>
    <cellStyle name="Euro 70 3 5" xfId="4236" xr:uid="{00000000-0005-0000-0000-000048040000}"/>
    <cellStyle name="Euro 71" xfId="787" xr:uid="{00000000-0005-0000-0000-000049040000}"/>
    <cellStyle name="Euro 71 2" xfId="788" xr:uid="{00000000-0005-0000-0000-00004A040000}"/>
    <cellStyle name="Euro 71 3" xfId="2396" xr:uid="{00000000-0005-0000-0000-00004B040000}"/>
    <cellStyle name="Euro 71 3 2" xfId="3009" xr:uid="{00000000-0005-0000-0000-00004C040000}"/>
    <cellStyle name="Euro 71 3 3" xfId="3010" xr:uid="{00000000-0005-0000-0000-00004D040000}"/>
    <cellStyle name="Euro 71 3 4" xfId="3011" xr:uid="{00000000-0005-0000-0000-00004E040000}"/>
    <cellStyle name="Euro 71 3 5" xfId="4237" xr:uid="{00000000-0005-0000-0000-00004F040000}"/>
    <cellStyle name="Euro 72" xfId="789" xr:uid="{00000000-0005-0000-0000-000050040000}"/>
    <cellStyle name="Euro 72 2" xfId="790" xr:uid="{00000000-0005-0000-0000-000051040000}"/>
    <cellStyle name="Euro 72 3" xfId="2397" xr:uid="{00000000-0005-0000-0000-000052040000}"/>
    <cellStyle name="Euro 72 3 2" xfId="3012" xr:uid="{00000000-0005-0000-0000-000053040000}"/>
    <cellStyle name="Euro 72 3 3" xfId="3013" xr:uid="{00000000-0005-0000-0000-000054040000}"/>
    <cellStyle name="Euro 72 3 4" xfId="3014" xr:uid="{00000000-0005-0000-0000-000055040000}"/>
    <cellStyle name="Euro 72 3 5" xfId="4238" xr:uid="{00000000-0005-0000-0000-000056040000}"/>
    <cellStyle name="Euro 73" xfId="791" xr:uid="{00000000-0005-0000-0000-000057040000}"/>
    <cellStyle name="Euro 73 2" xfId="792" xr:uid="{00000000-0005-0000-0000-000058040000}"/>
    <cellStyle name="Euro 73 3" xfId="2398" xr:uid="{00000000-0005-0000-0000-000059040000}"/>
    <cellStyle name="Euro 73 3 2" xfId="3015" xr:uid="{00000000-0005-0000-0000-00005A040000}"/>
    <cellStyle name="Euro 73 3 3" xfId="3016" xr:uid="{00000000-0005-0000-0000-00005B040000}"/>
    <cellStyle name="Euro 73 3 4" xfId="3017" xr:uid="{00000000-0005-0000-0000-00005C040000}"/>
    <cellStyle name="Euro 73 3 5" xfId="4239" xr:uid="{00000000-0005-0000-0000-00005D040000}"/>
    <cellStyle name="Euro 74" xfId="793" xr:uid="{00000000-0005-0000-0000-00005E040000}"/>
    <cellStyle name="Euro 74 2" xfId="794" xr:uid="{00000000-0005-0000-0000-00005F040000}"/>
    <cellStyle name="Euro 74 3" xfId="2399" xr:uid="{00000000-0005-0000-0000-000060040000}"/>
    <cellStyle name="Euro 74 3 2" xfId="3018" xr:uid="{00000000-0005-0000-0000-000061040000}"/>
    <cellStyle name="Euro 74 3 3" xfId="3019" xr:uid="{00000000-0005-0000-0000-000062040000}"/>
    <cellStyle name="Euro 74 3 4" xfId="3020" xr:uid="{00000000-0005-0000-0000-000063040000}"/>
    <cellStyle name="Euro 74 3 5" xfId="4240" xr:uid="{00000000-0005-0000-0000-000064040000}"/>
    <cellStyle name="Euro 75" xfId="795" xr:uid="{00000000-0005-0000-0000-000065040000}"/>
    <cellStyle name="Euro 75 2" xfId="796" xr:uid="{00000000-0005-0000-0000-000066040000}"/>
    <cellStyle name="Euro 75 3" xfId="2400" xr:uid="{00000000-0005-0000-0000-000067040000}"/>
    <cellStyle name="Euro 75 3 2" xfId="3021" xr:uid="{00000000-0005-0000-0000-000068040000}"/>
    <cellStyle name="Euro 75 3 3" xfId="3022" xr:uid="{00000000-0005-0000-0000-000069040000}"/>
    <cellStyle name="Euro 75 3 4" xfId="3023" xr:uid="{00000000-0005-0000-0000-00006A040000}"/>
    <cellStyle name="Euro 75 3 5" xfId="4241" xr:uid="{00000000-0005-0000-0000-00006B040000}"/>
    <cellStyle name="Euro 76" xfId="797" xr:uid="{00000000-0005-0000-0000-00006C040000}"/>
    <cellStyle name="Euro 76 2" xfId="798" xr:uid="{00000000-0005-0000-0000-00006D040000}"/>
    <cellStyle name="Euro 76 3" xfId="2401" xr:uid="{00000000-0005-0000-0000-00006E040000}"/>
    <cellStyle name="Euro 76 3 2" xfId="3024" xr:uid="{00000000-0005-0000-0000-00006F040000}"/>
    <cellStyle name="Euro 76 3 3" xfId="3025" xr:uid="{00000000-0005-0000-0000-000070040000}"/>
    <cellStyle name="Euro 76 3 4" xfId="3026" xr:uid="{00000000-0005-0000-0000-000071040000}"/>
    <cellStyle name="Euro 76 3 5" xfId="4242" xr:uid="{00000000-0005-0000-0000-000072040000}"/>
    <cellStyle name="Euro 77" xfId="799" xr:uid="{00000000-0005-0000-0000-000073040000}"/>
    <cellStyle name="Euro 77 2" xfId="800" xr:uid="{00000000-0005-0000-0000-000074040000}"/>
    <cellStyle name="Euro 77 3" xfId="2402" xr:uid="{00000000-0005-0000-0000-000075040000}"/>
    <cellStyle name="Euro 77 3 2" xfId="3027" xr:uid="{00000000-0005-0000-0000-000076040000}"/>
    <cellStyle name="Euro 77 3 3" xfId="3028" xr:uid="{00000000-0005-0000-0000-000077040000}"/>
    <cellStyle name="Euro 77 3 4" xfId="3029" xr:uid="{00000000-0005-0000-0000-000078040000}"/>
    <cellStyle name="Euro 77 3 5" xfId="4243" xr:uid="{00000000-0005-0000-0000-000079040000}"/>
    <cellStyle name="Euro 78" xfId="801" xr:uid="{00000000-0005-0000-0000-00007A040000}"/>
    <cellStyle name="Euro 78 2" xfId="802" xr:uid="{00000000-0005-0000-0000-00007B040000}"/>
    <cellStyle name="Euro 78 3" xfId="2403" xr:uid="{00000000-0005-0000-0000-00007C040000}"/>
    <cellStyle name="Euro 78 3 2" xfId="3030" xr:uid="{00000000-0005-0000-0000-00007D040000}"/>
    <cellStyle name="Euro 78 3 3" xfId="3031" xr:uid="{00000000-0005-0000-0000-00007E040000}"/>
    <cellStyle name="Euro 78 3 4" xfId="3032" xr:uid="{00000000-0005-0000-0000-00007F040000}"/>
    <cellStyle name="Euro 78 3 5" xfId="4244" xr:uid="{00000000-0005-0000-0000-000080040000}"/>
    <cellStyle name="Euro 79" xfId="803" xr:uid="{00000000-0005-0000-0000-000081040000}"/>
    <cellStyle name="Euro 79 2" xfId="804" xr:uid="{00000000-0005-0000-0000-000082040000}"/>
    <cellStyle name="Euro 79 3" xfId="2404" xr:uid="{00000000-0005-0000-0000-000083040000}"/>
    <cellStyle name="Euro 79 3 2" xfId="3033" xr:uid="{00000000-0005-0000-0000-000084040000}"/>
    <cellStyle name="Euro 79 3 3" xfId="3034" xr:uid="{00000000-0005-0000-0000-000085040000}"/>
    <cellStyle name="Euro 79 3 4" xfId="3035" xr:uid="{00000000-0005-0000-0000-000086040000}"/>
    <cellStyle name="Euro 79 3 5" xfId="4245" xr:uid="{00000000-0005-0000-0000-000087040000}"/>
    <cellStyle name="Euro 8" xfId="805" xr:uid="{00000000-0005-0000-0000-000088040000}"/>
    <cellStyle name="Euro 8 2" xfId="806" xr:uid="{00000000-0005-0000-0000-000089040000}"/>
    <cellStyle name="Euro 8 3" xfId="2405" xr:uid="{00000000-0005-0000-0000-00008A040000}"/>
    <cellStyle name="Euro 8 3 2" xfId="3036" xr:uid="{00000000-0005-0000-0000-00008B040000}"/>
    <cellStyle name="Euro 8 3 3" xfId="3037" xr:uid="{00000000-0005-0000-0000-00008C040000}"/>
    <cellStyle name="Euro 8 3 4" xfId="3038" xr:uid="{00000000-0005-0000-0000-00008D040000}"/>
    <cellStyle name="Euro 8 3 5" xfId="4246" xr:uid="{00000000-0005-0000-0000-00008E040000}"/>
    <cellStyle name="Euro 80" xfId="807" xr:uid="{00000000-0005-0000-0000-00008F040000}"/>
    <cellStyle name="Euro 80 2" xfId="808" xr:uid="{00000000-0005-0000-0000-000090040000}"/>
    <cellStyle name="Euro 80 3" xfId="2406" xr:uid="{00000000-0005-0000-0000-000091040000}"/>
    <cellStyle name="Euro 80 3 2" xfId="3039" xr:uid="{00000000-0005-0000-0000-000092040000}"/>
    <cellStyle name="Euro 80 3 3" xfId="3040" xr:uid="{00000000-0005-0000-0000-000093040000}"/>
    <cellStyle name="Euro 80 3 4" xfId="3041" xr:uid="{00000000-0005-0000-0000-000094040000}"/>
    <cellStyle name="Euro 80 3 5" xfId="4247" xr:uid="{00000000-0005-0000-0000-000095040000}"/>
    <cellStyle name="Euro 81" xfId="809" xr:uid="{00000000-0005-0000-0000-000096040000}"/>
    <cellStyle name="Euro 81 2" xfId="810" xr:uid="{00000000-0005-0000-0000-000097040000}"/>
    <cellStyle name="Euro 81 3" xfId="2407" xr:uid="{00000000-0005-0000-0000-000098040000}"/>
    <cellStyle name="Euro 81 3 2" xfId="3042" xr:uid="{00000000-0005-0000-0000-000099040000}"/>
    <cellStyle name="Euro 81 3 3" xfId="3043" xr:uid="{00000000-0005-0000-0000-00009A040000}"/>
    <cellStyle name="Euro 81 3 4" xfId="3044" xr:uid="{00000000-0005-0000-0000-00009B040000}"/>
    <cellStyle name="Euro 81 3 5" xfId="4248" xr:uid="{00000000-0005-0000-0000-00009C040000}"/>
    <cellStyle name="Euro 82" xfId="811" xr:uid="{00000000-0005-0000-0000-00009D040000}"/>
    <cellStyle name="Euro 82 2" xfId="812" xr:uid="{00000000-0005-0000-0000-00009E040000}"/>
    <cellStyle name="Euro 82 3" xfId="2408" xr:uid="{00000000-0005-0000-0000-00009F040000}"/>
    <cellStyle name="Euro 82 3 2" xfId="3045" xr:uid="{00000000-0005-0000-0000-0000A0040000}"/>
    <cellStyle name="Euro 82 3 3" xfId="3046" xr:uid="{00000000-0005-0000-0000-0000A1040000}"/>
    <cellStyle name="Euro 82 3 4" xfId="3047" xr:uid="{00000000-0005-0000-0000-0000A2040000}"/>
    <cellStyle name="Euro 82 3 5" xfId="4249" xr:uid="{00000000-0005-0000-0000-0000A3040000}"/>
    <cellStyle name="Euro 83" xfId="813" xr:uid="{00000000-0005-0000-0000-0000A4040000}"/>
    <cellStyle name="Euro 83 2" xfId="814" xr:uid="{00000000-0005-0000-0000-0000A5040000}"/>
    <cellStyle name="Euro 83 3" xfId="2409" xr:uid="{00000000-0005-0000-0000-0000A6040000}"/>
    <cellStyle name="Euro 83 3 2" xfId="3048" xr:uid="{00000000-0005-0000-0000-0000A7040000}"/>
    <cellStyle name="Euro 83 3 3" xfId="3049" xr:uid="{00000000-0005-0000-0000-0000A8040000}"/>
    <cellStyle name="Euro 83 3 4" xfId="3050" xr:uid="{00000000-0005-0000-0000-0000A9040000}"/>
    <cellStyle name="Euro 83 3 5" xfId="4250" xr:uid="{00000000-0005-0000-0000-0000AA040000}"/>
    <cellStyle name="Euro 84" xfId="815" xr:uid="{00000000-0005-0000-0000-0000AB040000}"/>
    <cellStyle name="Euro 84 2" xfId="816" xr:uid="{00000000-0005-0000-0000-0000AC040000}"/>
    <cellStyle name="Euro 84 3" xfId="2410" xr:uid="{00000000-0005-0000-0000-0000AD040000}"/>
    <cellStyle name="Euro 84 3 2" xfId="3051" xr:uid="{00000000-0005-0000-0000-0000AE040000}"/>
    <cellStyle name="Euro 84 3 3" xfId="3052" xr:uid="{00000000-0005-0000-0000-0000AF040000}"/>
    <cellStyle name="Euro 84 3 4" xfId="3053" xr:uid="{00000000-0005-0000-0000-0000B0040000}"/>
    <cellStyle name="Euro 84 3 5" xfId="4251" xr:uid="{00000000-0005-0000-0000-0000B1040000}"/>
    <cellStyle name="Euro 85" xfId="817" xr:uid="{00000000-0005-0000-0000-0000B2040000}"/>
    <cellStyle name="Euro 85 2" xfId="818" xr:uid="{00000000-0005-0000-0000-0000B3040000}"/>
    <cellStyle name="Euro 85 3" xfId="2411" xr:uid="{00000000-0005-0000-0000-0000B4040000}"/>
    <cellStyle name="Euro 85 3 2" xfId="3054" xr:uid="{00000000-0005-0000-0000-0000B5040000}"/>
    <cellStyle name="Euro 85 3 3" xfId="3055" xr:uid="{00000000-0005-0000-0000-0000B6040000}"/>
    <cellStyle name="Euro 85 3 4" xfId="3056" xr:uid="{00000000-0005-0000-0000-0000B7040000}"/>
    <cellStyle name="Euro 85 3 5" xfId="4252" xr:uid="{00000000-0005-0000-0000-0000B8040000}"/>
    <cellStyle name="Euro 86" xfId="819" xr:uid="{00000000-0005-0000-0000-0000B9040000}"/>
    <cellStyle name="Euro 86 2" xfId="820" xr:uid="{00000000-0005-0000-0000-0000BA040000}"/>
    <cellStyle name="Euro 86 3" xfId="2412" xr:uid="{00000000-0005-0000-0000-0000BB040000}"/>
    <cellStyle name="Euro 86 3 2" xfId="3057" xr:uid="{00000000-0005-0000-0000-0000BC040000}"/>
    <cellStyle name="Euro 86 3 3" xfId="3058" xr:uid="{00000000-0005-0000-0000-0000BD040000}"/>
    <cellStyle name="Euro 86 3 4" xfId="3059" xr:uid="{00000000-0005-0000-0000-0000BE040000}"/>
    <cellStyle name="Euro 86 3 5" xfId="4253" xr:uid="{00000000-0005-0000-0000-0000BF040000}"/>
    <cellStyle name="Euro 87" xfId="821" xr:uid="{00000000-0005-0000-0000-0000C0040000}"/>
    <cellStyle name="Euro 87 2" xfId="822" xr:uid="{00000000-0005-0000-0000-0000C1040000}"/>
    <cellStyle name="Euro 87 3" xfId="2413" xr:uid="{00000000-0005-0000-0000-0000C2040000}"/>
    <cellStyle name="Euro 87 3 2" xfId="3060" xr:uid="{00000000-0005-0000-0000-0000C3040000}"/>
    <cellStyle name="Euro 87 3 3" xfId="3061" xr:uid="{00000000-0005-0000-0000-0000C4040000}"/>
    <cellStyle name="Euro 87 3 4" xfId="3062" xr:uid="{00000000-0005-0000-0000-0000C5040000}"/>
    <cellStyle name="Euro 87 3 5" xfId="4254" xr:uid="{00000000-0005-0000-0000-0000C6040000}"/>
    <cellStyle name="Euro 88" xfId="823" xr:uid="{00000000-0005-0000-0000-0000C7040000}"/>
    <cellStyle name="Euro 88 2" xfId="824" xr:uid="{00000000-0005-0000-0000-0000C8040000}"/>
    <cellStyle name="Euro 88 3" xfId="2414" xr:uid="{00000000-0005-0000-0000-0000C9040000}"/>
    <cellStyle name="Euro 88 3 2" xfId="3063" xr:uid="{00000000-0005-0000-0000-0000CA040000}"/>
    <cellStyle name="Euro 88 3 3" xfId="3064" xr:uid="{00000000-0005-0000-0000-0000CB040000}"/>
    <cellStyle name="Euro 88 3 4" xfId="3065" xr:uid="{00000000-0005-0000-0000-0000CC040000}"/>
    <cellStyle name="Euro 88 3 5" xfId="4255" xr:uid="{00000000-0005-0000-0000-0000CD040000}"/>
    <cellStyle name="Euro 89" xfId="825" xr:uid="{00000000-0005-0000-0000-0000CE040000}"/>
    <cellStyle name="Euro 89 2" xfId="826" xr:uid="{00000000-0005-0000-0000-0000CF040000}"/>
    <cellStyle name="Euro 89 3" xfId="2415" xr:uid="{00000000-0005-0000-0000-0000D0040000}"/>
    <cellStyle name="Euro 89 3 2" xfId="3066" xr:uid="{00000000-0005-0000-0000-0000D1040000}"/>
    <cellStyle name="Euro 89 3 3" xfId="3067" xr:uid="{00000000-0005-0000-0000-0000D2040000}"/>
    <cellStyle name="Euro 89 3 4" xfId="3068" xr:uid="{00000000-0005-0000-0000-0000D3040000}"/>
    <cellStyle name="Euro 89 3 5" xfId="4256" xr:uid="{00000000-0005-0000-0000-0000D4040000}"/>
    <cellStyle name="Euro 9" xfId="827" xr:uid="{00000000-0005-0000-0000-0000D5040000}"/>
    <cellStyle name="Euro 9 2" xfId="828" xr:uid="{00000000-0005-0000-0000-0000D6040000}"/>
    <cellStyle name="Euro 9 3" xfId="2416" xr:uid="{00000000-0005-0000-0000-0000D7040000}"/>
    <cellStyle name="Euro 9 3 2" xfId="3069" xr:uid="{00000000-0005-0000-0000-0000D8040000}"/>
    <cellStyle name="Euro 9 3 3" xfId="3070" xr:uid="{00000000-0005-0000-0000-0000D9040000}"/>
    <cellStyle name="Euro 9 3 4" xfId="3071" xr:uid="{00000000-0005-0000-0000-0000DA040000}"/>
    <cellStyle name="Euro 9 3 5" xfId="4257" xr:uid="{00000000-0005-0000-0000-0000DB040000}"/>
    <cellStyle name="Euro 90" xfId="829" xr:uid="{00000000-0005-0000-0000-0000DC040000}"/>
    <cellStyle name="Euro 90 2" xfId="830" xr:uid="{00000000-0005-0000-0000-0000DD040000}"/>
    <cellStyle name="Euro 90 3" xfId="2417" xr:uid="{00000000-0005-0000-0000-0000DE040000}"/>
    <cellStyle name="Euro 90 3 2" xfId="3072" xr:uid="{00000000-0005-0000-0000-0000DF040000}"/>
    <cellStyle name="Euro 90 3 3" xfId="3073" xr:uid="{00000000-0005-0000-0000-0000E0040000}"/>
    <cellStyle name="Euro 90 3 4" xfId="3074" xr:uid="{00000000-0005-0000-0000-0000E1040000}"/>
    <cellStyle name="Euro 90 3 5" xfId="4258" xr:uid="{00000000-0005-0000-0000-0000E2040000}"/>
    <cellStyle name="Euro 91" xfId="831" xr:uid="{00000000-0005-0000-0000-0000E3040000}"/>
    <cellStyle name="Euro 91 2" xfId="832" xr:uid="{00000000-0005-0000-0000-0000E4040000}"/>
    <cellStyle name="Euro 91 3" xfId="2418" xr:uid="{00000000-0005-0000-0000-0000E5040000}"/>
    <cellStyle name="Euro 91 3 2" xfId="3075" xr:uid="{00000000-0005-0000-0000-0000E6040000}"/>
    <cellStyle name="Euro 91 3 3" xfId="3076" xr:uid="{00000000-0005-0000-0000-0000E7040000}"/>
    <cellStyle name="Euro 91 3 4" xfId="3077" xr:uid="{00000000-0005-0000-0000-0000E8040000}"/>
    <cellStyle name="Euro 91 3 5" xfId="4259" xr:uid="{00000000-0005-0000-0000-0000E9040000}"/>
    <cellStyle name="Euro 92" xfId="833" xr:uid="{00000000-0005-0000-0000-0000EA040000}"/>
    <cellStyle name="Euro 92 2" xfId="834" xr:uid="{00000000-0005-0000-0000-0000EB040000}"/>
    <cellStyle name="Euro 92 3" xfId="2419" xr:uid="{00000000-0005-0000-0000-0000EC040000}"/>
    <cellStyle name="Euro 92 3 2" xfId="3078" xr:uid="{00000000-0005-0000-0000-0000ED040000}"/>
    <cellStyle name="Euro 92 3 3" xfId="3079" xr:uid="{00000000-0005-0000-0000-0000EE040000}"/>
    <cellStyle name="Euro 92 3 4" xfId="3080" xr:uid="{00000000-0005-0000-0000-0000EF040000}"/>
    <cellStyle name="Euro 92 3 5" xfId="4260" xr:uid="{00000000-0005-0000-0000-0000F0040000}"/>
    <cellStyle name="Euro 93" xfId="835" xr:uid="{00000000-0005-0000-0000-0000F1040000}"/>
    <cellStyle name="Euro 93 2" xfId="836" xr:uid="{00000000-0005-0000-0000-0000F2040000}"/>
    <cellStyle name="Euro 93 3" xfId="2420" xr:uid="{00000000-0005-0000-0000-0000F3040000}"/>
    <cellStyle name="Euro 93 3 2" xfId="3081" xr:uid="{00000000-0005-0000-0000-0000F4040000}"/>
    <cellStyle name="Euro 93 3 3" xfId="3082" xr:uid="{00000000-0005-0000-0000-0000F5040000}"/>
    <cellStyle name="Euro 93 3 4" xfId="3083" xr:uid="{00000000-0005-0000-0000-0000F6040000}"/>
    <cellStyle name="Euro 93 3 5" xfId="4261" xr:uid="{00000000-0005-0000-0000-0000F7040000}"/>
    <cellStyle name="Euro 94" xfId="837" xr:uid="{00000000-0005-0000-0000-0000F8040000}"/>
    <cellStyle name="Euro 94 2" xfId="838" xr:uid="{00000000-0005-0000-0000-0000F9040000}"/>
    <cellStyle name="Euro 94 3" xfId="2421" xr:uid="{00000000-0005-0000-0000-0000FA040000}"/>
    <cellStyle name="Euro 94 3 2" xfId="3084" xr:uid="{00000000-0005-0000-0000-0000FB040000}"/>
    <cellStyle name="Euro 94 3 3" xfId="3085" xr:uid="{00000000-0005-0000-0000-0000FC040000}"/>
    <cellStyle name="Euro 94 3 4" xfId="3086" xr:uid="{00000000-0005-0000-0000-0000FD040000}"/>
    <cellStyle name="Euro 94 3 5" xfId="4262" xr:uid="{00000000-0005-0000-0000-0000FE040000}"/>
    <cellStyle name="Euro 95" xfId="839" xr:uid="{00000000-0005-0000-0000-0000FF040000}"/>
    <cellStyle name="Euro 95 2" xfId="840" xr:uid="{00000000-0005-0000-0000-000000050000}"/>
    <cellStyle name="Euro 95 3" xfId="2422" xr:uid="{00000000-0005-0000-0000-000001050000}"/>
    <cellStyle name="Euro 95 3 2" xfId="3087" xr:uid="{00000000-0005-0000-0000-000002050000}"/>
    <cellStyle name="Euro 95 3 3" xfId="3088" xr:uid="{00000000-0005-0000-0000-000003050000}"/>
    <cellStyle name="Euro 95 3 4" xfId="3089" xr:uid="{00000000-0005-0000-0000-000004050000}"/>
    <cellStyle name="Euro 95 3 5" xfId="4263" xr:uid="{00000000-0005-0000-0000-000005050000}"/>
    <cellStyle name="Euro 96" xfId="841" xr:uid="{00000000-0005-0000-0000-000006050000}"/>
    <cellStyle name="Euro 96 2" xfId="842" xr:uid="{00000000-0005-0000-0000-000007050000}"/>
    <cellStyle name="Euro 96 3" xfId="2423" xr:uid="{00000000-0005-0000-0000-000008050000}"/>
    <cellStyle name="Euro 96 3 2" xfId="3090" xr:uid="{00000000-0005-0000-0000-000009050000}"/>
    <cellStyle name="Euro 96 3 3" xfId="3091" xr:uid="{00000000-0005-0000-0000-00000A050000}"/>
    <cellStyle name="Euro 96 3 4" xfId="3092" xr:uid="{00000000-0005-0000-0000-00000B050000}"/>
    <cellStyle name="Euro 96 3 5" xfId="4264" xr:uid="{00000000-0005-0000-0000-00000C050000}"/>
    <cellStyle name="Euro 97" xfId="843" xr:uid="{00000000-0005-0000-0000-00000D050000}"/>
    <cellStyle name="Euro 97 2" xfId="844" xr:uid="{00000000-0005-0000-0000-00000E050000}"/>
    <cellStyle name="Euro 97 3" xfId="2424" xr:uid="{00000000-0005-0000-0000-00000F050000}"/>
    <cellStyle name="Euro 97 3 2" xfId="3093" xr:uid="{00000000-0005-0000-0000-000010050000}"/>
    <cellStyle name="Euro 97 3 3" xfId="3094" xr:uid="{00000000-0005-0000-0000-000011050000}"/>
    <cellStyle name="Euro 97 3 4" xfId="3095" xr:uid="{00000000-0005-0000-0000-000012050000}"/>
    <cellStyle name="Euro 97 3 5" xfId="4265" xr:uid="{00000000-0005-0000-0000-000013050000}"/>
    <cellStyle name="Euro 98" xfId="845" xr:uid="{00000000-0005-0000-0000-000014050000}"/>
    <cellStyle name="Euro 98 2" xfId="846" xr:uid="{00000000-0005-0000-0000-000015050000}"/>
    <cellStyle name="Euro 98 3" xfId="2425" xr:uid="{00000000-0005-0000-0000-000016050000}"/>
    <cellStyle name="Euro 98 3 2" xfId="3096" xr:uid="{00000000-0005-0000-0000-000017050000}"/>
    <cellStyle name="Euro 98 3 3" xfId="3097" xr:uid="{00000000-0005-0000-0000-000018050000}"/>
    <cellStyle name="Euro 98 3 4" xfId="3098" xr:uid="{00000000-0005-0000-0000-000019050000}"/>
    <cellStyle name="Euro 98 3 5" xfId="4266" xr:uid="{00000000-0005-0000-0000-00001A050000}"/>
    <cellStyle name="Euro 99" xfId="847" xr:uid="{00000000-0005-0000-0000-00001B050000}"/>
    <cellStyle name="Euro 99 2" xfId="848" xr:uid="{00000000-0005-0000-0000-00001C050000}"/>
    <cellStyle name="Euro 99 3" xfId="2426" xr:uid="{00000000-0005-0000-0000-00001D050000}"/>
    <cellStyle name="Euro 99 3 2" xfId="3099" xr:uid="{00000000-0005-0000-0000-00001E050000}"/>
    <cellStyle name="Euro 99 3 3" xfId="3100" xr:uid="{00000000-0005-0000-0000-00001F050000}"/>
    <cellStyle name="Euro 99 3 4" xfId="3101" xr:uid="{00000000-0005-0000-0000-000020050000}"/>
    <cellStyle name="Euro 99 3 5" xfId="4267" xr:uid="{00000000-0005-0000-0000-000021050000}"/>
    <cellStyle name="Euro_INSUMOS" xfId="849" xr:uid="{00000000-0005-0000-0000-000022050000}"/>
    <cellStyle name="Excel Built-in Explanatory Text" xfId="4560" xr:uid="{00000000-0005-0000-0000-000023050000}"/>
    <cellStyle name="Excel Built-in Normal" xfId="3102" xr:uid="{00000000-0005-0000-0000-000024050000}"/>
    <cellStyle name="Explanatory Text" xfId="850" xr:uid="{00000000-0005-0000-0000-000025050000}"/>
    <cellStyle name="Explanatory Text 2" xfId="2427" xr:uid="{00000000-0005-0000-0000-000026050000}"/>
    <cellStyle name="Explanatory Text 2 2" xfId="3103" xr:uid="{00000000-0005-0000-0000-000027050000}"/>
    <cellStyle name="Explanatory Text 2 3" xfId="3104" xr:uid="{00000000-0005-0000-0000-000028050000}"/>
    <cellStyle name="Explanatory Text 2 4" xfId="3105" xr:uid="{00000000-0005-0000-0000-000029050000}"/>
    <cellStyle name="Explanatory Text 2 5" xfId="4268" xr:uid="{00000000-0005-0000-0000-00002A050000}"/>
    <cellStyle name="F2" xfId="180" xr:uid="{00000000-0005-0000-0000-00002B050000}"/>
    <cellStyle name="F3" xfId="181" xr:uid="{00000000-0005-0000-0000-00002C050000}"/>
    <cellStyle name="F4" xfId="182" xr:uid="{00000000-0005-0000-0000-00002D050000}"/>
    <cellStyle name="F5" xfId="183" xr:uid="{00000000-0005-0000-0000-00002E050000}"/>
    <cellStyle name="F6" xfId="184" xr:uid="{00000000-0005-0000-0000-00002F050000}"/>
    <cellStyle name="F7" xfId="185" xr:uid="{00000000-0005-0000-0000-000030050000}"/>
    <cellStyle name="F8" xfId="186" xr:uid="{00000000-0005-0000-0000-000031050000}"/>
    <cellStyle name="Fixed" xfId="187" xr:uid="{00000000-0005-0000-0000-000032050000}"/>
    <cellStyle name="Fixed 2" xfId="2171" xr:uid="{00000000-0005-0000-0000-000033050000}"/>
    <cellStyle name="Fixed 3" xfId="851" xr:uid="{00000000-0005-0000-0000-000034050000}"/>
    <cellStyle name="Good" xfId="852" xr:uid="{00000000-0005-0000-0000-000035050000}"/>
    <cellStyle name="Good 2" xfId="2428" xr:uid="{00000000-0005-0000-0000-000036050000}"/>
    <cellStyle name="Good 3" xfId="3106" xr:uid="{00000000-0005-0000-0000-000037050000}"/>
    <cellStyle name="Good 4" xfId="3107" xr:uid="{00000000-0005-0000-0000-000038050000}"/>
    <cellStyle name="Heading 1" xfId="188" xr:uid="{00000000-0005-0000-0000-000039050000}"/>
    <cellStyle name="Heading 1 2" xfId="854" xr:uid="{00000000-0005-0000-0000-00003A050000}"/>
    <cellStyle name="Heading 1 3" xfId="855" xr:uid="{00000000-0005-0000-0000-00003B050000}"/>
    <cellStyle name="Heading 1 4" xfId="2429" xr:uid="{00000000-0005-0000-0000-00003C050000}"/>
    <cellStyle name="Heading 1 4 2" xfId="3108" xr:uid="{00000000-0005-0000-0000-00003D050000}"/>
    <cellStyle name="Heading 1 4 3" xfId="3109" xr:uid="{00000000-0005-0000-0000-00003E050000}"/>
    <cellStyle name="Heading 1 4 4" xfId="3110" xr:uid="{00000000-0005-0000-0000-00003F050000}"/>
    <cellStyle name="Heading 1 4 5" xfId="4269" xr:uid="{00000000-0005-0000-0000-000040050000}"/>
    <cellStyle name="Heading 1 5" xfId="853" xr:uid="{00000000-0005-0000-0000-000041050000}"/>
    <cellStyle name="Heading 2" xfId="189" xr:uid="{00000000-0005-0000-0000-000042050000}"/>
    <cellStyle name="Heading 2 2" xfId="857" xr:uid="{00000000-0005-0000-0000-000043050000}"/>
    <cellStyle name="Heading 2 3" xfId="858" xr:uid="{00000000-0005-0000-0000-000044050000}"/>
    <cellStyle name="Heading 2 4" xfId="2430" xr:uid="{00000000-0005-0000-0000-000045050000}"/>
    <cellStyle name="Heading 2 4 2" xfId="3111" xr:uid="{00000000-0005-0000-0000-000046050000}"/>
    <cellStyle name="Heading 2 4 3" xfId="3112" xr:uid="{00000000-0005-0000-0000-000047050000}"/>
    <cellStyle name="Heading 2 4 4" xfId="3113" xr:uid="{00000000-0005-0000-0000-000048050000}"/>
    <cellStyle name="Heading 2 4 5" xfId="4270" xr:uid="{00000000-0005-0000-0000-000049050000}"/>
    <cellStyle name="Heading 2 5" xfId="856" xr:uid="{00000000-0005-0000-0000-00004A050000}"/>
    <cellStyle name="Heading 3" xfId="859" xr:uid="{00000000-0005-0000-0000-00004B050000}"/>
    <cellStyle name="Heading 3 2" xfId="2431" xr:uid="{00000000-0005-0000-0000-00004C050000}"/>
    <cellStyle name="Heading 3 2 2" xfId="3114" xr:uid="{00000000-0005-0000-0000-00004D050000}"/>
    <cellStyle name="Heading 3 2 3" xfId="3115" xr:uid="{00000000-0005-0000-0000-00004E050000}"/>
    <cellStyle name="Heading 3 2 4" xfId="3116" xr:uid="{00000000-0005-0000-0000-00004F050000}"/>
    <cellStyle name="Heading 3 2 5" xfId="4271" xr:uid="{00000000-0005-0000-0000-000050050000}"/>
    <cellStyle name="Heading 4" xfId="860" xr:uid="{00000000-0005-0000-0000-000051050000}"/>
    <cellStyle name="Heading 4 2" xfId="2432" xr:uid="{00000000-0005-0000-0000-000052050000}"/>
    <cellStyle name="Heading 4 3" xfId="3117" xr:uid="{00000000-0005-0000-0000-000053050000}"/>
    <cellStyle name="Heading 4 4" xfId="3118" xr:uid="{00000000-0005-0000-0000-000054050000}"/>
    <cellStyle name="Heading1" xfId="190" xr:uid="{00000000-0005-0000-0000-000055050000}"/>
    <cellStyle name="Heading1 2" xfId="2172" xr:uid="{00000000-0005-0000-0000-000056050000}"/>
    <cellStyle name="Heading2" xfId="191" xr:uid="{00000000-0005-0000-0000-000057050000}"/>
    <cellStyle name="Heading2 2" xfId="2173" xr:uid="{00000000-0005-0000-0000-000058050000}"/>
    <cellStyle name="Hipervínculo 2" xfId="254" xr:uid="{00000000-0005-0000-0000-000059050000}"/>
    <cellStyle name="Hipervínculo 2 2" xfId="3119" xr:uid="{00000000-0005-0000-0000-00005A050000}"/>
    <cellStyle name="Hipervínculo 3" xfId="261" xr:uid="{00000000-0005-0000-0000-00005B050000}"/>
    <cellStyle name="Hipervínculo 4" xfId="517" xr:uid="{00000000-0005-0000-0000-00005C050000}"/>
    <cellStyle name="Incorrecto 2" xfId="33" xr:uid="{00000000-0005-0000-0000-00005D050000}"/>
    <cellStyle name="Incorrecto 2 2" xfId="862" xr:uid="{00000000-0005-0000-0000-00005E050000}"/>
    <cellStyle name="Incorrecto 2 3" xfId="863" xr:uid="{00000000-0005-0000-0000-00005F050000}"/>
    <cellStyle name="Incorrecto 2 4" xfId="3120" xr:uid="{00000000-0005-0000-0000-000060050000}"/>
    <cellStyle name="Incorrecto 2 5" xfId="861" xr:uid="{00000000-0005-0000-0000-000061050000}"/>
    <cellStyle name="Incorrecto 3" xfId="192" xr:uid="{00000000-0005-0000-0000-000062050000}"/>
    <cellStyle name="Incorrecto 3 2" xfId="3121" xr:uid="{00000000-0005-0000-0000-000063050000}"/>
    <cellStyle name="Incorrecto 3 3" xfId="864" xr:uid="{00000000-0005-0000-0000-000064050000}"/>
    <cellStyle name="Input" xfId="865" xr:uid="{00000000-0005-0000-0000-000065050000}"/>
    <cellStyle name="Input 10" xfId="5178" xr:uid="{00000000-0005-0000-0000-000066050000}"/>
    <cellStyle name="Input 11" xfId="5085" xr:uid="{00000000-0005-0000-0000-000067050000}"/>
    <cellStyle name="Input 2" xfId="2433" xr:uid="{00000000-0005-0000-0000-000068050000}"/>
    <cellStyle name="Input 2 2" xfId="4730" xr:uid="{00000000-0005-0000-0000-000069050000}"/>
    <cellStyle name="Input 2 2 2" xfId="5889" xr:uid="{00000000-0005-0000-0000-00006A050000}"/>
    <cellStyle name="Input 2 2 3" xfId="5490" xr:uid="{00000000-0005-0000-0000-00006B050000}"/>
    <cellStyle name="Input 2 2 4" xfId="6013" xr:uid="{00000000-0005-0000-0000-00006C050000}"/>
    <cellStyle name="Input 2 2 5" xfId="6122" xr:uid="{00000000-0005-0000-0000-00006D050000}"/>
    <cellStyle name="Input 2 2 6" xfId="6230" xr:uid="{00000000-0005-0000-0000-00006E050000}"/>
    <cellStyle name="Input 2 3" xfId="4693" xr:uid="{00000000-0005-0000-0000-00006F050000}"/>
    <cellStyle name="Input 2 3 2" xfId="5853" xr:uid="{00000000-0005-0000-0000-000070050000}"/>
    <cellStyle name="Input 2 3 3" xfId="5248" xr:uid="{00000000-0005-0000-0000-000071050000}"/>
    <cellStyle name="Input 2 3 4" xfId="5977" xr:uid="{00000000-0005-0000-0000-000072050000}"/>
    <cellStyle name="Input 2 3 5" xfId="6086" xr:uid="{00000000-0005-0000-0000-000073050000}"/>
    <cellStyle name="Input 2 3 6" xfId="6194" xr:uid="{00000000-0005-0000-0000-000074050000}"/>
    <cellStyle name="Input 2 4" xfId="5084" xr:uid="{00000000-0005-0000-0000-000075050000}"/>
    <cellStyle name="Input 2 5" xfId="5772" xr:uid="{00000000-0005-0000-0000-000076050000}"/>
    <cellStyle name="Input 2 6" xfId="5286" xr:uid="{00000000-0005-0000-0000-000077050000}"/>
    <cellStyle name="Input 2 7" xfId="5949" xr:uid="{00000000-0005-0000-0000-000078050000}"/>
    <cellStyle name="Input 2 8" xfId="5532" xr:uid="{00000000-0005-0000-0000-000079050000}"/>
    <cellStyle name="Input 3" xfId="3122" xr:uid="{00000000-0005-0000-0000-00007A050000}"/>
    <cellStyle name="Input 3 2" xfId="4747" xr:uid="{00000000-0005-0000-0000-00007B050000}"/>
    <cellStyle name="Input 3 2 2" xfId="5906" xr:uid="{00000000-0005-0000-0000-00007C050000}"/>
    <cellStyle name="Input 3 2 3" xfId="4823" xr:uid="{00000000-0005-0000-0000-00007D050000}"/>
    <cellStyle name="Input 3 2 4" xfId="6030" xr:uid="{00000000-0005-0000-0000-00007E050000}"/>
    <cellStyle name="Input 3 2 5" xfId="6139" xr:uid="{00000000-0005-0000-0000-00007F050000}"/>
    <cellStyle name="Input 3 2 6" xfId="6247" xr:uid="{00000000-0005-0000-0000-000080050000}"/>
    <cellStyle name="Input 3 3" xfId="4787" xr:uid="{00000000-0005-0000-0000-000081050000}"/>
    <cellStyle name="Input 3 3 2" xfId="5945" xr:uid="{00000000-0005-0000-0000-000082050000}"/>
    <cellStyle name="Input 3 3 3" xfId="5961" xr:uid="{00000000-0005-0000-0000-000083050000}"/>
    <cellStyle name="Input 3 3 4" xfId="6069" xr:uid="{00000000-0005-0000-0000-000084050000}"/>
    <cellStyle name="Input 3 3 5" xfId="6178" xr:uid="{00000000-0005-0000-0000-000085050000}"/>
    <cellStyle name="Input 3 3 6" xfId="6286" xr:uid="{00000000-0005-0000-0000-000086050000}"/>
    <cellStyle name="Input 3 4" xfId="5260" xr:uid="{00000000-0005-0000-0000-000087050000}"/>
    <cellStyle name="Input 3 5" xfId="5215" xr:uid="{00000000-0005-0000-0000-000088050000}"/>
    <cellStyle name="Input 3 6" xfId="5113" xr:uid="{00000000-0005-0000-0000-000089050000}"/>
    <cellStyle name="Input 3 7" xfId="5217" xr:uid="{00000000-0005-0000-0000-00008A050000}"/>
    <cellStyle name="Input 3 8" xfId="5060" xr:uid="{00000000-0005-0000-0000-00008B050000}"/>
    <cellStyle name="Input 4" xfId="3123" xr:uid="{00000000-0005-0000-0000-00008C050000}"/>
    <cellStyle name="Input 4 2" xfId="4748" xr:uid="{00000000-0005-0000-0000-00008D050000}"/>
    <cellStyle name="Input 4 2 2" xfId="5907" xr:uid="{00000000-0005-0000-0000-00008E050000}"/>
    <cellStyle name="Input 4 2 3" xfId="5094" xr:uid="{00000000-0005-0000-0000-00008F050000}"/>
    <cellStyle name="Input 4 2 4" xfId="6031" xr:uid="{00000000-0005-0000-0000-000090050000}"/>
    <cellStyle name="Input 4 2 5" xfId="6140" xr:uid="{00000000-0005-0000-0000-000091050000}"/>
    <cellStyle name="Input 4 2 6" xfId="6248" xr:uid="{00000000-0005-0000-0000-000092050000}"/>
    <cellStyle name="Input 4 3" xfId="4725" xr:uid="{00000000-0005-0000-0000-000093050000}"/>
    <cellStyle name="Input 4 3 2" xfId="5884" xr:uid="{00000000-0005-0000-0000-000094050000}"/>
    <cellStyle name="Input 4 3 3" xfId="5122" xr:uid="{00000000-0005-0000-0000-000095050000}"/>
    <cellStyle name="Input 4 3 4" xfId="6008" xr:uid="{00000000-0005-0000-0000-000096050000}"/>
    <cellStyle name="Input 4 3 5" xfId="6117" xr:uid="{00000000-0005-0000-0000-000097050000}"/>
    <cellStyle name="Input 4 3 6" xfId="6225" xr:uid="{00000000-0005-0000-0000-000098050000}"/>
    <cellStyle name="Input 4 4" xfId="5259" xr:uid="{00000000-0005-0000-0000-000099050000}"/>
    <cellStyle name="Input 4 5" xfId="5082" xr:uid="{00000000-0005-0000-0000-00009A050000}"/>
    <cellStyle name="Input 4 6" xfId="5808" xr:uid="{00000000-0005-0000-0000-00009B050000}"/>
    <cellStyle name="Input 4 7" xfId="5240" xr:uid="{00000000-0005-0000-0000-00009C050000}"/>
    <cellStyle name="Input 4 8" xfId="5132" xr:uid="{00000000-0005-0000-0000-00009D050000}"/>
    <cellStyle name="Input 5" xfId="4681" xr:uid="{00000000-0005-0000-0000-00009E050000}"/>
    <cellStyle name="Input 5 2" xfId="5842" xr:uid="{00000000-0005-0000-0000-00009F050000}"/>
    <cellStyle name="Input 5 3" xfId="5799" xr:uid="{00000000-0005-0000-0000-0000A0050000}"/>
    <cellStyle name="Input 5 4" xfId="5967" xr:uid="{00000000-0005-0000-0000-0000A1050000}"/>
    <cellStyle name="Input 5 5" xfId="6076" xr:uid="{00000000-0005-0000-0000-0000A2050000}"/>
    <cellStyle name="Input 5 6" xfId="6184" xr:uid="{00000000-0005-0000-0000-0000A3050000}"/>
    <cellStyle name="Input 6" xfId="4685" xr:uid="{00000000-0005-0000-0000-0000A4050000}"/>
    <cellStyle name="Input 6 2" xfId="5845" xr:uid="{00000000-0005-0000-0000-0000A5050000}"/>
    <cellStyle name="Input 6 3" xfId="5123" xr:uid="{00000000-0005-0000-0000-0000A6050000}"/>
    <cellStyle name="Input 6 4" xfId="5970" xr:uid="{00000000-0005-0000-0000-0000A7050000}"/>
    <cellStyle name="Input 6 5" xfId="6079" xr:uid="{00000000-0005-0000-0000-0000A8050000}"/>
    <cellStyle name="Input 6 6" xfId="6187" xr:uid="{00000000-0005-0000-0000-0000A9050000}"/>
    <cellStyle name="Input 7" xfId="5135" xr:uid="{00000000-0005-0000-0000-0000AA050000}"/>
    <cellStyle name="Input 8" xfId="5950" xr:uid="{00000000-0005-0000-0000-0000AB050000}"/>
    <cellStyle name="Input 9" xfId="5537" xr:uid="{00000000-0005-0000-0000-0000AC050000}"/>
    <cellStyle name="Linked Cell" xfId="866" xr:uid="{00000000-0005-0000-0000-0000AD050000}"/>
    <cellStyle name="Linked Cell 2" xfId="2434" xr:uid="{00000000-0005-0000-0000-0000AE050000}"/>
    <cellStyle name="Linked Cell 3" xfId="3124" xr:uid="{00000000-0005-0000-0000-0000AF050000}"/>
    <cellStyle name="Linked Cell 4" xfId="3125" xr:uid="{00000000-0005-0000-0000-0000B0050000}"/>
    <cellStyle name="MILE DE MILLONES" xfId="193" xr:uid="{00000000-0005-0000-0000-0000B1050000}"/>
    <cellStyle name="MILE DE MILLONES 2" xfId="194" xr:uid="{00000000-0005-0000-0000-0000B2050000}"/>
    <cellStyle name="MILE DE MILLONES_PRESUPUESTO FASE III ABR-2015 Rev3" xfId="195" xr:uid="{00000000-0005-0000-0000-0000B3050000}"/>
    <cellStyle name="MILES" xfId="196" xr:uid="{00000000-0005-0000-0000-0000B4050000}"/>
    <cellStyle name="MILES 2" xfId="197" xr:uid="{00000000-0005-0000-0000-0000B5050000}"/>
    <cellStyle name="Millares [0] 2" xfId="3126" xr:uid="{00000000-0005-0000-0000-0000B6050000}"/>
    <cellStyle name="Millares [0] 2 2" xfId="3127" xr:uid="{00000000-0005-0000-0000-0000B7050000}"/>
    <cellStyle name="Millares [0] 2 2 2" xfId="5264" xr:uid="{00000000-0005-0000-0000-0000B8050000}"/>
    <cellStyle name="Millares [0] 2 3" xfId="3128" xr:uid="{00000000-0005-0000-0000-0000B9050000}"/>
    <cellStyle name="Millares [0] 2 3 2" xfId="5265" xr:uid="{00000000-0005-0000-0000-0000BA050000}"/>
    <cellStyle name="Millares [0] 2 4" xfId="4794" xr:uid="{00000000-0005-0000-0000-0000BB050000}"/>
    <cellStyle name="Millares [0] 2 4 2" xfId="5780" xr:uid="{00000000-0005-0000-0000-0000BC050000}"/>
    <cellStyle name="Millares [0] 2 5" xfId="5263" xr:uid="{00000000-0005-0000-0000-0000BD050000}"/>
    <cellStyle name="Millares [0] 3" xfId="3129" xr:uid="{00000000-0005-0000-0000-0000BE050000}"/>
    <cellStyle name="Millares [2]" xfId="34" xr:uid="{00000000-0005-0000-0000-0000BF050000}"/>
    <cellStyle name="Millares [2] 2" xfId="198" xr:uid="{00000000-0005-0000-0000-0000C0050000}"/>
    <cellStyle name="Millares 10" xfId="35" xr:uid="{00000000-0005-0000-0000-0000C1050000}"/>
    <cellStyle name="Millares 10 2" xfId="36" xr:uid="{00000000-0005-0000-0000-0000C2050000}"/>
    <cellStyle name="Millares 10 2 2" xfId="377" xr:uid="{00000000-0005-0000-0000-0000C3050000}"/>
    <cellStyle name="Millares 10 2 3" xfId="286" xr:uid="{00000000-0005-0000-0000-0000C4050000}"/>
    <cellStyle name="Millares 10 3" xfId="376" xr:uid="{00000000-0005-0000-0000-0000C5050000}"/>
    <cellStyle name="Millares 10 4" xfId="285" xr:uid="{00000000-0005-0000-0000-0000C6050000}"/>
    <cellStyle name="Millares 100" xfId="867" xr:uid="{00000000-0005-0000-0000-0000C7050000}"/>
    <cellStyle name="Millares 100 2" xfId="868" xr:uid="{00000000-0005-0000-0000-0000C8050000}"/>
    <cellStyle name="Millares 100 2 2" xfId="4834" xr:uid="{00000000-0005-0000-0000-0000C9050000}"/>
    <cellStyle name="Millares 100 3" xfId="4833" xr:uid="{00000000-0005-0000-0000-0000CA050000}"/>
    <cellStyle name="Millares 101" xfId="869" xr:uid="{00000000-0005-0000-0000-0000CB050000}"/>
    <cellStyle name="Millares 101 2" xfId="870" xr:uid="{00000000-0005-0000-0000-0000CC050000}"/>
    <cellStyle name="Millares 101 2 2" xfId="4836" xr:uid="{00000000-0005-0000-0000-0000CD050000}"/>
    <cellStyle name="Millares 101 3" xfId="4835" xr:uid="{00000000-0005-0000-0000-0000CE050000}"/>
    <cellStyle name="Millares 102" xfId="871" xr:uid="{00000000-0005-0000-0000-0000CF050000}"/>
    <cellStyle name="Millares 102 2" xfId="872" xr:uid="{00000000-0005-0000-0000-0000D0050000}"/>
    <cellStyle name="Millares 102 2 2" xfId="4838" xr:uid="{00000000-0005-0000-0000-0000D1050000}"/>
    <cellStyle name="Millares 102 3" xfId="4837" xr:uid="{00000000-0005-0000-0000-0000D2050000}"/>
    <cellStyle name="Millares 103" xfId="873" xr:uid="{00000000-0005-0000-0000-0000D3050000}"/>
    <cellStyle name="Millares 103 2" xfId="874" xr:uid="{00000000-0005-0000-0000-0000D4050000}"/>
    <cellStyle name="Millares 103 2 2" xfId="4840" xr:uid="{00000000-0005-0000-0000-0000D5050000}"/>
    <cellStyle name="Millares 103 3" xfId="4839" xr:uid="{00000000-0005-0000-0000-0000D6050000}"/>
    <cellStyle name="Millares 104" xfId="875" xr:uid="{00000000-0005-0000-0000-0000D7050000}"/>
    <cellStyle name="Millares 104 2" xfId="876" xr:uid="{00000000-0005-0000-0000-0000D8050000}"/>
    <cellStyle name="Millares 104 2 2" xfId="4842" xr:uid="{00000000-0005-0000-0000-0000D9050000}"/>
    <cellStyle name="Millares 104 3" xfId="4841" xr:uid="{00000000-0005-0000-0000-0000DA050000}"/>
    <cellStyle name="Millares 105" xfId="877" xr:uid="{00000000-0005-0000-0000-0000DB050000}"/>
    <cellStyle name="Millares 105 2" xfId="878" xr:uid="{00000000-0005-0000-0000-0000DC050000}"/>
    <cellStyle name="Millares 105 2 2" xfId="4844" xr:uid="{00000000-0005-0000-0000-0000DD050000}"/>
    <cellStyle name="Millares 105 3" xfId="4843" xr:uid="{00000000-0005-0000-0000-0000DE050000}"/>
    <cellStyle name="Millares 106" xfId="879" xr:uid="{00000000-0005-0000-0000-0000DF050000}"/>
    <cellStyle name="Millares 106 2" xfId="880" xr:uid="{00000000-0005-0000-0000-0000E0050000}"/>
    <cellStyle name="Millares 106 2 2" xfId="4846" xr:uid="{00000000-0005-0000-0000-0000E1050000}"/>
    <cellStyle name="Millares 106 3" xfId="4845" xr:uid="{00000000-0005-0000-0000-0000E2050000}"/>
    <cellStyle name="Millares 107" xfId="881" xr:uid="{00000000-0005-0000-0000-0000E3050000}"/>
    <cellStyle name="Millares 107 2" xfId="882" xr:uid="{00000000-0005-0000-0000-0000E4050000}"/>
    <cellStyle name="Millares 107 2 2" xfId="4848" xr:uid="{00000000-0005-0000-0000-0000E5050000}"/>
    <cellStyle name="Millares 107 3" xfId="4847" xr:uid="{00000000-0005-0000-0000-0000E6050000}"/>
    <cellStyle name="Millares 108" xfId="883" xr:uid="{00000000-0005-0000-0000-0000E7050000}"/>
    <cellStyle name="Millares 108 2" xfId="884" xr:uid="{00000000-0005-0000-0000-0000E8050000}"/>
    <cellStyle name="Millares 108 2 2" xfId="4850" xr:uid="{00000000-0005-0000-0000-0000E9050000}"/>
    <cellStyle name="Millares 108 3" xfId="4849" xr:uid="{00000000-0005-0000-0000-0000EA050000}"/>
    <cellStyle name="Millares 109" xfId="885" xr:uid="{00000000-0005-0000-0000-0000EB050000}"/>
    <cellStyle name="Millares 109 2" xfId="886" xr:uid="{00000000-0005-0000-0000-0000EC050000}"/>
    <cellStyle name="Millares 109 2 2" xfId="4852" xr:uid="{00000000-0005-0000-0000-0000ED050000}"/>
    <cellStyle name="Millares 109 3" xfId="4851" xr:uid="{00000000-0005-0000-0000-0000EE050000}"/>
    <cellStyle name="Millares 11" xfId="37" xr:uid="{00000000-0005-0000-0000-0000EF050000}"/>
    <cellStyle name="Millares 11 2" xfId="199" xr:uid="{00000000-0005-0000-0000-0000F0050000}"/>
    <cellStyle name="Millares 11 2 2" xfId="445" xr:uid="{00000000-0005-0000-0000-0000F1050000}"/>
    <cellStyle name="Millares 11 2 3" xfId="354" xr:uid="{00000000-0005-0000-0000-0000F2050000}"/>
    <cellStyle name="Millares 11 2 4" xfId="887" xr:uid="{00000000-0005-0000-0000-0000F3050000}"/>
    <cellStyle name="Millares 11 3" xfId="378" xr:uid="{00000000-0005-0000-0000-0000F4050000}"/>
    <cellStyle name="Millares 11 4" xfId="287" xr:uid="{00000000-0005-0000-0000-0000F5050000}"/>
    <cellStyle name="Millares 110" xfId="888" xr:uid="{00000000-0005-0000-0000-0000F6050000}"/>
    <cellStyle name="Millares 110 2" xfId="889" xr:uid="{00000000-0005-0000-0000-0000F7050000}"/>
    <cellStyle name="Millares 110 2 2" xfId="4854" xr:uid="{00000000-0005-0000-0000-0000F8050000}"/>
    <cellStyle name="Millares 110 3" xfId="4853" xr:uid="{00000000-0005-0000-0000-0000F9050000}"/>
    <cellStyle name="Millares 111" xfId="890" xr:uid="{00000000-0005-0000-0000-0000FA050000}"/>
    <cellStyle name="Millares 111 2" xfId="891" xr:uid="{00000000-0005-0000-0000-0000FB050000}"/>
    <cellStyle name="Millares 111 2 2" xfId="4856" xr:uid="{00000000-0005-0000-0000-0000FC050000}"/>
    <cellStyle name="Millares 111 3" xfId="4855" xr:uid="{00000000-0005-0000-0000-0000FD050000}"/>
    <cellStyle name="Millares 112" xfId="892" xr:uid="{00000000-0005-0000-0000-0000FE050000}"/>
    <cellStyle name="Millares 112 2" xfId="893" xr:uid="{00000000-0005-0000-0000-0000FF050000}"/>
    <cellStyle name="Millares 112 2 2" xfId="4858" xr:uid="{00000000-0005-0000-0000-000000060000}"/>
    <cellStyle name="Millares 112 3" xfId="4857" xr:uid="{00000000-0005-0000-0000-000001060000}"/>
    <cellStyle name="Millares 113" xfId="894" xr:uid="{00000000-0005-0000-0000-000002060000}"/>
    <cellStyle name="Millares 113 2" xfId="895" xr:uid="{00000000-0005-0000-0000-000003060000}"/>
    <cellStyle name="Millares 113 2 2" xfId="4860" xr:uid="{00000000-0005-0000-0000-000004060000}"/>
    <cellStyle name="Millares 113 3" xfId="4859" xr:uid="{00000000-0005-0000-0000-000005060000}"/>
    <cellStyle name="Millares 114" xfId="896" xr:uid="{00000000-0005-0000-0000-000006060000}"/>
    <cellStyle name="Millares 114 2" xfId="897" xr:uid="{00000000-0005-0000-0000-000007060000}"/>
    <cellStyle name="Millares 114 2 2" xfId="4862" xr:uid="{00000000-0005-0000-0000-000008060000}"/>
    <cellStyle name="Millares 114 3" xfId="4861" xr:uid="{00000000-0005-0000-0000-000009060000}"/>
    <cellStyle name="Millares 115" xfId="898" xr:uid="{00000000-0005-0000-0000-00000A060000}"/>
    <cellStyle name="Millares 115 2" xfId="899" xr:uid="{00000000-0005-0000-0000-00000B060000}"/>
    <cellStyle name="Millares 115 2 2" xfId="4864" xr:uid="{00000000-0005-0000-0000-00000C060000}"/>
    <cellStyle name="Millares 115 3" xfId="4863" xr:uid="{00000000-0005-0000-0000-00000D060000}"/>
    <cellStyle name="Millares 116" xfId="900" xr:uid="{00000000-0005-0000-0000-00000E060000}"/>
    <cellStyle name="Millares 116 2" xfId="901" xr:uid="{00000000-0005-0000-0000-00000F060000}"/>
    <cellStyle name="Millares 116 2 2" xfId="4866" xr:uid="{00000000-0005-0000-0000-000010060000}"/>
    <cellStyle name="Millares 116 3" xfId="4865" xr:uid="{00000000-0005-0000-0000-000011060000}"/>
    <cellStyle name="Millares 117" xfId="902" xr:uid="{00000000-0005-0000-0000-000012060000}"/>
    <cellStyle name="Millares 117 2" xfId="903" xr:uid="{00000000-0005-0000-0000-000013060000}"/>
    <cellStyle name="Millares 117 2 2" xfId="4868" xr:uid="{00000000-0005-0000-0000-000014060000}"/>
    <cellStyle name="Millares 117 3" xfId="4867" xr:uid="{00000000-0005-0000-0000-000015060000}"/>
    <cellStyle name="Millares 118" xfId="904" xr:uid="{00000000-0005-0000-0000-000016060000}"/>
    <cellStyle name="Millares 118 2" xfId="905" xr:uid="{00000000-0005-0000-0000-000017060000}"/>
    <cellStyle name="Millares 118 2 2" xfId="4870" xr:uid="{00000000-0005-0000-0000-000018060000}"/>
    <cellStyle name="Millares 118 3" xfId="4869" xr:uid="{00000000-0005-0000-0000-000019060000}"/>
    <cellStyle name="Millares 119" xfId="906" xr:uid="{00000000-0005-0000-0000-00001A060000}"/>
    <cellStyle name="Millares 119 2" xfId="907" xr:uid="{00000000-0005-0000-0000-00001B060000}"/>
    <cellStyle name="Millares 119 2 2" xfId="4872" xr:uid="{00000000-0005-0000-0000-00001C060000}"/>
    <cellStyle name="Millares 119 3" xfId="4871" xr:uid="{00000000-0005-0000-0000-00001D060000}"/>
    <cellStyle name="Millares 12" xfId="122" xr:uid="{00000000-0005-0000-0000-00001E060000}"/>
    <cellStyle name="Millares 12 2" xfId="440" xr:uid="{00000000-0005-0000-0000-00001F060000}"/>
    <cellStyle name="Millares 12 3" xfId="349" xr:uid="{00000000-0005-0000-0000-000020060000}"/>
    <cellStyle name="Millares 120" xfId="908" xr:uid="{00000000-0005-0000-0000-000021060000}"/>
    <cellStyle name="Millares 120 2" xfId="909" xr:uid="{00000000-0005-0000-0000-000022060000}"/>
    <cellStyle name="Millares 120 2 2" xfId="4874" xr:uid="{00000000-0005-0000-0000-000023060000}"/>
    <cellStyle name="Millares 120 3" xfId="4873" xr:uid="{00000000-0005-0000-0000-000024060000}"/>
    <cellStyle name="Millares 121" xfId="910" xr:uid="{00000000-0005-0000-0000-000025060000}"/>
    <cellStyle name="Millares 121 2" xfId="911" xr:uid="{00000000-0005-0000-0000-000026060000}"/>
    <cellStyle name="Millares 121 2 2" xfId="4876" xr:uid="{00000000-0005-0000-0000-000027060000}"/>
    <cellStyle name="Millares 121 3" xfId="4875" xr:uid="{00000000-0005-0000-0000-000028060000}"/>
    <cellStyle name="Millares 122" xfId="912" xr:uid="{00000000-0005-0000-0000-000029060000}"/>
    <cellStyle name="Millares 122 2" xfId="913" xr:uid="{00000000-0005-0000-0000-00002A060000}"/>
    <cellStyle name="Millares 122 2 2" xfId="4878" xr:uid="{00000000-0005-0000-0000-00002B060000}"/>
    <cellStyle name="Millares 122 3" xfId="4877" xr:uid="{00000000-0005-0000-0000-00002C060000}"/>
    <cellStyle name="Millares 123" xfId="914" xr:uid="{00000000-0005-0000-0000-00002D060000}"/>
    <cellStyle name="Millares 123 2" xfId="915" xr:uid="{00000000-0005-0000-0000-00002E060000}"/>
    <cellStyle name="Millares 123 2 2" xfId="4880" xr:uid="{00000000-0005-0000-0000-00002F060000}"/>
    <cellStyle name="Millares 123 3" xfId="4879" xr:uid="{00000000-0005-0000-0000-000030060000}"/>
    <cellStyle name="Millares 124" xfId="916" xr:uid="{00000000-0005-0000-0000-000031060000}"/>
    <cellStyle name="Millares 124 2" xfId="917" xr:uid="{00000000-0005-0000-0000-000032060000}"/>
    <cellStyle name="Millares 124 2 2" xfId="4882" xr:uid="{00000000-0005-0000-0000-000033060000}"/>
    <cellStyle name="Millares 124 3" xfId="4881" xr:uid="{00000000-0005-0000-0000-000034060000}"/>
    <cellStyle name="Millares 125" xfId="918" xr:uid="{00000000-0005-0000-0000-000035060000}"/>
    <cellStyle name="Millares 125 2" xfId="919" xr:uid="{00000000-0005-0000-0000-000036060000}"/>
    <cellStyle name="Millares 125 2 2" xfId="4884" xr:uid="{00000000-0005-0000-0000-000037060000}"/>
    <cellStyle name="Millares 125 3" xfId="4883" xr:uid="{00000000-0005-0000-0000-000038060000}"/>
    <cellStyle name="Millares 126" xfId="920" xr:uid="{00000000-0005-0000-0000-000039060000}"/>
    <cellStyle name="Millares 126 2" xfId="921" xr:uid="{00000000-0005-0000-0000-00003A060000}"/>
    <cellStyle name="Millares 126 2 2" xfId="4886" xr:uid="{00000000-0005-0000-0000-00003B060000}"/>
    <cellStyle name="Millares 126 3" xfId="4885" xr:uid="{00000000-0005-0000-0000-00003C060000}"/>
    <cellStyle name="Millares 127" xfId="922" xr:uid="{00000000-0005-0000-0000-00003D060000}"/>
    <cellStyle name="Millares 127 2" xfId="923" xr:uid="{00000000-0005-0000-0000-00003E060000}"/>
    <cellStyle name="Millares 127 2 2" xfId="4888" xr:uid="{00000000-0005-0000-0000-00003F060000}"/>
    <cellStyle name="Millares 127 3" xfId="4887" xr:uid="{00000000-0005-0000-0000-000040060000}"/>
    <cellStyle name="Millares 128" xfId="924" xr:uid="{00000000-0005-0000-0000-000041060000}"/>
    <cellStyle name="Millares 128 2" xfId="925" xr:uid="{00000000-0005-0000-0000-000042060000}"/>
    <cellStyle name="Millares 128 2 2" xfId="4890" xr:uid="{00000000-0005-0000-0000-000043060000}"/>
    <cellStyle name="Millares 128 3" xfId="4889" xr:uid="{00000000-0005-0000-0000-000044060000}"/>
    <cellStyle name="Millares 129" xfId="926" xr:uid="{00000000-0005-0000-0000-000045060000}"/>
    <cellStyle name="Millares 129 2" xfId="927" xr:uid="{00000000-0005-0000-0000-000046060000}"/>
    <cellStyle name="Millares 129 2 2" xfId="4892" xr:uid="{00000000-0005-0000-0000-000047060000}"/>
    <cellStyle name="Millares 129 3" xfId="4891" xr:uid="{00000000-0005-0000-0000-000048060000}"/>
    <cellStyle name="Millares 13" xfId="130" xr:uid="{00000000-0005-0000-0000-000049060000}"/>
    <cellStyle name="Millares 13 2" xfId="444" xr:uid="{00000000-0005-0000-0000-00004A060000}"/>
    <cellStyle name="Millares 13 2 2" xfId="929" xr:uid="{00000000-0005-0000-0000-00004B060000}"/>
    <cellStyle name="Millares 13 3" xfId="353" xr:uid="{00000000-0005-0000-0000-00004C060000}"/>
    <cellStyle name="Millares 13 4" xfId="478" xr:uid="{00000000-0005-0000-0000-00004D060000}"/>
    <cellStyle name="Millares 13 5" xfId="928" xr:uid="{00000000-0005-0000-0000-00004E060000}"/>
    <cellStyle name="Millares 130" xfId="930" xr:uid="{00000000-0005-0000-0000-00004F060000}"/>
    <cellStyle name="Millares 130 2" xfId="931" xr:uid="{00000000-0005-0000-0000-000050060000}"/>
    <cellStyle name="Millares 130 2 2" xfId="4894" xr:uid="{00000000-0005-0000-0000-000051060000}"/>
    <cellStyle name="Millares 130 3" xfId="4893" xr:uid="{00000000-0005-0000-0000-000052060000}"/>
    <cellStyle name="Millares 131" xfId="932" xr:uid="{00000000-0005-0000-0000-000053060000}"/>
    <cellStyle name="Millares 131 2" xfId="933" xr:uid="{00000000-0005-0000-0000-000054060000}"/>
    <cellStyle name="Millares 131 2 2" xfId="4896" xr:uid="{00000000-0005-0000-0000-000055060000}"/>
    <cellStyle name="Millares 131 3" xfId="4895" xr:uid="{00000000-0005-0000-0000-000056060000}"/>
    <cellStyle name="Millares 132" xfId="934" xr:uid="{00000000-0005-0000-0000-000057060000}"/>
    <cellStyle name="Millares 132 2" xfId="935" xr:uid="{00000000-0005-0000-0000-000058060000}"/>
    <cellStyle name="Millares 132 2 2" xfId="4898" xr:uid="{00000000-0005-0000-0000-000059060000}"/>
    <cellStyle name="Millares 132 3" xfId="4897" xr:uid="{00000000-0005-0000-0000-00005A060000}"/>
    <cellStyle name="Millares 133" xfId="936" xr:uid="{00000000-0005-0000-0000-00005B060000}"/>
    <cellStyle name="Millares 133 2" xfId="937" xr:uid="{00000000-0005-0000-0000-00005C060000}"/>
    <cellStyle name="Millares 133 2 2" xfId="4900" xr:uid="{00000000-0005-0000-0000-00005D060000}"/>
    <cellStyle name="Millares 133 3" xfId="4899" xr:uid="{00000000-0005-0000-0000-00005E060000}"/>
    <cellStyle name="Millares 134" xfId="938" xr:uid="{00000000-0005-0000-0000-00005F060000}"/>
    <cellStyle name="Millares 134 2" xfId="939" xr:uid="{00000000-0005-0000-0000-000060060000}"/>
    <cellStyle name="Millares 134 2 2" xfId="4902" xr:uid="{00000000-0005-0000-0000-000061060000}"/>
    <cellStyle name="Millares 134 3" xfId="4901" xr:uid="{00000000-0005-0000-0000-000062060000}"/>
    <cellStyle name="Millares 135" xfId="940" xr:uid="{00000000-0005-0000-0000-000063060000}"/>
    <cellStyle name="Millares 135 2" xfId="941" xr:uid="{00000000-0005-0000-0000-000064060000}"/>
    <cellStyle name="Millares 135 2 2" xfId="4904" xr:uid="{00000000-0005-0000-0000-000065060000}"/>
    <cellStyle name="Millares 135 3" xfId="4903" xr:uid="{00000000-0005-0000-0000-000066060000}"/>
    <cellStyle name="Millares 136" xfId="942" xr:uid="{00000000-0005-0000-0000-000067060000}"/>
    <cellStyle name="Millares 136 2" xfId="943" xr:uid="{00000000-0005-0000-0000-000068060000}"/>
    <cellStyle name="Millares 136 2 2" xfId="4906" xr:uid="{00000000-0005-0000-0000-000069060000}"/>
    <cellStyle name="Millares 136 3" xfId="4905" xr:uid="{00000000-0005-0000-0000-00006A060000}"/>
    <cellStyle name="Millares 137" xfId="944" xr:uid="{00000000-0005-0000-0000-00006B060000}"/>
    <cellStyle name="Millares 137 2" xfId="945" xr:uid="{00000000-0005-0000-0000-00006C060000}"/>
    <cellStyle name="Millares 137 2 2" xfId="4908" xr:uid="{00000000-0005-0000-0000-00006D060000}"/>
    <cellStyle name="Millares 137 3" xfId="4907" xr:uid="{00000000-0005-0000-0000-00006E060000}"/>
    <cellStyle name="Millares 138" xfId="946" xr:uid="{00000000-0005-0000-0000-00006F060000}"/>
    <cellStyle name="Millares 138 2" xfId="947" xr:uid="{00000000-0005-0000-0000-000070060000}"/>
    <cellStyle name="Millares 138 2 2" xfId="4910" xr:uid="{00000000-0005-0000-0000-000071060000}"/>
    <cellStyle name="Millares 138 3" xfId="4909" xr:uid="{00000000-0005-0000-0000-000072060000}"/>
    <cellStyle name="Millares 139" xfId="948" xr:uid="{00000000-0005-0000-0000-000073060000}"/>
    <cellStyle name="Millares 139 2" xfId="949" xr:uid="{00000000-0005-0000-0000-000074060000}"/>
    <cellStyle name="Millares 139 2 2" xfId="4912" xr:uid="{00000000-0005-0000-0000-000075060000}"/>
    <cellStyle name="Millares 139 3" xfId="4911" xr:uid="{00000000-0005-0000-0000-000076060000}"/>
    <cellStyle name="Millares 14" xfId="262" xr:uid="{00000000-0005-0000-0000-000077060000}"/>
    <cellStyle name="Millares 14 2" xfId="950" xr:uid="{00000000-0005-0000-0000-000078060000}"/>
    <cellStyle name="Millares 140" xfId="951" xr:uid="{00000000-0005-0000-0000-000079060000}"/>
    <cellStyle name="Millares 140 2" xfId="952" xr:uid="{00000000-0005-0000-0000-00007A060000}"/>
    <cellStyle name="Millares 140 2 2" xfId="4915" xr:uid="{00000000-0005-0000-0000-00007B060000}"/>
    <cellStyle name="Millares 140 3" xfId="4914" xr:uid="{00000000-0005-0000-0000-00007C060000}"/>
    <cellStyle name="Millares 141" xfId="953" xr:uid="{00000000-0005-0000-0000-00007D060000}"/>
    <cellStyle name="Millares 141 2" xfId="954" xr:uid="{00000000-0005-0000-0000-00007E060000}"/>
    <cellStyle name="Millares 141 2 2" xfId="4917" xr:uid="{00000000-0005-0000-0000-00007F060000}"/>
    <cellStyle name="Millares 141 3" xfId="4916" xr:uid="{00000000-0005-0000-0000-000080060000}"/>
    <cellStyle name="Millares 142" xfId="955" xr:uid="{00000000-0005-0000-0000-000081060000}"/>
    <cellStyle name="Millares 142 2" xfId="956" xr:uid="{00000000-0005-0000-0000-000082060000}"/>
    <cellStyle name="Millares 142 2 2" xfId="4919" xr:uid="{00000000-0005-0000-0000-000083060000}"/>
    <cellStyle name="Millares 142 3" xfId="4918" xr:uid="{00000000-0005-0000-0000-000084060000}"/>
    <cellStyle name="Millares 143" xfId="957" xr:uid="{00000000-0005-0000-0000-000085060000}"/>
    <cellStyle name="Millares 143 2" xfId="958" xr:uid="{00000000-0005-0000-0000-000086060000}"/>
    <cellStyle name="Millares 143 2 2" xfId="4921" xr:uid="{00000000-0005-0000-0000-000087060000}"/>
    <cellStyle name="Millares 143 3" xfId="4920" xr:uid="{00000000-0005-0000-0000-000088060000}"/>
    <cellStyle name="Millares 144" xfId="959" xr:uid="{00000000-0005-0000-0000-000089060000}"/>
    <cellStyle name="Millares 144 2" xfId="960" xr:uid="{00000000-0005-0000-0000-00008A060000}"/>
    <cellStyle name="Millares 144 2 2" xfId="4923" xr:uid="{00000000-0005-0000-0000-00008B060000}"/>
    <cellStyle name="Millares 144 3" xfId="4922" xr:uid="{00000000-0005-0000-0000-00008C060000}"/>
    <cellStyle name="Millares 145" xfId="961" xr:uid="{00000000-0005-0000-0000-00008D060000}"/>
    <cellStyle name="Millares 145 2" xfId="962" xr:uid="{00000000-0005-0000-0000-00008E060000}"/>
    <cellStyle name="Millares 145 2 2" xfId="4925" xr:uid="{00000000-0005-0000-0000-00008F060000}"/>
    <cellStyle name="Millares 145 3" xfId="4924" xr:uid="{00000000-0005-0000-0000-000090060000}"/>
    <cellStyle name="Millares 146" xfId="963" xr:uid="{00000000-0005-0000-0000-000091060000}"/>
    <cellStyle name="Millares 146 2" xfId="964" xr:uid="{00000000-0005-0000-0000-000092060000}"/>
    <cellStyle name="Millares 146 2 2" xfId="4927" xr:uid="{00000000-0005-0000-0000-000093060000}"/>
    <cellStyle name="Millares 146 3" xfId="4926" xr:uid="{00000000-0005-0000-0000-000094060000}"/>
    <cellStyle name="Millares 147" xfId="965" xr:uid="{00000000-0005-0000-0000-000095060000}"/>
    <cellStyle name="Millares 147 2" xfId="966" xr:uid="{00000000-0005-0000-0000-000096060000}"/>
    <cellStyle name="Millares 147 2 2" xfId="967" xr:uid="{00000000-0005-0000-0000-000097060000}"/>
    <cellStyle name="Millares 147 3" xfId="968" xr:uid="{00000000-0005-0000-0000-000098060000}"/>
    <cellStyle name="Millares 147 4" xfId="3130" xr:uid="{00000000-0005-0000-0000-000099060000}"/>
    <cellStyle name="Millares 148" xfId="2161" xr:uid="{00000000-0005-0000-0000-00009A060000}"/>
    <cellStyle name="Millares 148 2" xfId="3131" xr:uid="{00000000-0005-0000-0000-00009B060000}"/>
    <cellStyle name="Millares 148 2 2" xfId="5266" xr:uid="{00000000-0005-0000-0000-00009C060000}"/>
    <cellStyle name="Millares 148 3" xfId="3132" xr:uid="{00000000-0005-0000-0000-00009D060000}"/>
    <cellStyle name="Millares 148 3 2" xfId="5267" xr:uid="{00000000-0005-0000-0000-00009E060000}"/>
    <cellStyle name="Millares 148 4" xfId="3133" xr:uid="{00000000-0005-0000-0000-00009F060000}"/>
    <cellStyle name="Millares 148 4 2" xfId="5268" xr:uid="{00000000-0005-0000-0000-0000A0060000}"/>
    <cellStyle name="Millares 148 5" xfId="4272" xr:uid="{00000000-0005-0000-0000-0000A1060000}"/>
    <cellStyle name="Millares 148 5 2" xfId="5570" xr:uid="{00000000-0005-0000-0000-0000A2060000}"/>
    <cellStyle name="Millares 148 6" xfId="5158" xr:uid="{00000000-0005-0000-0000-0000A3060000}"/>
    <cellStyle name="Millares 149" xfId="3134" xr:uid="{00000000-0005-0000-0000-0000A4060000}"/>
    <cellStyle name="Millares 149 2" xfId="3135" xr:uid="{00000000-0005-0000-0000-0000A5060000}"/>
    <cellStyle name="Millares 149 2 2" xfId="3136" xr:uid="{00000000-0005-0000-0000-0000A6060000}"/>
    <cellStyle name="Millares 149 2 2 2" xfId="5271" xr:uid="{00000000-0005-0000-0000-0000A7060000}"/>
    <cellStyle name="Millares 149 2 3" xfId="3137" xr:uid="{00000000-0005-0000-0000-0000A8060000}"/>
    <cellStyle name="Millares 149 2 3 2" xfId="5272" xr:uid="{00000000-0005-0000-0000-0000A9060000}"/>
    <cellStyle name="Millares 149 2 4" xfId="5270" xr:uid="{00000000-0005-0000-0000-0000AA060000}"/>
    <cellStyle name="Millares 149 3" xfId="3138" xr:uid="{00000000-0005-0000-0000-0000AB060000}"/>
    <cellStyle name="Millares 149 3 2" xfId="5273" xr:uid="{00000000-0005-0000-0000-0000AC060000}"/>
    <cellStyle name="Millares 149 4" xfId="4273" xr:uid="{00000000-0005-0000-0000-0000AD060000}"/>
    <cellStyle name="Millares 149 4 2" xfId="5571" xr:uid="{00000000-0005-0000-0000-0000AE060000}"/>
    <cellStyle name="Millares 149 5" xfId="5269" xr:uid="{00000000-0005-0000-0000-0000AF060000}"/>
    <cellStyle name="Millares 15" xfId="268" xr:uid="{00000000-0005-0000-0000-0000B0060000}"/>
    <cellStyle name="Millares 15 2" xfId="453" xr:uid="{00000000-0005-0000-0000-0000B1060000}"/>
    <cellStyle name="Millares 15 2 2" xfId="970" xr:uid="{00000000-0005-0000-0000-0000B2060000}"/>
    <cellStyle name="Millares 15 3" xfId="279" xr:uid="{00000000-0005-0000-0000-0000B3060000}"/>
    <cellStyle name="Millares 15 3 2" xfId="461" xr:uid="{00000000-0005-0000-0000-0000B4060000}"/>
    <cellStyle name="Millares 15 3 3" xfId="370" xr:uid="{00000000-0005-0000-0000-0000B5060000}"/>
    <cellStyle name="Millares 15 3 4" xfId="492" xr:uid="{00000000-0005-0000-0000-0000B6060000}"/>
    <cellStyle name="Millares 15 3 5" xfId="501" xr:uid="{00000000-0005-0000-0000-0000B7060000}"/>
    <cellStyle name="Millares 15 4" xfId="362" xr:uid="{00000000-0005-0000-0000-0000B8060000}"/>
    <cellStyle name="Millares 15 5" xfId="484" xr:uid="{00000000-0005-0000-0000-0000B9060000}"/>
    <cellStyle name="Millares 15 6" xfId="969" xr:uid="{00000000-0005-0000-0000-0000BA060000}"/>
    <cellStyle name="Millares 150" xfId="3139" xr:uid="{00000000-0005-0000-0000-0000BB060000}"/>
    <cellStyle name="Millares 150 2" xfId="3140" xr:uid="{00000000-0005-0000-0000-0000BC060000}"/>
    <cellStyle name="Millares 150 2 2" xfId="3141" xr:uid="{00000000-0005-0000-0000-0000BD060000}"/>
    <cellStyle name="Millares 150 2 2 2" xfId="5276" xr:uid="{00000000-0005-0000-0000-0000BE060000}"/>
    <cellStyle name="Millares 150 2 3" xfId="3142" xr:uid="{00000000-0005-0000-0000-0000BF060000}"/>
    <cellStyle name="Millares 150 2 3 2" xfId="5277" xr:uid="{00000000-0005-0000-0000-0000C0060000}"/>
    <cellStyle name="Millares 150 2 4" xfId="5275" xr:uid="{00000000-0005-0000-0000-0000C1060000}"/>
    <cellStyle name="Millares 150 3" xfId="3143" xr:uid="{00000000-0005-0000-0000-0000C2060000}"/>
    <cellStyle name="Millares 150 3 2" xfId="5278" xr:uid="{00000000-0005-0000-0000-0000C3060000}"/>
    <cellStyle name="Millares 150 4" xfId="4274" xr:uid="{00000000-0005-0000-0000-0000C4060000}"/>
    <cellStyle name="Millares 150 4 2" xfId="5572" xr:uid="{00000000-0005-0000-0000-0000C5060000}"/>
    <cellStyle name="Millares 150 5" xfId="5274" xr:uid="{00000000-0005-0000-0000-0000C6060000}"/>
    <cellStyle name="Millares 151" xfId="3144" xr:uid="{00000000-0005-0000-0000-0000C7060000}"/>
    <cellStyle name="Millares 151 2" xfId="5279" xr:uid="{00000000-0005-0000-0000-0000C8060000}"/>
    <cellStyle name="Millares 152" xfId="3145" xr:uid="{00000000-0005-0000-0000-0000C9060000}"/>
    <cellStyle name="Millares 152 2" xfId="5280" xr:uid="{00000000-0005-0000-0000-0000CA060000}"/>
    <cellStyle name="Millares 153" xfId="3146" xr:uid="{00000000-0005-0000-0000-0000CB060000}"/>
    <cellStyle name="Millares 153 2" xfId="5281" xr:uid="{00000000-0005-0000-0000-0000CC060000}"/>
    <cellStyle name="Millares 154" xfId="3147" xr:uid="{00000000-0005-0000-0000-0000CD060000}"/>
    <cellStyle name="Millares 154 2" xfId="5282" xr:uid="{00000000-0005-0000-0000-0000CE060000}"/>
    <cellStyle name="Millares 155" xfId="3148" xr:uid="{00000000-0005-0000-0000-0000CF060000}"/>
    <cellStyle name="Millares 155 2" xfId="5283" xr:uid="{00000000-0005-0000-0000-0000D0060000}"/>
    <cellStyle name="Millares 16" xfId="971" xr:uid="{00000000-0005-0000-0000-0000D1060000}"/>
    <cellStyle name="Millares 16 2" xfId="972" xr:uid="{00000000-0005-0000-0000-0000D2060000}"/>
    <cellStyle name="Millares 17" xfId="973" xr:uid="{00000000-0005-0000-0000-0000D3060000}"/>
    <cellStyle name="Millares 17 2" xfId="974" xr:uid="{00000000-0005-0000-0000-0000D4060000}"/>
    <cellStyle name="Millares 18" xfId="975" xr:uid="{00000000-0005-0000-0000-0000D5060000}"/>
    <cellStyle name="Millares 18 2" xfId="976" xr:uid="{00000000-0005-0000-0000-0000D6060000}"/>
    <cellStyle name="Millares 19" xfId="977" xr:uid="{00000000-0005-0000-0000-0000D7060000}"/>
    <cellStyle name="Millares 19 2" xfId="978" xr:uid="{00000000-0005-0000-0000-0000D8060000}"/>
    <cellStyle name="Millares 2" xfId="38" xr:uid="{00000000-0005-0000-0000-0000D9060000}"/>
    <cellStyle name="Millares 2 10" xfId="2435" xr:uid="{00000000-0005-0000-0000-0000DA060000}"/>
    <cellStyle name="Millares 2 10 2" xfId="3149" xr:uid="{00000000-0005-0000-0000-0000DB060000}"/>
    <cellStyle name="Millares 2 10 2 2" xfId="5284" xr:uid="{00000000-0005-0000-0000-0000DC060000}"/>
    <cellStyle name="Millares 2 11" xfId="3150" xr:uid="{00000000-0005-0000-0000-0000DD060000}"/>
    <cellStyle name="Millares 2 11 2" xfId="3151" xr:uid="{00000000-0005-0000-0000-0000DE060000}"/>
    <cellStyle name="Millares 2 11 2 2" xfId="5285" xr:uid="{00000000-0005-0000-0000-0000DF060000}"/>
    <cellStyle name="Millares 2 11 3" xfId="3152" xr:uid="{00000000-0005-0000-0000-0000E0060000}"/>
    <cellStyle name="Millares 2 11 4" xfId="4275" xr:uid="{00000000-0005-0000-0000-0000E1060000}"/>
    <cellStyle name="Millares 2 11 4 2" xfId="5573" xr:uid="{00000000-0005-0000-0000-0000E2060000}"/>
    <cellStyle name="Millares 2 12" xfId="3153" xr:uid="{00000000-0005-0000-0000-0000E3060000}"/>
    <cellStyle name="Millares 2 13" xfId="979" xr:uid="{00000000-0005-0000-0000-0000E4060000}"/>
    <cellStyle name="Millares 2 14" xfId="4928" xr:uid="{00000000-0005-0000-0000-0000E5060000}"/>
    <cellStyle name="Millares 2 2" xfId="39" xr:uid="{00000000-0005-0000-0000-0000E6060000}"/>
    <cellStyle name="Millares 2 2 2" xfId="380" xr:uid="{00000000-0005-0000-0000-0000E7060000}"/>
    <cellStyle name="Millares 2 2 2 2" xfId="3154" xr:uid="{00000000-0005-0000-0000-0000E8060000}"/>
    <cellStyle name="Millares 2 2 2 3" xfId="2174" xr:uid="{00000000-0005-0000-0000-0000E9060000}"/>
    <cellStyle name="Millares 2 2 3" xfId="289" xr:uid="{00000000-0005-0000-0000-0000EA060000}"/>
    <cellStyle name="Millares 2 2 3 2" xfId="3155" xr:uid="{00000000-0005-0000-0000-0000EB060000}"/>
    <cellStyle name="Millares 2 2 4" xfId="3156" xr:uid="{00000000-0005-0000-0000-0000EC060000}"/>
    <cellStyle name="Millares 2 2 4 2" xfId="5287" xr:uid="{00000000-0005-0000-0000-0000ED060000}"/>
    <cellStyle name="Millares 2 2 5" xfId="4791" xr:uid="{00000000-0005-0000-0000-0000EE060000}"/>
    <cellStyle name="Millares 2 2 6" xfId="980" xr:uid="{00000000-0005-0000-0000-0000EF060000}"/>
    <cellStyle name="Millares 2 3" xfId="40" xr:uid="{00000000-0005-0000-0000-0000F0060000}"/>
    <cellStyle name="Millares 2 3 10" xfId="3157" xr:uid="{00000000-0005-0000-0000-0000F1060000}"/>
    <cellStyle name="Millares 2 3 11" xfId="3158" xr:uid="{00000000-0005-0000-0000-0000F2060000}"/>
    <cellStyle name="Millares 2 3 12" xfId="3159" xr:uid="{00000000-0005-0000-0000-0000F3060000}"/>
    <cellStyle name="Millares 2 3 13" xfId="3160" xr:uid="{00000000-0005-0000-0000-0000F4060000}"/>
    <cellStyle name="Millares 2 3 13 2" xfId="5288" xr:uid="{00000000-0005-0000-0000-0000F5060000}"/>
    <cellStyle name="Millares 2 3 14" xfId="981" xr:uid="{00000000-0005-0000-0000-0000F6060000}"/>
    <cellStyle name="Millares 2 3 15" xfId="4929" xr:uid="{00000000-0005-0000-0000-0000F7060000}"/>
    <cellStyle name="Millares 2 3 2" xfId="381" xr:uid="{00000000-0005-0000-0000-0000F8060000}"/>
    <cellStyle name="Millares 2 3 2 2" xfId="3161" xr:uid="{00000000-0005-0000-0000-0000F9060000}"/>
    <cellStyle name="Millares 2 3 2 3" xfId="3162" xr:uid="{00000000-0005-0000-0000-0000FA060000}"/>
    <cellStyle name="Millares 2 3 2 4" xfId="2175" xr:uid="{00000000-0005-0000-0000-0000FB060000}"/>
    <cellStyle name="Millares 2 3 3" xfId="290" xr:uid="{00000000-0005-0000-0000-0000FC060000}"/>
    <cellStyle name="Millares 2 3 3 10" xfId="3164" xr:uid="{00000000-0005-0000-0000-0000FD060000}"/>
    <cellStyle name="Millares 2 3 3 11" xfId="3163" xr:uid="{00000000-0005-0000-0000-0000FE060000}"/>
    <cellStyle name="Millares 2 3 3 2" xfId="3165" xr:uid="{00000000-0005-0000-0000-0000FF060000}"/>
    <cellStyle name="Millares 2 3 3 3" xfId="3166" xr:uid="{00000000-0005-0000-0000-000000070000}"/>
    <cellStyle name="Millares 2 3 3 3 2" xfId="3167" xr:uid="{00000000-0005-0000-0000-000001070000}"/>
    <cellStyle name="Millares 2 3 3 4" xfId="3168" xr:uid="{00000000-0005-0000-0000-000002070000}"/>
    <cellStyle name="Millares 2 3 3 4 2" xfId="3169" xr:uid="{00000000-0005-0000-0000-000003070000}"/>
    <cellStyle name="Millares 2 3 3 5" xfId="3170" xr:uid="{00000000-0005-0000-0000-000004070000}"/>
    <cellStyle name="Millares 2 3 3 6" xfId="3171" xr:uid="{00000000-0005-0000-0000-000005070000}"/>
    <cellStyle name="Millares 2 3 3 7" xfId="3172" xr:uid="{00000000-0005-0000-0000-000006070000}"/>
    <cellStyle name="Millares 2 3 3 8" xfId="3173" xr:uid="{00000000-0005-0000-0000-000007070000}"/>
    <cellStyle name="Millares 2 3 3 9" xfId="3174" xr:uid="{00000000-0005-0000-0000-000008070000}"/>
    <cellStyle name="Millares 2 3 4" xfId="3175" xr:uid="{00000000-0005-0000-0000-000009070000}"/>
    <cellStyle name="Millares 2 3 4 2" xfId="3176" xr:uid="{00000000-0005-0000-0000-00000A070000}"/>
    <cellStyle name="Millares 2 3 4 3" xfId="3177" xr:uid="{00000000-0005-0000-0000-00000B070000}"/>
    <cellStyle name="Millares 2 3 5" xfId="3178" xr:uid="{00000000-0005-0000-0000-00000C070000}"/>
    <cellStyle name="Millares 2 3 5 2" xfId="3179" xr:uid="{00000000-0005-0000-0000-00000D070000}"/>
    <cellStyle name="Millares 2 3 6" xfId="3180" xr:uid="{00000000-0005-0000-0000-00000E070000}"/>
    <cellStyle name="Millares 2 3 7" xfId="3181" xr:uid="{00000000-0005-0000-0000-00000F070000}"/>
    <cellStyle name="Millares 2 3 8" xfId="3182" xr:uid="{00000000-0005-0000-0000-000010070000}"/>
    <cellStyle name="Millares 2 3 9" xfId="3183" xr:uid="{00000000-0005-0000-0000-000011070000}"/>
    <cellStyle name="Millares 2 4" xfId="200" xr:uid="{00000000-0005-0000-0000-000012070000}"/>
    <cellStyle name="Millares 2 4 2" xfId="2176" xr:uid="{00000000-0005-0000-0000-000013070000}"/>
    <cellStyle name="Millares 2 4 3" xfId="2177" xr:uid="{00000000-0005-0000-0000-000014070000}"/>
    <cellStyle name="Millares 2 4 3 2" xfId="5159" xr:uid="{00000000-0005-0000-0000-000015070000}"/>
    <cellStyle name="Millares 2 4 4" xfId="3184" xr:uid="{00000000-0005-0000-0000-000016070000}"/>
    <cellStyle name="Millares 2 4 4 2" xfId="3185" xr:uid="{00000000-0005-0000-0000-000017070000}"/>
    <cellStyle name="Millares 2 4 4 2 2" xfId="5293" xr:uid="{00000000-0005-0000-0000-000018070000}"/>
    <cellStyle name="Millares 2 4 4 3" xfId="3186" xr:uid="{00000000-0005-0000-0000-000019070000}"/>
    <cellStyle name="Millares 2 4 4 3 2" xfId="5294" xr:uid="{00000000-0005-0000-0000-00001A070000}"/>
    <cellStyle name="Millares 2 4 4 4" xfId="5292" xr:uid="{00000000-0005-0000-0000-00001B070000}"/>
    <cellStyle name="Millares 2 4 5" xfId="3187" xr:uid="{00000000-0005-0000-0000-00001C070000}"/>
    <cellStyle name="Millares 2 4 5 2" xfId="5295" xr:uid="{00000000-0005-0000-0000-00001D070000}"/>
    <cellStyle name="Millares 2 4 6" xfId="3188" xr:uid="{00000000-0005-0000-0000-00001E070000}"/>
    <cellStyle name="Millares 2 4 6 2" xfId="5296" xr:uid="{00000000-0005-0000-0000-00001F070000}"/>
    <cellStyle name="Millares 2 4 7" xfId="4276" xr:uid="{00000000-0005-0000-0000-000020070000}"/>
    <cellStyle name="Millares 2 4 7 2" xfId="5574" xr:uid="{00000000-0005-0000-0000-000021070000}"/>
    <cellStyle name="Millares 2 4 8" xfId="982" xr:uid="{00000000-0005-0000-0000-000022070000}"/>
    <cellStyle name="Millares 2 4 9" xfId="4930" xr:uid="{00000000-0005-0000-0000-000023070000}"/>
    <cellStyle name="Millares 2 5" xfId="41" xr:uid="{00000000-0005-0000-0000-000024070000}"/>
    <cellStyle name="Millares 2 5 2" xfId="382" xr:uid="{00000000-0005-0000-0000-000025070000}"/>
    <cellStyle name="Millares 2 5 2 2" xfId="2178" xr:uid="{00000000-0005-0000-0000-000026070000}"/>
    <cellStyle name="Millares 2 5 3" xfId="291" xr:uid="{00000000-0005-0000-0000-000027070000}"/>
    <cellStyle name="Millares 2 5 3 2" xfId="3189" xr:uid="{00000000-0005-0000-0000-000028070000}"/>
    <cellStyle name="Millares 2 5 4" xfId="983" xr:uid="{00000000-0005-0000-0000-000029070000}"/>
    <cellStyle name="Millares 2 6" xfId="256" xr:uid="{00000000-0005-0000-0000-00002A070000}"/>
    <cellStyle name="Millares 2 6 2" xfId="3190" xr:uid="{00000000-0005-0000-0000-00002B070000}"/>
    <cellStyle name="Millares 2 6 2 2" xfId="3191" xr:uid="{00000000-0005-0000-0000-00002C070000}"/>
    <cellStyle name="Millares 2 6 2 2 2" xfId="5298" xr:uid="{00000000-0005-0000-0000-00002D070000}"/>
    <cellStyle name="Millares 2 6 2 3" xfId="3192" xr:uid="{00000000-0005-0000-0000-00002E070000}"/>
    <cellStyle name="Millares 2 6 2 4" xfId="5297" xr:uid="{00000000-0005-0000-0000-00002F070000}"/>
    <cellStyle name="Millares 2 6 3" xfId="3193" xr:uid="{00000000-0005-0000-0000-000030070000}"/>
    <cellStyle name="Millares 2 6 4" xfId="3194" xr:uid="{00000000-0005-0000-0000-000031070000}"/>
    <cellStyle name="Millares 2 6 5" xfId="4277" xr:uid="{00000000-0005-0000-0000-000032070000}"/>
    <cellStyle name="Millares 2 6 5 2" xfId="5575" xr:uid="{00000000-0005-0000-0000-000033070000}"/>
    <cellStyle name="Millares 2 6 6" xfId="2179" xr:uid="{00000000-0005-0000-0000-000034070000}"/>
    <cellStyle name="Millares 2 7" xfId="379" xr:uid="{00000000-0005-0000-0000-000035070000}"/>
    <cellStyle name="Millares 2 7 2" xfId="3195" xr:uid="{00000000-0005-0000-0000-000036070000}"/>
    <cellStyle name="Millares 2 7 3" xfId="2180" xr:uid="{00000000-0005-0000-0000-000037070000}"/>
    <cellStyle name="Millares 2 8" xfId="288" xr:uid="{00000000-0005-0000-0000-000038070000}"/>
    <cellStyle name="Millares 2 8 2" xfId="3196" xr:uid="{00000000-0005-0000-0000-000039070000}"/>
    <cellStyle name="Millares 2 9" xfId="2278" xr:uid="{00000000-0005-0000-0000-00003A070000}"/>
    <cellStyle name="Millares 2 9 2" xfId="3197" xr:uid="{00000000-0005-0000-0000-00003B070000}"/>
    <cellStyle name="Millares 2 9 3" xfId="5180" xr:uid="{00000000-0005-0000-0000-00003C070000}"/>
    <cellStyle name="Millares 2_APU´S_NO_PREVISTOS (1)" xfId="201" xr:uid="{00000000-0005-0000-0000-00003D070000}"/>
    <cellStyle name="Millares 20" xfId="984" xr:uid="{00000000-0005-0000-0000-00003E070000}"/>
    <cellStyle name="Millares 20 2" xfId="985" xr:uid="{00000000-0005-0000-0000-00003F070000}"/>
    <cellStyle name="Millares 21" xfId="986" xr:uid="{00000000-0005-0000-0000-000040070000}"/>
    <cellStyle name="Millares 21 2" xfId="987" xr:uid="{00000000-0005-0000-0000-000041070000}"/>
    <cellStyle name="Millares 22" xfId="988" xr:uid="{00000000-0005-0000-0000-000042070000}"/>
    <cellStyle name="Millares 22 2" xfId="989" xr:uid="{00000000-0005-0000-0000-000043070000}"/>
    <cellStyle name="Millares 23" xfId="990" xr:uid="{00000000-0005-0000-0000-000044070000}"/>
    <cellStyle name="Millares 23 2" xfId="991" xr:uid="{00000000-0005-0000-0000-000045070000}"/>
    <cellStyle name="Millares 24" xfId="992" xr:uid="{00000000-0005-0000-0000-000046070000}"/>
    <cellStyle name="Millares 24 2" xfId="993" xr:uid="{00000000-0005-0000-0000-000047070000}"/>
    <cellStyle name="Millares 25" xfId="994" xr:uid="{00000000-0005-0000-0000-000048070000}"/>
    <cellStyle name="Millares 25 2" xfId="995" xr:uid="{00000000-0005-0000-0000-000049070000}"/>
    <cellStyle name="Millares 26" xfId="996" xr:uid="{00000000-0005-0000-0000-00004A070000}"/>
    <cellStyle name="Millares 26 2" xfId="997" xr:uid="{00000000-0005-0000-0000-00004B070000}"/>
    <cellStyle name="Millares 27" xfId="998" xr:uid="{00000000-0005-0000-0000-00004C070000}"/>
    <cellStyle name="Millares 27 2" xfId="999" xr:uid="{00000000-0005-0000-0000-00004D070000}"/>
    <cellStyle name="Millares 28" xfId="1000" xr:uid="{00000000-0005-0000-0000-00004E070000}"/>
    <cellStyle name="Millares 28 2" xfId="1001" xr:uid="{00000000-0005-0000-0000-00004F070000}"/>
    <cellStyle name="Millares 29" xfId="1002" xr:uid="{00000000-0005-0000-0000-000050070000}"/>
    <cellStyle name="Millares 29 2" xfId="1003" xr:uid="{00000000-0005-0000-0000-000051070000}"/>
    <cellStyle name="Millares 3" xfId="42" xr:uid="{00000000-0005-0000-0000-000052070000}"/>
    <cellStyle name="Millares 3 2" xfId="43" xr:uid="{00000000-0005-0000-0000-000053070000}"/>
    <cellStyle name="Millares 3 2 2" xfId="384" xr:uid="{00000000-0005-0000-0000-000054070000}"/>
    <cellStyle name="Millares 3 2 3" xfId="293" xr:uid="{00000000-0005-0000-0000-000055070000}"/>
    <cellStyle name="Millares 3 2 4" xfId="1005" xr:uid="{00000000-0005-0000-0000-000056070000}"/>
    <cellStyle name="Millares 3 3" xfId="44" xr:uid="{00000000-0005-0000-0000-000057070000}"/>
    <cellStyle name="Millares 3 3 2" xfId="385" xr:uid="{00000000-0005-0000-0000-000058070000}"/>
    <cellStyle name="Millares 3 3 3" xfId="294" xr:uid="{00000000-0005-0000-0000-000059070000}"/>
    <cellStyle name="Millares 3 3 4" xfId="1006" xr:uid="{00000000-0005-0000-0000-00005A070000}"/>
    <cellStyle name="Millares 3 4" xfId="45" xr:uid="{00000000-0005-0000-0000-00005B070000}"/>
    <cellStyle name="Millares 3 4 2" xfId="386" xr:uid="{00000000-0005-0000-0000-00005C070000}"/>
    <cellStyle name="Millares 3 4 2 2" xfId="3198" xr:uid="{00000000-0005-0000-0000-00005D070000}"/>
    <cellStyle name="Millares 3 4 2 3" xfId="5299" xr:uid="{00000000-0005-0000-0000-00005E070000}"/>
    <cellStyle name="Millares 3 4 3" xfId="295" xr:uid="{00000000-0005-0000-0000-00005F070000}"/>
    <cellStyle name="Millares 3 4 3 2" xfId="3199" xr:uid="{00000000-0005-0000-0000-000060070000}"/>
    <cellStyle name="Millares 3 4 3 3" xfId="5300" xr:uid="{00000000-0005-0000-0000-000061070000}"/>
    <cellStyle name="Millares 3 4 4" xfId="3200" xr:uid="{00000000-0005-0000-0000-000062070000}"/>
    <cellStyle name="Millares 3 4 4 2" xfId="5301" xr:uid="{00000000-0005-0000-0000-000063070000}"/>
    <cellStyle name="Millares 3 4 5" xfId="4278" xr:uid="{00000000-0005-0000-0000-000064070000}"/>
    <cellStyle name="Millares 3 4 5 2" xfId="5576" xr:uid="{00000000-0005-0000-0000-000065070000}"/>
    <cellStyle name="Millares 3 4 6" xfId="1007" xr:uid="{00000000-0005-0000-0000-000066070000}"/>
    <cellStyle name="Millares 3 4 7" xfId="4931" xr:uid="{00000000-0005-0000-0000-000067070000}"/>
    <cellStyle name="Millares 3 5" xfId="46" xr:uid="{00000000-0005-0000-0000-000068070000}"/>
    <cellStyle name="Millares 3 5 2" xfId="387" xr:uid="{00000000-0005-0000-0000-000069070000}"/>
    <cellStyle name="Millares 3 5 2 2" xfId="3201" xr:uid="{00000000-0005-0000-0000-00006A070000}"/>
    <cellStyle name="Millares 3 5 3" xfId="296" xr:uid="{00000000-0005-0000-0000-00006B070000}"/>
    <cellStyle name="Millares 3 5 3 2" xfId="3202" xr:uid="{00000000-0005-0000-0000-00006C070000}"/>
    <cellStyle name="Millares 3 5 3 3" xfId="5302" xr:uid="{00000000-0005-0000-0000-00006D070000}"/>
    <cellStyle name="Millares 3 5 4" xfId="3203" xr:uid="{00000000-0005-0000-0000-00006E070000}"/>
    <cellStyle name="Millares 3 5 4 2" xfId="5303" xr:uid="{00000000-0005-0000-0000-00006F070000}"/>
    <cellStyle name="Millares 3 5 5" xfId="4279" xr:uid="{00000000-0005-0000-0000-000070070000}"/>
    <cellStyle name="Millares 3 5 6" xfId="2181" xr:uid="{00000000-0005-0000-0000-000071070000}"/>
    <cellStyle name="Millares 3 5 7" xfId="5160" xr:uid="{00000000-0005-0000-0000-000072070000}"/>
    <cellStyle name="Millares 3 6" xfId="252" xr:uid="{00000000-0005-0000-0000-000073070000}"/>
    <cellStyle name="Millares 3 7" xfId="383" xr:uid="{00000000-0005-0000-0000-000074070000}"/>
    <cellStyle name="Millares 3 8" xfId="292" xr:uid="{00000000-0005-0000-0000-000075070000}"/>
    <cellStyle name="Millares 3 9" xfId="1004" xr:uid="{00000000-0005-0000-0000-000076070000}"/>
    <cellStyle name="Millares 30" xfId="1008" xr:uid="{00000000-0005-0000-0000-000077070000}"/>
    <cellStyle name="Millares 30 2" xfId="1009" xr:uid="{00000000-0005-0000-0000-000078070000}"/>
    <cellStyle name="Millares 31" xfId="1010" xr:uid="{00000000-0005-0000-0000-000079070000}"/>
    <cellStyle name="Millares 31 2" xfId="1011" xr:uid="{00000000-0005-0000-0000-00007A070000}"/>
    <cellStyle name="Millares 32" xfId="1012" xr:uid="{00000000-0005-0000-0000-00007B070000}"/>
    <cellStyle name="Millares 32 2" xfId="1013" xr:uid="{00000000-0005-0000-0000-00007C070000}"/>
    <cellStyle name="Millares 33" xfId="1014" xr:uid="{00000000-0005-0000-0000-00007D070000}"/>
    <cellStyle name="Millares 33 2" xfId="1015" xr:uid="{00000000-0005-0000-0000-00007E070000}"/>
    <cellStyle name="Millares 34" xfId="1016" xr:uid="{00000000-0005-0000-0000-00007F070000}"/>
    <cellStyle name="Millares 34 2" xfId="1017" xr:uid="{00000000-0005-0000-0000-000080070000}"/>
    <cellStyle name="Millares 35" xfId="1018" xr:uid="{00000000-0005-0000-0000-000081070000}"/>
    <cellStyle name="Millares 35 2" xfId="1019" xr:uid="{00000000-0005-0000-0000-000082070000}"/>
    <cellStyle name="Millares 36" xfId="1020" xr:uid="{00000000-0005-0000-0000-000083070000}"/>
    <cellStyle name="Millares 36 2" xfId="1021" xr:uid="{00000000-0005-0000-0000-000084070000}"/>
    <cellStyle name="Millares 37" xfId="1022" xr:uid="{00000000-0005-0000-0000-000085070000}"/>
    <cellStyle name="Millares 37 2" xfId="1023" xr:uid="{00000000-0005-0000-0000-000086070000}"/>
    <cellStyle name="Millares 38" xfId="1024" xr:uid="{00000000-0005-0000-0000-000087070000}"/>
    <cellStyle name="Millares 38 2" xfId="1025" xr:uid="{00000000-0005-0000-0000-000088070000}"/>
    <cellStyle name="Millares 39" xfId="1026" xr:uid="{00000000-0005-0000-0000-000089070000}"/>
    <cellStyle name="Millares 39 2" xfId="1027" xr:uid="{00000000-0005-0000-0000-00008A070000}"/>
    <cellStyle name="Millares 4" xfId="47" xr:uid="{00000000-0005-0000-0000-00008B070000}"/>
    <cellStyle name="Millares 4 2" xfId="48" xr:uid="{00000000-0005-0000-0000-00008C070000}"/>
    <cellStyle name="Millares 4 2 2" xfId="389" xr:uid="{00000000-0005-0000-0000-00008D070000}"/>
    <cellStyle name="Millares 4 2 3" xfId="298" xr:uid="{00000000-0005-0000-0000-00008E070000}"/>
    <cellStyle name="Millares 4 2 4" xfId="1029" xr:uid="{00000000-0005-0000-0000-00008F070000}"/>
    <cellStyle name="Millares 4 3" xfId="202" xr:uid="{00000000-0005-0000-0000-000090070000}"/>
    <cellStyle name="Millares 4 3 2" xfId="446" xr:uid="{00000000-0005-0000-0000-000091070000}"/>
    <cellStyle name="Millares 4 3 3" xfId="355" xr:uid="{00000000-0005-0000-0000-000092070000}"/>
    <cellStyle name="Millares 4 3 4" xfId="1030" xr:uid="{00000000-0005-0000-0000-000093070000}"/>
    <cellStyle name="Millares 4 3 5" xfId="4934" xr:uid="{00000000-0005-0000-0000-000094070000}"/>
    <cellStyle name="Millares 4 4" xfId="259" xr:uid="{00000000-0005-0000-0000-000095070000}"/>
    <cellStyle name="Millares 4 4 2" xfId="264" xr:uid="{00000000-0005-0000-0000-000096070000}"/>
    <cellStyle name="Millares 4 4 3" xfId="451" xr:uid="{00000000-0005-0000-0000-000097070000}"/>
    <cellStyle name="Millares 4 4 4" xfId="360" xr:uid="{00000000-0005-0000-0000-000098070000}"/>
    <cellStyle name="Millares 4 4 5" xfId="482" xr:uid="{00000000-0005-0000-0000-000099070000}"/>
    <cellStyle name="Millares 4 4 6" xfId="2182" xr:uid="{00000000-0005-0000-0000-00009A070000}"/>
    <cellStyle name="Millares 4 4 7" xfId="6288" xr:uid="{00000000-0005-0000-0000-00009B070000}"/>
    <cellStyle name="Millares 4 4 7 2" xfId="6290" xr:uid="{00000000-0005-0000-0000-00009C070000}"/>
    <cellStyle name="Millares 4 5" xfId="388" xr:uid="{00000000-0005-0000-0000-00009D070000}"/>
    <cellStyle name="Millares 4 6" xfId="297" xr:uid="{00000000-0005-0000-0000-00009E070000}"/>
    <cellStyle name="Millares 4 7" xfId="1028" xr:uid="{00000000-0005-0000-0000-00009F070000}"/>
    <cellStyle name="Millares 4_APU´S_NO_PREVISTOS (1)" xfId="203" xr:uid="{00000000-0005-0000-0000-0000A0070000}"/>
    <cellStyle name="Millares 40" xfId="1031" xr:uid="{00000000-0005-0000-0000-0000A1070000}"/>
    <cellStyle name="Millares 40 2" xfId="1032" xr:uid="{00000000-0005-0000-0000-0000A2070000}"/>
    <cellStyle name="Millares 41" xfId="1033" xr:uid="{00000000-0005-0000-0000-0000A3070000}"/>
    <cellStyle name="Millares 41 2" xfId="1034" xr:uid="{00000000-0005-0000-0000-0000A4070000}"/>
    <cellStyle name="Millares 42" xfId="1035" xr:uid="{00000000-0005-0000-0000-0000A5070000}"/>
    <cellStyle name="Millares 42 2" xfId="1036" xr:uid="{00000000-0005-0000-0000-0000A6070000}"/>
    <cellStyle name="Millares 42 2 2" xfId="4937" xr:uid="{00000000-0005-0000-0000-0000A7070000}"/>
    <cellStyle name="Millares 42 3" xfId="4936" xr:uid="{00000000-0005-0000-0000-0000A8070000}"/>
    <cellStyle name="Millares 43" xfId="1037" xr:uid="{00000000-0005-0000-0000-0000A9070000}"/>
    <cellStyle name="Millares 43 2" xfId="1038" xr:uid="{00000000-0005-0000-0000-0000AA070000}"/>
    <cellStyle name="Millares 43 2 2" xfId="4939" xr:uid="{00000000-0005-0000-0000-0000AB070000}"/>
    <cellStyle name="Millares 43 3" xfId="4938" xr:uid="{00000000-0005-0000-0000-0000AC070000}"/>
    <cellStyle name="Millares 44" xfId="1039" xr:uid="{00000000-0005-0000-0000-0000AD070000}"/>
    <cellStyle name="Millares 44 2" xfId="1040" xr:uid="{00000000-0005-0000-0000-0000AE070000}"/>
    <cellStyle name="Millares 44 2 2" xfId="4941" xr:uid="{00000000-0005-0000-0000-0000AF070000}"/>
    <cellStyle name="Millares 44 3" xfId="4940" xr:uid="{00000000-0005-0000-0000-0000B0070000}"/>
    <cellStyle name="Millares 45" xfId="1041" xr:uid="{00000000-0005-0000-0000-0000B1070000}"/>
    <cellStyle name="Millares 45 2" xfId="1042" xr:uid="{00000000-0005-0000-0000-0000B2070000}"/>
    <cellStyle name="Millares 45 2 2" xfId="4943" xr:uid="{00000000-0005-0000-0000-0000B3070000}"/>
    <cellStyle name="Millares 45 3" xfId="4942" xr:uid="{00000000-0005-0000-0000-0000B4070000}"/>
    <cellStyle name="Millares 46" xfId="1043" xr:uid="{00000000-0005-0000-0000-0000B5070000}"/>
    <cellStyle name="Millares 46 2" xfId="1044" xr:uid="{00000000-0005-0000-0000-0000B6070000}"/>
    <cellStyle name="Millares 46 2 2" xfId="4945" xr:uid="{00000000-0005-0000-0000-0000B7070000}"/>
    <cellStyle name="Millares 46 3" xfId="4944" xr:uid="{00000000-0005-0000-0000-0000B8070000}"/>
    <cellStyle name="Millares 47" xfId="1045" xr:uid="{00000000-0005-0000-0000-0000B9070000}"/>
    <cellStyle name="Millares 47 2" xfId="1046" xr:uid="{00000000-0005-0000-0000-0000BA070000}"/>
    <cellStyle name="Millares 47 2 2" xfId="4947" xr:uid="{00000000-0005-0000-0000-0000BB070000}"/>
    <cellStyle name="Millares 47 3" xfId="4946" xr:uid="{00000000-0005-0000-0000-0000BC070000}"/>
    <cellStyle name="Millares 48" xfId="1047" xr:uid="{00000000-0005-0000-0000-0000BD070000}"/>
    <cellStyle name="Millares 48 2" xfId="1048" xr:uid="{00000000-0005-0000-0000-0000BE070000}"/>
    <cellStyle name="Millares 48 2 2" xfId="4949" xr:uid="{00000000-0005-0000-0000-0000BF070000}"/>
    <cellStyle name="Millares 48 3" xfId="4948" xr:uid="{00000000-0005-0000-0000-0000C0070000}"/>
    <cellStyle name="Millares 49" xfId="1049" xr:uid="{00000000-0005-0000-0000-0000C1070000}"/>
    <cellStyle name="Millares 49 2" xfId="1050" xr:uid="{00000000-0005-0000-0000-0000C2070000}"/>
    <cellStyle name="Millares 49 2 2" xfId="4951" xr:uid="{00000000-0005-0000-0000-0000C3070000}"/>
    <cellStyle name="Millares 49 3" xfId="4950" xr:uid="{00000000-0005-0000-0000-0000C4070000}"/>
    <cellStyle name="Millares 5" xfId="49" xr:uid="{00000000-0005-0000-0000-0000C5070000}"/>
    <cellStyle name="Millares 5 2" xfId="204" xr:uid="{00000000-0005-0000-0000-0000C6070000}"/>
    <cellStyle name="Millares 5 2 2" xfId="447" xr:uid="{00000000-0005-0000-0000-0000C7070000}"/>
    <cellStyle name="Millares 5 2 3" xfId="356" xr:uid="{00000000-0005-0000-0000-0000C8070000}"/>
    <cellStyle name="Millares 5 2 4" xfId="1052" xr:uid="{00000000-0005-0000-0000-0000C9070000}"/>
    <cellStyle name="Millares 5 3" xfId="390" xr:uid="{00000000-0005-0000-0000-0000CA070000}"/>
    <cellStyle name="Millares 5 3 2" xfId="1053" xr:uid="{00000000-0005-0000-0000-0000CB070000}"/>
    <cellStyle name="Millares 5 3 3" xfId="4952" xr:uid="{00000000-0005-0000-0000-0000CC070000}"/>
    <cellStyle name="Millares 5 4" xfId="299" xr:uid="{00000000-0005-0000-0000-0000CD070000}"/>
    <cellStyle name="Millares 5 4 2" xfId="2183" xr:uid="{00000000-0005-0000-0000-0000CE070000}"/>
    <cellStyle name="Millares 5 5" xfId="1051" xr:uid="{00000000-0005-0000-0000-0000CF070000}"/>
    <cellStyle name="Millares 50" xfId="1054" xr:uid="{00000000-0005-0000-0000-0000D0070000}"/>
    <cellStyle name="Millares 50 2" xfId="1055" xr:uid="{00000000-0005-0000-0000-0000D1070000}"/>
    <cellStyle name="Millares 50 2 2" xfId="4954" xr:uid="{00000000-0005-0000-0000-0000D2070000}"/>
    <cellStyle name="Millares 50 3" xfId="4953" xr:uid="{00000000-0005-0000-0000-0000D3070000}"/>
    <cellStyle name="Millares 51" xfId="1056" xr:uid="{00000000-0005-0000-0000-0000D4070000}"/>
    <cellStyle name="Millares 51 2" xfId="1057" xr:uid="{00000000-0005-0000-0000-0000D5070000}"/>
    <cellStyle name="Millares 51 2 2" xfId="4956" xr:uid="{00000000-0005-0000-0000-0000D6070000}"/>
    <cellStyle name="Millares 51 3" xfId="4955" xr:uid="{00000000-0005-0000-0000-0000D7070000}"/>
    <cellStyle name="Millares 52" xfId="1058" xr:uid="{00000000-0005-0000-0000-0000D8070000}"/>
    <cellStyle name="Millares 52 2" xfId="1059" xr:uid="{00000000-0005-0000-0000-0000D9070000}"/>
    <cellStyle name="Millares 52 2 2" xfId="4958" xr:uid="{00000000-0005-0000-0000-0000DA070000}"/>
    <cellStyle name="Millares 52 3" xfId="4957" xr:uid="{00000000-0005-0000-0000-0000DB070000}"/>
    <cellStyle name="Millares 53" xfId="1060" xr:uid="{00000000-0005-0000-0000-0000DC070000}"/>
    <cellStyle name="Millares 53 2" xfId="1061" xr:uid="{00000000-0005-0000-0000-0000DD070000}"/>
    <cellStyle name="Millares 53 2 2" xfId="4960" xr:uid="{00000000-0005-0000-0000-0000DE070000}"/>
    <cellStyle name="Millares 53 3" xfId="4959" xr:uid="{00000000-0005-0000-0000-0000DF070000}"/>
    <cellStyle name="Millares 54" xfId="1062" xr:uid="{00000000-0005-0000-0000-0000E0070000}"/>
    <cellStyle name="Millares 54 2" xfId="1063" xr:uid="{00000000-0005-0000-0000-0000E1070000}"/>
    <cellStyle name="Millares 54 2 2" xfId="4962" xr:uid="{00000000-0005-0000-0000-0000E2070000}"/>
    <cellStyle name="Millares 54 3" xfId="4961" xr:uid="{00000000-0005-0000-0000-0000E3070000}"/>
    <cellStyle name="Millares 55" xfId="1064" xr:uid="{00000000-0005-0000-0000-0000E4070000}"/>
    <cellStyle name="Millares 55 2" xfId="1065" xr:uid="{00000000-0005-0000-0000-0000E5070000}"/>
    <cellStyle name="Millares 55 2 2" xfId="4964" xr:uid="{00000000-0005-0000-0000-0000E6070000}"/>
    <cellStyle name="Millares 55 3" xfId="4963" xr:uid="{00000000-0005-0000-0000-0000E7070000}"/>
    <cellStyle name="Millares 56" xfId="1066" xr:uid="{00000000-0005-0000-0000-0000E8070000}"/>
    <cellStyle name="Millares 56 2" xfId="1067" xr:uid="{00000000-0005-0000-0000-0000E9070000}"/>
    <cellStyle name="Millares 56 2 2" xfId="4966" xr:uid="{00000000-0005-0000-0000-0000EA070000}"/>
    <cellStyle name="Millares 56 3" xfId="4965" xr:uid="{00000000-0005-0000-0000-0000EB070000}"/>
    <cellStyle name="Millares 57" xfId="1068" xr:uid="{00000000-0005-0000-0000-0000EC070000}"/>
    <cellStyle name="Millares 57 2" xfId="1069" xr:uid="{00000000-0005-0000-0000-0000ED070000}"/>
    <cellStyle name="Millares 57 2 2" xfId="4968" xr:uid="{00000000-0005-0000-0000-0000EE070000}"/>
    <cellStyle name="Millares 57 3" xfId="4967" xr:uid="{00000000-0005-0000-0000-0000EF070000}"/>
    <cellStyle name="Millares 58" xfId="1070" xr:uid="{00000000-0005-0000-0000-0000F0070000}"/>
    <cellStyle name="Millares 58 2" xfId="1071" xr:uid="{00000000-0005-0000-0000-0000F1070000}"/>
    <cellStyle name="Millares 58 2 2" xfId="4970" xr:uid="{00000000-0005-0000-0000-0000F2070000}"/>
    <cellStyle name="Millares 58 3" xfId="4969" xr:uid="{00000000-0005-0000-0000-0000F3070000}"/>
    <cellStyle name="Millares 59" xfId="1072" xr:uid="{00000000-0005-0000-0000-0000F4070000}"/>
    <cellStyle name="Millares 59 2" xfId="1073" xr:uid="{00000000-0005-0000-0000-0000F5070000}"/>
    <cellStyle name="Millares 59 2 2" xfId="4972" xr:uid="{00000000-0005-0000-0000-0000F6070000}"/>
    <cellStyle name="Millares 59 3" xfId="4971" xr:uid="{00000000-0005-0000-0000-0000F7070000}"/>
    <cellStyle name="Millares 6" xfId="50" xr:uid="{00000000-0005-0000-0000-0000F8070000}"/>
    <cellStyle name="Millares 6 2" xfId="51" xr:uid="{00000000-0005-0000-0000-0000F9070000}"/>
    <cellStyle name="Millares 6 2 2" xfId="392" xr:uid="{00000000-0005-0000-0000-0000FA070000}"/>
    <cellStyle name="Millares 6 2 3" xfId="301" xr:uid="{00000000-0005-0000-0000-0000FB070000}"/>
    <cellStyle name="Millares 6 2 4" xfId="1075" xr:uid="{00000000-0005-0000-0000-0000FC070000}"/>
    <cellStyle name="Millares 6 3" xfId="391" xr:uid="{00000000-0005-0000-0000-0000FD070000}"/>
    <cellStyle name="Millares 6 3 2" xfId="1076" xr:uid="{00000000-0005-0000-0000-0000FE070000}"/>
    <cellStyle name="Millares 6 3 3" xfId="4973" xr:uid="{00000000-0005-0000-0000-0000FF070000}"/>
    <cellStyle name="Millares 6 4" xfId="300" xr:uid="{00000000-0005-0000-0000-000000080000}"/>
    <cellStyle name="Millares 6 5" xfId="1074" xr:uid="{00000000-0005-0000-0000-000001080000}"/>
    <cellStyle name="Millares 60" xfId="1077" xr:uid="{00000000-0005-0000-0000-000002080000}"/>
    <cellStyle name="Millares 60 2" xfId="1078" xr:uid="{00000000-0005-0000-0000-000003080000}"/>
    <cellStyle name="Millares 60 2 2" xfId="4975" xr:uid="{00000000-0005-0000-0000-000004080000}"/>
    <cellStyle name="Millares 60 3" xfId="4974" xr:uid="{00000000-0005-0000-0000-000005080000}"/>
    <cellStyle name="Millares 61" xfId="1079" xr:uid="{00000000-0005-0000-0000-000006080000}"/>
    <cellStyle name="Millares 61 2" xfId="1080" xr:uid="{00000000-0005-0000-0000-000007080000}"/>
    <cellStyle name="Millares 61 2 2" xfId="4977" xr:uid="{00000000-0005-0000-0000-000008080000}"/>
    <cellStyle name="Millares 61 3" xfId="4976" xr:uid="{00000000-0005-0000-0000-000009080000}"/>
    <cellStyle name="Millares 62" xfId="1081" xr:uid="{00000000-0005-0000-0000-00000A080000}"/>
    <cellStyle name="Millares 62 2" xfId="1082" xr:uid="{00000000-0005-0000-0000-00000B080000}"/>
    <cellStyle name="Millares 62 2 2" xfId="4979" xr:uid="{00000000-0005-0000-0000-00000C080000}"/>
    <cellStyle name="Millares 62 3" xfId="4978" xr:uid="{00000000-0005-0000-0000-00000D080000}"/>
    <cellStyle name="Millares 63" xfId="1083" xr:uid="{00000000-0005-0000-0000-00000E080000}"/>
    <cellStyle name="Millares 63 2" xfId="1084" xr:uid="{00000000-0005-0000-0000-00000F080000}"/>
    <cellStyle name="Millares 63 2 2" xfId="4981" xr:uid="{00000000-0005-0000-0000-000010080000}"/>
    <cellStyle name="Millares 63 3" xfId="4980" xr:uid="{00000000-0005-0000-0000-000011080000}"/>
    <cellStyle name="Millares 64" xfId="1085" xr:uid="{00000000-0005-0000-0000-000012080000}"/>
    <cellStyle name="Millares 64 2" xfId="1086" xr:uid="{00000000-0005-0000-0000-000013080000}"/>
    <cellStyle name="Millares 64 2 2" xfId="4983" xr:uid="{00000000-0005-0000-0000-000014080000}"/>
    <cellStyle name="Millares 64 3" xfId="4982" xr:uid="{00000000-0005-0000-0000-000015080000}"/>
    <cellStyle name="Millares 65" xfId="1087" xr:uid="{00000000-0005-0000-0000-000016080000}"/>
    <cellStyle name="Millares 65 2" xfId="1088" xr:uid="{00000000-0005-0000-0000-000017080000}"/>
    <cellStyle name="Millares 65 2 2" xfId="4985" xr:uid="{00000000-0005-0000-0000-000018080000}"/>
    <cellStyle name="Millares 65 3" xfId="4984" xr:uid="{00000000-0005-0000-0000-000019080000}"/>
    <cellStyle name="Millares 66" xfId="1089" xr:uid="{00000000-0005-0000-0000-00001A080000}"/>
    <cellStyle name="Millares 66 2" xfId="1090" xr:uid="{00000000-0005-0000-0000-00001B080000}"/>
    <cellStyle name="Millares 66 2 2" xfId="4987" xr:uid="{00000000-0005-0000-0000-00001C080000}"/>
    <cellStyle name="Millares 66 3" xfId="4986" xr:uid="{00000000-0005-0000-0000-00001D080000}"/>
    <cellStyle name="Millares 67" xfId="1091" xr:uid="{00000000-0005-0000-0000-00001E080000}"/>
    <cellStyle name="Millares 67 2" xfId="1092" xr:uid="{00000000-0005-0000-0000-00001F080000}"/>
    <cellStyle name="Millares 67 2 2" xfId="4989" xr:uid="{00000000-0005-0000-0000-000020080000}"/>
    <cellStyle name="Millares 67 3" xfId="4988" xr:uid="{00000000-0005-0000-0000-000021080000}"/>
    <cellStyle name="Millares 68" xfId="1093" xr:uid="{00000000-0005-0000-0000-000022080000}"/>
    <cellStyle name="Millares 68 2" xfId="1094" xr:uid="{00000000-0005-0000-0000-000023080000}"/>
    <cellStyle name="Millares 68 2 2" xfId="4991" xr:uid="{00000000-0005-0000-0000-000024080000}"/>
    <cellStyle name="Millares 68 3" xfId="4990" xr:uid="{00000000-0005-0000-0000-000025080000}"/>
    <cellStyle name="Millares 69" xfId="1095" xr:uid="{00000000-0005-0000-0000-000026080000}"/>
    <cellStyle name="Millares 69 2" xfId="1096" xr:uid="{00000000-0005-0000-0000-000027080000}"/>
    <cellStyle name="Millares 69 2 2" xfId="4993" xr:uid="{00000000-0005-0000-0000-000028080000}"/>
    <cellStyle name="Millares 69 3" xfId="4992" xr:uid="{00000000-0005-0000-0000-000029080000}"/>
    <cellStyle name="Millares 7" xfId="52" xr:uid="{00000000-0005-0000-0000-00002A080000}"/>
    <cellStyle name="Millares 7 2" xfId="53" xr:uid="{00000000-0005-0000-0000-00002B080000}"/>
    <cellStyle name="Millares 7 2 2" xfId="54" xr:uid="{00000000-0005-0000-0000-00002C080000}"/>
    <cellStyle name="Millares 7 2 2 2" xfId="395" xr:uid="{00000000-0005-0000-0000-00002D080000}"/>
    <cellStyle name="Millares 7 2 2 3" xfId="304" xr:uid="{00000000-0005-0000-0000-00002E080000}"/>
    <cellStyle name="Millares 7 2 3" xfId="394" xr:uid="{00000000-0005-0000-0000-00002F080000}"/>
    <cellStyle name="Millares 7 2 4" xfId="303" xr:uid="{00000000-0005-0000-0000-000030080000}"/>
    <cellStyle name="Millares 7 2 5" xfId="1097" xr:uid="{00000000-0005-0000-0000-000031080000}"/>
    <cellStyle name="Millares 7 3" xfId="393" xr:uid="{00000000-0005-0000-0000-000032080000}"/>
    <cellStyle name="Millares 7 3 2" xfId="1098" xr:uid="{00000000-0005-0000-0000-000033080000}"/>
    <cellStyle name="Millares 7 3 3" xfId="4994" xr:uid="{00000000-0005-0000-0000-000034080000}"/>
    <cellStyle name="Millares 7 4" xfId="302" xr:uid="{00000000-0005-0000-0000-000035080000}"/>
    <cellStyle name="Millares 7 4 2" xfId="2184" xr:uid="{00000000-0005-0000-0000-000036080000}"/>
    <cellStyle name="Millares 70" xfId="1099" xr:uid="{00000000-0005-0000-0000-000037080000}"/>
    <cellStyle name="Millares 70 2" xfId="1100" xr:uid="{00000000-0005-0000-0000-000038080000}"/>
    <cellStyle name="Millares 70 2 2" xfId="4996" xr:uid="{00000000-0005-0000-0000-000039080000}"/>
    <cellStyle name="Millares 70 3" xfId="4995" xr:uid="{00000000-0005-0000-0000-00003A080000}"/>
    <cellStyle name="Millares 71" xfId="1101" xr:uid="{00000000-0005-0000-0000-00003B080000}"/>
    <cellStyle name="Millares 71 2" xfId="1102" xr:uid="{00000000-0005-0000-0000-00003C080000}"/>
    <cellStyle name="Millares 71 2 2" xfId="4998" xr:uid="{00000000-0005-0000-0000-00003D080000}"/>
    <cellStyle name="Millares 71 3" xfId="4997" xr:uid="{00000000-0005-0000-0000-00003E080000}"/>
    <cellStyle name="Millares 72" xfId="1103" xr:uid="{00000000-0005-0000-0000-00003F080000}"/>
    <cellStyle name="Millares 72 2" xfId="1104" xr:uid="{00000000-0005-0000-0000-000040080000}"/>
    <cellStyle name="Millares 72 2 2" xfId="5000" xr:uid="{00000000-0005-0000-0000-000041080000}"/>
    <cellStyle name="Millares 72 3" xfId="4999" xr:uid="{00000000-0005-0000-0000-000042080000}"/>
    <cellStyle name="Millares 73" xfId="1105" xr:uid="{00000000-0005-0000-0000-000043080000}"/>
    <cellStyle name="Millares 73 2" xfId="1106" xr:uid="{00000000-0005-0000-0000-000044080000}"/>
    <cellStyle name="Millares 73 2 2" xfId="5002" xr:uid="{00000000-0005-0000-0000-000045080000}"/>
    <cellStyle name="Millares 73 3" xfId="5001" xr:uid="{00000000-0005-0000-0000-000046080000}"/>
    <cellStyle name="Millares 74" xfId="1107" xr:uid="{00000000-0005-0000-0000-000047080000}"/>
    <cellStyle name="Millares 74 2" xfId="1108" xr:uid="{00000000-0005-0000-0000-000048080000}"/>
    <cellStyle name="Millares 74 2 2" xfId="5004" xr:uid="{00000000-0005-0000-0000-000049080000}"/>
    <cellStyle name="Millares 74 3" xfId="5003" xr:uid="{00000000-0005-0000-0000-00004A080000}"/>
    <cellStyle name="Millares 75" xfId="1109" xr:uid="{00000000-0005-0000-0000-00004B080000}"/>
    <cellStyle name="Millares 75 2" xfId="1110" xr:uid="{00000000-0005-0000-0000-00004C080000}"/>
    <cellStyle name="Millares 75 2 2" xfId="5006" xr:uid="{00000000-0005-0000-0000-00004D080000}"/>
    <cellStyle name="Millares 75 3" xfId="5005" xr:uid="{00000000-0005-0000-0000-00004E080000}"/>
    <cellStyle name="Millares 76" xfId="1111" xr:uid="{00000000-0005-0000-0000-00004F080000}"/>
    <cellStyle name="Millares 76 2" xfId="1112" xr:uid="{00000000-0005-0000-0000-000050080000}"/>
    <cellStyle name="Millares 76 2 2" xfId="5008" xr:uid="{00000000-0005-0000-0000-000051080000}"/>
    <cellStyle name="Millares 76 3" xfId="5007" xr:uid="{00000000-0005-0000-0000-000052080000}"/>
    <cellStyle name="Millares 77" xfId="1113" xr:uid="{00000000-0005-0000-0000-000053080000}"/>
    <cellStyle name="Millares 77 2" xfId="1114" xr:uid="{00000000-0005-0000-0000-000054080000}"/>
    <cellStyle name="Millares 77 2 2" xfId="5010" xr:uid="{00000000-0005-0000-0000-000055080000}"/>
    <cellStyle name="Millares 77 3" xfId="5009" xr:uid="{00000000-0005-0000-0000-000056080000}"/>
    <cellStyle name="Millares 78" xfId="1115" xr:uid="{00000000-0005-0000-0000-000057080000}"/>
    <cellStyle name="Millares 78 2" xfId="1116" xr:uid="{00000000-0005-0000-0000-000058080000}"/>
    <cellStyle name="Millares 78 2 2" xfId="5012" xr:uid="{00000000-0005-0000-0000-000059080000}"/>
    <cellStyle name="Millares 78 3" xfId="5011" xr:uid="{00000000-0005-0000-0000-00005A080000}"/>
    <cellStyle name="Millares 79" xfId="1117" xr:uid="{00000000-0005-0000-0000-00005B080000}"/>
    <cellStyle name="Millares 79 2" xfId="1118" xr:uid="{00000000-0005-0000-0000-00005C080000}"/>
    <cellStyle name="Millares 79 2 2" xfId="5014" xr:uid="{00000000-0005-0000-0000-00005D080000}"/>
    <cellStyle name="Millares 79 3" xfId="5013" xr:uid="{00000000-0005-0000-0000-00005E080000}"/>
    <cellStyle name="Millares 8" xfId="55" xr:uid="{00000000-0005-0000-0000-00005F080000}"/>
    <cellStyle name="Millares 8 2" xfId="56" xr:uid="{00000000-0005-0000-0000-000060080000}"/>
    <cellStyle name="Millares 8 2 2" xfId="397" xr:uid="{00000000-0005-0000-0000-000061080000}"/>
    <cellStyle name="Millares 8 2 3" xfId="306" xr:uid="{00000000-0005-0000-0000-000062080000}"/>
    <cellStyle name="Millares 8 3" xfId="396" xr:uid="{00000000-0005-0000-0000-000063080000}"/>
    <cellStyle name="Millares 8 4" xfId="305" xr:uid="{00000000-0005-0000-0000-000064080000}"/>
    <cellStyle name="Millares 80" xfId="1119" xr:uid="{00000000-0005-0000-0000-000065080000}"/>
    <cellStyle name="Millares 80 2" xfId="1120" xr:uid="{00000000-0005-0000-0000-000066080000}"/>
    <cellStyle name="Millares 80 2 2" xfId="5017" xr:uid="{00000000-0005-0000-0000-000067080000}"/>
    <cellStyle name="Millares 80 3" xfId="5016" xr:uid="{00000000-0005-0000-0000-000068080000}"/>
    <cellStyle name="Millares 81" xfId="1121" xr:uid="{00000000-0005-0000-0000-000069080000}"/>
    <cellStyle name="Millares 81 2" xfId="1122" xr:uid="{00000000-0005-0000-0000-00006A080000}"/>
    <cellStyle name="Millares 81 2 2" xfId="5019" xr:uid="{00000000-0005-0000-0000-00006B080000}"/>
    <cellStyle name="Millares 81 3" xfId="5018" xr:uid="{00000000-0005-0000-0000-00006C080000}"/>
    <cellStyle name="Millares 82" xfId="1123" xr:uid="{00000000-0005-0000-0000-00006D080000}"/>
    <cellStyle name="Millares 82 2" xfId="1124" xr:uid="{00000000-0005-0000-0000-00006E080000}"/>
    <cellStyle name="Millares 82 2 2" xfId="5021" xr:uid="{00000000-0005-0000-0000-00006F080000}"/>
    <cellStyle name="Millares 82 3" xfId="5020" xr:uid="{00000000-0005-0000-0000-000070080000}"/>
    <cellStyle name="Millares 83" xfId="1125" xr:uid="{00000000-0005-0000-0000-000071080000}"/>
    <cellStyle name="Millares 83 2" xfId="1126" xr:uid="{00000000-0005-0000-0000-000072080000}"/>
    <cellStyle name="Millares 83 2 2" xfId="5023" xr:uid="{00000000-0005-0000-0000-000073080000}"/>
    <cellStyle name="Millares 83 3" xfId="5022" xr:uid="{00000000-0005-0000-0000-000074080000}"/>
    <cellStyle name="Millares 84" xfId="1127" xr:uid="{00000000-0005-0000-0000-000075080000}"/>
    <cellStyle name="Millares 84 2" xfId="1128" xr:uid="{00000000-0005-0000-0000-000076080000}"/>
    <cellStyle name="Millares 84 2 2" xfId="5025" xr:uid="{00000000-0005-0000-0000-000077080000}"/>
    <cellStyle name="Millares 84 3" xfId="5024" xr:uid="{00000000-0005-0000-0000-000078080000}"/>
    <cellStyle name="Millares 85" xfId="1129" xr:uid="{00000000-0005-0000-0000-000079080000}"/>
    <cellStyle name="Millares 85 2" xfId="1130" xr:uid="{00000000-0005-0000-0000-00007A080000}"/>
    <cellStyle name="Millares 85 2 2" xfId="5027" xr:uid="{00000000-0005-0000-0000-00007B080000}"/>
    <cellStyle name="Millares 85 3" xfId="5026" xr:uid="{00000000-0005-0000-0000-00007C080000}"/>
    <cellStyle name="Millares 86" xfId="1131" xr:uid="{00000000-0005-0000-0000-00007D080000}"/>
    <cellStyle name="Millares 86 2" xfId="1132" xr:uid="{00000000-0005-0000-0000-00007E080000}"/>
    <cellStyle name="Millares 86 2 2" xfId="5029" xr:uid="{00000000-0005-0000-0000-00007F080000}"/>
    <cellStyle name="Millares 86 3" xfId="5028" xr:uid="{00000000-0005-0000-0000-000080080000}"/>
    <cellStyle name="Millares 87" xfId="1133" xr:uid="{00000000-0005-0000-0000-000081080000}"/>
    <cellStyle name="Millares 87 2" xfId="1134" xr:uid="{00000000-0005-0000-0000-000082080000}"/>
    <cellStyle name="Millares 87 2 2" xfId="5031" xr:uid="{00000000-0005-0000-0000-000083080000}"/>
    <cellStyle name="Millares 87 3" xfId="5030" xr:uid="{00000000-0005-0000-0000-000084080000}"/>
    <cellStyle name="Millares 88" xfId="1135" xr:uid="{00000000-0005-0000-0000-000085080000}"/>
    <cellStyle name="Millares 88 2" xfId="1136" xr:uid="{00000000-0005-0000-0000-000086080000}"/>
    <cellStyle name="Millares 88 2 2" xfId="5033" xr:uid="{00000000-0005-0000-0000-000087080000}"/>
    <cellStyle name="Millares 88 3" xfId="5032" xr:uid="{00000000-0005-0000-0000-000088080000}"/>
    <cellStyle name="Millares 89" xfId="1137" xr:uid="{00000000-0005-0000-0000-000089080000}"/>
    <cellStyle name="Millares 89 2" xfId="1138" xr:uid="{00000000-0005-0000-0000-00008A080000}"/>
    <cellStyle name="Millares 89 2 2" xfId="5035" xr:uid="{00000000-0005-0000-0000-00008B080000}"/>
    <cellStyle name="Millares 89 3" xfId="5034" xr:uid="{00000000-0005-0000-0000-00008C080000}"/>
    <cellStyle name="Millares 9" xfId="57" xr:uid="{00000000-0005-0000-0000-00008D080000}"/>
    <cellStyle name="Millares 9 2" xfId="58" xr:uid="{00000000-0005-0000-0000-00008E080000}"/>
    <cellStyle name="Millares 9 2 2" xfId="399" xr:uid="{00000000-0005-0000-0000-00008F080000}"/>
    <cellStyle name="Millares 9 2 3" xfId="308" xr:uid="{00000000-0005-0000-0000-000090080000}"/>
    <cellStyle name="Millares 9 3" xfId="398" xr:uid="{00000000-0005-0000-0000-000091080000}"/>
    <cellStyle name="Millares 9 4" xfId="307" xr:uid="{00000000-0005-0000-0000-000092080000}"/>
    <cellStyle name="Millares 90" xfId="1139" xr:uid="{00000000-0005-0000-0000-000093080000}"/>
    <cellStyle name="Millares 90 2" xfId="1140" xr:uid="{00000000-0005-0000-0000-000094080000}"/>
    <cellStyle name="Millares 90 2 2" xfId="5037" xr:uid="{00000000-0005-0000-0000-000095080000}"/>
    <cellStyle name="Millares 90 3" xfId="5036" xr:uid="{00000000-0005-0000-0000-000096080000}"/>
    <cellStyle name="Millares 91" xfId="1141" xr:uid="{00000000-0005-0000-0000-000097080000}"/>
    <cellStyle name="Millares 91 2" xfId="1142" xr:uid="{00000000-0005-0000-0000-000098080000}"/>
    <cellStyle name="Millares 91 2 2" xfId="5039" xr:uid="{00000000-0005-0000-0000-000099080000}"/>
    <cellStyle name="Millares 91 3" xfId="5038" xr:uid="{00000000-0005-0000-0000-00009A080000}"/>
    <cellStyle name="Millares 92" xfId="1143" xr:uid="{00000000-0005-0000-0000-00009B080000}"/>
    <cellStyle name="Millares 92 2" xfId="1144" xr:uid="{00000000-0005-0000-0000-00009C080000}"/>
    <cellStyle name="Millares 92 2 2" xfId="5041" xr:uid="{00000000-0005-0000-0000-00009D080000}"/>
    <cellStyle name="Millares 92 3" xfId="5040" xr:uid="{00000000-0005-0000-0000-00009E080000}"/>
    <cellStyle name="Millares 93" xfId="1145" xr:uid="{00000000-0005-0000-0000-00009F080000}"/>
    <cellStyle name="Millares 93 2" xfId="1146" xr:uid="{00000000-0005-0000-0000-0000A0080000}"/>
    <cellStyle name="Millares 93 2 2" xfId="5043" xr:uid="{00000000-0005-0000-0000-0000A1080000}"/>
    <cellStyle name="Millares 93 3" xfId="5042" xr:uid="{00000000-0005-0000-0000-0000A2080000}"/>
    <cellStyle name="Millares 94" xfId="1147" xr:uid="{00000000-0005-0000-0000-0000A3080000}"/>
    <cellStyle name="Millares 94 2" xfId="1148" xr:uid="{00000000-0005-0000-0000-0000A4080000}"/>
    <cellStyle name="Millares 94 2 2" xfId="5045" xr:uid="{00000000-0005-0000-0000-0000A5080000}"/>
    <cellStyle name="Millares 94 3" xfId="5044" xr:uid="{00000000-0005-0000-0000-0000A6080000}"/>
    <cellStyle name="Millares 95" xfId="1149" xr:uid="{00000000-0005-0000-0000-0000A7080000}"/>
    <cellStyle name="Millares 95 2" xfId="1150" xr:uid="{00000000-0005-0000-0000-0000A8080000}"/>
    <cellStyle name="Millares 95 2 2" xfId="5047" xr:uid="{00000000-0005-0000-0000-0000A9080000}"/>
    <cellStyle name="Millares 95 3" xfId="5046" xr:uid="{00000000-0005-0000-0000-0000AA080000}"/>
    <cellStyle name="Millares 96" xfId="1151" xr:uid="{00000000-0005-0000-0000-0000AB080000}"/>
    <cellStyle name="Millares 96 2" xfId="1152" xr:uid="{00000000-0005-0000-0000-0000AC080000}"/>
    <cellStyle name="Millares 96 2 2" xfId="5049" xr:uid="{00000000-0005-0000-0000-0000AD080000}"/>
    <cellStyle name="Millares 96 3" xfId="5048" xr:uid="{00000000-0005-0000-0000-0000AE080000}"/>
    <cellStyle name="Millares 97" xfId="1153" xr:uid="{00000000-0005-0000-0000-0000AF080000}"/>
    <cellStyle name="Millares 97 2" xfId="1154" xr:uid="{00000000-0005-0000-0000-0000B0080000}"/>
    <cellStyle name="Millares 97 2 2" xfId="5051" xr:uid="{00000000-0005-0000-0000-0000B1080000}"/>
    <cellStyle name="Millares 97 3" xfId="5050" xr:uid="{00000000-0005-0000-0000-0000B2080000}"/>
    <cellStyle name="Millares 98" xfId="1155" xr:uid="{00000000-0005-0000-0000-0000B3080000}"/>
    <cellStyle name="Millares 98 2" xfId="1156" xr:uid="{00000000-0005-0000-0000-0000B4080000}"/>
    <cellStyle name="Millares 98 2 2" xfId="5053" xr:uid="{00000000-0005-0000-0000-0000B5080000}"/>
    <cellStyle name="Millares 98 3" xfId="5052" xr:uid="{00000000-0005-0000-0000-0000B6080000}"/>
    <cellStyle name="Millares 99" xfId="1157" xr:uid="{00000000-0005-0000-0000-0000B7080000}"/>
    <cellStyle name="Millares 99 2" xfId="1158" xr:uid="{00000000-0005-0000-0000-0000B8080000}"/>
    <cellStyle name="Millares 99 2 2" xfId="5055" xr:uid="{00000000-0005-0000-0000-0000B9080000}"/>
    <cellStyle name="Millares 99 3" xfId="5054" xr:uid="{00000000-0005-0000-0000-0000BA080000}"/>
    <cellStyle name="Millares_FORMULARIO 4 - M-OFERENTE PPTA ECONOMICA" xfId="507" xr:uid="{00000000-0005-0000-0000-0000BB080000}"/>
    <cellStyle name="MILLONES" xfId="205" xr:uid="{00000000-0005-0000-0000-0000BC080000}"/>
    <cellStyle name="MILLONES 2" xfId="206" xr:uid="{00000000-0005-0000-0000-0000BD080000}"/>
    <cellStyle name="MILLONES_PRESUPUESTO FASE III ABR-2015 Rev3" xfId="207" xr:uid="{00000000-0005-0000-0000-0000BE080000}"/>
    <cellStyle name="Moneda" xfId="515" builtinId="4"/>
    <cellStyle name="Moneda [0]" xfId="4800" builtinId="7"/>
    <cellStyle name="Moneda [0] 2" xfId="518" xr:uid="{00000000-0005-0000-0000-0000C1080000}"/>
    <cellStyle name="Moneda [0] 2 2" xfId="4798" xr:uid="{00000000-0005-0000-0000-0000C2080000}"/>
    <cellStyle name="Moneda [0] 2 3" xfId="5783" xr:uid="{00000000-0005-0000-0000-0000C3080000}"/>
    <cellStyle name="Moneda [0] 3" xfId="4796" xr:uid="{00000000-0005-0000-0000-0000C4080000}"/>
    <cellStyle name="Moneda [0] 4" xfId="270" xr:uid="{00000000-0005-0000-0000-0000C5080000}"/>
    <cellStyle name="Moneda [0] 4 2" xfId="280" xr:uid="{00000000-0005-0000-0000-0000C6080000}"/>
    <cellStyle name="Moneda [0] 4 2 2" xfId="462" xr:uid="{00000000-0005-0000-0000-0000C7080000}"/>
    <cellStyle name="Moneda [0] 4 2 3" xfId="371" xr:uid="{00000000-0005-0000-0000-0000C8080000}"/>
    <cellStyle name="Moneda [0] 4 2 4" xfId="493" xr:uid="{00000000-0005-0000-0000-0000C9080000}"/>
    <cellStyle name="Moneda [0] 4 2 5" xfId="502" xr:uid="{00000000-0005-0000-0000-0000CA080000}"/>
    <cellStyle name="Moneda [0] 4 3" xfId="455" xr:uid="{00000000-0005-0000-0000-0000CB080000}"/>
    <cellStyle name="Moneda [0] 4 4" xfId="364" xr:uid="{00000000-0005-0000-0000-0000CC080000}"/>
    <cellStyle name="Moneda [0] 4 5" xfId="486" xr:uid="{00000000-0005-0000-0000-0000CD080000}"/>
    <cellStyle name="Moneda [0] 5" xfId="5781" xr:uid="{00000000-0005-0000-0000-0000CE080000}"/>
    <cellStyle name="Moneda 10" xfId="1159" xr:uid="{00000000-0005-0000-0000-0000CF080000}"/>
    <cellStyle name="Moneda 10 2" xfId="59" xr:uid="{00000000-0005-0000-0000-0000D0080000}"/>
    <cellStyle name="Moneda 10 2 2" xfId="1160" xr:uid="{00000000-0005-0000-0000-0000D1080000}"/>
    <cellStyle name="Moneda 100" xfId="1161" xr:uid="{00000000-0005-0000-0000-0000D2080000}"/>
    <cellStyle name="Moneda 100 2" xfId="1162" xr:uid="{00000000-0005-0000-0000-0000D3080000}"/>
    <cellStyle name="Moneda 101" xfId="1163" xr:uid="{00000000-0005-0000-0000-0000D4080000}"/>
    <cellStyle name="Moneda 101 2" xfId="1164" xr:uid="{00000000-0005-0000-0000-0000D5080000}"/>
    <cellStyle name="Moneda 102" xfId="1165" xr:uid="{00000000-0005-0000-0000-0000D6080000}"/>
    <cellStyle name="Moneda 102 2" xfId="1166" xr:uid="{00000000-0005-0000-0000-0000D7080000}"/>
    <cellStyle name="Moneda 103" xfId="1167" xr:uid="{00000000-0005-0000-0000-0000D8080000}"/>
    <cellStyle name="Moneda 103 2" xfId="1168" xr:uid="{00000000-0005-0000-0000-0000D9080000}"/>
    <cellStyle name="Moneda 104" xfId="536" xr:uid="{00000000-0005-0000-0000-0000DA080000}"/>
    <cellStyle name="Moneda 104 2" xfId="1169" xr:uid="{00000000-0005-0000-0000-0000DB080000}"/>
    <cellStyle name="Moneda 104 2 2" xfId="1170" xr:uid="{00000000-0005-0000-0000-0000DC080000}"/>
    <cellStyle name="Moneda 104 3" xfId="1171" xr:uid="{00000000-0005-0000-0000-0000DD080000}"/>
    <cellStyle name="Moneda 104 4" xfId="3204" xr:uid="{00000000-0005-0000-0000-0000DE080000}"/>
    <cellStyle name="Moneda 105" xfId="1172" xr:uid="{00000000-0005-0000-0000-0000DF080000}"/>
    <cellStyle name="Moneda 105 2" xfId="1173" xr:uid="{00000000-0005-0000-0000-0000E0080000}"/>
    <cellStyle name="Moneda 106" xfId="1174" xr:uid="{00000000-0005-0000-0000-0000E1080000}"/>
    <cellStyle name="Moneda 106 2" xfId="5056" xr:uid="{00000000-0005-0000-0000-0000E2080000}"/>
    <cellStyle name="Moneda 107" xfId="1175" xr:uid="{00000000-0005-0000-0000-0000E3080000}"/>
    <cellStyle name="Moneda 107 2" xfId="1176" xr:uid="{00000000-0005-0000-0000-0000E4080000}"/>
    <cellStyle name="Moneda 107 2 2" xfId="5058" xr:uid="{00000000-0005-0000-0000-0000E5080000}"/>
    <cellStyle name="Moneda 107 3" xfId="5057" xr:uid="{00000000-0005-0000-0000-0000E6080000}"/>
    <cellStyle name="Moneda 108" xfId="2279" xr:uid="{00000000-0005-0000-0000-0000E7080000}"/>
    <cellStyle name="Moneda 108 2" xfId="3205" xr:uid="{00000000-0005-0000-0000-0000E8080000}"/>
    <cellStyle name="Moneda 108 3" xfId="3206" xr:uid="{00000000-0005-0000-0000-0000E9080000}"/>
    <cellStyle name="Moneda 108 4" xfId="3207" xr:uid="{00000000-0005-0000-0000-0000EA080000}"/>
    <cellStyle name="Moneda 108 5" xfId="4280" xr:uid="{00000000-0005-0000-0000-0000EB080000}"/>
    <cellStyle name="Moneda 109" xfId="3208" xr:uid="{00000000-0005-0000-0000-0000EC080000}"/>
    <cellStyle name="Moneda 109 2" xfId="3209" xr:uid="{00000000-0005-0000-0000-0000ED080000}"/>
    <cellStyle name="Moneda 109 2 2" xfId="3210" xr:uid="{00000000-0005-0000-0000-0000EE080000}"/>
    <cellStyle name="Moneda 109 2 3" xfId="3211" xr:uid="{00000000-0005-0000-0000-0000EF080000}"/>
    <cellStyle name="Moneda 109 2 3 2" xfId="5306" xr:uid="{00000000-0005-0000-0000-0000F0080000}"/>
    <cellStyle name="Moneda 109 2 4" xfId="5305" xr:uid="{00000000-0005-0000-0000-0000F1080000}"/>
    <cellStyle name="Moneda 109 3" xfId="3212" xr:uid="{00000000-0005-0000-0000-0000F2080000}"/>
    <cellStyle name="Moneda 109 4" xfId="4281" xr:uid="{00000000-0005-0000-0000-0000F3080000}"/>
    <cellStyle name="Moneda 109 4 2" xfId="5577" xr:uid="{00000000-0005-0000-0000-0000F4080000}"/>
    <cellStyle name="Moneda 109 5" xfId="5304" xr:uid="{00000000-0005-0000-0000-0000F5080000}"/>
    <cellStyle name="Moneda 11" xfId="1177" xr:uid="{00000000-0005-0000-0000-0000F6080000}"/>
    <cellStyle name="Moneda 11 2" xfId="1178" xr:uid="{00000000-0005-0000-0000-0000F7080000}"/>
    <cellStyle name="Moneda 110" xfId="3213" xr:uid="{00000000-0005-0000-0000-0000F8080000}"/>
    <cellStyle name="Moneda 111" xfId="4559" xr:uid="{00000000-0005-0000-0000-0000F9080000}"/>
    <cellStyle name="Moneda 111 2" xfId="5651" xr:uid="{00000000-0005-0000-0000-0000FA080000}"/>
    <cellStyle name="Moneda 112" xfId="533" xr:uid="{00000000-0005-0000-0000-0000FB080000}"/>
    <cellStyle name="Moneda 112 2" xfId="4811" xr:uid="{00000000-0005-0000-0000-0000FC080000}"/>
    <cellStyle name="Moneda 113" xfId="4797" xr:uid="{00000000-0005-0000-0000-0000FD080000}"/>
    <cellStyle name="Moneda 113 2" xfId="5782" xr:uid="{00000000-0005-0000-0000-0000FE080000}"/>
    <cellStyle name="Moneda 114" xfId="522" xr:uid="{00000000-0005-0000-0000-0000FF080000}"/>
    <cellStyle name="Moneda 115" xfId="4128" xr:uid="{00000000-0005-0000-0000-000000090000}"/>
    <cellStyle name="Moneda 116" xfId="4799" xr:uid="{00000000-0005-0000-0000-000001090000}"/>
    <cellStyle name="Moneda 117" xfId="4802" xr:uid="{00000000-0005-0000-0000-000002090000}"/>
    <cellStyle name="Moneda 118" xfId="5779" xr:uid="{00000000-0005-0000-0000-000003090000}"/>
    <cellStyle name="Moneda 119" xfId="5786" xr:uid="{00000000-0005-0000-0000-000004090000}"/>
    <cellStyle name="Moneda 12" xfId="1179" xr:uid="{00000000-0005-0000-0000-000005090000}"/>
    <cellStyle name="Moneda 12 2" xfId="1180" xr:uid="{00000000-0005-0000-0000-000006090000}"/>
    <cellStyle name="Moneda 120" xfId="4932" xr:uid="{00000000-0005-0000-0000-000007090000}"/>
    <cellStyle name="Moneda 121" xfId="5588" xr:uid="{00000000-0005-0000-0000-000008090000}"/>
    <cellStyle name="Moneda 122" xfId="5517" xr:uid="{00000000-0005-0000-0000-000009090000}"/>
    <cellStyle name="Moneda 123" xfId="5809" xr:uid="{00000000-0005-0000-0000-00000A090000}"/>
    <cellStyle name="Moneda 13" xfId="1181" xr:uid="{00000000-0005-0000-0000-00000B090000}"/>
    <cellStyle name="Moneda 13 2" xfId="1182" xr:uid="{00000000-0005-0000-0000-00000C090000}"/>
    <cellStyle name="Moneda 14" xfId="1183" xr:uid="{00000000-0005-0000-0000-00000D090000}"/>
    <cellStyle name="Moneda 14 2" xfId="1184" xr:uid="{00000000-0005-0000-0000-00000E090000}"/>
    <cellStyle name="Moneda 15" xfId="1185" xr:uid="{00000000-0005-0000-0000-00000F090000}"/>
    <cellStyle name="Moneda 15 2" xfId="1186" xr:uid="{00000000-0005-0000-0000-000010090000}"/>
    <cellStyle name="Moneda 16" xfId="1187" xr:uid="{00000000-0005-0000-0000-000011090000}"/>
    <cellStyle name="Moneda 16 2" xfId="1188" xr:uid="{00000000-0005-0000-0000-000012090000}"/>
    <cellStyle name="Moneda 17" xfId="1189" xr:uid="{00000000-0005-0000-0000-000013090000}"/>
    <cellStyle name="Moneda 17 2" xfId="1190" xr:uid="{00000000-0005-0000-0000-000014090000}"/>
    <cellStyle name="Moneda 18" xfId="1191" xr:uid="{00000000-0005-0000-0000-000015090000}"/>
    <cellStyle name="Moneda 18 2" xfId="1192" xr:uid="{00000000-0005-0000-0000-000016090000}"/>
    <cellStyle name="Moneda 19" xfId="1193" xr:uid="{00000000-0005-0000-0000-000017090000}"/>
    <cellStyle name="Moneda 19 2" xfId="1194" xr:uid="{00000000-0005-0000-0000-000018090000}"/>
    <cellStyle name="Moneda 2" xfId="60" xr:uid="{00000000-0005-0000-0000-000019090000}"/>
    <cellStyle name="Moneda 2 10" xfId="208" xr:uid="{00000000-0005-0000-0000-00001A090000}"/>
    <cellStyle name="Moneda 2 10 2" xfId="3214" xr:uid="{00000000-0005-0000-0000-00001B090000}"/>
    <cellStyle name="Moneda 2 10 3" xfId="5307" xr:uid="{00000000-0005-0000-0000-00001C090000}"/>
    <cellStyle name="Moneda 2 11" xfId="209" xr:uid="{00000000-0005-0000-0000-00001D090000}"/>
    <cellStyle name="Moneda 2 11 2" xfId="3216" xr:uid="{00000000-0005-0000-0000-00001E090000}"/>
    <cellStyle name="Moneda 2 11 2 2" xfId="5308" xr:uid="{00000000-0005-0000-0000-00001F090000}"/>
    <cellStyle name="Moneda 2 11 3" xfId="3217" xr:uid="{00000000-0005-0000-0000-000020090000}"/>
    <cellStyle name="Moneda 2 11 4" xfId="4282" xr:uid="{00000000-0005-0000-0000-000021090000}"/>
    <cellStyle name="Moneda 2 11 4 2" xfId="5578" xr:uid="{00000000-0005-0000-0000-000022090000}"/>
    <cellStyle name="Moneda 2 11 5" xfId="3215" xr:uid="{00000000-0005-0000-0000-000023090000}"/>
    <cellStyle name="Moneda 2 12" xfId="210" xr:uid="{00000000-0005-0000-0000-000024090000}"/>
    <cellStyle name="Moneda 2 12 2" xfId="3218" xr:uid="{00000000-0005-0000-0000-000025090000}"/>
    <cellStyle name="Moneda 2 13" xfId="255" xr:uid="{00000000-0005-0000-0000-000026090000}"/>
    <cellStyle name="Moneda 2 14" xfId="400" xr:uid="{00000000-0005-0000-0000-000027090000}"/>
    <cellStyle name="Moneda 2 15" xfId="309" xr:uid="{00000000-0005-0000-0000-000028090000}"/>
    <cellStyle name="Moneda 2 2" xfId="61" xr:uid="{00000000-0005-0000-0000-000029090000}"/>
    <cellStyle name="Moneda 2 2 2" xfId="62" xr:uid="{00000000-0005-0000-0000-00002A090000}"/>
    <cellStyle name="Moneda 2 2 2 2" xfId="63" xr:uid="{00000000-0005-0000-0000-00002B090000}"/>
    <cellStyle name="Moneda 2 2 2 2 2" xfId="126" xr:uid="{00000000-0005-0000-0000-00002C090000}"/>
    <cellStyle name="Moneda 2 2 2 3" xfId="401" xr:uid="{00000000-0005-0000-0000-00002D090000}"/>
    <cellStyle name="Moneda 2 2 2 4" xfId="310" xr:uid="{00000000-0005-0000-0000-00002E090000}"/>
    <cellStyle name="Moneda 2 2 2 5" xfId="2185" xr:uid="{00000000-0005-0000-0000-00002F090000}"/>
    <cellStyle name="Moneda 2 2 3" xfId="64" xr:uid="{00000000-0005-0000-0000-000030090000}"/>
    <cellStyle name="Moneda 2 2 3 2" xfId="402" xr:uid="{00000000-0005-0000-0000-000031090000}"/>
    <cellStyle name="Moneda 2 2 3 3" xfId="311" xr:uid="{00000000-0005-0000-0000-000032090000}"/>
    <cellStyle name="Moneda 2 2 3 4" xfId="3219" xr:uid="{00000000-0005-0000-0000-000033090000}"/>
    <cellStyle name="Moneda 2 2 4" xfId="65" xr:uid="{00000000-0005-0000-0000-000034090000}"/>
    <cellStyle name="Moneda 2 2 4 2" xfId="403" xr:uid="{00000000-0005-0000-0000-000035090000}"/>
    <cellStyle name="Moneda 2 2 4 3" xfId="312" xr:uid="{00000000-0005-0000-0000-000036090000}"/>
    <cellStyle name="Moneda 2 2 5" xfId="66" xr:uid="{00000000-0005-0000-0000-000037090000}"/>
    <cellStyle name="Moneda 2 2 5 2" xfId="404" xr:uid="{00000000-0005-0000-0000-000038090000}"/>
    <cellStyle name="Moneda 2 2 5 3" xfId="313" xr:uid="{00000000-0005-0000-0000-000039090000}"/>
    <cellStyle name="Moneda 2 2 5 4" xfId="3220" xr:uid="{00000000-0005-0000-0000-00003A090000}"/>
    <cellStyle name="Moneda 2 2 5 5" xfId="5309" xr:uid="{00000000-0005-0000-0000-00003B090000}"/>
    <cellStyle name="Moneda 2 2 6" xfId="1195" xr:uid="{00000000-0005-0000-0000-00003C090000}"/>
    <cellStyle name="Moneda 2 2_APU´S_NO_PREVISTOS (1)" xfId="211" xr:uid="{00000000-0005-0000-0000-00003D090000}"/>
    <cellStyle name="Moneda 2 3" xfId="67" xr:uid="{00000000-0005-0000-0000-00003E090000}"/>
    <cellStyle name="Moneda 2 3 2" xfId="405" xr:uid="{00000000-0005-0000-0000-00003F090000}"/>
    <cellStyle name="Moneda 2 3 2 2" xfId="2186" xr:uid="{00000000-0005-0000-0000-000040090000}"/>
    <cellStyle name="Moneda 2 3 3" xfId="314" xr:uid="{00000000-0005-0000-0000-000041090000}"/>
    <cellStyle name="Moneda 2 3 4" xfId="1196" xr:uid="{00000000-0005-0000-0000-000042090000}"/>
    <cellStyle name="Moneda 2 4" xfId="212" xr:uid="{00000000-0005-0000-0000-000043090000}"/>
    <cellStyle name="Moneda 2 4 2" xfId="2187" xr:uid="{00000000-0005-0000-0000-000044090000}"/>
    <cellStyle name="Moneda 2 4 3" xfId="1197" xr:uid="{00000000-0005-0000-0000-000045090000}"/>
    <cellStyle name="Moneda 2 5" xfId="213" xr:uid="{00000000-0005-0000-0000-000046090000}"/>
    <cellStyle name="Moneda 2 5 2" xfId="3221" xr:uid="{00000000-0005-0000-0000-000047090000}"/>
    <cellStyle name="Moneda 2 5 3" xfId="3222" xr:uid="{00000000-0005-0000-0000-000048090000}"/>
    <cellStyle name="Moneda 2 5 4" xfId="3223" xr:uid="{00000000-0005-0000-0000-000049090000}"/>
    <cellStyle name="Moneda 2 5 5" xfId="4283" xr:uid="{00000000-0005-0000-0000-00004A090000}"/>
    <cellStyle name="Moneda 2 5 6" xfId="2188" xr:uid="{00000000-0005-0000-0000-00004B090000}"/>
    <cellStyle name="Moneda 2 6" xfId="214" xr:uid="{00000000-0005-0000-0000-00004C090000}"/>
    <cellStyle name="Moneda 2 6 2" xfId="2189" xr:uid="{00000000-0005-0000-0000-00004D090000}"/>
    <cellStyle name="Moneda 2 7" xfId="215" xr:uid="{00000000-0005-0000-0000-00004E090000}"/>
    <cellStyle name="Moneda 2 7 2" xfId="2190" xr:uid="{00000000-0005-0000-0000-00004F090000}"/>
    <cellStyle name="Moneda 2 8" xfId="216" xr:uid="{00000000-0005-0000-0000-000050090000}"/>
    <cellStyle name="Moneda 2 8 2" xfId="2191" xr:uid="{00000000-0005-0000-0000-000051090000}"/>
    <cellStyle name="Moneda 2 9" xfId="217" xr:uid="{00000000-0005-0000-0000-000052090000}"/>
    <cellStyle name="Moneda 2 9 2" xfId="2280" xr:uid="{00000000-0005-0000-0000-000053090000}"/>
    <cellStyle name="Moneda 2 9 3" xfId="5181" xr:uid="{00000000-0005-0000-0000-000054090000}"/>
    <cellStyle name="Moneda 2_APU´S_NO_PREVISTOS (1)" xfId="218" xr:uid="{00000000-0005-0000-0000-000055090000}"/>
    <cellStyle name="Moneda 20" xfId="1198" xr:uid="{00000000-0005-0000-0000-000056090000}"/>
    <cellStyle name="Moneda 20 2" xfId="1199" xr:uid="{00000000-0005-0000-0000-000057090000}"/>
    <cellStyle name="Moneda 21" xfId="1200" xr:uid="{00000000-0005-0000-0000-000058090000}"/>
    <cellStyle name="Moneda 21 2" xfId="1201" xr:uid="{00000000-0005-0000-0000-000059090000}"/>
    <cellStyle name="Moneda 22" xfId="1202" xr:uid="{00000000-0005-0000-0000-00005A090000}"/>
    <cellStyle name="Moneda 22 2" xfId="1203" xr:uid="{00000000-0005-0000-0000-00005B090000}"/>
    <cellStyle name="Moneda 23" xfId="1204" xr:uid="{00000000-0005-0000-0000-00005C090000}"/>
    <cellStyle name="Moneda 23 2" xfId="1205" xr:uid="{00000000-0005-0000-0000-00005D090000}"/>
    <cellStyle name="Moneda 24" xfId="1206" xr:uid="{00000000-0005-0000-0000-00005E090000}"/>
    <cellStyle name="Moneda 24 2" xfId="1207" xr:uid="{00000000-0005-0000-0000-00005F090000}"/>
    <cellStyle name="Moneda 25" xfId="1208" xr:uid="{00000000-0005-0000-0000-000060090000}"/>
    <cellStyle name="Moneda 25 2" xfId="1209" xr:uid="{00000000-0005-0000-0000-000061090000}"/>
    <cellStyle name="Moneda 26" xfId="1210" xr:uid="{00000000-0005-0000-0000-000062090000}"/>
    <cellStyle name="Moneda 26 2" xfId="1211" xr:uid="{00000000-0005-0000-0000-000063090000}"/>
    <cellStyle name="Moneda 27" xfId="1212" xr:uid="{00000000-0005-0000-0000-000064090000}"/>
    <cellStyle name="Moneda 27 2" xfId="1213" xr:uid="{00000000-0005-0000-0000-000065090000}"/>
    <cellStyle name="Moneda 28" xfId="1214" xr:uid="{00000000-0005-0000-0000-000066090000}"/>
    <cellStyle name="Moneda 28 2" xfId="1215" xr:uid="{00000000-0005-0000-0000-000067090000}"/>
    <cellStyle name="Moneda 29" xfId="1216" xr:uid="{00000000-0005-0000-0000-000068090000}"/>
    <cellStyle name="Moneda 29 2" xfId="1217" xr:uid="{00000000-0005-0000-0000-000069090000}"/>
    <cellStyle name="Moneda 3" xfId="68" xr:uid="{00000000-0005-0000-0000-00006A090000}"/>
    <cellStyle name="Moneda 3 10" xfId="3224" xr:uid="{00000000-0005-0000-0000-00006B090000}"/>
    <cellStyle name="Moneda 3 10 2" xfId="5311" xr:uid="{00000000-0005-0000-0000-00006C090000}"/>
    <cellStyle name="Moneda 3 11" xfId="4793" xr:uid="{00000000-0005-0000-0000-00006D090000}"/>
    <cellStyle name="Moneda 3 2" xfId="258" xr:uid="{00000000-0005-0000-0000-00006E090000}"/>
    <cellStyle name="Moneda 3 2 2" xfId="265" xr:uid="{00000000-0005-0000-0000-00006F090000}"/>
    <cellStyle name="Moneda 3 2 2 2" xfId="2192" xr:uid="{00000000-0005-0000-0000-000070090000}"/>
    <cellStyle name="Moneda 3 2 3" xfId="450" xr:uid="{00000000-0005-0000-0000-000071090000}"/>
    <cellStyle name="Moneda 3 2 3 2" xfId="3225" xr:uid="{00000000-0005-0000-0000-000072090000}"/>
    <cellStyle name="Moneda 3 2 4" xfId="359" xr:uid="{00000000-0005-0000-0000-000073090000}"/>
    <cellStyle name="Moneda 3 2 5" xfId="481" xr:uid="{00000000-0005-0000-0000-000074090000}"/>
    <cellStyle name="Moneda 3 2 6" xfId="1218" xr:uid="{00000000-0005-0000-0000-000075090000}"/>
    <cellStyle name="Moneda 3 3" xfId="406" xr:uid="{00000000-0005-0000-0000-000076090000}"/>
    <cellStyle name="Moneda 3 3 2" xfId="3226" xr:uid="{00000000-0005-0000-0000-000077090000}"/>
    <cellStyle name="Moneda 3 3 2 2" xfId="3227" xr:uid="{00000000-0005-0000-0000-000078090000}"/>
    <cellStyle name="Moneda 3 3 2 3" xfId="3228" xr:uid="{00000000-0005-0000-0000-000079090000}"/>
    <cellStyle name="Moneda 3 3 3" xfId="3229" xr:uid="{00000000-0005-0000-0000-00007A090000}"/>
    <cellStyle name="Moneda 3 3 4" xfId="3230" xr:uid="{00000000-0005-0000-0000-00007B090000}"/>
    <cellStyle name="Moneda 3 3 5" xfId="4284" xr:uid="{00000000-0005-0000-0000-00007C090000}"/>
    <cellStyle name="Moneda 3 3 6" xfId="2193" xr:uid="{00000000-0005-0000-0000-00007D090000}"/>
    <cellStyle name="Moneda 3 4" xfId="315" xr:uid="{00000000-0005-0000-0000-00007E090000}"/>
    <cellStyle name="Moneda 3 4 2" xfId="2194" xr:uid="{00000000-0005-0000-0000-00007F090000}"/>
    <cellStyle name="Moneda 3 5" xfId="2195" xr:uid="{00000000-0005-0000-0000-000080090000}"/>
    <cellStyle name="Moneda 3 6" xfId="2196" xr:uid="{00000000-0005-0000-0000-000081090000}"/>
    <cellStyle name="Moneda 3 7" xfId="2197" xr:uid="{00000000-0005-0000-0000-000082090000}"/>
    <cellStyle name="Moneda 3 8" xfId="2198" xr:uid="{00000000-0005-0000-0000-000083090000}"/>
    <cellStyle name="Moneda 3 8 2" xfId="5163" xr:uid="{00000000-0005-0000-0000-000084090000}"/>
    <cellStyle name="Moneda 3 9" xfId="3231" xr:uid="{00000000-0005-0000-0000-000085090000}"/>
    <cellStyle name="Moneda 30" xfId="1219" xr:uid="{00000000-0005-0000-0000-000086090000}"/>
    <cellStyle name="Moneda 30 2" xfId="1220" xr:uid="{00000000-0005-0000-0000-000087090000}"/>
    <cellStyle name="Moneda 31" xfId="1221" xr:uid="{00000000-0005-0000-0000-000088090000}"/>
    <cellStyle name="Moneda 31 2" xfId="1222" xr:uid="{00000000-0005-0000-0000-000089090000}"/>
    <cellStyle name="Moneda 32" xfId="1223" xr:uid="{00000000-0005-0000-0000-00008A090000}"/>
    <cellStyle name="Moneda 32 2" xfId="1224" xr:uid="{00000000-0005-0000-0000-00008B090000}"/>
    <cellStyle name="Moneda 33" xfId="1225" xr:uid="{00000000-0005-0000-0000-00008C090000}"/>
    <cellStyle name="Moneda 33 2" xfId="1226" xr:uid="{00000000-0005-0000-0000-00008D090000}"/>
    <cellStyle name="Moneda 34" xfId="1227" xr:uid="{00000000-0005-0000-0000-00008E090000}"/>
    <cellStyle name="Moneda 34 2" xfId="1228" xr:uid="{00000000-0005-0000-0000-00008F090000}"/>
    <cellStyle name="Moneda 35" xfId="1229" xr:uid="{00000000-0005-0000-0000-000090090000}"/>
    <cellStyle name="Moneda 35 2" xfId="1230" xr:uid="{00000000-0005-0000-0000-000091090000}"/>
    <cellStyle name="Moneda 36" xfId="1231" xr:uid="{00000000-0005-0000-0000-000092090000}"/>
    <cellStyle name="Moneda 36 2" xfId="1232" xr:uid="{00000000-0005-0000-0000-000093090000}"/>
    <cellStyle name="Moneda 37" xfId="1233" xr:uid="{00000000-0005-0000-0000-000094090000}"/>
    <cellStyle name="Moneda 37 2" xfId="1234" xr:uid="{00000000-0005-0000-0000-000095090000}"/>
    <cellStyle name="Moneda 38" xfId="1235" xr:uid="{00000000-0005-0000-0000-000096090000}"/>
    <cellStyle name="Moneda 38 2" xfId="1236" xr:uid="{00000000-0005-0000-0000-000097090000}"/>
    <cellStyle name="Moneda 39" xfId="1237" xr:uid="{00000000-0005-0000-0000-000098090000}"/>
    <cellStyle name="Moneda 39 2" xfId="1238" xr:uid="{00000000-0005-0000-0000-000099090000}"/>
    <cellStyle name="Moneda 4" xfId="219" xr:uid="{00000000-0005-0000-0000-00009A090000}"/>
    <cellStyle name="Moneda 4 2" xfId="1240" xr:uid="{00000000-0005-0000-0000-00009B090000}"/>
    <cellStyle name="Moneda 4 3" xfId="2199" xr:uid="{00000000-0005-0000-0000-00009C090000}"/>
    <cellStyle name="Moneda 4 4" xfId="3232" xr:uid="{00000000-0005-0000-0000-00009D090000}"/>
    <cellStyle name="Moneda 4 4 2" xfId="5315" xr:uid="{00000000-0005-0000-0000-00009E090000}"/>
    <cellStyle name="Moneda 4 5" xfId="1239" xr:uid="{00000000-0005-0000-0000-00009F090000}"/>
    <cellStyle name="Moneda 40" xfId="1241" xr:uid="{00000000-0005-0000-0000-0000A0090000}"/>
    <cellStyle name="Moneda 40 2" xfId="1242" xr:uid="{00000000-0005-0000-0000-0000A1090000}"/>
    <cellStyle name="Moneda 41" xfId="1243" xr:uid="{00000000-0005-0000-0000-0000A2090000}"/>
    <cellStyle name="Moneda 41 2" xfId="1244" xr:uid="{00000000-0005-0000-0000-0000A3090000}"/>
    <cellStyle name="Moneda 42" xfId="1245" xr:uid="{00000000-0005-0000-0000-0000A4090000}"/>
    <cellStyle name="Moneda 42 2" xfId="1246" xr:uid="{00000000-0005-0000-0000-0000A5090000}"/>
    <cellStyle name="Moneda 43" xfId="1247" xr:uid="{00000000-0005-0000-0000-0000A6090000}"/>
    <cellStyle name="Moneda 43 2" xfId="1248" xr:uid="{00000000-0005-0000-0000-0000A7090000}"/>
    <cellStyle name="Moneda 44" xfId="1249" xr:uid="{00000000-0005-0000-0000-0000A8090000}"/>
    <cellStyle name="Moneda 44 2" xfId="1250" xr:uid="{00000000-0005-0000-0000-0000A9090000}"/>
    <cellStyle name="Moneda 45" xfId="1251" xr:uid="{00000000-0005-0000-0000-0000AA090000}"/>
    <cellStyle name="Moneda 45 2" xfId="1252" xr:uid="{00000000-0005-0000-0000-0000AB090000}"/>
    <cellStyle name="Moneda 46" xfId="1253" xr:uid="{00000000-0005-0000-0000-0000AC090000}"/>
    <cellStyle name="Moneda 46 2" xfId="1254" xr:uid="{00000000-0005-0000-0000-0000AD090000}"/>
    <cellStyle name="Moneda 47" xfId="1255" xr:uid="{00000000-0005-0000-0000-0000AE090000}"/>
    <cellStyle name="Moneda 47 2" xfId="1256" xr:uid="{00000000-0005-0000-0000-0000AF090000}"/>
    <cellStyle name="Moneda 48" xfId="1257" xr:uid="{00000000-0005-0000-0000-0000B0090000}"/>
    <cellStyle name="Moneda 48 2" xfId="1258" xr:uid="{00000000-0005-0000-0000-0000B1090000}"/>
    <cellStyle name="Moneda 49" xfId="1259" xr:uid="{00000000-0005-0000-0000-0000B2090000}"/>
    <cellStyle name="Moneda 49 2" xfId="1260" xr:uid="{00000000-0005-0000-0000-0000B3090000}"/>
    <cellStyle name="Moneda 5" xfId="269" xr:uid="{00000000-0005-0000-0000-0000B4090000}"/>
    <cellStyle name="Moneda 5 2" xfId="454" xr:uid="{00000000-0005-0000-0000-0000B5090000}"/>
    <cellStyle name="Moneda 5 2 2" xfId="278" xr:uid="{00000000-0005-0000-0000-0000B6090000}"/>
    <cellStyle name="Moneda 5 2 2 2" xfId="460" xr:uid="{00000000-0005-0000-0000-0000B7090000}"/>
    <cellStyle name="Moneda 5 2 2 3" xfId="369" xr:uid="{00000000-0005-0000-0000-0000B8090000}"/>
    <cellStyle name="Moneda 5 2 2 4" xfId="491" xr:uid="{00000000-0005-0000-0000-0000B9090000}"/>
    <cellStyle name="Moneda 5 2 2 5" xfId="500" xr:uid="{00000000-0005-0000-0000-0000BA090000}"/>
    <cellStyle name="Moneda 5 2 3" xfId="1262" xr:uid="{00000000-0005-0000-0000-0000BB090000}"/>
    <cellStyle name="Moneda 5 3" xfId="363" xr:uid="{00000000-0005-0000-0000-0000BC090000}"/>
    <cellStyle name="Moneda 5 3 2" xfId="2200" xr:uid="{00000000-0005-0000-0000-0000BD090000}"/>
    <cellStyle name="Moneda 5 4" xfId="485" xr:uid="{00000000-0005-0000-0000-0000BE090000}"/>
    <cellStyle name="Moneda 5 4 2" xfId="3233" xr:uid="{00000000-0005-0000-0000-0000BF090000}"/>
    <cellStyle name="Moneda 5 4 3" xfId="5316" xr:uid="{00000000-0005-0000-0000-0000C0090000}"/>
    <cellStyle name="Moneda 5 5" xfId="1261" xr:uid="{00000000-0005-0000-0000-0000C1090000}"/>
    <cellStyle name="Moneda 50" xfId="1263" xr:uid="{00000000-0005-0000-0000-0000C2090000}"/>
    <cellStyle name="Moneda 50 2" xfId="1264" xr:uid="{00000000-0005-0000-0000-0000C3090000}"/>
    <cellStyle name="Moneda 51" xfId="1265" xr:uid="{00000000-0005-0000-0000-0000C4090000}"/>
    <cellStyle name="Moneda 51 2" xfId="1266" xr:uid="{00000000-0005-0000-0000-0000C5090000}"/>
    <cellStyle name="Moneda 52" xfId="1267" xr:uid="{00000000-0005-0000-0000-0000C6090000}"/>
    <cellStyle name="Moneda 52 2" xfId="1268" xr:uid="{00000000-0005-0000-0000-0000C7090000}"/>
    <cellStyle name="Moneda 53" xfId="1269" xr:uid="{00000000-0005-0000-0000-0000C8090000}"/>
    <cellStyle name="Moneda 53 2" xfId="1270" xr:uid="{00000000-0005-0000-0000-0000C9090000}"/>
    <cellStyle name="Moneda 54" xfId="1271" xr:uid="{00000000-0005-0000-0000-0000CA090000}"/>
    <cellStyle name="Moneda 54 2" xfId="1272" xr:uid="{00000000-0005-0000-0000-0000CB090000}"/>
    <cellStyle name="Moneda 55" xfId="1273" xr:uid="{00000000-0005-0000-0000-0000CC090000}"/>
    <cellStyle name="Moneda 55 2" xfId="1274" xr:uid="{00000000-0005-0000-0000-0000CD090000}"/>
    <cellStyle name="Moneda 56" xfId="1275" xr:uid="{00000000-0005-0000-0000-0000CE090000}"/>
    <cellStyle name="Moneda 56 2" xfId="1276" xr:uid="{00000000-0005-0000-0000-0000CF090000}"/>
    <cellStyle name="Moneda 57" xfId="1277" xr:uid="{00000000-0005-0000-0000-0000D0090000}"/>
    <cellStyle name="Moneda 57 2" xfId="1278" xr:uid="{00000000-0005-0000-0000-0000D1090000}"/>
    <cellStyle name="Moneda 58" xfId="1279" xr:uid="{00000000-0005-0000-0000-0000D2090000}"/>
    <cellStyle name="Moneda 58 2" xfId="1280" xr:uid="{00000000-0005-0000-0000-0000D3090000}"/>
    <cellStyle name="Moneda 59" xfId="1281" xr:uid="{00000000-0005-0000-0000-0000D4090000}"/>
    <cellStyle name="Moneda 59 2" xfId="1282" xr:uid="{00000000-0005-0000-0000-0000D5090000}"/>
    <cellStyle name="Moneda 6" xfId="520" xr:uid="{00000000-0005-0000-0000-0000D6090000}"/>
    <cellStyle name="Moneda 6 2" xfId="1284" xr:uid="{00000000-0005-0000-0000-0000D7090000}"/>
    <cellStyle name="Moneda 6 3" xfId="276" xr:uid="{00000000-0005-0000-0000-0000D8090000}"/>
    <cellStyle name="Moneda 6 3 2" xfId="467" xr:uid="{00000000-0005-0000-0000-0000D9090000}"/>
    <cellStyle name="Moneda 6 3 2 2" xfId="497" xr:uid="{00000000-0005-0000-0000-0000DA090000}"/>
    <cellStyle name="Moneda 6 3 2 2 2" xfId="514" xr:uid="{00000000-0005-0000-0000-0000DB090000}"/>
    <cellStyle name="Moneda 6 3 2 3" xfId="505" xr:uid="{00000000-0005-0000-0000-0000DC090000}"/>
    <cellStyle name="Moneda 6 3 2 4" xfId="511" xr:uid="{00000000-0005-0000-0000-0000DD090000}"/>
    <cellStyle name="Moneda 6 3 3" xfId="458" xr:uid="{00000000-0005-0000-0000-0000DE090000}"/>
    <cellStyle name="Moneda 6 3 4" xfId="470" xr:uid="{00000000-0005-0000-0000-0000DF090000}"/>
    <cellStyle name="Moneda 6 3 5" xfId="367" xr:uid="{00000000-0005-0000-0000-0000E0090000}"/>
    <cellStyle name="Moneda 6 3 6" xfId="489" xr:uid="{00000000-0005-0000-0000-0000E1090000}"/>
    <cellStyle name="Moneda 6 3 7" xfId="2201" xr:uid="{00000000-0005-0000-0000-0000E2090000}"/>
    <cellStyle name="Moneda 6 4" xfId="1283" xr:uid="{00000000-0005-0000-0000-0000E3090000}"/>
    <cellStyle name="Moneda 60" xfId="1285" xr:uid="{00000000-0005-0000-0000-0000E4090000}"/>
    <cellStyle name="Moneda 60 2" xfId="1286" xr:uid="{00000000-0005-0000-0000-0000E5090000}"/>
    <cellStyle name="Moneda 61" xfId="1287" xr:uid="{00000000-0005-0000-0000-0000E6090000}"/>
    <cellStyle name="Moneda 61 2" xfId="1288" xr:uid="{00000000-0005-0000-0000-0000E7090000}"/>
    <cellStyle name="Moneda 62" xfId="1289" xr:uid="{00000000-0005-0000-0000-0000E8090000}"/>
    <cellStyle name="Moneda 62 2" xfId="1290" xr:uid="{00000000-0005-0000-0000-0000E9090000}"/>
    <cellStyle name="Moneda 63" xfId="1291" xr:uid="{00000000-0005-0000-0000-0000EA090000}"/>
    <cellStyle name="Moneda 63 2" xfId="1292" xr:uid="{00000000-0005-0000-0000-0000EB090000}"/>
    <cellStyle name="Moneda 64" xfId="1293" xr:uid="{00000000-0005-0000-0000-0000EC090000}"/>
    <cellStyle name="Moneda 64 2" xfId="1294" xr:uid="{00000000-0005-0000-0000-0000ED090000}"/>
    <cellStyle name="Moneda 65" xfId="1295" xr:uid="{00000000-0005-0000-0000-0000EE090000}"/>
    <cellStyle name="Moneda 65 2" xfId="1296" xr:uid="{00000000-0005-0000-0000-0000EF090000}"/>
    <cellStyle name="Moneda 66" xfId="1297" xr:uid="{00000000-0005-0000-0000-0000F0090000}"/>
    <cellStyle name="Moneda 66 2" xfId="1298" xr:uid="{00000000-0005-0000-0000-0000F1090000}"/>
    <cellStyle name="Moneda 67" xfId="1299" xr:uid="{00000000-0005-0000-0000-0000F2090000}"/>
    <cellStyle name="Moneda 67 2" xfId="1300" xr:uid="{00000000-0005-0000-0000-0000F3090000}"/>
    <cellStyle name="Moneda 68" xfId="1301" xr:uid="{00000000-0005-0000-0000-0000F4090000}"/>
    <cellStyle name="Moneda 68 2" xfId="1302" xr:uid="{00000000-0005-0000-0000-0000F5090000}"/>
    <cellStyle name="Moneda 69" xfId="1303" xr:uid="{00000000-0005-0000-0000-0000F6090000}"/>
    <cellStyle name="Moneda 69 2" xfId="1304" xr:uid="{00000000-0005-0000-0000-0000F7090000}"/>
    <cellStyle name="Moneda 7" xfId="1305" xr:uid="{00000000-0005-0000-0000-0000F8090000}"/>
    <cellStyle name="Moneda 7 2" xfId="1306" xr:uid="{00000000-0005-0000-0000-0000F9090000}"/>
    <cellStyle name="Moneda 7 3" xfId="2202" xr:uid="{00000000-0005-0000-0000-0000FA090000}"/>
    <cellStyle name="Moneda 70" xfId="1307" xr:uid="{00000000-0005-0000-0000-0000FB090000}"/>
    <cellStyle name="Moneda 70 2" xfId="1308" xr:uid="{00000000-0005-0000-0000-0000FC090000}"/>
    <cellStyle name="Moneda 71" xfId="1309" xr:uid="{00000000-0005-0000-0000-0000FD090000}"/>
    <cellStyle name="Moneda 71 2" xfId="1310" xr:uid="{00000000-0005-0000-0000-0000FE090000}"/>
    <cellStyle name="Moneda 72" xfId="1311" xr:uid="{00000000-0005-0000-0000-0000FF090000}"/>
    <cellStyle name="Moneda 72 2" xfId="1312" xr:uid="{00000000-0005-0000-0000-0000000A0000}"/>
    <cellStyle name="Moneda 73" xfId="1313" xr:uid="{00000000-0005-0000-0000-0000010A0000}"/>
    <cellStyle name="Moneda 73 2" xfId="1314" xr:uid="{00000000-0005-0000-0000-0000020A0000}"/>
    <cellStyle name="Moneda 74" xfId="1315" xr:uid="{00000000-0005-0000-0000-0000030A0000}"/>
    <cellStyle name="Moneda 74 2" xfId="1316" xr:uid="{00000000-0005-0000-0000-0000040A0000}"/>
    <cellStyle name="Moneda 75" xfId="1317" xr:uid="{00000000-0005-0000-0000-0000050A0000}"/>
    <cellStyle name="Moneda 75 2" xfId="1318" xr:uid="{00000000-0005-0000-0000-0000060A0000}"/>
    <cellStyle name="Moneda 76" xfId="1319" xr:uid="{00000000-0005-0000-0000-0000070A0000}"/>
    <cellStyle name="Moneda 76 2" xfId="1320" xr:uid="{00000000-0005-0000-0000-0000080A0000}"/>
    <cellStyle name="Moneda 77" xfId="1321" xr:uid="{00000000-0005-0000-0000-0000090A0000}"/>
    <cellStyle name="Moneda 77 2" xfId="1322" xr:uid="{00000000-0005-0000-0000-00000A0A0000}"/>
    <cellStyle name="Moneda 78" xfId="1323" xr:uid="{00000000-0005-0000-0000-00000B0A0000}"/>
    <cellStyle name="Moneda 78 2" xfId="1324" xr:uid="{00000000-0005-0000-0000-00000C0A0000}"/>
    <cellStyle name="Moneda 79" xfId="1325" xr:uid="{00000000-0005-0000-0000-00000D0A0000}"/>
    <cellStyle name="Moneda 79 2" xfId="1326" xr:uid="{00000000-0005-0000-0000-00000E0A0000}"/>
    <cellStyle name="Moneda 8" xfId="1327" xr:uid="{00000000-0005-0000-0000-00000F0A0000}"/>
    <cellStyle name="Moneda 8 2" xfId="1328" xr:uid="{00000000-0005-0000-0000-0000100A0000}"/>
    <cellStyle name="Moneda 8 3" xfId="2203" xr:uid="{00000000-0005-0000-0000-0000110A0000}"/>
    <cellStyle name="Moneda 80" xfId="1329" xr:uid="{00000000-0005-0000-0000-0000120A0000}"/>
    <cellStyle name="Moneda 80 2" xfId="1330" xr:uid="{00000000-0005-0000-0000-0000130A0000}"/>
    <cellStyle name="Moneda 81" xfId="1331" xr:uid="{00000000-0005-0000-0000-0000140A0000}"/>
    <cellStyle name="Moneda 81 2" xfId="1332" xr:uid="{00000000-0005-0000-0000-0000150A0000}"/>
    <cellStyle name="Moneda 82" xfId="1333" xr:uid="{00000000-0005-0000-0000-0000160A0000}"/>
    <cellStyle name="Moneda 82 2" xfId="1334" xr:uid="{00000000-0005-0000-0000-0000170A0000}"/>
    <cellStyle name="Moneda 83" xfId="1335" xr:uid="{00000000-0005-0000-0000-0000180A0000}"/>
    <cellStyle name="Moneda 83 2" xfId="1336" xr:uid="{00000000-0005-0000-0000-0000190A0000}"/>
    <cellStyle name="Moneda 84" xfId="1337" xr:uid="{00000000-0005-0000-0000-00001A0A0000}"/>
    <cellStyle name="Moneda 84 2" xfId="1338" xr:uid="{00000000-0005-0000-0000-00001B0A0000}"/>
    <cellStyle name="Moneda 85" xfId="1339" xr:uid="{00000000-0005-0000-0000-00001C0A0000}"/>
    <cellStyle name="Moneda 85 2" xfId="1340" xr:uid="{00000000-0005-0000-0000-00001D0A0000}"/>
    <cellStyle name="Moneda 86" xfId="1341" xr:uid="{00000000-0005-0000-0000-00001E0A0000}"/>
    <cellStyle name="Moneda 86 2" xfId="1342" xr:uid="{00000000-0005-0000-0000-00001F0A0000}"/>
    <cellStyle name="Moneda 87" xfId="1343" xr:uid="{00000000-0005-0000-0000-0000200A0000}"/>
    <cellStyle name="Moneda 87 2" xfId="1344" xr:uid="{00000000-0005-0000-0000-0000210A0000}"/>
    <cellStyle name="Moneda 88" xfId="1345" xr:uid="{00000000-0005-0000-0000-0000220A0000}"/>
    <cellStyle name="Moneda 88 2" xfId="1346" xr:uid="{00000000-0005-0000-0000-0000230A0000}"/>
    <cellStyle name="Moneda 89" xfId="1347" xr:uid="{00000000-0005-0000-0000-0000240A0000}"/>
    <cellStyle name="Moneda 89 2" xfId="1348" xr:uid="{00000000-0005-0000-0000-0000250A0000}"/>
    <cellStyle name="Moneda 9" xfId="1349" xr:uid="{00000000-0005-0000-0000-0000260A0000}"/>
    <cellStyle name="Moneda 9 2" xfId="1350" xr:uid="{00000000-0005-0000-0000-0000270A0000}"/>
    <cellStyle name="Moneda 9 3" xfId="2204" xr:uid="{00000000-0005-0000-0000-0000280A0000}"/>
    <cellStyle name="Moneda 9 3 2" xfId="5164" xr:uid="{00000000-0005-0000-0000-0000290A0000}"/>
    <cellStyle name="Moneda 90" xfId="1351" xr:uid="{00000000-0005-0000-0000-00002A0A0000}"/>
    <cellStyle name="Moneda 90 2" xfId="1352" xr:uid="{00000000-0005-0000-0000-00002B0A0000}"/>
    <cellStyle name="Moneda 91" xfId="1353" xr:uid="{00000000-0005-0000-0000-00002C0A0000}"/>
    <cellStyle name="Moneda 91 2" xfId="1354" xr:uid="{00000000-0005-0000-0000-00002D0A0000}"/>
    <cellStyle name="Moneda 92" xfId="1355" xr:uid="{00000000-0005-0000-0000-00002E0A0000}"/>
    <cellStyle name="Moneda 92 2" xfId="1356" xr:uid="{00000000-0005-0000-0000-00002F0A0000}"/>
    <cellStyle name="Moneda 93" xfId="1357" xr:uid="{00000000-0005-0000-0000-0000300A0000}"/>
    <cellStyle name="Moneda 93 2" xfId="1358" xr:uid="{00000000-0005-0000-0000-0000310A0000}"/>
    <cellStyle name="Moneda 94" xfId="1359" xr:uid="{00000000-0005-0000-0000-0000320A0000}"/>
    <cellStyle name="Moneda 94 2" xfId="1360" xr:uid="{00000000-0005-0000-0000-0000330A0000}"/>
    <cellStyle name="Moneda 95" xfId="1361" xr:uid="{00000000-0005-0000-0000-0000340A0000}"/>
    <cellStyle name="Moneda 95 2" xfId="1362" xr:uid="{00000000-0005-0000-0000-0000350A0000}"/>
    <cellStyle name="Moneda 96" xfId="1363" xr:uid="{00000000-0005-0000-0000-0000360A0000}"/>
    <cellStyle name="Moneda 96 2" xfId="1364" xr:uid="{00000000-0005-0000-0000-0000370A0000}"/>
    <cellStyle name="Moneda 97" xfId="1365" xr:uid="{00000000-0005-0000-0000-0000380A0000}"/>
    <cellStyle name="Moneda 97 2" xfId="1366" xr:uid="{00000000-0005-0000-0000-0000390A0000}"/>
    <cellStyle name="Moneda 98" xfId="1367" xr:uid="{00000000-0005-0000-0000-00003A0A0000}"/>
    <cellStyle name="Moneda 98 2" xfId="1368" xr:uid="{00000000-0005-0000-0000-00003B0A0000}"/>
    <cellStyle name="Moneda 99" xfId="1369" xr:uid="{00000000-0005-0000-0000-00003C0A0000}"/>
    <cellStyle name="Moneda 99 2" xfId="1370" xr:uid="{00000000-0005-0000-0000-00003D0A0000}"/>
    <cellStyle name="Monetario0" xfId="220" xr:uid="{00000000-0005-0000-0000-00003E0A0000}"/>
    <cellStyle name="Neutral" xfId="69" builtinId="28" customBuiltin="1"/>
    <cellStyle name="Neutral 2" xfId="70" xr:uid="{00000000-0005-0000-0000-0000400A0000}"/>
    <cellStyle name="Neutral 2 2" xfId="3234" xr:uid="{00000000-0005-0000-0000-0000410A0000}"/>
    <cellStyle name="Neutral 2 3" xfId="1371" xr:uid="{00000000-0005-0000-0000-0000420A0000}"/>
    <cellStyle name="Neutral 3" xfId="221" xr:uid="{00000000-0005-0000-0000-0000430A0000}"/>
    <cellStyle name="No. punto" xfId="222" xr:uid="{00000000-0005-0000-0000-0000440A0000}"/>
    <cellStyle name="No. punto 2" xfId="223" xr:uid="{00000000-0005-0000-0000-0000450A0000}"/>
    <cellStyle name="No-definido" xfId="3235" xr:uid="{00000000-0005-0000-0000-0000460A0000}"/>
    <cellStyle name="Normal" xfId="0" builtinId="0"/>
    <cellStyle name="Normal 10" xfId="251" xr:uid="{00000000-0005-0000-0000-0000480A0000}"/>
    <cellStyle name="Normal 10 2" xfId="449" xr:uid="{00000000-0005-0000-0000-0000490A0000}"/>
    <cellStyle name="Normal 10 2 2" xfId="535" xr:uid="{00000000-0005-0000-0000-00004A0A0000}"/>
    <cellStyle name="Normal 10 3" xfId="358" xr:uid="{00000000-0005-0000-0000-00004B0A0000}"/>
    <cellStyle name="Normal 10 3 2" xfId="3236" xr:uid="{00000000-0005-0000-0000-00004C0A0000}"/>
    <cellStyle name="Normal 10 3 3" xfId="3237" xr:uid="{00000000-0005-0000-0000-00004D0A0000}"/>
    <cellStyle name="Normal 10 3 4" xfId="3238" xr:uid="{00000000-0005-0000-0000-00004E0A0000}"/>
    <cellStyle name="Normal 10 3 5" xfId="4285" xr:uid="{00000000-0005-0000-0000-00004F0A0000}"/>
    <cellStyle name="Normal 10 3 6" xfId="2205" xr:uid="{00000000-0005-0000-0000-0000500A0000}"/>
    <cellStyle name="Normal 10 4" xfId="480" xr:uid="{00000000-0005-0000-0000-0000510A0000}"/>
    <cellStyle name="Normal 10 4 2" xfId="2436" xr:uid="{00000000-0005-0000-0000-0000520A0000}"/>
    <cellStyle name="Normal 10 5" xfId="3239" xr:uid="{00000000-0005-0000-0000-0000530A0000}"/>
    <cellStyle name="Normal 10 5 2" xfId="5317" xr:uid="{00000000-0005-0000-0000-0000540A0000}"/>
    <cellStyle name="Normal 10 6" xfId="1372" xr:uid="{00000000-0005-0000-0000-0000550A0000}"/>
    <cellStyle name="Normal 100" xfId="3240" xr:uid="{00000000-0005-0000-0000-0000560A0000}"/>
    <cellStyle name="Normal 100 2" xfId="5318" xr:uid="{00000000-0005-0000-0000-0000570A0000}"/>
    <cellStyle name="Normal 101" xfId="3241" xr:uid="{00000000-0005-0000-0000-0000580A0000}"/>
    <cellStyle name="Normal 101 2" xfId="5319" xr:uid="{00000000-0005-0000-0000-0000590A0000}"/>
    <cellStyle name="Normal 102" xfId="3242" xr:uid="{00000000-0005-0000-0000-00005A0A0000}"/>
    <cellStyle name="Normal 102 2" xfId="5320" xr:uid="{00000000-0005-0000-0000-00005B0A0000}"/>
    <cellStyle name="Normal 103" xfId="3243" xr:uid="{00000000-0005-0000-0000-00005C0A0000}"/>
    <cellStyle name="Normal 103 2" xfId="5321" xr:uid="{00000000-0005-0000-0000-00005D0A0000}"/>
    <cellStyle name="Normal 104" xfId="3244" xr:uid="{00000000-0005-0000-0000-00005E0A0000}"/>
    <cellStyle name="Normal 104 2" xfId="5322" xr:uid="{00000000-0005-0000-0000-00005F0A0000}"/>
    <cellStyle name="Normal 105" xfId="3245" xr:uid="{00000000-0005-0000-0000-0000600A0000}"/>
    <cellStyle name="Normal 105 2" xfId="5323" xr:uid="{00000000-0005-0000-0000-0000610A0000}"/>
    <cellStyle name="Normal 106" xfId="3246" xr:uid="{00000000-0005-0000-0000-0000620A0000}"/>
    <cellStyle name="Normal 106 2" xfId="5324" xr:uid="{00000000-0005-0000-0000-0000630A0000}"/>
    <cellStyle name="Normal 107" xfId="3247" xr:uid="{00000000-0005-0000-0000-0000640A0000}"/>
    <cellStyle name="Normal 107 2" xfId="5325" xr:uid="{00000000-0005-0000-0000-0000650A0000}"/>
    <cellStyle name="Normal 108" xfId="3248" xr:uid="{00000000-0005-0000-0000-0000660A0000}"/>
    <cellStyle name="Normal 108 2" xfId="5326" xr:uid="{00000000-0005-0000-0000-0000670A0000}"/>
    <cellStyle name="Normal 109" xfId="3249" xr:uid="{00000000-0005-0000-0000-0000680A0000}"/>
    <cellStyle name="Normal 109 2" xfId="5327" xr:uid="{00000000-0005-0000-0000-0000690A0000}"/>
    <cellStyle name="Normal 11" xfId="260" xr:uid="{00000000-0005-0000-0000-00006A0A0000}"/>
    <cellStyle name="Normal 11 2" xfId="1374" xr:uid="{00000000-0005-0000-0000-00006B0A0000}"/>
    <cellStyle name="Normal 11 3" xfId="2437" xr:uid="{00000000-0005-0000-0000-00006C0A0000}"/>
    <cellStyle name="Normal 11 3 2" xfId="3250" xr:uid="{00000000-0005-0000-0000-00006D0A0000}"/>
    <cellStyle name="Normal 11 3 3" xfId="3251" xr:uid="{00000000-0005-0000-0000-00006E0A0000}"/>
    <cellStyle name="Normal 11 3 4" xfId="3252" xr:uid="{00000000-0005-0000-0000-00006F0A0000}"/>
    <cellStyle name="Normal 11 3 5" xfId="4286" xr:uid="{00000000-0005-0000-0000-0000700A0000}"/>
    <cellStyle name="Normal 11 4" xfId="3253" xr:uid="{00000000-0005-0000-0000-0000710A0000}"/>
    <cellStyle name="Normal 11 5" xfId="1373" xr:uid="{00000000-0005-0000-0000-0000720A0000}"/>
    <cellStyle name="Normal 110" xfId="3254" xr:uid="{00000000-0005-0000-0000-0000730A0000}"/>
    <cellStyle name="Normal 110 2" xfId="5328" xr:uid="{00000000-0005-0000-0000-0000740A0000}"/>
    <cellStyle name="Normal 111" xfId="3255" xr:uid="{00000000-0005-0000-0000-0000750A0000}"/>
    <cellStyle name="Normal 111 2" xfId="5329" xr:uid="{00000000-0005-0000-0000-0000760A0000}"/>
    <cellStyle name="Normal 112" xfId="3256" xr:uid="{00000000-0005-0000-0000-0000770A0000}"/>
    <cellStyle name="Normal 112 2" xfId="5330" xr:uid="{00000000-0005-0000-0000-0000780A0000}"/>
    <cellStyle name="Normal 113" xfId="3257" xr:uid="{00000000-0005-0000-0000-0000790A0000}"/>
    <cellStyle name="Normal 113 2" xfId="5331" xr:uid="{00000000-0005-0000-0000-00007A0A0000}"/>
    <cellStyle name="Normal 114" xfId="3258" xr:uid="{00000000-0005-0000-0000-00007B0A0000}"/>
    <cellStyle name="Normal 114 2" xfId="5332" xr:uid="{00000000-0005-0000-0000-00007C0A0000}"/>
    <cellStyle name="Normal 115" xfId="3259" xr:uid="{00000000-0005-0000-0000-00007D0A0000}"/>
    <cellStyle name="Normal 115 2" xfId="5333" xr:uid="{00000000-0005-0000-0000-00007E0A0000}"/>
    <cellStyle name="Normal 116" xfId="3260" xr:uid="{00000000-0005-0000-0000-00007F0A0000}"/>
    <cellStyle name="Normal 116 2" xfId="5334" xr:uid="{00000000-0005-0000-0000-0000800A0000}"/>
    <cellStyle name="Normal 117" xfId="3261" xr:uid="{00000000-0005-0000-0000-0000810A0000}"/>
    <cellStyle name="Normal 117 2" xfId="5335" xr:uid="{00000000-0005-0000-0000-0000820A0000}"/>
    <cellStyle name="Normal 118" xfId="3262" xr:uid="{00000000-0005-0000-0000-0000830A0000}"/>
    <cellStyle name="Normal 118 2" xfId="5336" xr:uid="{00000000-0005-0000-0000-0000840A0000}"/>
    <cellStyle name="Normal 119" xfId="3263" xr:uid="{00000000-0005-0000-0000-0000850A0000}"/>
    <cellStyle name="Normal 119 2" xfId="5337" xr:uid="{00000000-0005-0000-0000-0000860A0000}"/>
    <cellStyle name="Normal 12" xfId="267" xr:uid="{00000000-0005-0000-0000-0000870A0000}"/>
    <cellStyle name="Normal 12 2" xfId="452" xr:uid="{00000000-0005-0000-0000-0000880A0000}"/>
    <cellStyle name="Normal 12 2 2" xfId="277" xr:uid="{00000000-0005-0000-0000-0000890A0000}"/>
    <cellStyle name="Normal 12 2 2 2" xfId="459" xr:uid="{00000000-0005-0000-0000-00008A0A0000}"/>
    <cellStyle name="Normal 12 2 2 3" xfId="368" xr:uid="{00000000-0005-0000-0000-00008B0A0000}"/>
    <cellStyle name="Normal 12 2 2 4" xfId="490" xr:uid="{00000000-0005-0000-0000-00008C0A0000}"/>
    <cellStyle name="Normal 12 2 2 5" xfId="499" xr:uid="{00000000-0005-0000-0000-00008D0A0000}"/>
    <cellStyle name="Normal 12 2 3" xfId="1376" xr:uid="{00000000-0005-0000-0000-00008E0A0000}"/>
    <cellStyle name="Normal 12 3" xfId="361" xr:uid="{00000000-0005-0000-0000-00008F0A0000}"/>
    <cellStyle name="Normal 12 3 2" xfId="3264" xr:uid="{00000000-0005-0000-0000-0000900A0000}"/>
    <cellStyle name="Normal 12 3 3" xfId="3265" xr:uid="{00000000-0005-0000-0000-0000910A0000}"/>
    <cellStyle name="Normal 12 3 4" xfId="3266" xr:uid="{00000000-0005-0000-0000-0000920A0000}"/>
    <cellStyle name="Normal 12 3 5" xfId="4287" xr:uid="{00000000-0005-0000-0000-0000930A0000}"/>
    <cellStyle name="Normal 12 3 6" xfId="2438" xr:uid="{00000000-0005-0000-0000-0000940A0000}"/>
    <cellStyle name="Normal 12 4" xfId="483" xr:uid="{00000000-0005-0000-0000-0000950A0000}"/>
    <cellStyle name="Normal 12 4 2" xfId="3267" xr:uid="{00000000-0005-0000-0000-0000960A0000}"/>
    <cellStyle name="Normal 12 4 3" xfId="5338" xr:uid="{00000000-0005-0000-0000-0000970A0000}"/>
    <cellStyle name="Normal 12 5" xfId="1375" xr:uid="{00000000-0005-0000-0000-0000980A0000}"/>
    <cellStyle name="Normal 120" xfId="3268" xr:uid="{00000000-0005-0000-0000-0000990A0000}"/>
    <cellStyle name="Normal 120 2" xfId="5339" xr:uid="{00000000-0005-0000-0000-00009A0A0000}"/>
    <cellStyle name="Normal 121" xfId="3269" xr:uid="{00000000-0005-0000-0000-00009B0A0000}"/>
    <cellStyle name="Normal 121 2" xfId="5340" xr:uid="{00000000-0005-0000-0000-00009C0A0000}"/>
    <cellStyle name="Normal 122" xfId="3270" xr:uid="{00000000-0005-0000-0000-00009D0A0000}"/>
    <cellStyle name="Normal 122 2" xfId="5341" xr:uid="{00000000-0005-0000-0000-00009E0A0000}"/>
    <cellStyle name="Normal 123" xfId="3271" xr:uid="{00000000-0005-0000-0000-00009F0A0000}"/>
    <cellStyle name="Normal 123 2" xfId="5342" xr:uid="{00000000-0005-0000-0000-0000A00A0000}"/>
    <cellStyle name="Normal 124" xfId="3272" xr:uid="{00000000-0005-0000-0000-0000A10A0000}"/>
    <cellStyle name="Normal 124 2" xfId="5343" xr:uid="{00000000-0005-0000-0000-0000A20A0000}"/>
    <cellStyle name="Normal 125" xfId="3273" xr:uid="{00000000-0005-0000-0000-0000A30A0000}"/>
    <cellStyle name="Normal 125 2" xfId="5344" xr:uid="{00000000-0005-0000-0000-0000A40A0000}"/>
    <cellStyle name="Normal 126" xfId="3274" xr:uid="{00000000-0005-0000-0000-0000A50A0000}"/>
    <cellStyle name="Normal 126 2" xfId="5345" xr:uid="{00000000-0005-0000-0000-0000A60A0000}"/>
    <cellStyle name="Normal 127" xfId="3275" xr:uid="{00000000-0005-0000-0000-0000A70A0000}"/>
    <cellStyle name="Normal 127 2" xfId="5346" xr:uid="{00000000-0005-0000-0000-0000A80A0000}"/>
    <cellStyle name="Normal 128" xfId="3276" xr:uid="{00000000-0005-0000-0000-0000A90A0000}"/>
    <cellStyle name="Normal 128 2" xfId="5347" xr:uid="{00000000-0005-0000-0000-0000AA0A0000}"/>
    <cellStyle name="Normal 129" xfId="3277" xr:uid="{00000000-0005-0000-0000-0000AB0A0000}"/>
    <cellStyle name="Normal 129 2" xfId="5348" xr:uid="{00000000-0005-0000-0000-0000AC0A0000}"/>
    <cellStyle name="Normal 13" xfId="271" xr:uid="{00000000-0005-0000-0000-0000AD0A0000}"/>
    <cellStyle name="Normal 13 2" xfId="283" xr:uid="{00000000-0005-0000-0000-0000AE0A0000}"/>
    <cellStyle name="Normal 13 2 2" xfId="465" xr:uid="{00000000-0005-0000-0000-0000AF0A0000}"/>
    <cellStyle name="Normal 13 2 3" xfId="374" xr:uid="{00000000-0005-0000-0000-0000B00A0000}"/>
    <cellStyle name="Normal 13 2 4" xfId="495" xr:uid="{00000000-0005-0000-0000-0000B10A0000}"/>
    <cellStyle name="Normal 13 2 5" xfId="1378" xr:uid="{00000000-0005-0000-0000-0000B20A0000}"/>
    <cellStyle name="Normal 13 2 5 2" xfId="6287" xr:uid="{00000000-0005-0000-0000-0000B30A0000}"/>
    <cellStyle name="Normal 13 2 5 2 2" xfId="6289" xr:uid="{00000000-0005-0000-0000-0000B40A0000}"/>
    <cellStyle name="Normal 13 3" xfId="468" xr:uid="{00000000-0005-0000-0000-0000B50A0000}"/>
    <cellStyle name="Normal 13 3 2" xfId="498" xr:uid="{00000000-0005-0000-0000-0000B60A0000}"/>
    <cellStyle name="Normal 13 3 2 2" xfId="3278" xr:uid="{00000000-0005-0000-0000-0000B70A0000}"/>
    <cellStyle name="Normal 13 3 3" xfId="3279" xr:uid="{00000000-0005-0000-0000-0000B80A0000}"/>
    <cellStyle name="Normal 13 3 4" xfId="3280" xr:uid="{00000000-0005-0000-0000-0000B90A0000}"/>
    <cellStyle name="Normal 13 3 5" xfId="4288" xr:uid="{00000000-0005-0000-0000-0000BA0A0000}"/>
    <cellStyle name="Normal 13 3 6" xfId="2439" xr:uid="{00000000-0005-0000-0000-0000BB0A0000}"/>
    <cellStyle name="Normal 13 4" xfId="456" xr:uid="{00000000-0005-0000-0000-0000BC0A0000}"/>
    <cellStyle name="Normal 13 5" xfId="471" xr:uid="{00000000-0005-0000-0000-0000BD0A0000}"/>
    <cellStyle name="Normal 13 6" xfId="365" xr:uid="{00000000-0005-0000-0000-0000BE0A0000}"/>
    <cellStyle name="Normal 13 7" xfId="487" xr:uid="{00000000-0005-0000-0000-0000BF0A0000}"/>
    <cellStyle name="Normal 13 8" xfId="1377" xr:uid="{00000000-0005-0000-0000-0000C00A0000}"/>
    <cellStyle name="Normal 130" xfId="3281" xr:uid="{00000000-0005-0000-0000-0000C10A0000}"/>
    <cellStyle name="Normal 130 2" xfId="5349" xr:uid="{00000000-0005-0000-0000-0000C20A0000}"/>
    <cellStyle name="Normal 131" xfId="3282" xr:uid="{00000000-0005-0000-0000-0000C30A0000}"/>
    <cellStyle name="Normal 131 2" xfId="5350" xr:uid="{00000000-0005-0000-0000-0000C40A0000}"/>
    <cellStyle name="Normal 132" xfId="3283" xr:uid="{00000000-0005-0000-0000-0000C50A0000}"/>
    <cellStyle name="Normal 132 2" xfId="5351" xr:uid="{00000000-0005-0000-0000-0000C60A0000}"/>
    <cellStyle name="Normal 133" xfId="3284" xr:uid="{00000000-0005-0000-0000-0000C70A0000}"/>
    <cellStyle name="Normal 133 2" xfId="5352" xr:uid="{00000000-0005-0000-0000-0000C80A0000}"/>
    <cellStyle name="Normal 134" xfId="3285" xr:uid="{00000000-0005-0000-0000-0000C90A0000}"/>
    <cellStyle name="Normal 134 2" xfId="5353" xr:uid="{00000000-0005-0000-0000-0000CA0A0000}"/>
    <cellStyle name="Normal 135" xfId="3286" xr:uid="{00000000-0005-0000-0000-0000CB0A0000}"/>
    <cellStyle name="Normal 135 2" xfId="5354" xr:uid="{00000000-0005-0000-0000-0000CC0A0000}"/>
    <cellStyle name="Normal 136" xfId="3287" xr:uid="{00000000-0005-0000-0000-0000CD0A0000}"/>
    <cellStyle name="Normal 136 2" xfId="5355" xr:uid="{00000000-0005-0000-0000-0000CE0A0000}"/>
    <cellStyle name="Normal 137" xfId="3288" xr:uid="{00000000-0005-0000-0000-0000CF0A0000}"/>
    <cellStyle name="Normal 137 2" xfId="5356" xr:uid="{00000000-0005-0000-0000-0000D00A0000}"/>
    <cellStyle name="Normal 138" xfId="3289" xr:uid="{00000000-0005-0000-0000-0000D10A0000}"/>
    <cellStyle name="Normal 138 2" xfId="5357" xr:uid="{00000000-0005-0000-0000-0000D20A0000}"/>
    <cellStyle name="Normal 139" xfId="3290" xr:uid="{00000000-0005-0000-0000-0000D30A0000}"/>
    <cellStyle name="Normal 139 2" xfId="5358" xr:uid="{00000000-0005-0000-0000-0000D40A0000}"/>
    <cellStyle name="Normal 14" xfId="272" xr:uid="{00000000-0005-0000-0000-0000D50A0000}"/>
    <cellStyle name="Normal 14 2" xfId="503" xr:uid="{00000000-0005-0000-0000-0000D60A0000}"/>
    <cellStyle name="Normal 14 2 2" xfId="508" xr:uid="{00000000-0005-0000-0000-0000D70A0000}"/>
    <cellStyle name="Normal 14 2 2 2" xfId="1381" xr:uid="{00000000-0005-0000-0000-0000D80A0000}"/>
    <cellStyle name="Normal 14 2 3" xfId="1380" xr:uid="{00000000-0005-0000-0000-0000D90A0000}"/>
    <cellStyle name="Normal 14 3" xfId="275" xr:uid="{00000000-0005-0000-0000-0000DA0A0000}"/>
    <cellStyle name="Normal 14 3 2" xfId="466" xr:uid="{00000000-0005-0000-0000-0000DB0A0000}"/>
    <cellStyle name="Normal 14 3 2 2" xfId="496" xr:uid="{00000000-0005-0000-0000-0000DC0A0000}"/>
    <cellStyle name="Normal 14 3 2 2 2" xfId="513" xr:uid="{00000000-0005-0000-0000-0000DD0A0000}"/>
    <cellStyle name="Normal 14 3 2 3" xfId="504" xr:uid="{00000000-0005-0000-0000-0000DE0A0000}"/>
    <cellStyle name="Normal 14 3 2 4" xfId="510" xr:uid="{00000000-0005-0000-0000-0000DF0A0000}"/>
    <cellStyle name="Normal 14 3 3" xfId="457" xr:uid="{00000000-0005-0000-0000-0000E00A0000}"/>
    <cellStyle name="Normal 14 3 4" xfId="469" xr:uid="{00000000-0005-0000-0000-0000E10A0000}"/>
    <cellStyle name="Normal 14 3 5" xfId="366" xr:uid="{00000000-0005-0000-0000-0000E20A0000}"/>
    <cellStyle name="Normal 14 3 6" xfId="488" xr:uid="{00000000-0005-0000-0000-0000E30A0000}"/>
    <cellStyle name="Normal 14 3 7" xfId="1382" xr:uid="{00000000-0005-0000-0000-0000E40A0000}"/>
    <cellStyle name="Normal 14 4" xfId="2440" xr:uid="{00000000-0005-0000-0000-0000E50A0000}"/>
    <cellStyle name="Normal 14 4 2" xfId="3291" xr:uid="{00000000-0005-0000-0000-0000E60A0000}"/>
    <cellStyle name="Normal 14 4 3" xfId="3292" xr:uid="{00000000-0005-0000-0000-0000E70A0000}"/>
    <cellStyle name="Normal 14 4 4" xfId="3293" xr:uid="{00000000-0005-0000-0000-0000E80A0000}"/>
    <cellStyle name="Normal 14 4 5" xfId="4289" xr:uid="{00000000-0005-0000-0000-0000E90A0000}"/>
    <cellStyle name="Normal 14 5" xfId="1379" xr:uid="{00000000-0005-0000-0000-0000EA0A0000}"/>
    <cellStyle name="Normal 140" xfId="3294" xr:uid="{00000000-0005-0000-0000-0000EB0A0000}"/>
    <cellStyle name="Normal 140 2" xfId="5359" xr:uid="{00000000-0005-0000-0000-0000EC0A0000}"/>
    <cellStyle name="Normal 141" xfId="3295" xr:uid="{00000000-0005-0000-0000-0000ED0A0000}"/>
    <cellStyle name="Normal 141 2" xfId="5360" xr:uid="{00000000-0005-0000-0000-0000EE0A0000}"/>
    <cellStyle name="Normal 142" xfId="3296" xr:uid="{00000000-0005-0000-0000-0000EF0A0000}"/>
    <cellStyle name="Normal 142 2" xfId="5361" xr:uid="{00000000-0005-0000-0000-0000F00A0000}"/>
    <cellStyle name="Normal 143" xfId="3297" xr:uid="{00000000-0005-0000-0000-0000F10A0000}"/>
    <cellStyle name="Normal 143 2" xfId="5362" xr:uid="{00000000-0005-0000-0000-0000F20A0000}"/>
    <cellStyle name="Normal 144" xfId="3298" xr:uid="{00000000-0005-0000-0000-0000F30A0000}"/>
    <cellStyle name="Normal 144 2" xfId="5363" xr:uid="{00000000-0005-0000-0000-0000F40A0000}"/>
    <cellStyle name="Normal 145" xfId="3299" xr:uid="{00000000-0005-0000-0000-0000F50A0000}"/>
    <cellStyle name="Normal 145 2" xfId="5364" xr:uid="{00000000-0005-0000-0000-0000F60A0000}"/>
    <cellStyle name="Normal 146" xfId="3300" xr:uid="{00000000-0005-0000-0000-0000F70A0000}"/>
    <cellStyle name="Normal 146 2" xfId="5365" xr:uid="{00000000-0005-0000-0000-0000F80A0000}"/>
    <cellStyle name="Normal 147" xfId="3301" xr:uid="{00000000-0005-0000-0000-0000F90A0000}"/>
    <cellStyle name="Normal 147 2" xfId="5366" xr:uid="{00000000-0005-0000-0000-0000FA0A0000}"/>
    <cellStyle name="Normal 148" xfId="3302" xr:uid="{00000000-0005-0000-0000-0000FB0A0000}"/>
    <cellStyle name="Normal 148 2" xfId="5367" xr:uid="{00000000-0005-0000-0000-0000FC0A0000}"/>
    <cellStyle name="Normal 149" xfId="3303" xr:uid="{00000000-0005-0000-0000-0000FD0A0000}"/>
    <cellStyle name="Normal 149 2" xfId="5368" xr:uid="{00000000-0005-0000-0000-0000FE0A0000}"/>
    <cellStyle name="Normal 15" xfId="274" xr:uid="{00000000-0005-0000-0000-0000FF0A0000}"/>
    <cellStyle name="Normal 15 2" xfId="1384" xr:uid="{00000000-0005-0000-0000-0000000B0000}"/>
    <cellStyle name="Normal 15 3" xfId="2441" xr:uid="{00000000-0005-0000-0000-0000010B0000}"/>
    <cellStyle name="Normal 15 3 2" xfId="3304" xr:uid="{00000000-0005-0000-0000-0000020B0000}"/>
    <cellStyle name="Normal 15 3 3" xfId="3305" xr:uid="{00000000-0005-0000-0000-0000030B0000}"/>
    <cellStyle name="Normal 15 3 4" xfId="3306" xr:uid="{00000000-0005-0000-0000-0000040B0000}"/>
    <cellStyle name="Normal 15 3 5" xfId="4290" xr:uid="{00000000-0005-0000-0000-0000050B0000}"/>
    <cellStyle name="Normal 15 4" xfId="1383" xr:uid="{00000000-0005-0000-0000-0000060B0000}"/>
    <cellStyle name="Normal 150" xfId="3307" xr:uid="{00000000-0005-0000-0000-0000070B0000}"/>
    <cellStyle name="Normal 150 2" xfId="5369" xr:uid="{00000000-0005-0000-0000-0000080B0000}"/>
    <cellStyle name="Normal 151" xfId="3308" xr:uid="{00000000-0005-0000-0000-0000090B0000}"/>
    <cellStyle name="Normal 151 2" xfId="5370" xr:uid="{00000000-0005-0000-0000-00000A0B0000}"/>
    <cellStyle name="Normal 152" xfId="3309" xr:uid="{00000000-0005-0000-0000-00000B0B0000}"/>
    <cellStyle name="Normal 152 2" xfId="5371" xr:uid="{00000000-0005-0000-0000-00000C0B0000}"/>
    <cellStyle name="Normal 153" xfId="3310" xr:uid="{00000000-0005-0000-0000-00000D0B0000}"/>
    <cellStyle name="Normal 153 2" xfId="5372" xr:uid="{00000000-0005-0000-0000-00000E0B0000}"/>
    <cellStyle name="Normal 154" xfId="3311" xr:uid="{00000000-0005-0000-0000-00000F0B0000}"/>
    <cellStyle name="Normal 154 2" xfId="5373" xr:uid="{00000000-0005-0000-0000-0000100B0000}"/>
    <cellStyle name="Normal 155" xfId="3312" xr:uid="{00000000-0005-0000-0000-0000110B0000}"/>
    <cellStyle name="Normal 155 2" xfId="5374" xr:uid="{00000000-0005-0000-0000-0000120B0000}"/>
    <cellStyle name="Normal 156" xfId="3313" xr:uid="{00000000-0005-0000-0000-0000130B0000}"/>
    <cellStyle name="Normal 156 2" xfId="5375" xr:uid="{00000000-0005-0000-0000-0000140B0000}"/>
    <cellStyle name="Normal 157" xfId="3314" xr:uid="{00000000-0005-0000-0000-0000150B0000}"/>
    <cellStyle name="Normal 157 2" xfId="5376" xr:uid="{00000000-0005-0000-0000-0000160B0000}"/>
    <cellStyle name="Normal 158" xfId="3315" xr:uid="{00000000-0005-0000-0000-0000170B0000}"/>
    <cellStyle name="Normal 158 2" xfId="5377" xr:uid="{00000000-0005-0000-0000-0000180B0000}"/>
    <cellStyle name="Normal 159" xfId="3316" xr:uid="{00000000-0005-0000-0000-0000190B0000}"/>
    <cellStyle name="Normal 159 2" xfId="5378" xr:uid="{00000000-0005-0000-0000-00001A0B0000}"/>
    <cellStyle name="Normal 16" xfId="516" xr:uid="{00000000-0005-0000-0000-00001B0B0000}"/>
    <cellStyle name="Normal 16 2" xfId="1386" xr:uid="{00000000-0005-0000-0000-00001C0B0000}"/>
    <cellStyle name="Normal 16 3" xfId="2442" xr:uid="{00000000-0005-0000-0000-00001D0B0000}"/>
    <cellStyle name="Normal 16 3 2" xfId="3317" xr:uid="{00000000-0005-0000-0000-00001E0B0000}"/>
    <cellStyle name="Normal 16 3 3" xfId="3318" xr:uid="{00000000-0005-0000-0000-00001F0B0000}"/>
    <cellStyle name="Normal 16 3 4" xfId="3319" xr:uid="{00000000-0005-0000-0000-0000200B0000}"/>
    <cellStyle name="Normal 16 3 5" xfId="4291" xr:uid="{00000000-0005-0000-0000-0000210B0000}"/>
    <cellStyle name="Normal 16 4" xfId="1385" xr:uid="{00000000-0005-0000-0000-0000220B0000}"/>
    <cellStyle name="Normal 160" xfId="3320" xr:uid="{00000000-0005-0000-0000-0000230B0000}"/>
    <cellStyle name="Normal 160 2" xfId="5379" xr:uid="{00000000-0005-0000-0000-0000240B0000}"/>
    <cellStyle name="Normal 161" xfId="3321" xr:uid="{00000000-0005-0000-0000-0000250B0000}"/>
    <cellStyle name="Normal 161 2" xfId="5380" xr:uid="{00000000-0005-0000-0000-0000260B0000}"/>
    <cellStyle name="Normal 162" xfId="3322" xr:uid="{00000000-0005-0000-0000-0000270B0000}"/>
    <cellStyle name="Normal 162 2" xfId="5381" xr:uid="{00000000-0005-0000-0000-0000280B0000}"/>
    <cellStyle name="Normal 163" xfId="3323" xr:uid="{00000000-0005-0000-0000-0000290B0000}"/>
    <cellStyle name="Normal 163 2" xfId="3324" xr:uid="{00000000-0005-0000-0000-00002A0B0000}"/>
    <cellStyle name="Normal 163 2 2" xfId="5383" xr:uid="{00000000-0005-0000-0000-00002B0B0000}"/>
    <cellStyle name="Normal 163 3" xfId="3325" xr:uid="{00000000-0005-0000-0000-00002C0B0000}"/>
    <cellStyle name="Normal 163 3 2" xfId="5384" xr:uid="{00000000-0005-0000-0000-00002D0B0000}"/>
    <cellStyle name="Normal 163 4" xfId="5382" xr:uid="{00000000-0005-0000-0000-00002E0B0000}"/>
    <cellStyle name="Normal 164" xfId="3326" xr:uid="{00000000-0005-0000-0000-00002F0B0000}"/>
    <cellStyle name="Normal 164 2" xfId="5385" xr:uid="{00000000-0005-0000-0000-0000300B0000}"/>
    <cellStyle name="Normal 165" xfId="3327" xr:uid="{00000000-0005-0000-0000-0000310B0000}"/>
    <cellStyle name="Normal 165 2" xfId="5386" xr:uid="{00000000-0005-0000-0000-0000320B0000}"/>
    <cellStyle name="Normal 166" xfId="3328" xr:uid="{00000000-0005-0000-0000-0000330B0000}"/>
    <cellStyle name="Normal 166 2" xfId="5387" xr:uid="{00000000-0005-0000-0000-0000340B0000}"/>
    <cellStyle name="Normal 167" xfId="3329" xr:uid="{00000000-0005-0000-0000-0000350B0000}"/>
    <cellStyle name="Normal 167 2" xfId="5388" xr:uid="{00000000-0005-0000-0000-0000360B0000}"/>
    <cellStyle name="Normal 168" xfId="3330" xr:uid="{00000000-0005-0000-0000-0000370B0000}"/>
    <cellStyle name="Normal 168 2" xfId="5389" xr:uid="{00000000-0005-0000-0000-0000380B0000}"/>
    <cellStyle name="Normal 169" xfId="3331" xr:uid="{00000000-0005-0000-0000-0000390B0000}"/>
    <cellStyle name="Normal 169 2" xfId="5390" xr:uid="{00000000-0005-0000-0000-00003A0B0000}"/>
    <cellStyle name="Normal 17" xfId="519" xr:uid="{00000000-0005-0000-0000-00003B0B0000}"/>
    <cellStyle name="Normal 17 2" xfId="1388" xr:uid="{00000000-0005-0000-0000-00003C0B0000}"/>
    <cellStyle name="Normal 17 3" xfId="2443" xr:uid="{00000000-0005-0000-0000-00003D0B0000}"/>
    <cellStyle name="Normal 17 3 2" xfId="3332" xr:uid="{00000000-0005-0000-0000-00003E0B0000}"/>
    <cellStyle name="Normal 17 3 3" xfId="3333" xr:uid="{00000000-0005-0000-0000-00003F0B0000}"/>
    <cellStyle name="Normal 17 3 4" xfId="3334" xr:uid="{00000000-0005-0000-0000-0000400B0000}"/>
    <cellStyle name="Normal 17 3 5" xfId="4292" xr:uid="{00000000-0005-0000-0000-0000410B0000}"/>
    <cellStyle name="Normal 17 4" xfId="1387" xr:uid="{00000000-0005-0000-0000-0000420B0000}"/>
    <cellStyle name="Normal 170" xfId="3335" xr:uid="{00000000-0005-0000-0000-0000430B0000}"/>
    <cellStyle name="Normal 170 2" xfId="5391" xr:uid="{00000000-0005-0000-0000-0000440B0000}"/>
    <cellStyle name="Normal 171" xfId="3336" xr:uid="{00000000-0005-0000-0000-0000450B0000}"/>
    <cellStyle name="Normal 171 2" xfId="5392" xr:uid="{00000000-0005-0000-0000-0000460B0000}"/>
    <cellStyle name="Normal 172" xfId="3337" xr:uid="{00000000-0005-0000-0000-0000470B0000}"/>
    <cellStyle name="Normal 172 2" xfId="5393" xr:uid="{00000000-0005-0000-0000-0000480B0000}"/>
    <cellStyle name="Normal 173" xfId="3338" xr:uid="{00000000-0005-0000-0000-0000490B0000}"/>
    <cellStyle name="Normal 173 2" xfId="5394" xr:uid="{00000000-0005-0000-0000-00004A0B0000}"/>
    <cellStyle name="Normal 174" xfId="3339" xr:uid="{00000000-0005-0000-0000-00004B0B0000}"/>
    <cellStyle name="Normal 174 2" xfId="5395" xr:uid="{00000000-0005-0000-0000-00004C0B0000}"/>
    <cellStyle name="Normal 175" xfId="3340" xr:uid="{00000000-0005-0000-0000-00004D0B0000}"/>
    <cellStyle name="Normal 175 2" xfId="5396" xr:uid="{00000000-0005-0000-0000-00004E0B0000}"/>
    <cellStyle name="Normal 176" xfId="3341" xr:uid="{00000000-0005-0000-0000-00004F0B0000}"/>
    <cellStyle name="Normal 176 2" xfId="5397" xr:uid="{00000000-0005-0000-0000-0000500B0000}"/>
    <cellStyle name="Normal 177" xfId="3342" xr:uid="{00000000-0005-0000-0000-0000510B0000}"/>
    <cellStyle name="Normal 177 2" xfId="5398" xr:uid="{00000000-0005-0000-0000-0000520B0000}"/>
    <cellStyle name="Normal 178" xfId="3343" xr:uid="{00000000-0005-0000-0000-0000530B0000}"/>
    <cellStyle name="Normal 178 2" xfId="5399" xr:uid="{00000000-0005-0000-0000-0000540B0000}"/>
    <cellStyle name="Normal 179" xfId="3344" xr:uid="{00000000-0005-0000-0000-0000550B0000}"/>
    <cellStyle name="Normal 179 2" xfId="5400" xr:uid="{00000000-0005-0000-0000-0000560B0000}"/>
    <cellStyle name="Normal 18" xfId="1389" xr:uid="{00000000-0005-0000-0000-0000570B0000}"/>
    <cellStyle name="Normal 18 2" xfId="1390" xr:uid="{00000000-0005-0000-0000-0000580B0000}"/>
    <cellStyle name="Normal 18 3" xfId="2444" xr:uid="{00000000-0005-0000-0000-0000590B0000}"/>
    <cellStyle name="Normal 18 3 2" xfId="3345" xr:uid="{00000000-0005-0000-0000-00005A0B0000}"/>
    <cellStyle name="Normal 18 3 3" xfId="3346" xr:uid="{00000000-0005-0000-0000-00005B0B0000}"/>
    <cellStyle name="Normal 18 3 4" xfId="3347" xr:uid="{00000000-0005-0000-0000-00005C0B0000}"/>
    <cellStyle name="Normal 18 3 5" xfId="4293" xr:uid="{00000000-0005-0000-0000-00005D0B0000}"/>
    <cellStyle name="Normal 180" xfId="3348" xr:uid="{00000000-0005-0000-0000-00005E0B0000}"/>
    <cellStyle name="Normal 180 2" xfId="5401" xr:uid="{00000000-0005-0000-0000-00005F0B0000}"/>
    <cellStyle name="Normal 181" xfId="3349" xr:uid="{00000000-0005-0000-0000-0000600B0000}"/>
    <cellStyle name="Normal 181 2" xfId="5402" xr:uid="{00000000-0005-0000-0000-0000610B0000}"/>
    <cellStyle name="Normal 182" xfId="3350" xr:uid="{00000000-0005-0000-0000-0000620B0000}"/>
    <cellStyle name="Normal 182 2" xfId="5403" xr:uid="{00000000-0005-0000-0000-0000630B0000}"/>
    <cellStyle name="Normal 183" xfId="3351" xr:uid="{00000000-0005-0000-0000-0000640B0000}"/>
    <cellStyle name="Normal 183 2" xfId="5404" xr:uid="{00000000-0005-0000-0000-0000650B0000}"/>
    <cellStyle name="Normal 184" xfId="3352" xr:uid="{00000000-0005-0000-0000-0000660B0000}"/>
    <cellStyle name="Normal 184 2" xfId="5405" xr:uid="{00000000-0005-0000-0000-0000670B0000}"/>
    <cellStyle name="Normal 185" xfId="3353" xr:uid="{00000000-0005-0000-0000-0000680B0000}"/>
    <cellStyle name="Normal 185 2" xfId="5406" xr:uid="{00000000-0005-0000-0000-0000690B0000}"/>
    <cellStyle name="Normal 186" xfId="3354" xr:uid="{00000000-0005-0000-0000-00006A0B0000}"/>
    <cellStyle name="Normal 186 2" xfId="5407" xr:uid="{00000000-0005-0000-0000-00006B0B0000}"/>
    <cellStyle name="Normal 187" xfId="3355" xr:uid="{00000000-0005-0000-0000-00006C0B0000}"/>
    <cellStyle name="Normal 187 2" xfId="5408" xr:uid="{00000000-0005-0000-0000-00006D0B0000}"/>
    <cellStyle name="Normal 188" xfId="3356" xr:uid="{00000000-0005-0000-0000-00006E0B0000}"/>
    <cellStyle name="Normal 188 2" xfId="5409" xr:uid="{00000000-0005-0000-0000-00006F0B0000}"/>
    <cellStyle name="Normal 189" xfId="3357" xr:uid="{00000000-0005-0000-0000-0000700B0000}"/>
    <cellStyle name="Normal 189 2" xfId="5410" xr:uid="{00000000-0005-0000-0000-0000710B0000}"/>
    <cellStyle name="Normal 19" xfId="1391" xr:uid="{00000000-0005-0000-0000-0000720B0000}"/>
    <cellStyle name="Normal 19 2" xfId="1392" xr:uid="{00000000-0005-0000-0000-0000730B0000}"/>
    <cellStyle name="Normal 19 3" xfId="1393" xr:uid="{00000000-0005-0000-0000-0000740B0000}"/>
    <cellStyle name="Normal 19 4" xfId="2445" xr:uid="{00000000-0005-0000-0000-0000750B0000}"/>
    <cellStyle name="Normal 19 4 2" xfId="3358" xr:uid="{00000000-0005-0000-0000-0000760B0000}"/>
    <cellStyle name="Normal 19 4 3" xfId="3359" xr:uid="{00000000-0005-0000-0000-0000770B0000}"/>
    <cellStyle name="Normal 19 4 4" xfId="3360" xr:uid="{00000000-0005-0000-0000-0000780B0000}"/>
    <cellStyle name="Normal 19 4 5" xfId="4294" xr:uid="{00000000-0005-0000-0000-0000790B0000}"/>
    <cellStyle name="Normal 190" xfId="3361" xr:uid="{00000000-0005-0000-0000-00007A0B0000}"/>
    <cellStyle name="Normal 190 2" xfId="5411" xr:uid="{00000000-0005-0000-0000-00007B0B0000}"/>
    <cellStyle name="Normal 191" xfId="3362" xr:uid="{00000000-0005-0000-0000-00007C0B0000}"/>
    <cellStyle name="Normal 191 2" xfId="5412" xr:uid="{00000000-0005-0000-0000-00007D0B0000}"/>
    <cellStyle name="Normal 192" xfId="3363" xr:uid="{00000000-0005-0000-0000-00007E0B0000}"/>
    <cellStyle name="Normal 192 2" xfId="5413" xr:uid="{00000000-0005-0000-0000-00007F0B0000}"/>
    <cellStyle name="Normal 193" xfId="3364" xr:uid="{00000000-0005-0000-0000-0000800B0000}"/>
    <cellStyle name="Normal 193 2" xfId="5414" xr:uid="{00000000-0005-0000-0000-0000810B0000}"/>
    <cellStyle name="Normal 194" xfId="3365" xr:uid="{00000000-0005-0000-0000-0000820B0000}"/>
    <cellStyle name="Normal 194 2" xfId="5415" xr:uid="{00000000-0005-0000-0000-0000830B0000}"/>
    <cellStyle name="Normal 195" xfId="3366" xr:uid="{00000000-0005-0000-0000-0000840B0000}"/>
    <cellStyle name="Normal 195 2" xfId="5416" xr:uid="{00000000-0005-0000-0000-0000850B0000}"/>
    <cellStyle name="Normal 196" xfId="3367" xr:uid="{00000000-0005-0000-0000-0000860B0000}"/>
    <cellStyle name="Normal 196 2" xfId="5417" xr:uid="{00000000-0005-0000-0000-0000870B0000}"/>
    <cellStyle name="Normal 197" xfId="3368" xr:uid="{00000000-0005-0000-0000-0000880B0000}"/>
    <cellStyle name="Normal 197 2" xfId="5418" xr:uid="{00000000-0005-0000-0000-0000890B0000}"/>
    <cellStyle name="Normal 198" xfId="3369" xr:uid="{00000000-0005-0000-0000-00008A0B0000}"/>
    <cellStyle name="Normal 198 2" xfId="5419" xr:uid="{00000000-0005-0000-0000-00008B0B0000}"/>
    <cellStyle name="Normal 199" xfId="3370" xr:uid="{00000000-0005-0000-0000-00008C0B0000}"/>
    <cellStyle name="Normal 199 2" xfId="5420" xr:uid="{00000000-0005-0000-0000-00008D0B0000}"/>
    <cellStyle name="Normal 2" xfId="71" xr:uid="{00000000-0005-0000-0000-00008E0B0000}"/>
    <cellStyle name="Normal 2 10" xfId="72" xr:uid="{00000000-0005-0000-0000-00008F0B0000}"/>
    <cellStyle name="Normal 2 10 2" xfId="73" xr:uid="{00000000-0005-0000-0000-0000900B0000}"/>
    <cellStyle name="Normal 2 10 2 2" xfId="131" xr:uid="{00000000-0005-0000-0000-0000910B0000}"/>
    <cellStyle name="Normal 2 10 3" xfId="123" xr:uid="{00000000-0005-0000-0000-0000920B0000}"/>
    <cellStyle name="Normal 2 10 4" xfId="1394" xr:uid="{00000000-0005-0000-0000-0000930B0000}"/>
    <cellStyle name="Normal 2 11" xfId="74" xr:uid="{00000000-0005-0000-0000-0000940B0000}"/>
    <cellStyle name="Normal 2 11 2" xfId="407" xr:uid="{00000000-0005-0000-0000-0000950B0000}"/>
    <cellStyle name="Normal 2 11 3" xfId="316" xr:uid="{00000000-0005-0000-0000-0000960B0000}"/>
    <cellStyle name="Normal 2 11 4" xfId="1395" xr:uid="{00000000-0005-0000-0000-0000970B0000}"/>
    <cellStyle name="Normal 2 12" xfId="75" xr:uid="{00000000-0005-0000-0000-0000980B0000}"/>
    <cellStyle name="Normal 2 12 2" xfId="408" xr:uid="{00000000-0005-0000-0000-0000990B0000}"/>
    <cellStyle name="Normal 2 12 3" xfId="317" xr:uid="{00000000-0005-0000-0000-00009A0B0000}"/>
    <cellStyle name="Normal 2 12 4" xfId="1396" xr:uid="{00000000-0005-0000-0000-00009B0B0000}"/>
    <cellStyle name="Normal 2 13" xfId="76" xr:uid="{00000000-0005-0000-0000-00009C0B0000}"/>
    <cellStyle name="Normal 2 13 2" xfId="409" xr:uid="{00000000-0005-0000-0000-00009D0B0000}"/>
    <cellStyle name="Normal 2 13 3" xfId="318" xr:uid="{00000000-0005-0000-0000-00009E0B0000}"/>
    <cellStyle name="Normal 2 13 4" xfId="472" xr:uid="{00000000-0005-0000-0000-00009F0B0000}"/>
    <cellStyle name="Normal 2 13 5" xfId="524" xr:uid="{00000000-0005-0000-0000-0000A00B0000}"/>
    <cellStyle name="Normal 2 13 6" xfId="4803" xr:uid="{00000000-0005-0000-0000-0000A10B0000}"/>
    <cellStyle name="Normal 2 14" xfId="253" xr:uid="{00000000-0005-0000-0000-0000A20B0000}"/>
    <cellStyle name="Normal 2 14 2" xfId="526" xr:uid="{00000000-0005-0000-0000-0000A30B0000}"/>
    <cellStyle name="Normal 2 15" xfId="3371" xr:uid="{00000000-0005-0000-0000-0000A40B0000}"/>
    <cellStyle name="Normal 2 15 2" xfId="3372" xr:uid="{00000000-0005-0000-0000-0000A50B0000}"/>
    <cellStyle name="Normal 2 16" xfId="3373" xr:uid="{00000000-0005-0000-0000-0000A60B0000}"/>
    <cellStyle name="Normal 2 17" xfId="4525" xr:uid="{00000000-0005-0000-0000-0000A70B0000}"/>
    <cellStyle name="Normal 2 17 2" xfId="5617" xr:uid="{00000000-0005-0000-0000-0000A80B0000}"/>
    <cellStyle name="Normal 2 18" xfId="4561" xr:uid="{00000000-0005-0000-0000-0000A90B0000}"/>
    <cellStyle name="Normal 2 19" xfId="523" xr:uid="{00000000-0005-0000-0000-0000AA0B0000}"/>
    <cellStyle name="Normal 2 2" xfId="77" xr:uid="{00000000-0005-0000-0000-0000AB0B0000}"/>
    <cellStyle name="Normal 2 2 2" xfId="224" xr:uid="{00000000-0005-0000-0000-0000AC0B0000}"/>
    <cellStyle name="Normal 2 2 3" xfId="225" xr:uid="{00000000-0005-0000-0000-0000AD0B0000}"/>
    <cellStyle name="Normal 2 2 3 2" xfId="3374" xr:uid="{00000000-0005-0000-0000-0000AE0B0000}"/>
    <cellStyle name="Normal 2 2 3 3" xfId="5421" xr:uid="{00000000-0005-0000-0000-0000AF0B0000}"/>
    <cellStyle name="Normal 2 2 4" xfId="282" xr:uid="{00000000-0005-0000-0000-0000B00B0000}"/>
    <cellStyle name="Normal 2 2 4 2" xfId="464" xr:uid="{00000000-0005-0000-0000-0000B10B0000}"/>
    <cellStyle name="Normal 2 2 4 3" xfId="373" xr:uid="{00000000-0005-0000-0000-0000B20B0000}"/>
    <cellStyle name="Normal 2 2 5" xfId="1397" xr:uid="{00000000-0005-0000-0000-0000B30B0000}"/>
    <cellStyle name="Normal 2 3" xfId="78" xr:uid="{00000000-0005-0000-0000-0000B40B0000}"/>
    <cellStyle name="Normal 2 3 2" xfId="226" xr:uid="{00000000-0005-0000-0000-0000B50B0000}"/>
    <cellStyle name="Normal 2 3 2 2" xfId="1399" xr:uid="{00000000-0005-0000-0000-0000B60B0000}"/>
    <cellStyle name="Normal 2 3 3" xfId="410" xr:uid="{00000000-0005-0000-0000-0000B70B0000}"/>
    <cellStyle name="Normal 2 3 3 2" xfId="2206" xr:uid="{00000000-0005-0000-0000-0000B80B0000}"/>
    <cellStyle name="Normal 2 3 3 3" xfId="5165" xr:uid="{00000000-0005-0000-0000-0000B90B0000}"/>
    <cellStyle name="Normal 2 3 4" xfId="319" xr:uid="{00000000-0005-0000-0000-0000BA0B0000}"/>
    <cellStyle name="Normal 2 3 5" xfId="3375" xr:uid="{00000000-0005-0000-0000-0000BB0B0000}"/>
    <cellStyle name="Normal 2 3 6" xfId="1398" xr:uid="{00000000-0005-0000-0000-0000BC0B0000}"/>
    <cellStyle name="Normal 2 4" xfId="79" xr:uid="{00000000-0005-0000-0000-0000BD0B0000}"/>
    <cellStyle name="Normal 2 4 2" xfId="411" xr:uid="{00000000-0005-0000-0000-0000BE0B0000}"/>
    <cellStyle name="Normal 2 4 2 2" xfId="2207" xr:uid="{00000000-0005-0000-0000-0000BF0B0000}"/>
    <cellStyle name="Normal 2 4 2 3" xfId="5166" xr:uid="{00000000-0005-0000-0000-0000C00B0000}"/>
    <cellStyle name="Normal 2 4 3" xfId="320" xr:uid="{00000000-0005-0000-0000-0000C10B0000}"/>
    <cellStyle name="Normal 2 4 4" xfId="1400" xr:uid="{00000000-0005-0000-0000-0000C20B0000}"/>
    <cellStyle name="Normal 2 5" xfId="80" xr:uid="{00000000-0005-0000-0000-0000C30B0000}"/>
    <cellStyle name="Normal 2 5 2" xfId="412" xr:uid="{00000000-0005-0000-0000-0000C40B0000}"/>
    <cellStyle name="Normal 2 5 2 2" xfId="2208" xr:uid="{00000000-0005-0000-0000-0000C50B0000}"/>
    <cellStyle name="Normal 2 5 2 3" xfId="5167" xr:uid="{00000000-0005-0000-0000-0000C60B0000}"/>
    <cellStyle name="Normal 2 5 3" xfId="321" xr:uid="{00000000-0005-0000-0000-0000C70B0000}"/>
    <cellStyle name="Normal 2 5 4" xfId="1401" xr:uid="{00000000-0005-0000-0000-0000C80B0000}"/>
    <cellStyle name="Normal 2 6" xfId="81" xr:uid="{00000000-0005-0000-0000-0000C90B0000}"/>
    <cellStyle name="Normal 2 6 2" xfId="413" xr:uid="{00000000-0005-0000-0000-0000CA0B0000}"/>
    <cellStyle name="Normal 2 6 2 2" xfId="2209" xr:uid="{00000000-0005-0000-0000-0000CB0B0000}"/>
    <cellStyle name="Normal 2 6 2 3" xfId="5168" xr:uid="{00000000-0005-0000-0000-0000CC0B0000}"/>
    <cellStyle name="Normal 2 6 3" xfId="322" xr:uid="{00000000-0005-0000-0000-0000CD0B0000}"/>
    <cellStyle name="Normal 2 6 4" xfId="1402" xr:uid="{00000000-0005-0000-0000-0000CE0B0000}"/>
    <cellStyle name="Normal 2 7" xfId="82" xr:uid="{00000000-0005-0000-0000-0000CF0B0000}"/>
    <cellStyle name="Normal 2 7 2" xfId="414" xr:uid="{00000000-0005-0000-0000-0000D00B0000}"/>
    <cellStyle name="Normal 2 7 2 2" xfId="2210" xr:uid="{00000000-0005-0000-0000-0000D10B0000}"/>
    <cellStyle name="Normal 2 7 2 3" xfId="5169" xr:uid="{00000000-0005-0000-0000-0000D20B0000}"/>
    <cellStyle name="Normal 2 7 3" xfId="323" xr:uid="{00000000-0005-0000-0000-0000D30B0000}"/>
    <cellStyle name="Normal 2 7 4" xfId="1403" xr:uid="{00000000-0005-0000-0000-0000D40B0000}"/>
    <cellStyle name="Normal 2 8" xfId="83" xr:uid="{00000000-0005-0000-0000-0000D50B0000}"/>
    <cellStyle name="Normal 2 8 2" xfId="415" xr:uid="{00000000-0005-0000-0000-0000D60B0000}"/>
    <cellStyle name="Normal 2 8 3" xfId="324" xr:uid="{00000000-0005-0000-0000-0000D70B0000}"/>
    <cellStyle name="Normal 2 8 4" xfId="1404" xr:uid="{00000000-0005-0000-0000-0000D80B0000}"/>
    <cellStyle name="Normal 2 9" xfId="84" xr:uid="{00000000-0005-0000-0000-0000D90B0000}"/>
    <cellStyle name="Normal 2 9 2" xfId="416" xr:uid="{00000000-0005-0000-0000-0000DA0B0000}"/>
    <cellStyle name="Normal 2 9 3" xfId="325" xr:uid="{00000000-0005-0000-0000-0000DB0B0000}"/>
    <cellStyle name="Normal 2 9 4" xfId="1405" xr:uid="{00000000-0005-0000-0000-0000DC0B0000}"/>
    <cellStyle name="Normal 2_APU NO PREVISTOS MTTO" xfId="85" xr:uid="{00000000-0005-0000-0000-0000DD0B0000}"/>
    <cellStyle name="Normal 20" xfId="1406" xr:uid="{00000000-0005-0000-0000-0000DE0B0000}"/>
    <cellStyle name="Normal 20 2" xfId="1407" xr:uid="{00000000-0005-0000-0000-0000DF0B0000}"/>
    <cellStyle name="Normal 20 2 2" xfId="1408" xr:uid="{00000000-0005-0000-0000-0000E00B0000}"/>
    <cellStyle name="Normal 20 2 3" xfId="1409" xr:uid="{00000000-0005-0000-0000-0000E10B0000}"/>
    <cellStyle name="Normal 20 3" xfId="1410" xr:uid="{00000000-0005-0000-0000-0000E20B0000}"/>
    <cellStyle name="Normal 20 4" xfId="1411" xr:uid="{00000000-0005-0000-0000-0000E30B0000}"/>
    <cellStyle name="Normal 20 5" xfId="1412" xr:uid="{00000000-0005-0000-0000-0000E40B0000}"/>
    <cellStyle name="Normal 20 6" xfId="1413" xr:uid="{00000000-0005-0000-0000-0000E50B0000}"/>
    <cellStyle name="Normal 20 7" xfId="1414" xr:uid="{00000000-0005-0000-0000-0000E60B0000}"/>
    <cellStyle name="Normal 20 8" xfId="2446" xr:uid="{00000000-0005-0000-0000-0000E70B0000}"/>
    <cellStyle name="Normal 20 8 2" xfId="3376" xr:uid="{00000000-0005-0000-0000-0000E80B0000}"/>
    <cellStyle name="Normal 20 8 3" xfId="3377" xr:uid="{00000000-0005-0000-0000-0000E90B0000}"/>
    <cellStyle name="Normal 20 8 4" xfId="3378" xr:uid="{00000000-0005-0000-0000-0000EA0B0000}"/>
    <cellStyle name="Normal 20 8 5" xfId="4295" xr:uid="{00000000-0005-0000-0000-0000EB0B0000}"/>
    <cellStyle name="Normal 200" xfId="3379" xr:uid="{00000000-0005-0000-0000-0000EC0B0000}"/>
    <cellStyle name="Normal 200 2" xfId="5422" xr:uid="{00000000-0005-0000-0000-0000ED0B0000}"/>
    <cellStyle name="Normal 201" xfId="3380" xr:uid="{00000000-0005-0000-0000-0000EE0B0000}"/>
    <cellStyle name="Normal 201 2" xfId="5423" xr:uid="{00000000-0005-0000-0000-0000EF0B0000}"/>
    <cellStyle name="Normal 202" xfId="3381" xr:uid="{00000000-0005-0000-0000-0000F00B0000}"/>
    <cellStyle name="Normal 202 2" xfId="5424" xr:uid="{00000000-0005-0000-0000-0000F10B0000}"/>
    <cellStyle name="Normal 203" xfId="3382" xr:uid="{00000000-0005-0000-0000-0000F20B0000}"/>
    <cellStyle name="Normal 203 2" xfId="5425" xr:uid="{00000000-0005-0000-0000-0000F30B0000}"/>
    <cellStyle name="Normal 204" xfId="3383" xr:uid="{00000000-0005-0000-0000-0000F40B0000}"/>
    <cellStyle name="Normal 204 2" xfId="5426" xr:uid="{00000000-0005-0000-0000-0000F50B0000}"/>
    <cellStyle name="Normal 205" xfId="3384" xr:uid="{00000000-0005-0000-0000-0000F60B0000}"/>
    <cellStyle name="Normal 205 2" xfId="5427" xr:uid="{00000000-0005-0000-0000-0000F70B0000}"/>
    <cellStyle name="Normal 206" xfId="3385" xr:uid="{00000000-0005-0000-0000-0000F80B0000}"/>
    <cellStyle name="Normal 206 2" xfId="5428" xr:uid="{00000000-0005-0000-0000-0000F90B0000}"/>
    <cellStyle name="Normal 207" xfId="3386" xr:uid="{00000000-0005-0000-0000-0000FA0B0000}"/>
    <cellStyle name="Normal 207 2" xfId="5429" xr:uid="{00000000-0005-0000-0000-0000FB0B0000}"/>
    <cellStyle name="Normal 208" xfId="3387" xr:uid="{00000000-0005-0000-0000-0000FC0B0000}"/>
    <cellStyle name="Normal 208 2" xfId="5430" xr:uid="{00000000-0005-0000-0000-0000FD0B0000}"/>
    <cellStyle name="Normal 209" xfId="3388" xr:uid="{00000000-0005-0000-0000-0000FE0B0000}"/>
    <cellStyle name="Normal 209 2" xfId="5431" xr:uid="{00000000-0005-0000-0000-0000FF0B0000}"/>
    <cellStyle name="Normal 21" xfId="1415" xr:uid="{00000000-0005-0000-0000-0000000C0000}"/>
    <cellStyle name="Normal 21 2" xfId="1416" xr:uid="{00000000-0005-0000-0000-0000010C0000}"/>
    <cellStyle name="Normal 21 3" xfId="2447" xr:uid="{00000000-0005-0000-0000-0000020C0000}"/>
    <cellStyle name="Normal 21 3 2" xfId="3389" xr:uid="{00000000-0005-0000-0000-0000030C0000}"/>
    <cellStyle name="Normal 21 3 3" xfId="3390" xr:uid="{00000000-0005-0000-0000-0000040C0000}"/>
    <cellStyle name="Normal 21 3 4" xfId="3391" xr:uid="{00000000-0005-0000-0000-0000050C0000}"/>
    <cellStyle name="Normal 21 3 5" xfId="4296" xr:uid="{00000000-0005-0000-0000-0000060C0000}"/>
    <cellStyle name="Normal 210" xfId="3392" xr:uid="{00000000-0005-0000-0000-0000070C0000}"/>
    <cellStyle name="Normal 210 2" xfId="5432" xr:uid="{00000000-0005-0000-0000-0000080C0000}"/>
    <cellStyle name="Normal 211" xfId="3393" xr:uid="{00000000-0005-0000-0000-0000090C0000}"/>
    <cellStyle name="Normal 211 2" xfId="5433" xr:uid="{00000000-0005-0000-0000-00000A0C0000}"/>
    <cellStyle name="Normal 212" xfId="3394" xr:uid="{00000000-0005-0000-0000-00000B0C0000}"/>
    <cellStyle name="Normal 212 2" xfId="5434" xr:uid="{00000000-0005-0000-0000-00000C0C0000}"/>
    <cellStyle name="Normal 213" xfId="3395" xr:uid="{00000000-0005-0000-0000-00000D0C0000}"/>
    <cellStyle name="Normal 213 2" xfId="5435" xr:uid="{00000000-0005-0000-0000-00000E0C0000}"/>
    <cellStyle name="Normal 214" xfId="3396" xr:uid="{00000000-0005-0000-0000-00000F0C0000}"/>
    <cellStyle name="Normal 214 2" xfId="5436" xr:uid="{00000000-0005-0000-0000-0000100C0000}"/>
    <cellStyle name="Normal 215" xfId="3397" xr:uid="{00000000-0005-0000-0000-0000110C0000}"/>
    <cellStyle name="Normal 215 2" xfId="5437" xr:uid="{00000000-0005-0000-0000-0000120C0000}"/>
    <cellStyle name="Normal 216" xfId="3398" xr:uid="{00000000-0005-0000-0000-0000130C0000}"/>
    <cellStyle name="Normal 216 2" xfId="5438" xr:uid="{00000000-0005-0000-0000-0000140C0000}"/>
    <cellStyle name="Normal 217" xfId="3399" xr:uid="{00000000-0005-0000-0000-0000150C0000}"/>
    <cellStyle name="Normal 217 2" xfId="3400" xr:uid="{00000000-0005-0000-0000-0000160C0000}"/>
    <cellStyle name="Normal 217 2 2" xfId="5440" xr:uid="{00000000-0005-0000-0000-0000170C0000}"/>
    <cellStyle name="Normal 217 3" xfId="5439" xr:uid="{00000000-0005-0000-0000-0000180C0000}"/>
    <cellStyle name="Normal 218" xfId="3401" xr:uid="{00000000-0005-0000-0000-0000190C0000}"/>
    <cellStyle name="Normal 218 2" xfId="5441" xr:uid="{00000000-0005-0000-0000-00001A0C0000}"/>
    <cellStyle name="Normal 219" xfId="3402" xr:uid="{00000000-0005-0000-0000-00001B0C0000}"/>
    <cellStyle name="Normal 219 2" xfId="5442" xr:uid="{00000000-0005-0000-0000-00001C0C0000}"/>
    <cellStyle name="Normal 22" xfId="1417" xr:uid="{00000000-0005-0000-0000-00001D0C0000}"/>
    <cellStyle name="Normal 22 2" xfId="1418" xr:uid="{00000000-0005-0000-0000-00001E0C0000}"/>
    <cellStyle name="Normal 22 3" xfId="2448" xr:uid="{00000000-0005-0000-0000-00001F0C0000}"/>
    <cellStyle name="Normal 22 3 2" xfId="3403" xr:uid="{00000000-0005-0000-0000-0000200C0000}"/>
    <cellStyle name="Normal 22 3 3" xfId="3404" xr:uid="{00000000-0005-0000-0000-0000210C0000}"/>
    <cellStyle name="Normal 22 3 4" xfId="3405" xr:uid="{00000000-0005-0000-0000-0000220C0000}"/>
    <cellStyle name="Normal 22 3 5" xfId="4297" xr:uid="{00000000-0005-0000-0000-0000230C0000}"/>
    <cellStyle name="Normal 220" xfId="3406" xr:uid="{00000000-0005-0000-0000-0000240C0000}"/>
    <cellStyle name="Normal 220 2" xfId="5443" xr:uid="{00000000-0005-0000-0000-0000250C0000}"/>
    <cellStyle name="Normal 221" xfId="3407" xr:uid="{00000000-0005-0000-0000-0000260C0000}"/>
    <cellStyle name="Normal 221 2" xfId="5444" xr:uid="{00000000-0005-0000-0000-0000270C0000}"/>
    <cellStyle name="Normal 222" xfId="3408" xr:uid="{00000000-0005-0000-0000-0000280C0000}"/>
    <cellStyle name="Normal 222 2" xfId="5445" xr:uid="{00000000-0005-0000-0000-0000290C0000}"/>
    <cellStyle name="Normal 223" xfId="3409" xr:uid="{00000000-0005-0000-0000-00002A0C0000}"/>
    <cellStyle name="Normal 223 2" xfId="5446" xr:uid="{00000000-0005-0000-0000-00002B0C0000}"/>
    <cellStyle name="Normal 224" xfId="3410" xr:uid="{00000000-0005-0000-0000-00002C0C0000}"/>
    <cellStyle name="Normal 224 2" xfId="5447" xr:uid="{00000000-0005-0000-0000-00002D0C0000}"/>
    <cellStyle name="Normal 225" xfId="3411" xr:uid="{00000000-0005-0000-0000-00002E0C0000}"/>
    <cellStyle name="Normal 225 2" xfId="5448" xr:uid="{00000000-0005-0000-0000-00002F0C0000}"/>
    <cellStyle name="Normal 226" xfId="3412" xr:uid="{00000000-0005-0000-0000-0000300C0000}"/>
    <cellStyle name="Normal 226 2" xfId="5449" xr:uid="{00000000-0005-0000-0000-0000310C0000}"/>
    <cellStyle name="Normal 227" xfId="3413" xr:uid="{00000000-0005-0000-0000-0000320C0000}"/>
    <cellStyle name="Normal 227 2" xfId="5450" xr:uid="{00000000-0005-0000-0000-0000330C0000}"/>
    <cellStyle name="Normal 228" xfId="3414" xr:uid="{00000000-0005-0000-0000-0000340C0000}"/>
    <cellStyle name="Normal 228 2" xfId="3415" xr:uid="{00000000-0005-0000-0000-0000350C0000}"/>
    <cellStyle name="Normal 228 2 2" xfId="5452" xr:uid="{00000000-0005-0000-0000-0000360C0000}"/>
    <cellStyle name="Normal 228 3" xfId="4298" xr:uid="{00000000-0005-0000-0000-0000370C0000}"/>
    <cellStyle name="Normal 228 3 2" xfId="5582" xr:uid="{00000000-0005-0000-0000-0000380C0000}"/>
    <cellStyle name="Normal 228 4" xfId="5451" xr:uid="{00000000-0005-0000-0000-0000390C0000}"/>
    <cellStyle name="Normal 229" xfId="3416" xr:uid="{00000000-0005-0000-0000-00003A0C0000}"/>
    <cellStyle name="Normal 229 2" xfId="3417" xr:uid="{00000000-0005-0000-0000-00003B0C0000}"/>
    <cellStyle name="Normal 229 3" xfId="4299" xr:uid="{00000000-0005-0000-0000-00003C0C0000}"/>
    <cellStyle name="Normal 229 3 2" xfId="5583" xr:uid="{00000000-0005-0000-0000-00003D0C0000}"/>
    <cellStyle name="Normal 229 4" xfId="5453" xr:uid="{00000000-0005-0000-0000-00003E0C0000}"/>
    <cellStyle name="Normal 23" xfId="1419" xr:uid="{00000000-0005-0000-0000-00003F0C0000}"/>
    <cellStyle name="Normal 23 2" xfId="1420" xr:uid="{00000000-0005-0000-0000-0000400C0000}"/>
    <cellStyle name="Normal 23 3" xfId="2449" xr:uid="{00000000-0005-0000-0000-0000410C0000}"/>
    <cellStyle name="Normal 23 3 2" xfId="3418" xr:uid="{00000000-0005-0000-0000-0000420C0000}"/>
    <cellStyle name="Normal 23 3 3" xfId="3419" xr:uid="{00000000-0005-0000-0000-0000430C0000}"/>
    <cellStyle name="Normal 23 3 4" xfId="3420" xr:uid="{00000000-0005-0000-0000-0000440C0000}"/>
    <cellStyle name="Normal 23 3 5" xfId="4300" xr:uid="{00000000-0005-0000-0000-0000450C0000}"/>
    <cellStyle name="Normal 230" xfId="3421" xr:uid="{00000000-0005-0000-0000-0000460C0000}"/>
    <cellStyle name="Normal 230 2" xfId="5454" xr:uid="{00000000-0005-0000-0000-0000470C0000}"/>
    <cellStyle name="Normal 231" xfId="3422" xr:uid="{00000000-0005-0000-0000-0000480C0000}"/>
    <cellStyle name="Normal 231 2" xfId="5455" xr:uid="{00000000-0005-0000-0000-0000490C0000}"/>
    <cellStyle name="Normal 232" xfId="3423" xr:uid="{00000000-0005-0000-0000-00004A0C0000}"/>
    <cellStyle name="Normal 232 2" xfId="5456" xr:uid="{00000000-0005-0000-0000-00004B0C0000}"/>
    <cellStyle name="Normal 233" xfId="3424" xr:uid="{00000000-0005-0000-0000-00004C0C0000}"/>
    <cellStyle name="Normal 233 2" xfId="5457" xr:uid="{00000000-0005-0000-0000-00004D0C0000}"/>
    <cellStyle name="Normal 234" xfId="3425" xr:uid="{00000000-0005-0000-0000-00004E0C0000}"/>
    <cellStyle name="Normal 234 2" xfId="5458" xr:uid="{00000000-0005-0000-0000-00004F0C0000}"/>
    <cellStyle name="Normal 235" xfId="3426" xr:uid="{00000000-0005-0000-0000-0000500C0000}"/>
    <cellStyle name="Normal 235 2" xfId="5459" xr:uid="{00000000-0005-0000-0000-0000510C0000}"/>
    <cellStyle name="Normal 236" xfId="3427" xr:uid="{00000000-0005-0000-0000-0000520C0000}"/>
    <cellStyle name="Normal 236 2" xfId="5460" xr:uid="{00000000-0005-0000-0000-0000530C0000}"/>
    <cellStyle name="Normal 237" xfId="3428" xr:uid="{00000000-0005-0000-0000-0000540C0000}"/>
    <cellStyle name="Normal 237 2" xfId="5461" xr:uid="{00000000-0005-0000-0000-0000550C0000}"/>
    <cellStyle name="Normal 238" xfId="3429" xr:uid="{00000000-0005-0000-0000-0000560C0000}"/>
    <cellStyle name="Normal 238 2" xfId="5462" xr:uid="{00000000-0005-0000-0000-0000570C0000}"/>
    <cellStyle name="Normal 239" xfId="3430" xr:uid="{00000000-0005-0000-0000-0000580C0000}"/>
    <cellStyle name="Normal 239 2" xfId="5463" xr:uid="{00000000-0005-0000-0000-0000590C0000}"/>
    <cellStyle name="Normal 24" xfId="1421" xr:uid="{00000000-0005-0000-0000-00005A0C0000}"/>
    <cellStyle name="Normal 24 2" xfId="1422" xr:uid="{00000000-0005-0000-0000-00005B0C0000}"/>
    <cellStyle name="Normal 24 3" xfId="2450" xr:uid="{00000000-0005-0000-0000-00005C0C0000}"/>
    <cellStyle name="Normal 24 3 2" xfId="3431" xr:uid="{00000000-0005-0000-0000-00005D0C0000}"/>
    <cellStyle name="Normal 24 3 3" xfId="3432" xr:uid="{00000000-0005-0000-0000-00005E0C0000}"/>
    <cellStyle name="Normal 24 3 4" xfId="3433" xr:uid="{00000000-0005-0000-0000-00005F0C0000}"/>
    <cellStyle name="Normal 24 3 5" xfId="4301" xr:uid="{00000000-0005-0000-0000-0000600C0000}"/>
    <cellStyle name="Normal 240" xfId="3434" xr:uid="{00000000-0005-0000-0000-0000610C0000}"/>
    <cellStyle name="Normal 240 2" xfId="5464" xr:uid="{00000000-0005-0000-0000-0000620C0000}"/>
    <cellStyle name="Normal 241" xfId="3435" xr:uid="{00000000-0005-0000-0000-0000630C0000}"/>
    <cellStyle name="Normal 241 2" xfId="5465" xr:uid="{00000000-0005-0000-0000-0000640C0000}"/>
    <cellStyle name="Normal 242" xfId="3436" xr:uid="{00000000-0005-0000-0000-0000650C0000}"/>
    <cellStyle name="Normal 242 2" xfId="5466" xr:uid="{00000000-0005-0000-0000-0000660C0000}"/>
    <cellStyle name="Normal 243" xfId="3437" xr:uid="{00000000-0005-0000-0000-0000670C0000}"/>
    <cellStyle name="Normal 243 2" xfId="5467" xr:uid="{00000000-0005-0000-0000-0000680C0000}"/>
    <cellStyle name="Normal 244" xfId="3438" xr:uid="{00000000-0005-0000-0000-0000690C0000}"/>
    <cellStyle name="Normal 244 2" xfId="5468" xr:uid="{00000000-0005-0000-0000-00006A0C0000}"/>
    <cellStyle name="Normal 245" xfId="3439" xr:uid="{00000000-0005-0000-0000-00006B0C0000}"/>
    <cellStyle name="Normal 245 2" xfId="5469" xr:uid="{00000000-0005-0000-0000-00006C0C0000}"/>
    <cellStyle name="Normal 246" xfId="3440" xr:uid="{00000000-0005-0000-0000-00006D0C0000}"/>
    <cellStyle name="Normal 246 2" xfId="5470" xr:uid="{00000000-0005-0000-0000-00006E0C0000}"/>
    <cellStyle name="Normal 247" xfId="3441" xr:uid="{00000000-0005-0000-0000-00006F0C0000}"/>
    <cellStyle name="Normal 247 2" xfId="5471" xr:uid="{00000000-0005-0000-0000-0000700C0000}"/>
    <cellStyle name="Normal 248" xfId="3442" xr:uid="{00000000-0005-0000-0000-0000710C0000}"/>
    <cellStyle name="Normal 248 2" xfId="5472" xr:uid="{00000000-0005-0000-0000-0000720C0000}"/>
    <cellStyle name="Normal 249" xfId="3443" xr:uid="{00000000-0005-0000-0000-0000730C0000}"/>
    <cellStyle name="Normal 249 2" xfId="5473" xr:uid="{00000000-0005-0000-0000-0000740C0000}"/>
    <cellStyle name="Normal 25" xfId="1423" xr:uid="{00000000-0005-0000-0000-0000750C0000}"/>
    <cellStyle name="Normal 25 2" xfId="1424" xr:uid="{00000000-0005-0000-0000-0000760C0000}"/>
    <cellStyle name="Normal 25 3" xfId="2451" xr:uid="{00000000-0005-0000-0000-0000770C0000}"/>
    <cellStyle name="Normal 25 3 2" xfId="3444" xr:uid="{00000000-0005-0000-0000-0000780C0000}"/>
    <cellStyle name="Normal 25 3 3" xfId="3445" xr:uid="{00000000-0005-0000-0000-0000790C0000}"/>
    <cellStyle name="Normal 25 3 4" xfId="3446" xr:uid="{00000000-0005-0000-0000-00007A0C0000}"/>
    <cellStyle name="Normal 25 3 5" xfId="4302" xr:uid="{00000000-0005-0000-0000-00007B0C0000}"/>
    <cellStyle name="Normal 250" xfId="3447" xr:uid="{00000000-0005-0000-0000-00007C0C0000}"/>
    <cellStyle name="Normal 250 2" xfId="5474" xr:uid="{00000000-0005-0000-0000-00007D0C0000}"/>
    <cellStyle name="Normal 251" xfId="3448" xr:uid="{00000000-0005-0000-0000-00007E0C0000}"/>
    <cellStyle name="Normal 251 2" xfId="5475" xr:uid="{00000000-0005-0000-0000-00007F0C0000}"/>
    <cellStyle name="Normal 252" xfId="3449" xr:uid="{00000000-0005-0000-0000-0000800C0000}"/>
    <cellStyle name="Normal 252 2" xfId="5476" xr:uid="{00000000-0005-0000-0000-0000810C0000}"/>
    <cellStyle name="Normal 253" xfId="3450" xr:uid="{00000000-0005-0000-0000-0000820C0000}"/>
    <cellStyle name="Normal 253 2" xfId="5477" xr:uid="{00000000-0005-0000-0000-0000830C0000}"/>
    <cellStyle name="Normal 254" xfId="3451" xr:uid="{00000000-0005-0000-0000-0000840C0000}"/>
    <cellStyle name="Normal 254 2" xfId="5478" xr:uid="{00000000-0005-0000-0000-0000850C0000}"/>
    <cellStyle name="Normal 255" xfId="3452" xr:uid="{00000000-0005-0000-0000-0000860C0000}"/>
    <cellStyle name="Normal 255 2" xfId="5479" xr:uid="{00000000-0005-0000-0000-0000870C0000}"/>
    <cellStyle name="Normal 256" xfId="3453" xr:uid="{00000000-0005-0000-0000-0000880C0000}"/>
    <cellStyle name="Normal 256 2" xfId="5480" xr:uid="{00000000-0005-0000-0000-0000890C0000}"/>
    <cellStyle name="Normal 257" xfId="3454" xr:uid="{00000000-0005-0000-0000-00008A0C0000}"/>
    <cellStyle name="Normal 257 2" xfId="5481" xr:uid="{00000000-0005-0000-0000-00008B0C0000}"/>
    <cellStyle name="Normal 258" xfId="4516" xr:uid="{00000000-0005-0000-0000-00008C0C0000}"/>
    <cellStyle name="Normal 258 2" xfId="5608" xr:uid="{00000000-0005-0000-0000-00008D0C0000}"/>
    <cellStyle name="Normal 259" xfId="4517" xr:uid="{00000000-0005-0000-0000-00008E0C0000}"/>
    <cellStyle name="Normal 259 2" xfId="5609" xr:uid="{00000000-0005-0000-0000-00008F0C0000}"/>
    <cellStyle name="Normal 26" xfId="1425" xr:uid="{00000000-0005-0000-0000-0000900C0000}"/>
    <cellStyle name="Normal 26 2" xfId="1426" xr:uid="{00000000-0005-0000-0000-0000910C0000}"/>
    <cellStyle name="Normal 26 3" xfId="2452" xr:uid="{00000000-0005-0000-0000-0000920C0000}"/>
    <cellStyle name="Normal 26 3 2" xfId="3455" xr:uid="{00000000-0005-0000-0000-0000930C0000}"/>
    <cellStyle name="Normal 26 3 3" xfId="3456" xr:uid="{00000000-0005-0000-0000-0000940C0000}"/>
    <cellStyle name="Normal 26 3 4" xfId="3457" xr:uid="{00000000-0005-0000-0000-0000950C0000}"/>
    <cellStyle name="Normal 26 3 5" xfId="4303" xr:uid="{00000000-0005-0000-0000-0000960C0000}"/>
    <cellStyle name="Normal 260" xfId="4518" xr:uid="{00000000-0005-0000-0000-0000970C0000}"/>
    <cellStyle name="Normal 260 2" xfId="5610" xr:uid="{00000000-0005-0000-0000-0000980C0000}"/>
    <cellStyle name="Normal 261" xfId="4519" xr:uid="{00000000-0005-0000-0000-0000990C0000}"/>
    <cellStyle name="Normal 261 2" xfId="5611" xr:uid="{00000000-0005-0000-0000-00009A0C0000}"/>
    <cellStyle name="Normal 262" xfId="4520" xr:uid="{00000000-0005-0000-0000-00009B0C0000}"/>
    <cellStyle name="Normal 262 2" xfId="5612" xr:uid="{00000000-0005-0000-0000-00009C0C0000}"/>
    <cellStyle name="Normal 263" xfId="4521" xr:uid="{00000000-0005-0000-0000-00009D0C0000}"/>
    <cellStyle name="Normal 263 2" xfId="5613" xr:uid="{00000000-0005-0000-0000-00009E0C0000}"/>
    <cellStyle name="Normal 264" xfId="4522" xr:uid="{00000000-0005-0000-0000-00009F0C0000}"/>
    <cellStyle name="Normal 264 2" xfId="5614" xr:uid="{00000000-0005-0000-0000-0000A00C0000}"/>
    <cellStyle name="Normal 265" xfId="4523" xr:uid="{00000000-0005-0000-0000-0000A10C0000}"/>
    <cellStyle name="Normal 265 2" xfId="5615" xr:uid="{00000000-0005-0000-0000-0000A20C0000}"/>
    <cellStyle name="Normal 266" xfId="4524" xr:uid="{00000000-0005-0000-0000-0000A30C0000}"/>
    <cellStyle name="Normal 266 2" xfId="5616" xr:uid="{00000000-0005-0000-0000-0000A40C0000}"/>
    <cellStyle name="Normal 267" xfId="4526" xr:uid="{00000000-0005-0000-0000-0000A50C0000}"/>
    <cellStyle name="Normal 267 2" xfId="5618" xr:uid="{00000000-0005-0000-0000-0000A60C0000}"/>
    <cellStyle name="Normal 268" xfId="4527" xr:uid="{00000000-0005-0000-0000-0000A70C0000}"/>
    <cellStyle name="Normal 268 2" xfId="5619" xr:uid="{00000000-0005-0000-0000-0000A80C0000}"/>
    <cellStyle name="Normal 269" xfId="4528" xr:uid="{00000000-0005-0000-0000-0000A90C0000}"/>
    <cellStyle name="Normal 269 2" xfId="5620" xr:uid="{00000000-0005-0000-0000-0000AA0C0000}"/>
    <cellStyle name="Normal 27" xfId="1427" xr:uid="{00000000-0005-0000-0000-0000AB0C0000}"/>
    <cellStyle name="Normal 27 2" xfId="1428" xr:uid="{00000000-0005-0000-0000-0000AC0C0000}"/>
    <cellStyle name="Normal 27 3" xfId="2453" xr:uid="{00000000-0005-0000-0000-0000AD0C0000}"/>
    <cellStyle name="Normal 27 3 2" xfId="3458" xr:uid="{00000000-0005-0000-0000-0000AE0C0000}"/>
    <cellStyle name="Normal 27 3 3" xfId="3459" xr:uid="{00000000-0005-0000-0000-0000AF0C0000}"/>
    <cellStyle name="Normal 27 3 4" xfId="3460" xr:uid="{00000000-0005-0000-0000-0000B00C0000}"/>
    <cellStyle name="Normal 27 3 5" xfId="4304" xr:uid="{00000000-0005-0000-0000-0000B10C0000}"/>
    <cellStyle name="Normal 270" xfId="4529" xr:uid="{00000000-0005-0000-0000-0000B20C0000}"/>
    <cellStyle name="Normal 270 2" xfId="5621" xr:uid="{00000000-0005-0000-0000-0000B30C0000}"/>
    <cellStyle name="Normal 271" xfId="4530" xr:uid="{00000000-0005-0000-0000-0000B40C0000}"/>
    <cellStyle name="Normal 271 2" xfId="5622" xr:uid="{00000000-0005-0000-0000-0000B50C0000}"/>
    <cellStyle name="Normal 272" xfId="4531" xr:uid="{00000000-0005-0000-0000-0000B60C0000}"/>
    <cellStyle name="Normal 272 2" xfId="5623" xr:uid="{00000000-0005-0000-0000-0000B70C0000}"/>
    <cellStyle name="Normal 273" xfId="4532" xr:uid="{00000000-0005-0000-0000-0000B80C0000}"/>
    <cellStyle name="Normal 273 2" xfId="5624" xr:uid="{00000000-0005-0000-0000-0000B90C0000}"/>
    <cellStyle name="Normal 274" xfId="4533" xr:uid="{00000000-0005-0000-0000-0000BA0C0000}"/>
    <cellStyle name="Normal 274 2" xfId="5625" xr:uid="{00000000-0005-0000-0000-0000BB0C0000}"/>
    <cellStyle name="Normal 275" xfId="4534" xr:uid="{00000000-0005-0000-0000-0000BC0C0000}"/>
    <cellStyle name="Normal 275 2" xfId="5626" xr:uid="{00000000-0005-0000-0000-0000BD0C0000}"/>
    <cellStyle name="Normal 276" xfId="4535" xr:uid="{00000000-0005-0000-0000-0000BE0C0000}"/>
    <cellStyle name="Normal 276 2" xfId="5627" xr:uid="{00000000-0005-0000-0000-0000BF0C0000}"/>
    <cellStyle name="Normal 277" xfId="4536" xr:uid="{00000000-0005-0000-0000-0000C00C0000}"/>
    <cellStyle name="Normal 277 2" xfId="5628" xr:uid="{00000000-0005-0000-0000-0000C10C0000}"/>
    <cellStyle name="Normal 278" xfId="4537" xr:uid="{00000000-0005-0000-0000-0000C20C0000}"/>
    <cellStyle name="Normal 278 2" xfId="5629" xr:uid="{00000000-0005-0000-0000-0000C30C0000}"/>
    <cellStyle name="Normal 279" xfId="4538" xr:uid="{00000000-0005-0000-0000-0000C40C0000}"/>
    <cellStyle name="Normal 279 2" xfId="5630" xr:uid="{00000000-0005-0000-0000-0000C50C0000}"/>
    <cellStyle name="Normal 28" xfId="1429" xr:uid="{00000000-0005-0000-0000-0000C60C0000}"/>
    <cellStyle name="Normal 28 2" xfId="1430" xr:uid="{00000000-0005-0000-0000-0000C70C0000}"/>
    <cellStyle name="Normal 28 3" xfId="2454" xr:uid="{00000000-0005-0000-0000-0000C80C0000}"/>
    <cellStyle name="Normal 28 3 2" xfId="3461" xr:uid="{00000000-0005-0000-0000-0000C90C0000}"/>
    <cellStyle name="Normal 28 3 3" xfId="3462" xr:uid="{00000000-0005-0000-0000-0000CA0C0000}"/>
    <cellStyle name="Normal 28 3 4" xfId="3463" xr:uid="{00000000-0005-0000-0000-0000CB0C0000}"/>
    <cellStyle name="Normal 28 3 5" xfId="4305" xr:uid="{00000000-0005-0000-0000-0000CC0C0000}"/>
    <cellStyle name="Normal 280" xfId="4539" xr:uid="{00000000-0005-0000-0000-0000CD0C0000}"/>
    <cellStyle name="Normal 280 2" xfId="5631" xr:uid="{00000000-0005-0000-0000-0000CE0C0000}"/>
    <cellStyle name="Normal 281" xfId="4540" xr:uid="{00000000-0005-0000-0000-0000CF0C0000}"/>
    <cellStyle name="Normal 281 2" xfId="5632" xr:uid="{00000000-0005-0000-0000-0000D00C0000}"/>
    <cellStyle name="Normal 282" xfId="4541" xr:uid="{00000000-0005-0000-0000-0000D10C0000}"/>
    <cellStyle name="Normal 282 2" xfId="5633" xr:uid="{00000000-0005-0000-0000-0000D20C0000}"/>
    <cellStyle name="Normal 283" xfId="4542" xr:uid="{00000000-0005-0000-0000-0000D30C0000}"/>
    <cellStyle name="Normal 283 2" xfId="5634" xr:uid="{00000000-0005-0000-0000-0000D40C0000}"/>
    <cellStyle name="Normal 284" xfId="4543" xr:uid="{00000000-0005-0000-0000-0000D50C0000}"/>
    <cellStyle name="Normal 284 2" xfId="5635" xr:uid="{00000000-0005-0000-0000-0000D60C0000}"/>
    <cellStyle name="Normal 285" xfId="4544" xr:uid="{00000000-0005-0000-0000-0000D70C0000}"/>
    <cellStyle name="Normal 285 2" xfId="5636" xr:uid="{00000000-0005-0000-0000-0000D80C0000}"/>
    <cellStyle name="Normal 286" xfId="4545" xr:uid="{00000000-0005-0000-0000-0000D90C0000}"/>
    <cellStyle name="Normal 286 2" xfId="5637" xr:uid="{00000000-0005-0000-0000-0000DA0C0000}"/>
    <cellStyle name="Normal 287" xfId="4546" xr:uid="{00000000-0005-0000-0000-0000DB0C0000}"/>
    <cellStyle name="Normal 287 2" xfId="5638" xr:uid="{00000000-0005-0000-0000-0000DC0C0000}"/>
    <cellStyle name="Normal 288" xfId="4547" xr:uid="{00000000-0005-0000-0000-0000DD0C0000}"/>
    <cellStyle name="Normal 288 2" xfId="4612" xr:uid="{00000000-0005-0000-0000-0000DE0C0000}"/>
    <cellStyle name="Normal 288 2 2" xfId="5703" xr:uid="{00000000-0005-0000-0000-0000DF0C0000}"/>
    <cellStyle name="Normal 288 3" xfId="5639" xr:uid="{00000000-0005-0000-0000-0000E00C0000}"/>
    <cellStyle name="Normal 289" xfId="4548" xr:uid="{00000000-0005-0000-0000-0000E10C0000}"/>
    <cellStyle name="Normal 289 10" xfId="4562" xr:uid="{00000000-0005-0000-0000-0000E20C0000}"/>
    <cellStyle name="Normal 289 10 2" xfId="5654" xr:uid="{00000000-0005-0000-0000-0000E30C0000}"/>
    <cellStyle name="Normal 289 11" xfId="4563" xr:uid="{00000000-0005-0000-0000-0000E40C0000}"/>
    <cellStyle name="Normal 289 11 2" xfId="5655" xr:uid="{00000000-0005-0000-0000-0000E50C0000}"/>
    <cellStyle name="Normal 289 12" xfId="4564" xr:uid="{00000000-0005-0000-0000-0000E60C0000}"/>
    <cellStyle name="Normal 289 12 2" xfId="5656" xr:uid="{00000000-0005-0000-0000-0000E70C0000}"/>
    <cellStyle name="Normal 289 13" xfId="4565" xr:uid="{00000000-0005-0000-0000-0000E80C0000}"/>
    <cellStyle name="Normal 289 13 2" xfId="5657" xr:uid="{00000000-0005-0000-0000-0000E90C0000}"/>
    <cellStyle name="Normal 289 14" xfId="4566" xr:uid="{00000000-0005-0000-0000-0000EA0C0000}"/>
    <cellStyle name="Normal 289 14 2" xfId="5658" xr:uid="{00000000-0005-0000-0000-0000EB0C0000}"/>
    <cellStyle name="Normal 289 15" xfId="4567" xr:uid="{00000000-0005-0000-0000-0000EC0C0000}"/>
    <cellStyle name="Normal 289 15 2" xfId="5659" xr:uid="{00000000-0005-0000-0000-0000ED0C0000}"/>
    <cellStyle name="Normal 289 16" xfId="4568" xr:uid="{00000000-0005-0000-0000-0000EE0C0000}"/>
    <cellStyle name="Normal 289 16 2" xfId="5660" xr:uid="{00000000-0005-0000-0000-0000EF0C0000}"/>
    <cellStyle name="Normal 289 17" xfId="5640" xr:uid="{00000000-0005-0000-0000-0000F00C0000}"/>
    <cellStyle name="Normal 289 2" xfId="4569" xr:uid="{00000000-0005-0000-0000-0000F10C0000}"/>
    <cellStyle name="Normal 289 2 2" xfId="5661" xr:uid="{00000000-0005-0000-0000-0000F20C0000}"/>
    <cellStyle name="Normal 289 3" xfId="4570" xr:uid="{00000000-0005-0000-0000-0000F30C0000}"/>
    <cellStyle name="Normal 289 3 2" xfId="5662" xr:uid="{00000000-0005-0000-0000-0000F40C0000}"/>
    <cellStyle name="Normal 289 4" xfId="4571" xr:uid="{00000000-0005-0000-0000-0000F50C0000}"/>
    <cellStyle name="Normal 289 4 2" xfId="5663" xr:uid="{00000000-0005-0000-0000-0000F60C0000}"/>
    <cellStyle name="Normal 289 5" xfId="4572" xr:uid="{00000000-0005-0000-0000-0000F70C0000}"/>
    <cellStyle name="Normal 289 5 2" xfId="5664" xr:uid="{00000000-0005-0000-0000-0000F80C0000}"/>
    <cellStyle name="Normal 289 6" xfId="4573" xr:uid="{00000000-0005-0000-0000-0000F90C0000}"/>
    <cellStyle name="Normal 289 6 2" xfId="5665" xr:uid="{00000000-0005-0000-0000-0000FA0C0000}"/>
    <cellStyle name="Normal 289 7" xfId="4574" xr:uid="{00000000-0005-0000-0000-0000FB0C0000}"/>
    <cellStyle name="Normal 289 7 2" xfId="5666" xr:uid="{00000000-0005-0000-0000-0000FC0C0000}"/>
    <cellStyle name="Normal 289 8" xfId="4575" xr:uid="{00000000-0005-0000-0000-0000FD0C0000}"/>
    <cellStyle name="Normal 289 8 2" xfId="5667" xr:uid="{00000000-0005-0000-0000-0000FE0C0000}"/>
    <cellStyle name="Normal 289 9" xfId="4576" xr:uid="{00000000-0005-0000-0000-0000FF0C0000}"/>
    <cellStyle name="Normal 289 9 2" xfId="5668" xr:uid="{00000000-0005-0000-0000-0000000D0000}"/>
    <cellStyle name="Normal 29" xfId="86" xr:uid="{00000000-0005-0000-0000-0000010D0000}"/>
    <cellStyle name="Normal 29 2" xfId="417" xr:uid="{00000000-0005-0000-0000-0000020D0000}"/>
    <cellStyle name="Normal 29 2 2" xfId="1432" xr:uid="{00000000-0005-0000-0000-0000030D0000}"/>
    <cellStyle name="Normal 29 3" xfId="326" xr:uid="{00000000-0005-0000-0000-0000040D0000}"/>
    <cellStyle name="Normal 29 3 2" xfId="3464" xr:uid="{00000000-0005-0000-0000-0000050D0000}"/>
    <cellStyle name="Normal 29 3 3" xfId="3465" xr:uid="{00000000-0005-0000-0000-0000060D0000}"/>
    <cellStyle name="Normal 29 3 4" xfId="3466" xr:uid="{00000000-0005-0000-0000-0000070D0000}"/>
    <cellStyle name="Normal 29 3 5" xfId="4306" xr:uid="{00000000-0005-0000-0000-0000080D0000}"/>
    <cellStyle name="Normal 29 3 6" xfId="2455" xr:uid="{00000000-0005-0000-0000-0000090D0000}"/>
    <cellStyle name="Normal 29 4" xfId="473" xr:uid="{00000000-0005-0000-0000-00000A0D0000}"/>
    <cellStyle name="Normal 29 5" xfId="1431" xr:uid="{00000000-0005-0000-0000-00000B0D0000}"/>
    <cellStyle name="Normal 290" xfId="4549" xr:uid="{00000000-0005-0000-0000-00000C0D0000}"/>
    <cellStyle name="Normal 290 2" xfId="5641" xr:uid="{00000000-0005-0000-0000-00000D0D0000}"/>
    <cellStyle name="Normal 291" xfId="4550" xr:uid="{00000000-0005-0000-0000-00000E0D0000}"/>
    <cellStyle name="Normal 291 2" xfId="5642" xr:uid="{00000000-0005-0000-0000-00000F0D0000}"/>
    <cellStyle name="Normal 292" xfId="4551" xr:uid="{00000000-0005-0000-0000-0000100D0000}"/>
    <cellStyle name="Normal 292 2" xfId="5643" xr:uid="{00000000-0005-0000-0000-0000110D0000}"/>
    <cellStyle name="Normal 293" xfId="4552" xr:uid="{00000000-0005-0000-0000-0000120D0000}"/>
    <cellStyle name="Normal 293 2" xfId="5644" xr:uid="{00000000-0005-0000-0000-0000130D0000}"/>
    <cellStyle name="Normal 294" xfId="4553" xr:uid="{00000000-0005-0000-0000-0000140D0000}"/>
    <cellStyle name="Normal 294 2" xfId="5645" xr:uid="{00000000-0005-0000-0000-0000150D0000}"/>
    <cellStyle name="Normal 295" xfId="4554" xr:uid="{00000000-0005-0000-0000-0000160D0000}"/>
    <cellStyle name="Normal 295 2" xfId="5646" xr:uid="{00000000-0005-0000-0000-0000170D0000}"/>
    <cellStyle name="Normal 296" xfId="4555" xr:uid="{00000000-0005-0000-0000-0000180D0000}"/>
    <cellStyle name="Normal 296 2" xfId="5647" xr:uid="{00000000-0005-0000-0000-0000190D0000}"/>
    <cellStyle name="Normal 297" xfId="4556" xr:uid="{00000000-0005-0000-0000-00001A0D0000}"/>
    <cellStyle name="Normal 297 2" xfId="5648" xr:uid="{00000000-0005-0000-0000-00001B0D0000}"/>
    <cellStyle name="Normal 298" xfId="4557" xr:uid="{00000000-0005-0000-0000-00001C0D0000}"/>
    <cellStyle name="Normal 298 2" xfId="5649" xr:uid="{00000000-0005-0000-0000-00001D0D0000}"/>
    <cellStyle name="Normal 299" xfId="4558" xr:uid="{00000000-0005-0000-0000-00001E0D0000}"/>
    <cellStyle name="Normal 299 2" xfId="4593" xr:uid="{00000000-0005-0000-0000-00001F0D0000}"/>
    <cellStyle name="Normal 299 2 2" xfId="5684" xr:uid="{00000000-0005-0000-0000-0000200D0000}"/>
    <cellStyle name="Normal 299 3" xfId="5650" xr:uid="{00000000-0005-0000-0000-0000210D0000}"/>
    <cellStyle name="Normal 3" xfId="87" xr:uid="{00000000-0005-0000-0000-0000220D0000}"/>
    <cellStyle name="Normal 3 10" xfId="1434" xr:uid="{00000000-0005-0000-0000-0000230D0000}"/>
    <cellStyle name="Normal 3 11" xfId="127" xr:uid="{00000000-0005-0000-0000-0000240D0000}"/>
    <cellStyle name="Normal 3 11 2" xfId="442" xr:uid="{00000000-0005-0000-0000-0000250D0000}"/>
    <cellStyle name="Normal 3 11 3" xfId="351" xr:uid="{00000000-0005-0000-0000-0000260D0000}"/>
    <cellStyle name="Normal 3 11 4" xfId="476" xr:uid="{00000000-0005-0000-0000-0000270D0000}"/>
    <cellStyle name="Normal 3 11 5" xfId="1435" xr:uid="{00000000-0005-0000-0000-0000280D0000}"/>
    <cellStyle name="Normal 3 12" xfId="1436" xr:uid="{00000000-0005-0000-0000-0000290D0000}"/>
    <cellStyle name="Normal 3 13" xfId="525" xr:uid="{00000000-0005-0000-0000-00002A0D0000}"/>
    <cellStyle name="Normal 3 14" xfId="3467" xr:uid="{00000000-0005-0000-0000-00002B0D0000}"/>
    <cellStyle name="Normal 3 14 2" xfId="3468" xr:uid="{00000000-0005-0000-0000-00002C0D0000}"/>
    <cellStyle name="Normal 3 15" xfId="4577" xr:uid="{00000000-0005-0000-0000-00002D0D0000}"/>
    <cellStyle name="Normal 3 16" xfId="4790" xr:uid="{00000000-0005-0000-0000-00002E0D0000}"/>
    <cellStyle name="Normal 3 17" xfId="1433" xr:uid="{00000000-0005-0000-0000-00002F0D0000}"/>
    <cellStyle name="Normal 3 2" xfId="88" xr:uid="{00000000-0005-0000-0000-0000300D0000}"/>
    <cellStyle name="Normal 3 2 2" xfId="125" xr:uid="{00000000-0005-0000-0000-0000310D0000}"/>
    <cellStyle name="Normal 3 2 2 2" xfId="3469" xr:uid="{00000000-0005-0000-0000-0000320D0000}"/>
    <cellStyle name="Normal 3 2 2 3" xfId="1438" xr:uid="{00000000-0005-0000-0000-0000330D0000}"/>
    <cellStyle name="Normal 3 2 3" xfId="2211" xr:uid="{00000000-0005-0000-0000-0000340D0000}"/>
    <cellStyle name="Normal 3 2 4" xfId="1437" xr:uid="{00000000-0005-0000-0000-0000350D0000}"/>
    <cellStyle name="Normal 3 3" xfId="227" xr:uid="{00000000-0005-0000-0000-0000360D0000}"/>
    <cellStyle name="Normal 3 3 2" xfId="448" xr:uid="{00000000-0005-0000-0000-0000370D0000}"/>
    <cellStyle name="Normal 3 3 3" xfId="357" xr:uid="{00000000-0005-0000-0000-0000380D0000}"/>
    <cellStyle name="Normal 3 3 4" xfId="479" xr:uid="{00000000-0005-0000-0000-0000390D0000}"/>
    <cellStyle name="Normal 3 3 5" xfId="1439" xr:uid="{00000000-0005-0000-0000-00003A0D0000}"/>
    <cellStyle name="Normal 3 4" xfId="418" xr:uid="{00000000-0005-0000-0000-00003B0D0000}"/>
    <cellStyle name="Normal 3 4 2" xfId="1440" xr:uid="{00000000-0005-0000-0000-00003C0D0000}"/>
    <cellStyle name="Normal 3 5" xfId="327" xr:uid="{00000000-0005-0000-0000-00003D0D0000}"/>
    <cellStyle name="Normal 3 5 2" xfId="1441" xr:uid="{00000000-0005-0000-0000-00003E0D0000}"/>
    <cellStyle name="Normal 3 6" xfId="474" xr:uid="{00000000-0005-0000-0000-00003F0D0000}"/>
    <cellStyle name="Normal 3 6 2" xfId="1442" xr:uid="{00000000-0005-0000-0000-0000400D0000}"/>
    <cellStyle name="Normal 3 7" xfId="1443" xr:uid="{00000000-0005-0000-0000-0000410D0000}"/>
    <cellStyle name="Normal 3 8" xfId="1444" xr:uid="{00000000-0005-0000-0000-0000420D0000}"/>
    <cellStyle name="Normal 3 9" xfId="1445" xr:uid="{00000000-0005-0000-0000-0000430D0000}"/>
    <cellStyle name="Normal 3_APU´S_NO_PREVISTOS (1)" xfId="228" xr:uid="{00000000-0005-0000-0000-0000440D0000}"/>
    <cellStyle name="Normal 30" xfId="1446" xr:uid="{00000000-0005-0000-0000-0000450D0000}"/>
    <cellStyle name="Normal 30 2" xfId="1447" xr:uid="{00000000-0005-0000-0000-0000460D0000}"/>
    <cellStyle name="Normal 30 3" xfId="2456" xr:uid="{00000000-0005-0000-0000-0000470D0000}"/>
    <cellStyle name="Normal 30 3 2" xfId="3470" xr:uid="{00000000-0005-0000-0000-0000480D0000}"/>
    <cellStyle name="Normal 30 3 3" xfId="3471" xr:uid="{00000000-0005-0000-0000-0000490D0000}"/>
    <cellStyle name="Normal 30 3 4" xfId="3472" xr:uid="{00000000-0005-0000-0000-00004A0D0000}"/>
    <cellStyle name="Normal 30 3 5" xfId="4307" xr:uid="{00000000-0005-0000-0000-00004B0D0000}"/>
    <cellStyle name="Normal 300" xfId="4578" xr:uid="{00000000-0005-0000-0000-00004C0D0000}"/>
    <cellStyle name="Normal 300 2" xfId="5669" xr:uid="{00000000-0005-0000-0000-00004D0D0000}"/>
    <cellStyle name="Normal 301" xfId="4579" xr:uid="{00000000-0005-0000-0000-00004E0D0000}"/>
    <cellStyle name="Normal 301 2" xfId="5670" xr:uid="{00000000-0005-0000-0000-00004F0D0000}"/>
    <cellStyle name="Normal 302" xfId="4580" xr:uid="{00000000-0005-0000-0000-0000500D0000}"/>
    <cellStyle name="Normal 302 2" xfId="5671" xr:uid="{00000000-0005-0000-0000-0000510D0000}"/>
    <cellStyle name="Normal 303" xfId="4581" xr:uid="{00000000-0005-0000-0000-0000520D0000}"/>
    <cellStyle name="Normal 303 2" xfId="5672" xr:uid="{00000000-0005-0000-0000-0000530D0000}"/>
    <cellStyle name="Normal 304" xfId="4582" xr:uid="{00000000-0005-0000-0000-0000540D0000}"/>
    <cellStyle name="Normal 304 2" xfId="5673" xr:uid="{00000000-0005-0000-0000-0000550D0000}"/>
    <cellStyle name="Normal 305" xfId="4583" xr:uid="{00000000-0005-0000-0000-0000560D0000}"/>
    <cellStyle name="Normal 305 2" xfId="5674" xr:uid="{00000000-0005-0000-0000-0000570D0000}"/>
    <cellStyle name="Normal 306" xfId="4584" xr:uid="{00000000-0005-0000-0000-0000580D0000}"/>
    <cellStyle name="Normal 306 2" xfId="5675" xr:uid="{00000000-0005-0000-0000-0000590D0000}"/>
    <cellStyle name="Normal 307" xfId="4585" xr:uid="{00000000-0005-0000-0000-00005A0D0000}"/>
    <cellStyle name="Normal 307 2" xfId="5676" xr:uid="{00000000-0005-0000-0000-00005B0D0000}"/>
    <cellStyle name="Normal 308" xfId="4586" xr:uid="{00000000-0005-0000-0000-00005C0D0000}"/>
    <cellStyle name="Normal 308 2" xfId="5677" xr:uid="{00000000-0005-0000-0000-00005D0D0000}"/>
    <cellStyle name="Normal 309" xfId="4587" xr:uid="{00000000-0005-0000-0000-00005E0D0000}"/>
    <cellStyle name="Normal 309 2" xfId="5678" xr:uid="{00000000-0005-0000-0000-00005F0D0000}"/>
    <cellStyle name="Normal 31" xfId="1448" xr:uid="{00000000-0005-0000-0000-0000600D0000}"/>
    <cellStyle name="Normal 31 10" xfId="1449" xr:uid="{00000000-0005-0000-0000-0000610D0000}"/>
    <cellStyle name="Normal 31 10 2" xfId="1450" xr:uid="{00000000-0005-0000-0000-0000620D0000}"/>
    <cellStyle name="Normal 31 10 3" xfId="2457" xr:uid="{00000000-0005-0000-0000-0000630D0000}"/>
    <cellStyle name="Normal 31 10 3 2" xfId="3473" xr:uid="{00000000-0005-0000-0000-0000640D0000}"/>
    <cellStyle name="Normal 31 10 3 3" xfId="3474" xr:uid="{00000000-0005-0000-0000-0000650D0000}"/>
    <cellStyle name="Normal 31 10 3 4" xfId="3475" xr:uid="{00000000-0005-0000-0000-0000660D0000}"/>
    <cellStyle name="Normal 31 10 3 5" xfId="4308" xr:uid="{00000000-0005-0000-0000-0000670D0000}"/>
    <cellStyle name="Normal 31 11" xfId="1451" xr:uid="{00000000-0005-0000-0000-0000680D0000}"/>
    <cellStyle name="Normal 31 11 2" xfId="1452" xr:uid="{00000000-0005-0000-0000-0000690D0000}"/>
    <cellStyle name="Normal 31 11 3" xfId="2458" xr:uid="{00000000-0005-0000-0000-00006A0D0000}"/>
    <cellStyle name="Normal 31 11 3 2" xfId="3476" xr:uid="{00000000-0005-0000-0000-00006B0D0000}"/>
    <cellStyle name="Normal 31 11 3 3" xfId="3477" xr:uid="{00000000-0005-0000-0000-00006C0D0000}"/>
    <cellStyle name="Normal 31 11 3 4" xfId="3478" xr:uid="{00000000-0005-0000-0000-00006D0D0000}"/>
    <cellStyle name="Normal 31 11 3 5" xfId="4309" xr:uid="{00000000-0005-0000-0000-00006E0D0000}"/>
    <cellStyle name="Normal 31 12" xfId="1453" xr:uid="{00000000-0005-0000-0000-00006F0D0000}"/>
    <cellStyle name="Normal 31 12 2" xfId="1454" xr:uid="{00000000-0005-0000-0000-0000700D0000}"/>
    <cellStyle name="Normal 31 12 3" xfId="2459" xr:uid="{00000000-0005-0000-0000-0000710D0000}"/>
    <cellStyle name="Normal 31 12 3 2" xfId="3479" xr:uid="{00000000-0005-0000-0000-0000720D0000}"/>
    <cellStyle name="Normal 31 12 3 3" xfId="3480" xr:uid="{00000000-0005-0000-0000-0000730D0000}"/>
    <cellStyle name="Normal 31 12 3 4" xfId="3481" xr:uid="{00000000-0005-0000-0000-0000740D0000}"/>
    <cellStyle name="Normal 31 12 3 5" xfId="4310" xr:uid="{00000000-0005-0000-0000-0000750D0000}"/>
    <cellStyle name="Normal 31 13" xfId="1455" xr:uid="{00000000-0005-0000-0000-0000760D0000}"/>
    <cellStyle name="Normal 31 13 2" xfId="1456" xr:uid="{00000000-0005-0000-0000-0000770D0000}"/>
    <cellStyle name="Normal 31 13 3" xfId="2460" xr:uid="{00000000-0005-0000-0000-0000780D0000}"/>
    <cellStyle name="Normal 31 13 3 2" xfId="3482" xr:uid="{00000000-0005-0000-0000-0000790D0000}"/>
    <cellStyle name="Normal 31 13 3 3" xfId="3483" xr:uid="{00000000-0005-0000-0000-00007A0D0000}"/>
    <cellStyle name="Normal 31 13 3 4" xfId="3484" xr:uid="{00000000-0005-0000-0000-00007B0D0000}"/>
    <cellStyle name="Normal 31 13 3 5" xfId="4311" xr:uid="{00000000-0005-0000-0000-00007C0D0000}"/>
    <cellStyle name="Normal 31 14" xfId="1457" xr:uid="{00000000-0005-0000-0000-00007D0D0000}"/>
    <cellStyle name="Normal 31 14 2" xfId="1458" xr:uid="{00000000-0005-0000-0000-00007E0D0000}"/>
    <cellStyle name="Normal 31 14 3" xfId="2461" xr:uid="{00000000-0005-0000-0000-00007F0D0000}"/>
    <cellStyle name="Normal 31 14 3 2" xfId="3485" xr:uid="{00000000-0005-0000-0000-0000800D0000}"/>
    <cellStyle name="Normal 31 14 3 3" xfId="3486" xr:uid="{00000000-0005-0000-0000-0000810D0000}"/>
    <cellStyle name="Normal 31 14 3 4" xfId="3487" xr:uid="{00000000-0005-0000-0000-0000820D0000}"/>
    <cellStyle name="Normal 31 14 3 5" xfId="4312" xr:uid="{00000000-0005-0000-0000-0000830D0000}"/>
    <cellStyle name="Normal 31 15" xfId="1459" xr:uid="{00000000-0005-0000-0000-0000840D0000}"/>
    <cellStyle name="Normal 31 15 2" xfId="1460" xr:uid="{00000000-0005-0000-0000-0000850D0000}"/>
    <cellStyle name="Normal 31 15 3" xfId="2462" xr:uid="{00000000-0005-0000-0000-0000860D0000}"/>
    <cellStyle name="Normal 31 15 3 2" xfId="3488" xr:uid="{00000000-0005-0000-0000-0000870D0000}"/>
    <cellStyle name="Normal 31 15 3 3" xfId="3489" xr:uid="{00000000-0005-0000-0000-0000880D0000}"/>
    <cellStyle name="Normal 31 15 3 4" xfId="3490" xr:uid="{00000000-0005-0000-0000-0000890D0000}"/>
    <cellStyle name="Normal 31 15 3 5" xfId="4313" xr:uid="{00000000-0005-0000-0000-00008A0D0000}"/>
    <cellStyle name="Normal 31 16" xfId="1461" xr:uid="{00000000-0005-0000-0000-00008B0D0000}"/>
    <cellStyle name="Normal 31 16 2" xfId="1462" xr:uid="{00000000-0005-0000-0000-00008C0D0000}"/>
    <cellStyle name="Normal 31 16 3" xfId="2463" xr:uid="{00000000-0005-0000-0000-00008D0D0000}"/>
    <cellStyle name="Normal 31 16 3 2" xfId="3491" xr:uid="{00000000-0005-0000-0000-00008E0D0000}"/>
    <cellStyle name="Normal 31 16 3 3" xfId="3492" xr:uid="{00000000-0005-0000-0000-00008F0D0000}"/>
    <cellStyle name="Normal 31 16 3 4" xfId="3493" xr:uid="{00000000-0005-0000-0000-0000900D0000}"/>
    <cellStyle name="Normal 31 16 3 5" xfId="4314" xr:uid="{00000000-0005-0000-0000-0000910D0000}"/>
    <cellStyle name="Normal 31 17" xfId="1463" xr:uid="{00000000-0005-0000-0000-0000920D0000}"/>
    <cellStyle name="Normal 31 17 2" xfId="1464" xr:uid="{00000000-0005-0000-0000-0000930D0000}"/>
    <cellStyle name="Normal 31 17 3" xfId="2464" xr:uid="{00000000-0005-0000-0000-0000940D0000}"/>
    <cellStyle name="Normal 31 17 3 2" xfId="3494" xr:uid="{00000000-0005-0000-0000-0000950D0000}"/>
    <cellStyle name="Normal 31 17 3 3" xfId="3495" xr:uid="{00000000-0005-0000-0000-0000960D0000}"/>
    <cellStyle name="Normal 31 17 3 4" xfId="3496" xr:uid="{00000000-0005-0000-0000-0000970D0000}"/>
    <cellStyle name="Normal 31 17 3 5" xfId="4315" xr:uid="{00000000-0005-0000-0000-0000980D0000}"/>
    <cellStyle name="Normal 31 18" xfId="1465" xr:uid="{00000000-0005-0000-0000-0000990D0000}"/>
    <cellStyle name="Normal 31 18 2" xfId="1466" xr:uid="{00000000-0005-0000-0000-00009A0D0000}"/>
    <cellStyle name="Normal 31 18 3" xfId="2465" xr:uid="{00000000-0005-0000-0000-00009B0D0000}"/>
    <cellStyle name="Normal 31 18 3 2" xfId="3497" xr:uid="{00000000-0005-0000-0000-00009C0D0000}"/>
    <cellStyle name="Normal 31 18 3 3" xfId="3498" xr:uid="{00000000-0005-0000-0000-00009D0D0000}"/>
    <cellStyle name="Normal 31 18 3 4" xfId="3499" xr:uid="{00000000-0005-0000-0000-00009E0D0000}"/>
    <cellStyle name="Normal 31 18 3 5" xfId="4316" xr:uid="{00000000-0005-0000-0000-00009F0D0000}"/>
    <cellStyle name="Normal 31 19" xfId="1467" xr:uid="{00000000-0005-0000-0000-0000A00D0000}"/>
    <cellStyle name="Normal 31 19 2" xfId="1468" xr:uid="{00000000-0005-0000-0000-0000A10D0000}"/>
    <cellStyle name="Normal 31 19 3" xfId="2466" xr:uid="{00000000-0005-0000-0000-0000A20D0000}"/>
    <cellStyle name="Normal 31 19 3 2" xfId="3500" xr:uid="{00000000-0005-0000-0000-0000A30D0000}"/>
    <cellStyle name="Normal 31 19 3 3" xfId="3501" xr:uid="{00000000-0005-0000-0000-0000A40D0000}"/>
    <cellStyle name="Normal 31 19 3 4" xfId="3502" xr:uid="{00000000-0005-0000-0000-0000A50D0000}"/>
    <cellStyle name="Normal 31 19 3 5" xfId="4317" xr:uid="{00000000-0005-0000-0000-0000A60D0000}"/>
    <cellStyle name="Normal 31 2" xfId="1469" xr:uid="{00000000-0005-0000-0000-0000A70D0000}"/>
    <cellStyle name="Normal 31 2 2" xfId="1470" xr:uid="{00000000-0005-0000-0000-0000A80D0000}"/>
    <cellStyle name="Normal 31 2 3" xfId="2467" xr:uid="{00000000-0005-0000-0000-0000A90D0000}"/>
    <cellStyle name="Normal 31 2 3 2" xfId="3503" xr:uid="{00000000-0005-0000-0000-0000AA0D0000}"/>
    <cellStyle name="Normal 31 2 3 3" xfId="3504" xr:uid="{00000000-0005-0000-0000-0000AB0D0000}"/>
    <cellStyle name="Normal 31 2 3 4" xfId="3505" xr:uid="{00000000-0005-0000-0000-0000AC0D0000}"/>
    <cellStyle name="Normal 31 2 3 5" xfId="4318" xr:uid="{00000000-0005-0000-0000-0000AD0D0000}"/>
    <cellStyle name="Normal 31 20" xfId="1471" xr:uid="{00000000-0005-0000-0000-0000AE0D0000}"/>
    <cellStyle name="Normal 31 20 2" xfId="1472" xr:uid="{00000000-0005-0000-0000-0000AF0D0000}"/>
    <cellStyle name="Normal 31 20 3" xfId="2468" xr:uid="{00000000-0005-0000-0000-0000B00D0000}"/>
    <cellStyle name="Normal 31 20 3 2" xfId="3506" xr:uid="{00000000-0005-0000-0000-0000B10D0000}"/>
    <cellStyle name="Normal 31 20 3 3" xfId="3507" xr:uid="{00000000-0005-0000-0000-0000B20D0000}"/>
    <cellStyle name="Normal 31 20 3 4" xfId="3508" xr:uid="{00000000-0005-0000-0000-0000B30D0000}"/>
    <cellStyle name="Normal 31 20 3 5" xfId="4319" xr:uid="{00000000-0005-0000-0000-0000B40D0000}"/>
    <cellStyle name="Normal 31 21" xfId="1473" xr:uid="{00000000-0005-0000-0000-0000B50D0000}"/>
    <cellStyle name="Normal 31 21 2" xfId="1474" xr:uid="{00000000-0005-0000-0000-0000B60D0000}"/>
    <cellStyle name="Normal 31 21 3" xfId="2469" xr:uid="{00000000-0005-0000-0000-0000B70D0000}"/>
    <cellStyle name="Normal 31 21 3 2" xfId="3509" xr:uid="{00000000-0005-0000-0000-0000B80D0000}"/>
    <cellStyle name="Normal 31 21 3 3" xfId="3510" xr:uid="{00000000-0005-0000-0000-0000B90D0000}"/>
    <cellStyle name="Normal 31 21 3 4" xfId="3511" xr:uid="{00000000-0005-0000-0000-0000BA0D0000}"/>
    <cellStyle name="Normal 31 21 3 5" xfId="4320" xr:uid="{00000000-0005-0000-0000-0000BB0D0000}"/>
    <cellStyle name="Normal 31 22" xfId="1475" xr:uid="{00000000-0005-0000-0000-0000BC0D0000}"/>
    <cellStyle name="Normal 31 22 2" xfId="1476" xr:uid="{00000000-0005-0000-0000-0000BD0D0000}"/>
    <cellStyle name="Normal 31 22 3" xfId="2470" xr:uid="{00000000-0005-0000-0000-0000BE0D0000}"/>
    <cellStyle name="Normal 31 22 3 2" xfId="3512" xr:uid="{00000000-0005-0000-0000-0000BF0D0000}"/>
    <cellStyle name="Normal 31 22 3 3" xfId="3513" xr:uid="{00000000-0005-0000-0000-0000C00D0000}"/>
    <cellStyle name="Normal 31 22 3 4" xfId="3514" xr:uid="{00000000-0005-0000-0000-0000C10D0000}"/>
    <cellStyle name="Normal 31 22 3 5" xfId="4321" xr:uid="{00000000-0005-0000-0000-0000C20D0000}"/>
    <cellStyle name="Normal 31 23" xfId="1477" xr:uid="{00000000-0005-0000-0000-0000C30D0000}"/>
    <cellStyle name="Normal 31 23 2" xfId="1478" xr:uid="{00000000-0005-0000-0000-0000C40D0000}"/>
    <cellStyle name="Normal 31 23 3" xfId="2471" xr:uid="{00000000-0005-0000-0000-0000C50D0000}"/>
    <cellStyle name="Normal 31 23 3 2" xfId="3515" xr:uid="{00000000-0005-0000-0000-0000C60D0000}"/>
    <cellStyle name="Normal 31 23 3 3" xfId="3516" xr:uid="{00000000-0005-0000-0000-0000C70D0000}"/>
    <cellStyle name="Normal 31 23 3 4" xfId="3517" xr:uid="{00000000-0005-0000-0000-0000C80D0000}"/>
    <cellStyle name="Normal 31 23 3 5" xfId="4322" xr:uid="{00000000-0005-0000-0000-0000C90D0000}"/>
    <cellStyle name="Normal 31 24" xfId="1479" xr:uid="{00000000-0005-0000-0000-0000CA0D0000}"/>
    <cellStyle name="Normal 31 24 2" xfId="1480" xr:uid="{00000000-0005-0000-0000-0000CB0D0000}"/>
    <cellStyle name="Normal 31 24 3" xfId="2472" xr:uid="{00000000-0005-0000-0000-0000CC0D0000}"/>
    <cellStyle name="Normal 31 24 3 2" xfId="3518" xr:uid="{00000000-0005-0000-0000-0000CD0D0000}"/>
    <cellStyle name="Normal 31 24 3 3" xfId="3519" xr:uid="{00000000-0005-0000-0000-0000CE0D0000}"/>
    <cellStyle name="Normal 31 24 3 4" xfId="3520" xr:uid="{00000000-0005-0000-0000-0000CF0D0000}"/>
    <cellStyle name="Normal 31 24 3 5" xfId="4323" xr:uid="{00000000-0005-0000-0000-0000D00D0000}"/>
    <cellStyle name="Normal 31 25" xfId="1481" xr:uid="{00000000-0005-0000-0000-0000D10D0000}"/>
    <cellStyle name="Normal 31 25 2" xfId="1482" xr:uid="{00000000-0005-0000-0000-0000D20D0000}"/>
    <cellStyle name="Normal 31 25 3" xfId="2473" xr:uid="{00000000-0005-0000-0000-0000D30D0000}"/>
    <cellStyle name="Normal 31 25 3 2" xfId="3521" xr:uid="{00000000-0005-0000-0000-0000D40D0000}"/>
    <cellStyle name="Normal 31 25 3 3" xfId="3522" xr:uid="{00000000-0005-0000-0000-0000D50D0000}"/>
    <cellStyle name="Normal 31 25 3 4" xfId="3523" xr:uid="{00000000-0005-0000-0000-0000D60D0000}"/>
    <cellStyle name="Normal 31 25 3 5" xfId="4324" xr:uid="{00000000-0005-0000-0000-0000D70D0000}"/>
    <cellStyle name="Normal 31 26" xfId="1483" xr:uid="{00000000-0005-0000-0000-0000D80D0000}"/>
    <cellStyle name="Normal 31 26 2" xfId="1484" xr:uid="{00000000-0005-0000-0000-0000D90D0000}"/>
    <cellStyle name="Normal 31 26 3" xfId="2474" xr:uid="{00000000-0005-0000-0000-0000DA0D0000}"/>
    <cellStyle name="Normal 31 26 3 2" xfId="3524" xr:uid="{00000000-0005-0000-0000-0000DB0D0000}"/>
    <cellStyle name="Normal 31 26 3 3" xfId="3525" xr:uid="{00000000-0005-0000-0000-0000DC0D0000}"/>
    <cellStyle name="Normal 31 26 3 4" xfId="3526" xr:uid="{00000000-0005-0000-0000-0000DD0D0000}"/>
    <cellStyle name="Normal 31 26 3 5" xfId="4325" xr:uid="{00000000-0005-0000-0000-0000DE0D0000}"/>
    <cellStyle name="Normal 31 27" xfId="1485" xr:uid="{00000000-0005-0000-0000-0000DF0D0000}"/>
    <cellStyle name="Normal 31 27 2" xfId="1486" xr:uid="{00000000-0005-0000-0000-0000E00D0000}"/>
    <cellStyle name="Normal 31 27 3" xfId="2475" xr:uid="{00000000-0005-0000-0000-0000E10D0000}"/>
    <cellStyle name="Normal 31 27 3 2" xfId="3527" xr:uid="{00000000-0005-0000-0000-0000E20D0000}"/>
    <cellStyle name="Normal 31 27 3 3" xfId="3528" xr:uid="{00000000-0005-0000-0000-0000E30D0000}"/>
    <cellStyle name="Normal 31 27 3 4" xfId="3529" xr:uid="{00000000-0005-0000-0000-0000E40D0000}"/>
    <cellStyle name="Normal 31 27 3 5" xfId="4326" xr:uid="{00000000-0005-0000-0000-0000E50D0000}"/>
    <cellStyle name="Normal 31 28" xfId="1487" xr:uid="{00000000-0005-0000-0000-0000E60D0000}"/>
    <cellStyle name="Normal 31 28 2" xfId="1488" xr:uid="{00000000-0005-0000-0000-0000E70D0000}"/>
    <cellStyle name="Normal 31 28 3" xfId="2476" xr:uid="{00000000-0005-0000-0000-0000E80D0000}"/>
    <cellStyle name="Normal 31 28 3 2" xfId="3530" xr:uid="{00000000-0005-0000-0000-0000E90D0000}"/>
    <cellStyle name="Normal 31 28 3 3" xfId="3531" xr:uid="{00000000-0005-0000-0000-0000EA0D0000}"/>
    <cellStyle name="Normal 31 28 3 4" xfId="3532" xr:uid="{00000000-0005-0000-0000-0000EB0D0000}"/>
    <cellStyle name="Normal 31 28 3 5" xfId="4327" xr:uid="{00000000-0005-0000-0000-0000EC0D0000}"/>
    <cellStyle name="Normal 31 29" xfId="1489" xr:uid="{00000000-0005-0000-0000-0000ED0D0000}"/>
    <cellStyle name="Normal 31 29 2" xfId="1490" xr:uid="{00000000-0005-0000-0000-0000EE0D0000}"/>
    <cellStyle name="Normal 31 29 3" xfId="2477" xr:uid="{00000000-0005-0000-0000-0000EF0D0000}"/>
    <cellStyle name="Normal 31 29 3 2" xfId="3533" xr:uid="{00000000-0005-0000-0000-0000F00D0000}"/>
    <cellStyle name="Normal 31 29 3 3" xfId="3534" xr:uid="{00000000-0005-0000-0000-0000F10D0000}"/>
    <cellStyle name="Normal 31 29 3 4" xfId="3535" xr:uid="{00000000-0005-0000-0000-0000F20D0000}"/>
    <cellStyle name="Normal 31 29 3 5" xfId="4328" xr:uid="{00000000-0005-0000-0000-0000F30D0000}"/>
    <cellStyle name="Normal 31 3" xfId="1491" xr:uid="{00000000-0005-0000-0000-0000F40D0000}"/>
    <cellStyle name="Normal 31 3 2" xfId="1492" xr:uid="{00000000-0005-0000-0000-0000F50D0000}"/>
    <cellStyle name="Normal 31 3 3" xfId="2478" xr:uid="{00000000-0005-0000-0000-0000F60D0000}"/>
    <cellStyle name="Normal 31 3 3 2" xfId="3536" xr:uid="{00000000-0005-0000-0000-0000F70D0000}"/>
    <cellStyle name="Normal 31 3 3 3" xfId="3537" xr:uid="{00000000-0005-0000-0000-0000F80D0000}"/>
    <cellStyle name="Normal 31 3 3 4" xfId="3538" xr:uid="{00000000-0005-0000-0000-0000F90D0000}"/>
    <cellStyle name="Normal 31 3 3 5" xfId="4329" xr:uid="{00000000-0005-0000-0000-0000FA0D0000}"/>
    <cellStyle name="Normal 31 30" xfId="1493" xr:uid="{00000000-0005-0000-0000-0000FB0D0000}"/>
    <cellStyle name="Normal 31 30 2" xfId="1494" xr:uid="{00000000-0005-0000-0000-0000FC0D0000}"/>
    <cellStyle name="Normal 31 30 3" xfId="2479" xr:uid="{00000000-0005-0000-0000-0000FD0D0000}"/>
    <cellStyle name="Normal 31 30 3 2" xfId="3539" xr:uid="{00000000-0005-0000-0000-0000FE0D0000}"/>
    <cellStyle name="Normal 31 30 3 3" xfId="3540" xr:uid="{00000000-0005-0000-0000-0000FF0D0000}"/>
    <cellStyle name="Normal 31 30 3 4" xfId="3541" xr:uid="{00000000-0005-0000-0000-0000000E0000}"/>
    <cellStyle name="Normal 31 30 3 5" xfId="4330" xr:uid="{00000000-0005-0000-0000-0000010E0000}"/>
    <cellStyle name="Normal 31 31" xfId="1495" xr:uid="{00000000-0005-0000-0000-0000020E0000}"/>
    <cellStyle name="Normal 31 31 2" xfId="1496" xr:uid="{00000000-0005-0000-0000-0000030E0000}"/>
    <cellStyle name="Normal 31 31 3" xfId="2480" xr:uid="{00000000-0005-0000-0000-0000040E0000}"/>
    <cellStyle name="Normal 31 31 3 2" xfId="3542" xr:uid="{00000000-0005-0000-0000-0000050E0000}"/>
    <cellStyle name="Normal 31 31 3 3" xfId="3543" xr:uid="{00000000-0005-0000-0000-0000060E0000}"/>
    <cellStyle name="Normal 31 31 3 4" xfId="3544" xr:uid="{00000000-0005-0000-0000-0000070E0000}"/>
    <cellStyle name="Normal 31 31 3 5" xfId="4331" xr:uid="{00000000-0005-0000-0000-0000080E0000}"/>
    <cellStyle name="Normal 31 32" xfId="1497" xr:uid="{00000000-0005-0000-0000-0000090E0000}"/>
    <cellStyle name="Normal 31 32 2" xfId="1498" xr:uid="{00000000-0005-0000-0000-00000A0E0000}"/>
    <cellStyle name="Normal 31 32 3" xfId="2481" xr:uid="{00000000-0005-0000-0000-00000B0E0000}"/>
    <cellStyle name="Normal 31 32 3 2" xfId="3545" xr:uid="{00000000-0005-0000-0000-00000C0E0000}"/>
    <cellStyle name="Normal 31 32 3 3" xfId="3546" xr:uid="{00000000-0005-0000-0000-00000D0E0000}"/>
    <cellStyle name="Normal 31 32 3 4" xfId="3547" xr:uid="{00000000-0005-0000-0000-00000E0E0000}"/>
    <cellStyle name="Normal 31 32 3 5" xfId="4332" xr:uid="{00000000-0005-0000-0000-00000F0E0000}"/>
    <cellStyle name="Normal 31 33" xfId="1499" xr:uid="{00000000-0005-0000-0000-0000100E0000}"/>
    <cellStyle name="Normal 31 33 2" xfId="1500" xr:uid="{00000000-0005-0000-0000-0000110E0000}"/>
    <cellStyle name="Normal 31 33 3" xfId="2482" xr:uid="{00000000-0005-0000-0000-0000120E0000}"/>
    <cellStyle name="Normal 31 33 3 2" xfId="3548" xr:uid="{00000000-0005-0000-0000-0000130E0000}"/>
    <cellStyle name="Normal 31 33 3 3" xfId="3549" xr:uid="{00000000-0005-0000-0000-0000140E0000}"/>
    <cellStyle name="Normal 31 33 3 4" xfId="3550" xr:uid="{00000000-0005-0000-0000-0000150E0000}"/>
    <cellStyle name="Normal 31 33 3 5" xfId="4333" xr:uid="{00000000-0005-0000-0000-0000160E0000}"/>
    <cellStyle name="Normal 31 34" xfId="1501" xr:uid="{00000000-0005-0000-0000-0000170E0000}"/>
    <cellStyle name="Normal 31 34 2" xfId="1502" xr:uid="{00000000-0005-0000-0000-0000180E0000}"/>
    <cellStyle name="Normal 31 34 3" xfId="2483" xr:uid="{00000000-0005-0000-0000-0000190E0000}"/>
    <cellStyle name="Normal 31 34 3 2" xfId="3551" xr:uid="{00000000-0005-0000-0000-00001A0E0000}"/>
    <cellStyle name="Normal 31 34 3 3" xfId="3552" xr:uid="{00000000-0005-0000-0000-00001B0E0000}"/>
    <cellStyle name="Normal 31 34 3 4" xfId="3553" xr:uid="{00000000-0005-0000-0000-00001C0E0000}"/>
    <cellStyle name="Normal 31 34 3 5" xfId="4334" xr:uid="{00000000-0005-0000-0000-00001D0E0000}"/>
    <cellStyle name="Normal 31 35" xfId="1503" xr:uid="{00000000-0005-0000-0000-00001E0E0000}"/>
    <cellStyle name="Normal 31 35 2" xfId="1504" xr:uid="{00000000-0005-0000-0000-00001F0E0000}"/>
    <cellStyle name="Normal 31 35 3" xfId="2484" xr:uid="{00000000-0005-0000-0000-0000200E0000}"/>
    <cellStyle name="Normal 31 35 3 2" xfId="3554" xr:uid="{00000000-0005-0000-0000-0000210E0000}"/>
    <cellStyle name="Normal 31 35 3 3" xfId="3555" xr:uid="{00000000-0005-0000-0000-0000220E0000}"/>
    <cellStyle name="Normal 31 35 3 4" xfId="3556" xr:uid="{00000000-0005-0000-0000-0000230E0000}"/>
    <cellStyle name="Normal 31 35 3 5" xfId="4335" xr:uid="{00000000-0005-0000-0000-0000240E0000}"/>
    <cellStyle name="Normal 31 36" xfId="1505" xr:uid="{00000000-0005-0000-0000-0000250E0000}"/>
    <cellStyle name="Normal 31 36 2" xfId="1506" xr:uid="{00000000-0005-0000-0000-0000260E0000}"/>
    <cellStyle name="Normal 31 36 3" xfId="2485" xr:uid="{00000000-0005-0000-0000-0000270E0000}"/>
    <cellStyle name="Normal 31 36 3 2" xfId="3557" xr:uid="{00000000-0005-0000-0000-0000280E0000}"/>
    <cellStyle name="Normal 31 36 3 3" xfId="3558" xr:uid="{00000000-0005-0000-0000-0000290E0000}"/>
    <cellStyle name="Normal 31 36 3 4" xfId="3559" xr:uid="{00000000-0005-0000-0000-00002A0E0000}"/>
    <cellStyle name="Normal 31 36 3 5" xfId="4336" xr:uid="{00000000-0005-0000-0000-00002B0E0000}"/>
    <cellStyle name="Normal 31 37" xfId="1507" xr:uid="{00000000-0005-0000-0000-00002C0E0000}"/>
    <cellStyle name="Normal 31 37 2" xfId="1508" xr:uid="{00000000-0005-0000-0000-00002D0E0000}"/>
    <cellStyle name="Normal 31 37 3" xfId="2486" xr:uid="{00000000-0005-0000-0000-00002E0E0000}"/>
    <cellStyle name="Normal 31 37 3 2" xfId="3560" xr:uid="{00000000-0005-0000-0000-00002F0E0000}"/>
    <cellStyle name="Normal 31 37 3 3" xfId="3561" xr:uid="{00000000-0005-0000-0000-0000300E0000}"/>
    <cellStyle name="Normal 31 37 3 4" xfId="3562" xr:uid="{00000000-0005-0000-0000-0000310E0000}"/>
    <cellStyle name="Normal 31 37 3 5" xfId="4337" xr:uid="{00000000-0005-0000-0000-0000320E0000}"/>
    <cellStyle name="Normal 31 38" xfId="1509" xr:uid="{00000000-0005-0000-0000-0000330E0000}"/>
    <cellStyle name="Normal 31 38 2" xfId="1510" xr:uid="{00000000-0005-0000-0000-0000340E0000}"/>
    <cellStyle name="Normal 31 38 3" xfId="2487" xr:uid="{00000000-0005-0000-0000-0000350E0000}"/>
    <cellStyle name="Normal 31 38 3 2" xfId="3563" xr:uid="{00000000-0005-0000-0000-0000360E0000}"/>
    <cellStyle name="Normal 31 38 3 3" xfId="3564" xr:uid="{00000000-0005-0000-0000-0000370E0000}"/>
    <cellStyle name="Normal 31 38 3 4" xfId="3565" xr:uid="{00000000-0005-0000-0000-0000380E0000}"/>
    <cellStyle name="Normal 31 38 3 5" xfId="4338" xr:uid="{00000000-0005-0000-0000-0000390E0000}"/>
    <cellStyle name="Normal 31 39" xfId="1511" xr:uid="{00000000-0005-0000-0000-00003A0E0000}"/>
    <cellStyle name="Normal 31 39 2" xfId="1512" xr:uid="{00000000-0005-0000-0000-00003B0E0000}"/>
    <cellStyle name="Normal 31 39 3" xfId="2488" xr:uid="{00000000-0005-0000-0000-00003C0E0000}"/>
    <cellStyle name="Normal 31 39 3 2" xfId="3566" xr:uid="{00000000-0005-0000-0000-00003D0E0000}"/>
    <cellStyle name="Normal 31 39 3 3" xfId="3567" xr:uid="{00000000-0005-0000-0000-00003E0E0000}"/>
    <cellStyle name="Normal 31 39 3 4" xfId="3568" xr:uid="{00000000-0005-0000-0000-00003F0E0000}"/>
    <cellStyle name="Normal 31 39 3 5" xfId="4339" xr:uid="{00000000-0005-0000-0000-0000400E0000}"/>
    <cellStyle name="Normal 31 4" xfId="1513" xr:uid="{00000000-0005-0000-0000-0000410E0000}"/>
    <cellStyle name="Normal 31 4 2" xfId="1514" xr:uid="{00000000-0005-0000-0000-0000420E0000}"/>
    <cellStyle name="Normal 31 4 3" xfId="2489" xr:uid="{00000000-0005-0000-0000-0000430E0000}"/>
    <cellStyle name="Normal 31 4 3 2" xfId="3569" xr:uid="{00000000-0005-0000-0000-0000440E0000}"/>
    <cellStyle name="Normal 31 4 3 3" xfId="3570" xr:uid="{00000000-0005-0000-0000-0000450E0000}"/>
    <cellStyle name="Normal 31 4 3 4" xfId="3571" xr:uid="{00000000-0005-0000-0000-0000460E0000}"/>
    <cellStyle name="Normal 31 4 3 5" xfId="4340" xr:uid="{00000000-0005-0000-0000-0000470E0000}"/>
    <cellStyle name="Normal 31 40" xfId="1515" xr:uid="{00000000-0005-0000-0000-0000480E0000}"/>
    <cellStyle name="Normal 31 40 2" xfId="1516" xr:uid="{00000000-0005-0000-0000-0000490E0000}"/>
    <cellStyle name="Normal 31 40 3" xfId="2490" xr:uid="{00000000-0005-0000-0000-00004A0E0000}"/>
    <cellStyle name="Normal 31 40 3 2" xfId="3572" xr:uid="{00000000-0005-0000-0000-00004B0E0000}"/>
    <cellStyle name="Normal 31 40 3 3" xfId="3573" xr:uid="{00000000-0005-0000-0000-00004C0E0000}"/>
    <cellStyle name="Normal 31 40 3 4" xfId="3574" xr:uid="{00000000-0005-0000-0000-00004D0E0000}"/>
    <cellStyle name="Normal 31 40 3 5" xfId="4341" xr:uid="{00000000-0005-0000-0000-00004E0E0000}"/>
    <cellStyle name="Normal 31 41" xfId="1517" xr:uid="{00000000-0005-0000-0000-00004F0E0000}"/>
    <cellStyle name="Normal 31 41 2" xfId="1518" xr:uid="{00000000-0005-0000-0000-0000500E0000}"/>
    <cellStyle name="Normal 31 41 3" xfId="2491" xr:uid="{00000000-0005-0000-0000-0000510E0000}"/>
    <cellStyle name="Normal 31 41 3 2" xfId="3575" xr:uid="{00000000-0005-0000-0000-0000520E0000}"/>
    <cellStyle name="Normal 31 41 3 3" xfId="3576" xr:uid="{00000000-0005-0000-0000-0000530E0000}"/>
    <cellStyle name="Normal 31 41 3 4" xfId="3577" xr:uid="{00000000-0005-0000-0000-0000540E0000}"/>
    <cellStyle name="Normal 31 41 3 5" xfId="4342" xr:uid="{00000000-0005-0000-0000-0000550E0000}"/>
    <cellStyle name="Normal 31 42" xfId="1519" xr:uid="{00000000-0005-0000-0000-0000560E0000}"/>
    <cellStyle name="Normal 31 42 2" xfId="1520" xr:uid="{00000000-0005-0000-0000-0000570E0000}"/>
    <cellStyle name="Normal 31 42 3" xfId="2492" xr:uid="{00000000-0005-0000-0000-0000580E0000}"/>
    <cellStyle name="Normal 31 42 3 2" xfId="3578" xr:uid="{00000000-0005-0000-0000-0000590E0000}"/>
    <cellStyle name="Normal 31 42 3 3" xfId="3579" xr:uid="{00000000-0005-0000-0000-00005A0E0000}"/>
    <cellStyle name="Normal 31 42 3 4" xfId="3580" xr:uid="{00000000-0005-0000-0000-00005B0E0000}"/>
    <cellStyle name="Normal 31 42 3 5" xfId="4343" xr:uid="{00000000-0005-0000-0000-00005C0E0000}"/>
    <cellStyle name="Normal 31 43" xfId="1521" xr:uid="{00000000-0005-0000-0000-00005D0E0000}"/>
    <cellStyle name="Normal 31 43 2" xfId="1522" xr:uid="{00000000-0005-0000-0000-00005E0E0000}"/>
    <cellStyle name="Normal 31 43 3" xfId="2493" xr:uid="{00000000-0005-0000-0000-00005F0E0000}"/>
    <cellStyle name="Normal 31 43 3 2" xfId="3581" xr:uid="{00000000-0005-0000-0000-0000600E0000}"/>
    <cellStyle name="Normal 31 43 3 3" xfId="3582" xr:uid="{00000000-0005-0000-0000-0000610E0000}"/>
    <cellStyle name="Normal 31 43 3 4" xfId="3583" xr:uid="{00000000-0005-0000-0000-0000620E0000}"/>
    <cellStyle name="Normal 31 43 3 5" xfId="4344" xr:uid="{00000000-0005-0000-0000-0000630E0000}"/>
    <cellStyle name="Normal 31 44" xfId="1523" xr:uid="{00000000-0005-0000-0000-0000640E0000}"/>
    <cellStyle name="Normal 31 44 2" xfId="1524" xr:uid="{00000000-0005-0000-0000-0000650E0000}"/>
    <cellStyle name="Normal 31 44 3" xfId="2494" xr:uid="{00000000-0005-0000-0000-0000660E0000}"/>
    <cellStyle name="Normal 31 44 3 2" xfId="3584" xr:uid="{00000000-0005-0000-0000-0000670E0000}"/>
    <cellStyle name="Normal 31 44 3 3" xfId="3585" xr:uid="{00000000-0005-0000-0000-0000680E0000}"/>
    <cellStyle name="Normal 31 44 3 4" xfId="3586" xr:uid="{00000000-0005-0000-0000-0000690E0000}"/>
    <cellStyle name="Normal 31 44 3 5" xfId="4345" xr:uid="{00000000-0005-0000-0000-00006A0E0000}"/>
    <cellStyle name="Normal 31 45" xfId="1525" xr:uid="{00000000-0005-0000-0000-00006B0E0000}"/>
    <cellStyle name="Normal 31 45 2" xfId="1526" xr:uid="{00000000-0005-0000-0000-00006C0E0000}"/>
    <cellStyle name="Normal 31 45 3" xfId="2495" xr:uid="{00000000-0005-0000-0000-00006D0E0000}"/>
    <cellStyle name="Normal 31 45 3 2" xfId="3587" xr:uid="{00000000-0005-0000-0000-00006E0E0000}"/>
    <cellStyle name="Normal 31 45 3 3" xfId="3588" xr:uid="{00000000-0005-0000-0000-00006F0E0000}"/>
    <cellStyle name="Normal 31 45 3 4" xfId="3589" xr:uid="{00000000-0005-0000-0000-0000700E0000}"/>
    <cellStyle name="Normal 31 45 3 5" xfId="4346" xr:uid="{00000000-0005-0000-0000-0000710E0000}"/>
    <cellStyle name="Normal 31 46" xfId="1527" xr:uid="{00000000-0005-0000-0000-0000720E0000}"/>
    <cellStyle name="Normal 31 46 2" xfId="1528" xr:uid="{00000000-0005-0000-0000-0000730E0000}"/>
    <cellStyle name="Normal 31 46 3" xfId="2496" xr:uid="{00000000-0005-0000-0000-0000740E0000}"/>
    <cellStyle name="Normal 31 46 3 2" xfId="3590" xr:uid="{00000000-0005-0000-0000-0000750E0000}"/>
    <cellStyle name="Normal 31 46 3 3" xfId="3591" xr:uid="{00000000-0005-0000-0000-0000760E0000}"/>
    <cellStyle name="Normal 31 46 3 4" xfId="3592" xr:uid="{00000000-0005-0000-0000-0000770E0000}"/>
    <cellStyle name="Normal 31 46 3 5" xfId="4347" xr:uid="{00000000-0005-0000-0000-0000780E0000}"/>
    <cellStyle name="Normal 31 47" xfId="1529" xr:uid="{00000000-0005-0000-0000-0000790E0000}"/>
    <cellStyle name="Normal 31 47 2" xfId="1530" xr:uid="{00000000-0005-0000-0000-00007A0E0000}"/>
    <cellStyle name="Normal 31 47 3" xfId="2497" xr:uid="{00000000-0005-0000-0000-00007B0E0000}"/>
    <cellStyle name="Normal 31 47 3 2" xfId="3593" xr:uid="{00000000-0005-0000-0000-00007C0E0000}"/>
    <cellStyle name="Normal 31 47 3 3" xfId="3594" xr:uid="{00000000-0005-0000-0000-00007D0E0000}"/>
    <cellStyle name="Normal 31 47 3 4" xfId="3595" xr:uid="{00000000-0005-0000-0000-00007E0E0000}"/>
    <cellStyle name="Normal 31 47 3 5" xfId="4348" xr:uid="{00000000-0005-0000-0000-00007F0E0000}"/>
    <cellStyle name="Normal 31 48" xfId="1531" xr:uid="{00000000-0005-0000-0000-0000800E0000}"/>
    <cellStyle name="Normal 31 48 2" xfId="1532" xr:uid="{00000000-0005-0000-0000-0000810E0000}"/>
    <cellStyle name="Normal 31 48 3" xfId="2498" xr:uid="{00000000-0005-0000-0000-0000820E0000}"/>
    <cellStyle name="Normal 31 48 3 2" xfId="3596" xr:uid="{00000000-0005-0000-0000-0000830E0000}"/>
    <cellStyle name="Normal 31 48 3 3" xfId="3597" xr:uid="{00000000-0005-0000-0000-0000840E0000}"/>
    <cellStyle name="Normal 31 48 3 4" xfId="3598" xr:uid="{00000000-0005-0000-0000-0000850E0000}"/>
    <cellStyle name="Normal 31 48 3 5" xfId="4349" xr:uid="{00000000-0005-0000-0000-0000860E0000}"/>
    <cellStyle name="Normal 31 49" xfId="1533" xr:uid="{00000000-0005-0000-0000-0000870E0000}"/>
    <cellStyle name="Normal 31 49 2" xfId="1534" xr:uid="{00000000-0005-0000-0000-0000880E0000}"/>
    <cellStyle name="Normal 31 49 3" xfId="2499" xr:uid="{00000000-0005-0000-0000-0000890E0000}"/>
    <cellStyle name="Normal 31 49 3 2" xfId="3599" xr:uid="{00000000-0005-0000-0000-00008A0E0000}"/>
    <cellStyle name="Normal 31 49 3 3" xfId="3600" xr:uid="{00000000-0005-0000-0000-00008B0E0000}"/>
    <cellStyle name="Normal 31 49 3 4" xfId="3601" xr:uid="{00000000-0005-0000-0000-00008C0E0000}"/>
    <cellStyle name="Normal 31 49 3 5" xfId="4350" xr:uid="{00000000-0005-0000-0000-00008D0E0000}"/>
    <cellStyle name="Normal 31 5" xfId="1535" xr:uid="{00000000-0005-0000-0000-00008E0E0000}"/>
    <cellStyle name="Normal 31 5 2" xfId="1536" xr:uid="{00000000-0005-0000-0000-00008F0E0000}"/>
    <cellStyle name="Normal 31 5 3" xfId="2500" xr:uid="{00000000-0005-0000-0000-0000900E0000}"/>
    <cellStyle name="Normal 31 5 3 2" xfId="3602" xr:uid="{00000000-0005-0000-0000-0000910E0000}"/>
    <cellStyle name="Normal 31 5 3 3" xfId="3603" xr:uid="{00000000-0005-0000-0000-0000920E0000}"/>
    <cellStyle name="Normal 31 5 3 4" xfId="3604" xr:uid="{00000000-0005-0000-0000-0000930E0000}"/>
    <cellStyle name="Normal 31 5 3 5" xfId="4351" xr:uid="{00000000-0005-0000-0000-0000940E0000}"/>
    <cellStyle name="Normal 31 50" xfId="1537" xr:uid="{00000000-0005-0000-0000-0000950E0000}"/>
    <cellStyle name="Normal 31 50 2" xfId="1538" xr:uid="{00000000-0005-0000-0000-0000960E0000}"/>
    <cellStyle name="Normal 31 50 3" xfId="2501" xr:uid="{00000000-0005-0000-0000-0000970E0000}"/>
    <cellStyle name="Normal 31 50 3 2" xfId="3605" xr:uid="{00000000-0005-0000-0000-0000980E0000}"/>
    <cellStyle name="Normal 31 50 3 3" xfId="3606" xr:uid="{00000000-0005-0000-0000-0000990E0000}"/>
    <cellStyle name="Normal 31 50 3 4" xfId="3607" xr:uid="{00000000-0005-0000-0000-00009A0E0000}"/>
    <cellStyle name="Normal 31 50 3 5" xfId="4352" xr:uid="{00000000-0005-0000-0000-00009B0E0000}"/>
    <cellStyle name="Normal 31 51" xfId="1539" xr:uid="{00000000-0005-0000-0000-00009C0E0000}"/>
    <cellStyle name="Normal 31 51 2" xfId="1540" xr:uid="{00000000-0005-0000-0000-00009D0E0000}"/>
    <cellStyle name="Normal 31 51 3" xfId="2502" xr:uid="{00000000-0005-0000-0000-00009E0E0000}"/>
    <cellStyle name="Normal 31 51 3 2" xfId="3608" xr:uid="{00000000-0005-0000-0000-00009F0E0000}"/>
    <cellStyle name="Normal 31 51 3 3" xfId="3609" xr:uid="{00000000-0005-0000-0000-0000A00E0000}"/>
    <cellStyle name="Normal 31 51 3 4" xfId="3610" xr:uid="{00000000-0005-0000-0000-0000A10E0000}"/>
    <cellStyle name="Normal 31 51 3 5" xfId="4353" xr:uid="{00000000-0005-0000-0000-0000A20E0000}"/>
    <cellStyle name="Normal 31 52" xfId="1541" xr:uid="{00000000-0005-0000-0000-0000A30E0000}"/>
    <cellStyle name="Normal 31 52 2" xfId="1542" xr:uid="{00000000-0005-0000-0000-0000A40E0000}"/>
    <cellStyle name="Normal 31 52 3" xfId="2503" xr:uid="{00000000-0005-0000-0000-0000A50E0000}"/>
    <cellStyle name="Normal 31 52 3 2" xfId="3611" xr:uid="{00000000-0005-0000-0000-0000A60E0000}"/>
    <cellStyle name="Normal 31 52 3 3" xfId="3612" xr:uid="{00000000-0005-0000-0000-0000A70E0000}"/>
    <cellStyle name="Normal 31 52 3 4" xfId="3613" xr:uid="{00000000-0005-0000-0000-0000A80E0000}"/>
    <cellStyle name="Normal 31 52 3 5" xfId="4354" xr:uid="{00000000-0005-0000-0000-0000A90E0000}"/>
    <cellStyle name="Normal 31 53" xfId="1543" xr:uid="{00000000-0005-0000-0000-0000AA0E0000}"/>
    <cellStyle name="Normal 31 53 2" xfId="1544" xr:uid="{00000000-0005-0000-0000-0000AB0E0000}"/>
    <cellStyle name="Normal 31 53 3" xfId="2504" xr:uid="{00000000-0005-0000-0000-0000AC0E0000}"/>
    <cellStyle name="Normal 31 53 3 2" xfId="3614" xr:uid="{00000000-0005-0000-0000-0000AD0E0000}"/>
    <cellStyle name="Normal 31 53 3 3" xfId="3615" xr:uid="{00000000-0005-0000-0000-0000AE0E0000}"/>
    <cellStyle name="Normal 31 53 3 4" xfId="3616" xr:uid="{00000000-0005-0000-0000-0000AF0E0000}"/>
    <cellStyle name="Normal 31 53 3 5" xfId="4355" xr:uid="{00000000-0005-0000-0000-0000B00E0000}"/>
    <cellStyle name="Normal 31 54" xfId="1545" xr:uid="{00000000-0005-0000-0000-0000B10E0000}"/>
    <cellStyle name="Normal 31 54 2" xfId="1546" xr:uid="{00000000-0005-0000-0000-0000B20E0000}"/>
    <cellStyle name="Normal 31 54 3" xfId="2505" xr:uid="{00000000-0005-0000-0000-0000B30E0000}"/>
    <cellStyle name="Normal 31 54 3 2" xfId="3617" xr:uid="{00000000-0005-0000-0000-0000B40E0000}"/>
    <cellStyle name="Normal 31 54 3 3" xfId="3618" xr:uid="{00000000-0005-0000-0000-0000B50E0000}"/>
    <cellStyle name="Normal 31 54 3 4" xfId="3619" xr:uid="{00000000-0005-0000-0000-0000B60E0000}"/>
    <cellStyle name="Normal 31 54 3 5" xfId="4356" xr:uid="{00000000-0005-0000-0000-0000B70E0000}"/>
    <cellStyle name="Normal 31 55" xfId="1547" xr:uid="{00000000-0005-0000-0000-0000B80E0000}"/>
    <cellStyle name="Normal 31 55 2" xfId="1548" xr:uid="{00000000-0005-0000-0000-0000B90E0000}"/>
    <cellStyle name="Normal 31 55 3" xfId="2506" xr:uid="{00000000-0005-0000-0000-0000BA0E0000}"/>
    <cellStyle name="Normal 31 55 3 2" xfId="3620" xr:uid="{00000000-0005-0000-0000-0000BB0E0000}"/>
    <cellStyle name="Normal 31 55 3 3" xfId="3621" xr:uid="{00000000-0005-0000-0000-0000BC0E0000}"/>
    <cellStyle name="Normal 31 55 3 4" xfId="3622" xr:uid="{00000000-0005-0000-0000-0000BD0E0000}"/>
    <cellStyle name="Normal 31 55 3 5" xfId="4357" xr:uid="{00000000-0005-0000-0000-0000BE0E0000}"/>
    <cellStyle name="Normal 31 56" xfId="1549" xr:uid="{00000000-0005-0000-0000-0000BF0E0000}"/>
    <cellStyle name="Normal 31 56 2" xfId="1550" xr:uid="{00000000-0005-0000-0000-0000C00E0000}"/>
    <cellStyle name="Normal 31 56 3" xfId="2507" xr:uid="{00000000-0005-0000-0000-0000C10E0000}"/>
    <cellStyle name="Normal 31 56 3 2" xfId="3623" xr:uid="{00000000-0005-0000-0000-0000C20E0000}"/>
    <cellStyle name="Normal 31 56 3 3" xfId="3624" xr:uid="{00000000-0005-0000-0000-0000C30E0000}"/>
    <cellStyle name="Normal 31 56 3 4" xfId="3625" xr:uid="{00000000-0005-0000-0000-0000C40E0000}"/>
    <cellStyle name="Normal 31 56 3 5" xfId="4358" xr:uid="{00000000-0005-0000-0000-0000C50E0000}"/>
    <cellStyle name="Normal 31 57" xfId="1551" xr:uid="{00000000-0005-0000-0000-0000C60E0000}"/>
    <cellStyle name="Normal 31 57 2" xfId="1552" xr:uid="{00000000-0005-0000-0000-0000C70E0000}"/>
    <cellStyle name="Normal 31 57 3" xfId="2508" xr:uid="{00000000-0005-0000-0000-0000C80E0000}"/>
    <cellStyle name="Normal 31 57 3 2" xfId="3626" xr:uid="{00000000-0005-0000-0000-0000C90E0000}"/>
    <cellStyle name="Normal 31 57 3 3" xfId="3627" xr:uid="{00000000-0005-0000-0000-0000CA0E0000}"/>
    <cellStyle name="Normal 31 57 3 4" xfId="3628" xr:uid="{00000000-0005-0000-0000-0000CB0E0000}"/>
    <cellStyle name="Normal 31 57 3 5" xfId="4359" xr:uid="{00000000-0005-0000-0000-0000CC0E0000}"/>
    <cellStyle name="Normal 31 58" xfId="1553" xr:uid="{00000000-0005-0000-0000-0000CD0E0000}"/>
    <cellStyle name="Normal 31 58 2" xfId="1554" xr:uid="{00000000-0005-0000-0000-0000CE0E0000}"/>
    <cellStyle name="Normal 31 58 3" xfId="2509" xr:uid="{00000000-0005-0000-0000-0000CF0E0000}"/>
    <cellStyle name="Normal 31 58 3 2" xfId="3629" xr:uid="{00000000-0005-0000-0000-0000D00E0000}"/>
    <cellStyle name="Normal 31 58 3 3" xfId="3630" xr:uid="{00000000-0005-0000-0000-0000D10E0000}"/>
    <cellStyle name="Normal 31 58 3 4" xfId="3631" xr:uid="{00000000-0005-0000-0000-0000D20E0000}"/>
    <cellStyle name="Normal 31 58 3 5" xfId="4360" xr:uid="{00000000-0005-0000-0000-0000D30E0000}"/>
    <cellStyle name="Normal 31 59" xfId="1555" xr:uid="{00000000-0005-0000-0000-0000D40E0000}"/>
    <cellStyle name="Normal 31 59 2" xfId="1556" xr:uid="{00000000-0005-0000-0000-0000D50E0000}"/>
    <cellStyle name="Normal 31 59 3" xfId="2510" xr:uid="{00000000-0005-0000-0000-0000D60E0000}"/>
    <cellStyle name="Normal 31 59 3 2" xfId="3632" xr:uid="{00000000-0005-0000-0000-0000D70E0000}"/>
    <cellStyle name="Normal 31 59 3 3" xfId="3633" xr:uid="{00000000-0005-0000-0000-0000D80E0000}"/>
    <cellStyle name="Normal 31 59 3 4" xfId="3634" xr:uid="{00000000-0005-0000-0000-0000D90E0000}"/>
    <cellStyle name="Normal 31 59 3 5" xfId="4361" xr:uid="{00000000-0005-0000-0000-0000DA0E0000}"/>
    <cellStyle name="Normal 31 6" xfId="1557" xr:uid="{00000000-0005-0000-0000-0000DB0E0000}"/>
    <cellStyle name="Normal 31 6 2" xfId="1558" xr:uid="{00000000-0005-0000-0000-0000DC0E0000}"/>
    <cellStyle name="Normal 31 6 3" xfId="2511" xr:uid="{00000000-0005-0000-0000-0000DD0E0000}"/>
    <cellStyle name="Normal 31 6 3 2" xfId="3635" xr:uid="{00000000-0005-0000-0000-0000DE0E0000}"/>
    <cellStyle name="Normal 31 6 3 3" xfId="3636" xr:uid="{00000000-0005-0000-0000-0000DF0E0000}"/>
    <cellStyle name="Normal 31 6 3 4" xfId="3637" xr:uid="{00000000-0005-0000-0000-0000E00E0000}"/>
    <cellStyle name="Normal 31 6 3 5" xfId="4362" xr:uid="{00000000-0005-0000-0000-0000E10E0000}"/>
    <cellStyle name="Normal 31 60" xfId="1559" xr:uid="{00000000-0005-0000-0000-0000E20E0000}"/>
    <cellStyle name="Normal 31 60 2" xfId="1560" xr:uid="{00000000-0005-0000-0000-0000E30E0000}"/>
    <cellStyle name="Normal 31 60 3" xfId="2512" xr:uid="{00000000-0005-0000-0000-0000E40E0000}"/>
    <cellStyle name="Normal 31 60 3 2" xfId="3638" xr:uid="{00000000-0005-0000-0000-0000E50E0000}"/>
    <cellStyle name="Normal 31 60 3 3" xfId="3639" xr:uid="{00000000-0005-0000-0000-0000E60E0000}"/>
    <cellStyle name="Normal 31 60 3 4" xfId="3640" xr:uid="{00000000-0005-0000-0000-0000E70E0000}"/>
    <cellStyle name="Normal 31 60 3 5" xfId="4363" xr:uid="{00000000-0005-0000-0000-0000E80E0000}"/>
    <cellStyle name="Normal 31 61" xfId="1561" xr:uid="{00000000-0005-0000-0000-0000E90E0000}"/>
    <cellStyle name="Normal 31 61 2" xfId="1562" xr:uid="{00000000-0005-0000-0000-0000EA0E0000}"/>
    <cellStyle name="Normal 31 61 3" xfId="2513" xr:uid="{00000000-0005-0000-0000-0000EB0E0000}"/>
    <cellStyle name="Normal 31 61 3 2" xfId="3641" xr:uid="{00000000-0005-0000-0000-0000EC0E0000}"/>
    <cellStyle name="Normal 31 61 3 3" xfId="3642" xr:uid="{00000000-0005-0000-0000-0000ED0E0000}"/>
    <cellStyle name="Normal 31 61 3 4" xfId="3643" xr:uid="{00000000-0005-0000-0000-0000EE0E0000}"/>
    <cellStyle name="Normal 31 61 3 5" xfId="4364" xr:uid="{00000000-0005-0000-0000-0000EF0E0000}"/>
    <cellStyle name="Normal 31 62" xfId="1563" xr:uid="{00000000-0005-0000-0000-0000F00E0000}"/>
    <cellStyle name="Normal 31 62 2" xfId="1564" xr:uid="{00000000-0005-0000-0000-0000F10E0000}"/>
    <cellStyle name="Normal 31 62 3" xfId="2514" xr:uid="{00000000-0005-0000-0000-0000F20E0000}"/>
    <cellStyle name="Normal 31 62 3 2" xfId="3644" xr:uid="{00000000-0005-0000-0000-0000F30E0000}"/>
    <cellStyle name="Normal 31 62 3 3" xfId="3645" xr:uid="{00000000-0005-0000-0000-0000F40E0000}"/>
    <cellStyle name="Normal 31 62 3 4" xfId="3646" xr:uid="{00000000-0005-0000-0000-0000F50E0000}"/>
    <cellStyle name="Normal 31 62 3 5" xfId="4365" xr:uid="{00000000-0005-0000-0000-0000F60E0000}"/>
    <cellStyle name="Normal 31 63" xfId="1565" xr:uid="{00000000-0005-0000-0000-0000F70E0000}"/>
    <cellStyle name="Normal 31 63 2" xfId="1566" xr:uid="{00000000-0005-0000-0000-0000F80E0000}"/>
    <cellStyle name="Normal 31 63 3" xfId="2515" xr:uid="{00000000-0005-0000-0000-0000F90E0000}"/>
    <cellStyle name="Normal 31 63 3 2" xfId="3647" xr:uid="{00000000-0005-0000-0000-0000FA0E0000}"/>
    <cellStyle name="Normal 31 63 3 3" xfId="3648" xr:uid="{00000000-0005-0000-0000-0000FB0E0000}"/>
    <cellStyle name="Normal 31 63 3 4" xfId="3649" xr:uid="{00000000-0005-0000-0000-0000FC0E0000}"/>
    <cellStyle name="Normal 31 63 3 5" xfId="4366" xr:uid="{00000000-0005-0000-0000-0000FD0E0000}"/>
    <cellStyle name="Normal 31 64" xfId="1567" xr:uid="{00000000-0005-0000-0000-0000FE0E0000}"/>
    <cellStyle name="Normal 31 64 2" xfId="1568" xr:uid="{00000000-0005-0000-0000-0000FF0E0000}"/>
    <cellStyle name="Normal 31 64 3" xfId="2516" xr:uid="{00000000-0005-0000-0000-0000000F0000}"/>
    <cellStyle name="Normal 31 64 3 2" xfId="3650" xr:uid="{00000000-0005-0000-0000-0000010F0000}"/>
    <cellStyle name="Normal 31 64 3 3" xfId="3651" xr:uid="{00000000-0005-0000-0000-0000020F0000}"/>
    <cellStyle name="Normal 31 64 3 4" xfId="3652" xr:uid="{00000000-0005-0000-0000-0000030F0000}"/>
    <cellStyle name="Normal 31 64 3 5" xfId="4367" xr:uid="{00000000-0005-0000-0000-0000040F0000}"/>
    <cellStyle name="Normal 31 65" xfId="1569" xr:uid="{00000000-0005-0000-0000-0000050F0000}"/>
    <cellStyle name="Normal 31 65 2" xfId="1570" xr:uid="{00000000-0005-0000-0000-0000060F0000}"/>
    <cellStyle name="Normal 31 65 3" xfId="2517" xr:uid="{00000000-0005-0000-0000-0000070F0000}"/>
    <cellStyle name="Normal 31 65 3 2" xfId="3653" xr:uid="{00000000-0005-0000-0000-0000080F0000}"/>
    <cellStyle name="Normal 31 65 3 3" xfId="3654" xr:uid="{00000000-0005-0000-0000-0000090F0000}"/>
    <cellStyle name="Normal 31 65 3 4" xfId="3655" xr:uid="{00000000-0005-0000-0000-00000A0F0000}"/>
    <cellStyle name="Normal 31 65 3 5" xfId="4368" xr:uid="{00000000-0005-0000-0000-00000B0F0000}"/>
    <cellStyle name="Normal 31 66" xfId="1571" xr:uid="{00000000-0005-0000-0000-00000C0F0000}"/>
    <cellStyle name="Normal 31 66 2" xfId="1572" xr:uid="{00000000-0005-0000-0000-00000D0F0000}"/>
    <cellStyle name="Normal 31 66 3" xfId="2518" xr:uid="{00000000-0005-0000-0000-00000E0F0000}"/>
    <cellStyle name="Normal 31 66 3 2" xfId="3656" xr:uid="{00000000-0005-0000-0000-00000F0F0000}"/>
    <cellStyle name="Normal 31 66 3 3" xfId="3657" xr:uid="{00000000-0005-0000-0000-0000100F0000}"/>
    <cellStyle name="Normal 31 66 3 4" xfId="3658" xr:uid="{00000000-0005-0000-0000-0000110F0000}"/>
    <cellStyle name="Normal 31 66 3 5" xfId="4369" xr:uid="{00000000-0005-0000-0000-0000120F0000}"/>
    <cellStyle name="Normal 31 67" xfId="1573" xr:uid="{00000000-0005-0000-0000-0000130F0000}"/>
    <cellStyle name="Normal 31 67 2" xfId="1574" xr:uid="{00000000-0005-0000-0000-0000140F0000}"/>
    <cellStyle name="Normal 31 67 3" xfId="2519" xr:uid="{00000000-0005-0000-0000-0000150F0000}"/>
    <cellStyle name="Normal 31 67 3 2" xfId="3659" xr:uid="{00000000-0005-0000-0000-0000160F0000}"/>
    <cellStyle name="Normal 31 67 3 3" xfId="3660" xr:uid="{00000000-0005-0000-0000-0000170F0000}"/>
    <cellStyle name="Normal 31 67 3 4" xfId="3661" xr:uid="{00000000-0005-0000-0000-0000180F0000}"/>
    <cellStyle name="Normal 31 67 3 5" xfId="4370" xr:uid="{00000000-0005-0000-0000-0000190F0000}"/>
    <cellStyle name="Normal 31 68" xfId="1575" xr:uid="{00000000-0005-0000-0000-00001A0F0000}"/>
    <cellStyle name="Normal 31 68 2" xfId="1576" xr:uid="{00000000-0005-0000-0000-00001B0F0000}"/>
    <cellStyle name="Normal 31 68 3" xfId="2520" xr:uid="{00000000-0005-0000-0000-00001C0F0000}"/>
    <cellStyle name="Normal 31 68 3 2" xfId="3662" xr:uid="{00000000-0005-0000-0000-00001D0F0000}"/>
    <cellStyle name="Normal 31 68 3 3" xfId="3663" xr:uid="{00000000-0005-0000-0000-00001E0F0000}"/>
    <cellStyle name="Normal 31 68 3 4" xfId="3664" xr:uid="{00000000-0005-0000-0000-00001F0F0000}"/>
    <cellStyle name="Normal 31 68 3 5" xfId="4371" xr:uid="{00000000-0005-0000-0000-0000200F0000}"/>
    <cellStyle name="Normal 31 69" xfId="1577" xr:uid="{00000000-0005-0000-0000-0000210F0000}"/>
    <cellStyle name="Normal 31 69 2" xfId="1578" xr:uid="{00000000-0005-0000-0000-0000220F0000}"/>
    <cellStyle name="Normal 31 69 3" xfId="2521" xr:uid="{00000000-0005-0000-0000-0000230F0000}"/>
    <cellStyle name="Normal 31 69 3 2" xfId="3665" xr:uid="{00000000-0005-0000-0000-0000240F0000}"/>
    <cellStyle name="Normal 31 69 3 3" xfId="3666" xr:uid="{00000000-0005-0000-0000-0000250F0000}"/>
    <cellStyle name="Normal 31 69 3 4" xfId="3667" xr:uid="{00000000-0005-0000-0000-0000260F0000}"/>
    <cellStyle name="Normal 31 69 3 5" xfId="4372" xr:uid="{00000000-0005-0000-0000-0000270F0000}"/>
    <cellStyle name="Normal 31 7" xfId="1579" xr:uid="{00000000-0005-0000-0000-0000280F0000}"/>
    <cellStyle name="Normal 31 7 2" xfId="1580" xr:uid="{00000000-0005-0000-0000-0000290F0000}"/>
    <cellStyle name="Normal 31 7 3" xfId="2522" xr:uid="{00000000-0005-0000-0000-00002A0F0000}"/>
    <cellStyle name="Normal 31 7 3 2" xfId="3668" xr:uid="{00000000-0005-0000-0000-00002B0F0000}"/>
    <cellStyle name="Normal 31 7 3 3" xfId="3669" xr:uid="{00000000-0005-0000-0000-00002C0F0000}"/>
    <cellStyle name="Normal 31 7 3 4" xfId="3670" xr:uid="{00000000-0005-0000-0000-00002D0F0000}"/>
    <cellStyle name="Normal 31 7 3 5" xfId="4373" xr:uid="{00000000-0005-0000-0000-00002E0F0000}"/>
    <cellStyle name="Normal 31 70" xfId="1581" xr:uid="{00000000-0005-0000-0000-00002F0F0000}"/>
    <cellStyle name="Normal 31 70 2" xfId="1582" xr:uid="{00000000-0005-0000-0000-0000300F0000}"/>
    <cellStyle name="Normal 31 70 3" xfId="2523" xr:uid="{00000000-0005-0000-0000-0000310F0000}"/>
    <cellStyle name="Normal 31 70 3 2" xfId="3671" xr:uid="{00000000-0005-0000-0000-0000320F0000}"/>
    <cellStyle name="Normal 31 70 3 3" xfId="3672" xr:uid="{00000000-0005-0000-0000-0000330F0000}"/>
    <cellStyle name="Normal 31 70 3 4" xfId="3673" xr:uid="{00000000-0005-0000-0000-0000340F0000}"/>
    <cellStyle name="Normal 31 70 3 5" xfId="4374" xr:uid="{00000000-0005-0000-0000-0000350F0000}"/>
    <cellStyle name="Normal 31 71" xfId="1583" xr:uid="{00000000-0005-0000-0000-0000360F0000}"/>
    <cellStyle name="Normal 31 71 2" xfId="1584" xr:uid="{00000000-0005-0000-0000-0000370F0000}"/>
    <cellStyle name="Normal 31 71 3" xfId="2524" xr:uid="{00000000-0005-0000-0000-0000380F0000}"/>
    <cellStyle name="Normal 31 71 3 2" xfId="3674" xr:uid="{00000000-0005-0000-0000-0000390F0000}"/>
    <cellStyle name="Normal 31 71 3 3" xfId="3675" xr:uid="{00000000-0005-0000-0000-00003A0F0000}"/>
    <cellStyle name="Normal 31 71 3 4" xfId="3676" xr:uid="{00000000-0005-0000-0000-00003B0F0000}"/>
    <cellStyle name="Normal 31 71 3 5" xfId="4375" xr:uid="{00000000-0005-0000-0000-00003C0F0000}"/>
    <cellStyle name="Normal 31 72" xfId="1585" xr:uid="{00000000-0005-0000-0000-00003D0F0000}"/>
    <cellStyle name="Normal 31 72 2" xfId="1586" xr:uid="{00000000-0005-0000-0000-00003E0F0000}"/>
    <cellStyle name="Normal 31 72 3" xfId="2525" xr:uid="{00000000-0005-0000-0000-00003F0F0000}"/>
    <cellStyle name="Normal 31 72 3 2" xfId="3677" xr:uid="{00000000-0005-0000-0000-0000400F0000}"/>
    <cellStyle name="Normal 31 72 3 3" xfId="3678" xr:uid="{00000000-0005-0000-0000-0000410F0000}"/>
    <cellStyle name="Normal 31 72 3 4" xfId="3679" xr:uid="{00000000-0005-0000-0000-0000420F0000}"/>
    <cellStyle name="Normal 31 72 3 5" xfId="4376" xr:uid="{00000000-0005-0000-0000-0000430F0000}"/>
    <cellStyle name="Normal 31 73" xfId="1587" xr:uid="{00000000-0005-0000-0000-0000440F0000}"/>
    <cellStyle name="Normal 31 73 2" xfId="1588" xr:uid="{00000000-0005-0000-0000-0000450F0000}"/>
    <cellStyle name="Normal 31 73 3" xfId="2526" xr:uid="{00000000-0005-0000-0000-0000460F0000}"/>
    <cellStyle name="Normal 31 73 3 2" xfId="3680" xr:uid="{00000000-0005-0000-0000-0000470F0000}"/>
    <cellStyle name="Normal 31 73 3 3" xfId="3681" xr:uid="{00000000-0005-0000-0000-0000480F0000}"/>
    <cellStyle name="Normal 31 73 3 4" xfId="3682" xr:uid="{00000000-0005-0000-0000-0000490F0000}"/>
    <cellStyle name="Normal 31 73 3 5" xfId="4377" xr:uid="{00000000-0005-0000-0000-00004A0F0000}"/>
    <cellStyle name="Normal 31 74" xfId="1589" xr:uid="{00000000-0005-0000-0000-00004B0F0000}"/>
    <cellStyle name="Normal 31 74 2" xfId="1590" xr:uid="{00000000-0005-0000-0000-00004C0F0000}"/>
    <cellStyle name="Normal 31 74 3" xfId="2527" xr:uid="{00000000-0005-0000-0000-00004D0F0000}"/>
    <cellStyle name="Normal 31 74 3 2" xfId="3683" xr:uid="{00000000-0005-0000-0000-00004E0F0000}"/>
    <cellStyle name="Normal 31 74 3 3" xfId="3684" xr:uid="{00000000-0005-0000-0000-00004F0F0000}"/>
    <cellStyle name="Normal 31 74 3 4" xfId="3685" xr:uid="{00000000-0005-0000-0000-0000500F0000}"/>
    <cellStyle name="Normal 31 74 3 5" xfId="4378" xr:uid="{00000000-0005-0000-0000-0000510F0000}"/>
    <cellStyle name="Normal 31 75" xfId="1591" xr:uid="{00000000-0005-0000-0000-0000520F0000}"/>
    <cellStyle name="Normal 31 75 2" xfId="1592" xr:uid="{00000000-0005-0000-0000-0000530F0000}"/>
    <cellStyle name="Normal 31 75 3" xfId="2528" xr:uid="{00000000-0005-0000-0000-0000540F0000}"/>
    <cellStyle name="Normal 31 75 3 2" xfId="3686" xr:uid="{00000000-0005-0000-0000-0000550F0000}"/>
    <cellStyle name="Normal 31 75 3 3" xfId="3687" xr:uid="{00000000-0005-0000-0000-0000560F0000}"/>
    <cellStyle name="Normal 31 75 3 4" xfId="3688" xr:uid="{00000000-0005-0000-0000-0000570F0000}"/>
    <cellStyle name="Normal 31 75 3 5" xfId="4379" xr:uid="{00000000-0005-0000-0000-0000580F0000}"/>
    <cellStyle name="Normal 31 76" xfId="1593" xr:uid="{00000000-0005-0000-0000-0000590F0000}"/>
    <cellStyle name="Normal 31 76 2" xfId="1594" xr:uid="{00000000-0005-0000-0000-00005A0F0000}"/>
    <cellStyle name="Normal 31 76 3" xfId="2529" xr:uid="{00000000-0005-0000-0000-00005B0F0000}"/>
    <cellStyle name="Normal 31 76 3 2" xfId="3689" xr:uid="{00000000-0005-0000-0000-00005C0F0000}"/>
    <cellStyle name="Normal 31 76 3 3" xfId="3690" xr:uid="{00000000-0005-0000-0000-00005D0F0000}"/>
    <cellStyle name="Normal 31 76 3 4" xfId="3691" xr:uid="{00000000-0005-0000-0000-00005E0F0000}"/>
    <cellStyle name="Normal 31 76 3 5" xfId="4380" xr:uid="{00000000-0005-0000-0000-00005F0F0000}"/>
    <cellStyle name="Normal 31 77" xfId="1595" xr:uid="{00000000-0005-0000-0000-0000600F0000}"/>
    <cellStyle name="Normal 31 77 2" xfId="1596" xr:uid="{00000000-0005-0000-0000-0000610F0000}"/>
    <cellStyle name="Normal 31 77 3" xfId="2530" xr:uid="{00000000-0005-0000-0000-0000620F0000}"/>
    <cellStyle name="Normal 31 77 3 2" xfId="3692" xr:uid="{00000000-0005-0000-0000-0000630F0000}"/>
    <cellStyle name="Normal 31 77 3 3" xfId="3693" xr:uid="{00000000-0005-0000-0000-0000640F0000}"/>
    <cellStyle name="Normal 31 77 3 4" xfId="3694" xr:uid="{00000000-0005-0000-0000-0000650F0000}"/>
    <cellStyle name="Normal 31 77 3 5" xfId="4381" xr:uid="{00000000-0005-0000-0000-0000660F0000}"/>
    <cellStyle name="Normal 31 78" xfId="1597" xr:uid="{00000000-0005-0000-0000-0000670F0000}"/>
    <cellStyle name="Normal 31 78 2" xfId="1598" xr:uid="{00000000-0005-0000-0000-0000680F0000}"/>
    <cellStyle name="Normal 31 78 3" xfId="2531" xr:uid="{00000000-0005-0000-0000-0000690F0000}"/>
    <cellStyle name="Normal 31 78 3 2" xfId="3695" xr:uid="{00000000-0005-0000-0000-00006A0F0000}"/>
    <cellStyle name="Normal 31 78 3 3" xfId="3696" xr:uid="{00000000-0005-0000-0000-00006B0F0000}"/>
    <cellStyle name="Normal 31 78 3 4" xfId="3697" xr:uid="{00000000-0005-0000-0000-00006C0F0000}"/>
    <cellStyle name="Normal 31 78 3 5" xfId="4382" xr:uid="{00000000-0005-0000-0000-00006D0F0000}"/>
    <cellStyle name="Normal 31 79" xfId="1599" xr:uid="{00000000-0005-0000-0000-00006E0F0000}"/>
    <cellStyle name="Normal 31 79 2" xfId="1600" xr:uid="{00000000-0005-0000-0000-00006F0F0000}"/>
    <cellStyle name="Normal 31 79 3" xfId="2532" xr:uid="{00000000-0005-0000-0000-0000700F0000}"/>
    <cellStyle name="Normal 31 79 3 2" xfId="3698" xr:uid="{00000000-0005-0000-0000-0000710F0000}"/>
    <cellStyle name="Normal 31 79 3 3" xfId="3699" xr:uid="{00000000-0005-0000-0000-0000720F0000}"/>
    <cellStyle name="Normal 31 79 3 4" xfId="3700" xr:uid="{00000000-0005-0000-0000-0000730F0000}"/>
    <cellStyle name="Normal 31 79 3 5" xfId="4383" xr:uid="{00000000-0005-0000-0000-0000740F0000}"/>
    <cellStyle name="Normal 31 8" xfId="1601" xr:uid="{00000000-0005-0000-0000-0000750F0000}"/>
    <cellStyle name="Normal 31 8 2" xfId="1602" xr:uid="{00000000-0005-0000-0000-0000760F0000}"/>
    <cellStyle name="Normal 31 8 3" xfId="2533" xr:uid="{00000000-0005-0000-0000-0000770F0000}"/>
    <cellStyle name="Normal 31 8 3 2" xfId="3701" xr:uid="{00000000-0005-0000-0000-0000780F0000}"/>
    <cellStyle name="Normal 31 8 3 3" xfId="3702" xr:uid="{00000000-0005-0000-0000-0000790F0000}"/>
    <cellStyle name="Normal 31 8 3 4" xfId="3703" xr:uid="{00000000-0005-0000-0000-00007A0F0000}"/>
    <cellStyle name="Normal 31 8 3 5" xfId="4384" xr:uid="{00000000-0005-0000-0000-00007B0F0000}"/>
    <cellStyle name="Normal 31 80" xfId="1603" xr:uid="{00000000-0005-0000-0000-00007C0F0000}"/>
    <cellStyle name="Normal 31 80 2" xfId="1604" xr:uid="{00000000-0005-0000-0000-00007D0F0000}"/>
    <cellStyle name="Normal 31 80 3" xfId="2534" xr:uid="{00000000-0005-0000-0000-00007E0F0000}"/>
    <cellStyle name="Normal 31 80 3 2" xfId="3704" xr:uid="{00000000-0005-0000-0000-00007F0F0000}"/>
    <cellStyle name="Normal 31 80 3 3" xfId="3705" xr:uid="{00000000-0005-0000-0000-0000800F0000}"/>
    <cellStyle name="Normal 31 80 3 4" xfId="3706" xr:uid="{00000000-0005-0000-0000-0000810F0000}"/>
    <cellStyle name="Normal 31 80 3 5" xfId="4385" xr:uid="{00000000-0005-0000-0000-0000820F0000}"/>
    <cellStyle name="Normal 31 81" xfId="1605" xr:uid="{00000000-0005-0000-0000-0000830F0000}"/>
    <cellStyle name="Normal 31 81 2" xfId="1606" xr:uid="{00000000-0005-0000-0000-0000840F0000}"/>
    <cellStyle name="Normal 31 81 3" xfId="2535" xr:uid="{00000000-0005-0000-0000-0000850F0000}"/>
    <cellStyle name="Normal 31 81 3 2" xfId="3707" xr:uid="{00000000-0005-0000-0000-0000860F0000}"/>
    <cellStyle name="Normal 31 81 3 3" xfId="3708" xr:uid="{00000000-0005-0000-0000-0000870F0000}"/>
    <cellStyle name="Normal 31 81 3 4" xfId="3709" xr:uid="{00000000-0005-0000-0000-0000880F0000}"/>
    <cellStyle name="Normal 31 81 3 5" xfId="4386" xr:uid="{00000000-0005-0000-0000-0000890F0000}"/>
    <cellStyle name="Normal 31 82" xfId="1607" xr:uid="{00000000-0005-0000-0000-00008A0F0000}"/>
    <cellStyle name="Normal 31 82 2" xfId="1608" xr:uid="{00000000-0005-0000-0000-00008B0F0000}"/>
    <cellStyle name="Normal 31 82 3" xfId="2536" xr:uid="{00000000-0005-0000-0000-00008C0F0000}"/>
    <cellStyle name="Normal 31 82 3 2" xfId="3710" xr:uid="{00000000-0005-0000-0000-00008D0F0000}"/>
    <cellStyle name="Normal 31 82 3 3" xfId="3711" xr:uid="{00000000-0005-0000-0000-00008E0F0000}"/>
    <cellStyle name="Normal 31 82 3 4" xfId="3712" xr:uid="{00000000-0005-0000-0000-00008F0F0000}"/>
    <cellStyle name="Normal 31 82 3 5" xfId="4387" xr:uid="{00000000-0005-0000-0000-0000900F0000}"/>
    <cellStyle name="Normal 31 83" xfId="1609" xr:uid="{00000000-0005-0000-0000-0000910F0000}"/>
    <cellStyle name="Normal 31 83 2" xfId="1610" xr:uid="{00000000-0005-0000-0000-0000920F0000}"/>
    <cellStyle name="Normal 31 83 3" xfId="2537" xr:uid="{00000000-0005-0000-0000-0000930F0000}"/>
    <cellStyle name="Normal 31 83 3 2" xfId="3713" xr:uid="{00000000-0005-0000-0000-0000940F0000}"/>
    <cellStyle name="Normal 31 83 3 3" xfId="3714" xr:uid="{00000000-0005-0000-0000-0000950F0000}"/>
    <cellStyle name="Normal 31 83 3 4" xfId="3715" xr:uid="{00000000-0005-0000-0000-0000960F0000}"/>
    <cellStyle name="Normal 31 83 3 5" xfId="4388" xr:uid="{00000000-0005-0000-0000-0000970F0000}"/>
    <cellStyle name="Normal 31 84" xfId="1611" xr:uid="{00000000-0005-0000-0000-0000980F0000}"/>
    <cellStyle name="Normal 31 84 2" xfId="1612" xr:uid="{00000000-0005-0000-0000-0000990F0000}"/>
    <cellStyle name="Normal 31 84 3" xfId="2538" xr:uid="{00000000-0005-0000-0000-00009A0F0000}"/>
    <cellStyle name="Normal 31 84 3 2" xfId="3716" xr:uid="{00000000-0005-0000-0000-00009B0F0000}"/>
    <cellStyle name="Normal 31 84 3 3" xfId="3717" xr:uid="{00000000-0005-0000-0000-00009C0F0000}"/>
    <cellStyle name="Normal 31 84 3 4" xfId="3718" xr:uid="{00000000-0005-0000-0000-00009D0F0000}"/>
    <cellStyle name="Normal 31 84 3 5" xfId="4389" xr:uid="{00000000-0005-0000-0000-00009E0F0000}"/>
    <cellStyle name="Normal 31 85" xfId="1613" xr:uid="{00000000-0005-0000-0000-00009F0F0000}"/>
    <cellStyle name="Normal 31 85 2" xfId="1614" xr:uid="{00000000-0005-0000-0000-0000A00F0000}"/>
    <cellStyle name="Normal 31 85 3" xfId="2539" xr:uid="{00000000-0005-0000-0000-0000A10F0000}"/>
    <cellStyle name="Normal 31 85 3 2" xfId="3719" xr:uid="{00000000-0005-0000-0000-0000A20F0000}"/>
    <cellStyle name="Normal 31 85 3 3" xfId="3720" xr:uid="{00000000-0005-0000-0000-0000A30F0000}"/>
    <cellStyle name="Normal 31 85 3 4" xfId="3721" xr:uid="{00000000-0005-0000-0000-0000A40F0000}"/>
    <cellStyle name="Normal 31 85 3 5" xfId="4390" xr:uid="{00000000-0005-0000-0000-0000A50F0000}"/>
    <cellStyle name="Normal 31 86" xfId="1615" xr:uid="{00000000-0005-0000-0000-0000A60F0000}"/>
    <cellStyle name="Normal 31 86 2" xfId="1616" xr:uid="{00000000-0005-0000-0000-0000A70F0000}"/>
    <cellStyle name="Normal 31 86 3" xfId="2540" xr:uid="{00000000-0005-0000-0000-0000A80F0000}"/>
    <cellStyle name="Normal 31 86 3 2" xfId="3722" xr:uid="{00000000-0005-0000-0000-0000A90F0000}"/>
    <cellStyle name="Normal 31 86 3 3" xfId="3723" xr:uid="{00000000-0005-0000-0000-0000AA0F0000}"/>
    <cellStyle name="Normal 31 86 3 4" xfId="3724" xr:uid="{00000000-0005-0000-0000-0000AB0F0000}"/>
    <cellStyle name="Normal 31 86 3 5" xfId="4391" xr:uid="{00000000-0005-0000-0000-0000AC0F0000}"/>
    <cellStyle name="Normal 31 87" xfId="1617" xr:uid="{00000000-0005-0000-0000-0000AD0F0000}"/>
    <cellStyle name="Normal 31 87 2" xfId="1618" xr:uid="{00000000-0005-0000-0000-0000AE0F0000}"/>
    <cellStyle name="Normal 31 87 3" xfId="2541" xr:uid="{00000000-0005-0000-0000-0000AF0F0000}"/>
    <cellStyle name="Normal 31 87 3 2" xfId="3725" xr:uid="{00000000-0005-0000-0000-0000B00F0000}"/>
    <cellStyle name="Normal 31 87 3 3" xfId="3726" xr:uid="{00000000-0005-0000-0000-0000B10F0000}"/>
    <cellStyle name="Normal 31 87 3 4" xfId="3727" xr:uid="{00000000-0005-0000-0000-0000B20F0000}"/>
    <cellStyle name="Normal 31 87 3 5" xfId="4392" xr:uid="{00000000-0005-0000-0000-0000B30F0000}"/>
    <cellStyle name="Normal 31 88" xfId="1619" xr:uid="{00000000-0005-0000-0000-0000B40F0000}"/>
    <cellStyle name="Normal 31 88 2" xfId="1620" xr:uid="{00000000-0005-0000-0000-0000B50F0000}"/>
    <cellStyle name="Normal 31 88 3" xfId="2542" xr:uid="{00000000-0005-0000-0000-0000B60F0000}"/>
    <cellStyle name="Normal 31 88 3 2" xfId="3728" xr:uid="{00000000-0005-0000-0000-0000B70F0000}"/>
    <cellStyle name="Normal 31 88 3 3" xfId="3729" xr:uid="{00000000-0005-0000-0000-0000B80F0000}"/>
    <cellStyle name="Normal 31 88 3 4" xfId="3730" xr:uid="{00000000-0005-0000-0000-0000B90F0000}"/>
    <cellStyle name="Normal 31 88 3 5" xfId="4393" xr:uid="{00000000-0005-0000-0000-0000BA0F0000}"/>
    <cellStyle name="Normal 31 89" xfId="1621" xr:uid="{00000000-0005-0000-0000-0000BB0F0000}"/>
    <cellStyle name="Normal 31 89 2" xfId="1622" xr:uid="{00000000-0005-0000-0000-0000BC0F0000}"/>
    <cellStyle name="Normal 31 89 3" xfId="2543" xr:uid="{00000000-0005-0000-0000-0000BD0F0000}"/>
    <cellStyle name="Normal 31 89 3 2" xfId="3731" xr:uid="{00000000-0005-0000-0000-0000BE0F0000}"/>
    <cellStyle name="Normal 31 89 3 3" xfId="3732" xr:uid="{00000000-0005-0000-0000-0000BF0F0000}"/>
    <cellStyle name="Normal 31 89 3 4" xfId="3733" xr:uid="{00000000-0005-0000-0000-0000C00F0000}"/>
    <cellStyle name="Normal 31 89 3 5" xfId="4394" xr:uid="{00000000-0005-0000-0000-0000C10F0000}"/>
    <cellStyle name="Normal 31 9" xfId="1623" xr:uid="{00000000-0005-0000-0000-0000C20F0000}"/>
    <cellStyle name="Normal 31 9 2" xfId="1624" xr:uid="{00000000-0005-0000-0000-0000C30F0000}"/>
    <cellStyle name="Normal 31 9 3" xfId="2544" xr:uid="{00000000-0005-0000-0000-0000C40F0000}"/>
    <cellStyle name="Normal 31 9 3 2" xfId="3734" xr:uid="{00000000-0005-0000-0000-0000C50F0000}"/>
    <cellStyle name="Normal 31 9 3 3" xfId="3735" xr:uid="{00000000-0005-0000-0000-0000C60F0000}"/>
    <cellStyle name="Normal 31 9 3 4" xfId="3736" xr:uid="{00000000-0005-0000-0000-0000C70F0000}"/>
    <cellStyle name="Normal 31 9 3 5" xfId="4395" xr:uid="{00000000-0005-0000-0000-0000C80F0000}"/>
    <cellStyle name="Normal 31 90" xfId="1625" xr:uid="{00000000-0005-0000-0000-0000C90F0000}"/>
    <cellStyle name="Normal 31 90 2" xfId="1626" xr:uid="{00000000-0005-0000-0000-0000CA0F0000}"/>
    <cellStyle name="Normal 31 90 3" xfId="2545" xr:uid="{00000000-0005-0000-0000-0000CB0F0000}"/>
    <cellStyle name="Normal 31 90 3 2" xfId="3737" xr:uid="{00000000-0005-0000-0000-0000CC0F0000}"/>
    <cellStyle name="Normal 31 90 3 3" xfId="3738" xr:uid="{00000000-0005-0000-0000-0000CD0F0000}"/>
    <cellStyle name="Normal 31 90 3 4" xfId="3739" xr:uid="{00000000-0005-0000-0000-0000CE0F0000}"/>
    <cellStyle name="Normal 31 90 3 5" xfId="4396" xr:uid="{00000000-0005-0000-0000-0000CF0F0000}"/>
    <cellStyle name="Normal 31 91" xfId="1627" xr:uid="{00000000-0005-0000-0000-0000D00F0000}"/>
    <cellStyle name="Normal 31 91 2" xfId="1628" xr:uid="{00000000-0005-0000-0000-0000D10F0000}"/>
    <cellStyle name="Normal 31 91 3" xfId="2546" xr:uid="{00000000-0005-0000-0000-0000D20F0000}"/>
    <cellStyle name="Normal 31 91 3 2" xfId="3740" xr:uid="{00000000-0005-0000-0000-0000D30F0000}"/>
    <cellStyle name="Normal 31 91 3 3" xfId="3741" xr:uid="{00000000-0005-0000-0000-0000D40F0000}"/>
    <cellStyle name="Normal 31 91 3 4" xfId="3742" xr:uid="{00000000-0005-0000-0000-0000D50F0000}"/>
    <cellStyle name="Normal 31 91 3 5" xfId="4397" xr:uid="{00000000-0005-0000-0000-0000D60F0000}"/>
    <cellStyle name="Normal 31 92" xfId="1629" xr:uid="{00000000-0005-0000-0000-0000D70F0000}"/>
    <cellStyle name="Normal 31 92 2" xfId="1630" xr:uid="{00000000-0005-0000-0000-0000D80F0000}"/>
    <cellStyle name="Normal 31 92 3" xfId="2547" xr:uid="{00000000-0005-0000-0000-0000D90F0000}"/>
    <cellStyle name="Normal 31 92 3 2" xfId="3743" xr:uid="{00000000-0005-0000-0000-0000DA0F0000}"/>
    <cellStyle name="Normal 31 92 3 3" xfId="3744" xr:uid="{00000000-0005-0000-0000-0000DB0F0000}"/>
    <cellStyle name="Normal 31 92 3 4" xfId="3745" xr:uid="{00000000-0005-0000-0000-0000DC0F0000}"/>
    <cellStyle name="Normal 31 92 3 5" xfId="4398" xr:uid="{00000000-0005-0000-0000-0000DD0F0000}"/>
    <cellStyle name="Normal 31 93" xfId="1631" xr:uid="{00000000-0005-0000-0000-0000DE0F0000}"/>
    <cellStyle name="Normal 31 93 2" xfId="1632" xr:uid="{00000000-0005-0000-0000-0000DF0F0000}"/>
    <cellStyle name="Normal 31 93 3" xfId="2548" xr:uid="{00000000-0005-0000-0000-0000E00F0000}"/>
    <cellStyle name="Normal 31 93 3 2" xfId="3746" xr:uid="{00000000-0005-0000-0000-0000E10F0000}"/>
    <cellStyle name="Normal 31 93 3 3" xfId="3747" xr:uid="{00000000-0005-0000-0000-0000E20F0000}"/>
    <cellStyle name="Normal 31 93 3 4" xfId="3748" xr:uid="{00000000-0005-0000-0000-0000E30F0000}"/>
    <cellStyle name="Normal 31 93 3 5" xfId="4399" xr:uid="{00000000-0005-0000-0000-0000E40F0000}"/>
    <cellStyle name="Normal 31 94" xfId="1633" xr:uid="{00000000-0005-0000-0000-0000E50F0000}"/>
    <cellStyle name="Normal 31 94 2" xfId="1634" xr:uid="{00000000-0005-0000-0000-0000E60F0000}"/>
    <cellStyle name="Normal 31 94 3" xfId="2549" xr:uid="{00000000-0005-0000-0000-0000E70F0000}"/>
    <cellStyle name="Normal 31 94 3 2" xfId="3749" xr:uid="{00000000-0005-0000-0000-0000E80F0000}"/>
    <cellStyle name="Normal 31 94 3 3" xfId="3750" xr:uid="{00000000-0005-0000-0000-0000E90F0000}"/>
    <cellStyle name="Normal 31 94 3 4" xfId="3751" xr:uid="{00000000-0005-0000-0000-0000EA0F0000}"/>
    <cellStyle name="Normal 31 94 3 5" xfId="4400" xr:uid="{00000000-0005-0000-0000-0000EB0F0000}"/>
    <cellStyle name="Normal 31 95" xfId="1635" xr:uid="{00000000-0005-0000-0000-0000EC0F0000}"/>
    <cellStyle name="Normal 31 95 2" xfId="1636" xr:uid="{00000000-0005-0000-0000-0000ED0F0000}"/>
    <cellStyle name="Normal 31 95 3" xfId="2550" xr:uid="{00000000-0005-0000-0000-0000EE0F0000}"/>
    <cellStyle name="Normal 31 95 3 2" xfId="3752" xr:uid="{00000000-0005-0000-0000-0000EF0F0000}"/>
    <cellStyle name="Normal 31 95 3 3" xfId="3753" xr:uid="{00000000-0005-0000-0000-0000F00F0000}"/>
    <cellStyle name="Normal 31 95 3 4" xfId="3754" xr:uid="{00000000-0005-0000-0000-0000F10F0000}"/>
    <cellStyle name="Normal 31 95 3 5" xfId="4401" xr:uid="{00000000-0005-0000-0000-0000F20F0000}"/>
    <cellStyle name="Normal 31 96" xfId="1637" xr:uid="{00000000-0005-0000-0000-0000F30F0000}"/>
    <cellStyle name="Normal 31 96 2" xfId="1638" xr:uid="{00000000-0005-0000-0000-0000F40F0000}"/>
    <cellStyle name="Normal 31 96 3" xfId="2551" xr:uid="{00000000-0005-0000-0000-0000F50F0000}"/>
    <cellStyle name="Normal 31 96 3 2" xfId="3755" xr:uid="{00000000-0005-0000-0000-0000F60F0000}"/>
    <cellStyle name="Normal 31 96 3 3" xfId="3756" xr:uid="{00000000-0005-0000-0000-0000F70F0000}"/>
    <cellStyle name="Normal 31 96 3 4" xfId="3757" xr:uid="{00000000-0005-0000-0000-0000F80F0000}"/>
    <cellStyle name="Normal 31 96 3 5" xfId="4402" xr:uid="{00000000-0005-0000-0000-0000F90F0000}"/>
    <cellStyle name="Normal 31 97" xfId="1639" xr:uid="{00000000-0005-0000-0000-0000FA0F0000}"/>
    <cellStyle name="Normal 31 98" xfId="2552" xr:uid="{00000000-0005-0000-0000-0000FB0F0000}"/>
    <cellStyle name="Normal 31 98 2" xfId="3758" xr:uid="{00000000-0005-0000-0000-0000FC0F0000}"/>
    <cellStyle name="Normal 31 98 3" xfId="3759" xr:uid="{00000000-0005-0000-0000-0000FD0F0000}"/>
    <cellStyle name="Normal 31 98 4" xfId="3760" xr:uid="{00000000-0005-0000-0000-0000FE0F0000}"/>
    <cellStyle name="Normal 31 98 5" xfId="4403" xr:uid="{00000000-0005-0000-0000-0000FF0F0000}"/>
    <cellStyle name="Normal 310" xfId="4588" xr:uid="{00000000-0005-0000-0000-000000100000}"/>
    <cellStyle name="Normal 310 2" xfId="5679" xr:uid="{00000000-0005-0000-0000-000001100000}"/>
    <cellStyle name="Normal 311" xfId="4589" xr:uid="{00000000-0005-0000-0000-000002100000}"/>
    <cellStyle name="Normal 311 2" xfId="5680" xr:uid="{00000000-0005-0000-0000-000003100000}"/>
    <cellStyle name="Normal 312" xfId="4590" xr:uid="{00000000-0005-0000-0000-000004100000}"/>
    <cellStyle name="Normal 312 2" xfId="5681" xr:uid="{00000000-0005-0000-0000-000005100000}"/>
    <cellStyle name="Normal 313" xfId="4591" xr:uid="{00000000-0005-0000-0000-000006100000}"/>
    <cellStyle name="Normal 313 2" xfId="5682" xr:uid="{00000000-0005-0000-0000-000007100000}"/>
    <cellStyle name="Normal 314" xfId="4592" xr:uid="{00000000-0005-0000-0000-000008100000}"/>
    <cellStyle name="Normal 314 2" xfId="5683" xr:uid="{00000000-0005-0000-0000-000009100000}"/>
    <cellStyle name="Normal 315" xfId="4594" xr:uid="{00000000-0005-0000-0000-00000A100000}"/>
    <cellStyle name="Normal 315 2" xfId="5685" xr:uid="{00000000-0005-0000-0000-00000B100000}"/>
    <cellStyle name="Normal 316" xfId="4595" xr:uid="{00000000-0005-0000-0000-00000C100000}"/>
    <cellStyle name="Normal 316 2" xfId="5686" xr:uid="{00000000-0005-0000-0000-00000D100000}"/>
    <cellStyle name="Normal 317" xfId="4596" xr:uid="{00000000-0005-0000-0000-00000E100000}"/>
    <cellStyle name="Normal 317 2" xfId="5687" xr:uid="{00000000-0005-0000-0000-00000F100000}"/>
    <cellStyle name="Normal 318" xfId="4597" xr:uid="{00000000-0005-0000-0000-000010100000}"/>
    <cellStyle name="Normal 318 2" xfId="5688" xr:uid="{00000000-0005-0000-0000-000011100000}"/>
    <cellStyle name="Normal 319" xfId="4598" xr:uid="{00000000-0005-0000-0000-000012100000}"/>
    <cellStyle name="Normal 319 2" xfId="5689" xr:uid="{00000000-0005-0000-0000-000013100000}"/>
    <cellStyle name="Normal 32" xfId="1640" xr:uid="{00000000-0005-0000-0000-000014100000}"/>
    <cellStyle name="Normal 32 2" xfId="1641" xr:uid="{00000000-0005-0000-0000-000015100000}"/>
    <cellStyle name="Normal 32 3" xfId="2553" xr:uid="{00000000-0005-0000-0000-000016100000}"/>
    <cellStyle name="Normal 32 3 2" xfId="3761" xr:uid="{00000000-0005-0000-0000-000017100000}"/>
    <cellStyle name="Normal 32 3 3" xfId="3762" xr:uid="{00000000-0005-0000-0000-000018100000}"/>
    <cellStyle name="Normal 32 3 4" xfId="3763" xr:uid="{00000000-0005-0000-0000-000019100000}"/>
    <cellStyle name="Normal 32 3 5" xfId="4404" xr:uid="{00000000-0005-0000-0000-00001A100000}"/>
    <cellStyle name="Normal 320" xfId="4599" xr:uid="{00000000-0005-0000-0000-00001B100000}"/>
    <cellStyle name="Normal 320 2" xfId="5690" xr:uid="{00000000-0005-0000-0000-00001C100000}"/>
    <cellStyle name="Normal 321" xfId="4600" xr:uid="{00000000-0005-0000-0000-00001D100000}"/>
    <cellStyle name="Normal 321 2" xfId="5691" xr:uid="{00000000-0005-0000-0000-00001E100000}"/>
    <cellStyle name="Normal 322" xfId="4601" xr:uid="{00000000-0005-0000-0000-00001F100000}"/>
    <cellStyle name="Normal 322 2" xfId="5692" xr:uid="{00000000-0005-0000-0000-000020100000}"/>
    <cellStyle name="Normal 323" xfId="4602" xr:uid="{00000000-0005-0000-0000-000021100000}"/>
    <cellStyle name="Normal 323 2" xfId="5693" xr:uid="{00000000-0005-0000-0000-000022100000}"/>
    <cellStyle name="Normal 324" xfId="4603" xr:uid="{00000000-0005-0000-0000-000023100000}"/>
    <cellStyle name="Normal 324 2" xfId="5694" xr:uid="{00000000-0005-0000-0000-000024100000}"/>
    <cellStyle name="Normal 325" xfId="4605" xr:uid="{00000000-0005-0000-0000-000025100000}"/>
    <cellStyle name="Normal 325 2" xfId="5696" xr:uid="{00000000-0005-0000-0000-000026100000}"/>
    <cellStyle name="Normal 326" xfId="4606" xr:uid="{00000000-0005-0000-0000-000027100000}"/>
    <cellStyle name="Normal 326 2" xfId="5697" xr:uid="{00000000-0005-0000-0000-000028100000}"/>
    <cellStyle name="Normal 327" xfId="4607" xr:uid="{00000000-0005-0000-0000-000029100000}"/>
    <cellStyle name="Normal 327 2" xfId="5698" xr:uid="{00000000-0005-0000-0000-00002A100000}"/>
    <cellStyle name="Normal 328" xfId="4608" xr:uid="{00000000-0005-0000-0000-00002B100000}"/>
    <cellStyle name="Normal 328 2" xfId="5699" xr:uid="{00000000-0005-0000-0000-00002C100000}"/>
    <cellStyle name="Normal 329" xfId="4609" xr:uid="{00000000-0005-0000-0000-00002D100000}"/>
    <cellStyle name="Normal 329 2" xfId="5700" xr:uid="{00000000-0005-0000-0000-00002E100000}"/>
    <cellStyle name="Normal 33" xfId="1642" xr:uid="{00000000-0005-0000-0000-00002F100000}"/>
    <cellStyle name="Normal 33 10" xfId="1643" xr:uid="{00000000-0005-0000-0000-000030100000}"/>
    <cellStyle name="Normal 33 10 2" xfId="1644" xr:uid="{00000000-0005-0000-0000-000031100000}"/>
    <cellStyle name="Normal 33 10 3" xfId="2554" xr:uid="{00000000-0005-0000-0000-000032100000}"/>
    <cellStyle name="Normal 33 10 3 2" xfId="3764" xr:uid="{00000000-0005-0000-0000-000033100000}"/>
    <cellStyle name="Normal 33 10 3 3" xfId="3765" xr:uid="{00000000-0005-0000-0000-000034100000}"/>
    <cellStyle name="Normal 33 10 3 4" xfId="3766" xr:uid="{00000000-0005-0000-0000-000035100000}"/>
    <cellStyle name="Normal 33 10 3 5" xfId="4405" xr:uid="{00000000-0005-0000-0000-000036100000}"/>
    <cellStyle name="Normal 33 11" xfId="1645" xr:uid="{00000000-0005-0000-0000-000037100000}"/>
    <cellStyle name="Normal 33 11 2" xfId="1646" xr:uid="{00000000-0005-0000-0000-000038100000}"/>
    <cellStyle name="Normal 33 11 3" xfId="2555" xr:uid="{00000000-0005-0000-0000-000039100000}"/>
    <cellStyle name="Normal 33 11 3 2" xfId="3767" xr:uid="{00000000-0005-0000-0000-00003A100000}"/>
    <cellStyle name="Normal 33 11 3 3" xfId="3768" xr:uid="{00000000-0005-0000-0000-00003B100000}"/>
    <cellStyle name="Normal 33 11 3 4" xfId="3769" xr:uid="{00000000-0005-0000-0000-00003C100000}"/>
    <cellStyle name="Normal 33 11 3 5" xfId="4406" xr:uid="{00000000-0005-0000-0000-00003D100000}"/>
    <cellStyle name="Normal 33 12" xfId="1647" xr:uid="{00000000-0005-0000-0000-00003E100000}"/>
    <cellStyle name="Normal 33 12 2" xfId="1648" xr:uid="{00000000-0005-0000-0000-00003F100000}"/>
    <cellStyle name="Normal 33 12 3" xfId="2556" xr:uid="{00000000-0005-0000-0000-000040100000}"/>
    <cellStyle name="Normal 33 12 3 2" xfId="3770" xr:uid="{00000000-0005-0000-0000-000041100000}"/>
    <cellStyle name="Normal 33 12 3 3" xfId="3771" xr:uid="{00000000-0005-0000-0000-000042100000}"/>
    <cellStyle name="Normal 33 12 3 4" xfId="3772" xr:uid="{00000000-0005-0000-0000-000043100000}"/>
    <cellStyle name="Normal 33 12 3 5" xfId="4407" xr:uid="{00000000-0005-0000-0000-000044100000}"/>
    <cellStyle name="Normal 33 13" xfId="1649" xr:uid="{00000000-0005-0000-0000-000045100000}"/>
    <cellStyle name="Normal 33 13 2" xfId="1650" xr:uid="{00000000-0005-0000-0000-000046100000}"/>
    <cellStyle name="Normal 33 13 3" xfId="2557" xr:uid="{00000000-0005-0000-0000-000047100000}"/>
    <cellStyle name="Normal 33 13 3 2" xfId="3773" xr:uid="{00000000-0005-0000-0000-000048100000}"/>
    <cellStyle name="Normal 33 13 3 3" xfId="3774" xr:uid="{00000000-0005-0000-0000-000049100000}"/>
    <cellStyle name="Normal 33 13 3 4" xfId="3775" xr:uid="{00000000-0005-0000-0000-00004A100000}"/>
    <cellStyle name="Normal 33 13 3 5" xfId="4408" xr:uid="{00000000-0005-0000-0000-00004B100000}"/>
    <cellStyle name="Normal 33 14" xfId="1651" xr:uid="{00000000-0005-0000-0000-00004C100000}"/>
    <cellStyle name="Normal 33 14 2" xfId="1652" xr:uid="{00000000-0005-0000-0000-00004D100000}"/>
    <cellStyle name="Normal 33 14 3" xfId="2558" xr:uid="{00000000-0005-0000-0000-00004E100000}"/>
    <cellStyle name="Normal 33 14 3 2" xfId="3776" xr:uid="{00000000-0005-0000-0000-00004F100000}"/>
    <cellStyle name="Normal 33 14 3 3" xfId="3777" xr:uid="{00000000-0005-0000-0000-000050100000}"/>
    <cellStyle name="Normal 33 14 3 4" xfId="3778" xr:uid="{00000000-0005-0000-0000-000051100000}"/>
    <cellStyle name="Normal 33 14 3 5" xfId="4409" xr:uid="{00000000-0005-0000-0000-000052100000}"/>
    <cellStyle name="Normal 33 15" xfId="1653" xr:uid="{00000000-0005-0000-0000-000053100000}"/>
    <cellStyle name="Normal 33 15 2" xfId="1654" xr:uid="{00000000-0005-0000-0000-000054100000}"/>
    <cellStyle name="Normal 33 15 3" xfId="2559" xr:uid="{00000000-0005-0000-0000-000055100000}"/>
    <cellStyle name="Normal 33 15 3 2" xfId="3779" xr:uid="{00000000-0005-0000-0000-000056100000}"/>
    <cellStyle name="Normal 33 15 3 3" xfId="3780" xr:uid="{00000000-0005-0000-0000-000057100000}"/>
    <cellStyle name="Normal 33 15 3 4" xfId="3781" xr:uid="{00000000-0005-0000-0000-000058100000}"/>
    <cellStyle name="Normal 33 15 3 5" xfId="4410" xr:uid="{00000000-0005-0000-0000-000059100000}"/>
    <cellStyle name="Normal 33 16" xfId="1655" xr:uid="{00000000-0005-0000-0000-00005A100000}"/>
    <cellStyle name="Normal 33 16 2" xfId="1656" xr:uid="{00000000-0005-0000-0000-00005B100000}"/>
    <cellStyle name="Normal 33 16 3" xfId="2560" xr:uid="{00000000-0005-0000-0000-00005C100000}"/>
    <cellStyle name="Normal 33 16 3 2" xfId="3782" xr:uid="{00000000-0005-0000-0000-00005D100000}"/>
    <cellStyle name="Normal 33 16 3 3" xfId="3783" xr:uid="{00000000-0005-0000-0000-00005E100000}"/>
    <cellStyle name="Normal 33 16 3 4" xfId="3784" xr:uid="{00000000-0005-0000-0000-00005F100000}"/>
    <cellStyle name="Normal 33 16 3 5" xfId="4411" xr:uid="{00000000-0005-0000-0000-000060100000}"/>
    <cellStyle name="Normal 33 17" xfId="1657" xr:uid="{00000000-0005-0000-0000-000061100000}"/>
    <cellStyle name="Normal 33 17 2" xfId="1658" xr:uid="{00000000-0005-0000-0000-000062100000}"/>
    <cellStyle name="Normal 33 17 3" xfId="2561" xr:uid="{00000000-0005-0000-0000-000063100000}"/>
    <cellStyle name="Normal 33 17 3 2" xfId="3785" xr:uid="{00000000-0005-0000-0000-000064100000}"/>
    <cellStyle name="Normal 33 17 3 3" xfId="3786" xr:uid="{00000000-0005-0000-0000-000065100000}"/>
    <cellStyle name="Normal 33 17 3 4" xfId="3787" xr:uid="{00000000-0005-0000-0000-000066100000}"/>
    <cellStyle name="Normal 33 17 3 5" xfId="4412" xr:uid="{00000000-0005-0000-0000-000067100000}"/>
    <cellStyle name="Normal 33 18" xfId="1659" xr:uid="{00000000-0005-0000-0000-000068100000}"/>
    <cellStyle name="Normal 33 18 2" xfId="1660" xr:uid="{00000000-0005-0000-0000-000069100000}"/>
    <cellStyle name="Normal 33 18 3" xfId="2562" xr:uid="{00000000-0005-0000-0000-00006A100000}"/>
    <cellStyle name="Normal 33 18 3 2" xfId="3788" xr:uid="{00000000-0005-0000-0000-00006B100000}"/>
    <cellStyle name="Normal 33 18 3 3" xfId="3789" xr:uid="{00000000-0005-0000-0000-00006C100000}"/>
    <cellStyle name="Normal 33 18 3 4" xfId="3790" xr:uid="{00000000-0005-0000-0000-00006D100000}"/>
    <cellStyle name="Normal 33 18 3 5" xfId="4413" xr:uid="{00000000-0005-0000-0000-00006E100000}"/>
    <cellStyle name="Normal 33 19" xfId="1661" xr:uid="{00000000-0005-0000-0000-00006F100000}"/>
    <cellStyle name="Normal 33 19 2" xfId="1662" xr:uid="{00000000-0005-0000-0000-000070100000}"/>
    <cellStyle name="Normal 33 19 3" xfId="2563" xr:uid="{00000000-0005-0000-0000-000071100000}"/>
    <cellStyle name="Normal 33 19 3 2" xfId="3791" xr:uid="{00000000-0005-0000-0000-000072100000}"/>
    <cellStyle name="Normal 33 19 3 3" xfId="3792" xr:uid="{00000000-0005-0000-0000-000073100000}"/>
    <cellStyle name="Normal 33 19 3 4" xfId="3793" xr:uid="{00000000-0005-0000-0000-000074100000}"/>
    <cellStyle name="Normal 33 19 3 5" xfId="4414" xr:uid="{00000000-0005-0000-0000-000075100000}"/>
    <cellStyle name="Normal 33 2" xfId="1663" xr:uid="{00000000-0005-0000-0000-000076100000}"/>
    <cellStyle name="Normal 33 2 2" xfId="1664" xr:uid="{00000000-0005-0000-0000-000077100000}"/>
    <cellStyle name="Normal 33 2 3" xfId="2564" xr:uid="{00000000-0005-0000-0000-000078100000}"/>
    <cellStyle name="Normal 33 2 3 2" xfId="3794" xr:uid="{00000000-0005-0000-0000-000079100000}"/>
    <cellStyle name="Normal 33 2 3 3" xfId="3795" xr:uid="{00000000-0005-0000-0000-00007A100000}"/>
    <cellStyle name="Normal 33 2 3 4" xfId="3796" xr:uid="{00000000-0005-0000-0000-00007B100000}"/>
    <cellStyle name="Normal 33 2 3 5" xfId="4415" xr:uid="{00000000-0005-0000-0000-00007C100000}"/>
    <cellStyle name="Normal 33 20" xfId="1665" xr:uid="{00000000-0005-0000-0000-00007D100000}"/>
    <cellStyle name="Normal 33 20 2" xfId="1666" xr:uid="{00000000-0005-0000-0000-00007E100000}"/>
    <cellStyle name="Normal 33 20 3" xfId="2565" xr:uid="{00000000-0005-0000-0000-00007F100000}"/>
    <cellStyle name="Normal 33 20 3 2" xfId="3797" xr:uid="{00000000-0005-0000-0000-000080100000}"/>
    <cellStyle name="Normal 33 20 3 3" xfId="3798" xr:uid="{00000000-0005-0000-0000-000081100000}"/>
    <cellStyle name="Normal 33 20 3 4" xfId="3799" xr:uid="{00000000-0005-0000-0000-000082100000}"/>
    <cellStyle name="Normal 33 20 3 5" xfId="4416" xr:uid="{00000000-0005-0000-0000-000083100000}"/>
    <cellStyle name="Normal 33 21" xfId="1667" xr:uid="{00000000-0005-0000-0000-000084100000}"/>
    <cellStyle name="Normal 33 21 2" xfId="1668" xr:uid="{00000000-0005-0000-0000-000085100000}"/>
    <cellStyle name="Normal 33 21 3" xfId="2566" xr:uid="{00000000-0005-0000-0000-000086100000}"/>
    <cellStyle name="Normal 33 21 3 2" xfId="3800" xr:uid="{00000000-0005-0000-0000-000087100000}"/>
    <cellStyle name="Normal 33 21 3 3" xfId="3801" xr:uid="{00000000-0005-0000-0000-000088100000}"/>
    <cellStyle name="Normal 33 21 3 4" xfId="3802" xr:uid="{00000000-0005-0000-0000-000089100000}"/>
    <cellStyle name="Normal 33 21 3 5" xfId="4417" xr:uid="{00000000-0005-0000-0000-00008A100000}"/>
    <cellStyle name="Normal 33 22" xfId="1669" xr:uid="{00000000-0005-0000-0000-00008B100000}"/>
    <cellStyle name="Normal 33 22 2" xfId="1670" xr:uid="{00000000-0005-0000-0000-00008C100000}"/>
    <cellStyle name="Normal 33 22 3" xfId="2567" xr:uid="{00000000-0005-0000-0000-00008D100000}"/>
    <cellStyle name="Normal 33 22 3 2" xfId="3803" xr:uid="{00000000-0005-0000-0000-00008E100000}"/>
    <cellStyle name="Normal 33 22 3 3" xfId="3804" xr:uid="{00000000-0005-0000-0000-00008F100000}"/>
    <cellStyle name="Normal 33 22 3 4" xfId="3805" xr:uid="{00000000-0005-0000-0000-000090100000}"/>
    <cellStyle name="Normal 33 22 3 5" xfId="4418" xr:uid="{00000000-0005-0000-0000-000091100000}"/>
    <cellStyle name="Normal 33 23" xfId="1671" xr:uid="{00000000-0005-0000-0000-000092100000}"/>
    <cellStyle name="Normal 33 23 2" xfId="1672" xr:uid="{00000000-0005-0000-0000-000093100000}"/>
    <cellStyle name="Normal 33 23 3" xfId="2568" xr:uid="{00000000-0005-0000-0000-000094100000}"/>
    <cellStyle name="Normal 33 23 3 2" xfId="3806" xr:uid="{00000000-0005-0000-0000-000095100000}"/>
    <cellStyle name="Normal 33 23 3 3" xfId="3807" xr:uid="{00000000-0005-0000-0000-000096100000}"/>
    <cellStyle name="Normal 33 23 3 4" xfId="3808" xr:uid="{00000000-0005-0000-0000-000097100000}"/>
    <cellStyle name="Normal 33 23 3 5" xfId="4419" xr:uid="{00000000-0005-0000-0000-000098100000}"/>
    <cellStyle name="Normal 33 24" xfId="1673" xr:uid="{00000000-0005-0000-0000-000099100000}"/>
    <cellStyle name="Normal 33 24 2" xfId="1674" xr:uid="{00000000-0005-0000-0000-00009A100000}"/>
    <cellStyle name="Normal 33 24 3" xfId="2569" xr:uid="{00000000-0005-0000-0000-00009B100000}"/>
    <cellStyle name="Normal 33 24 3 2" xfId="3809" xr:uid="{00000000-0005-0000-0000-00009C100000}"/>
    <cellStyle name="Normal 33 24 3 3" xfId="3810" xr:uid="{00000000-0005-0000-0000-00009D100000}"/>
    <cellStyle name="Normal 33 24 3 4" xfId="3811" xr:uid="{00000000-0005-0000-0000-00009E100000}"/>
    <cellStyle name="Normal 33 24 3 5" xfId="4420" xr:uid="{00000000-0005-0000-0000-00009F100000}"/>
    <cellStyle name="Normal 33 25" xfId="1675" xr:uid="{00000000-0005-0000-0000-0000A0100000}"/>
    <cellStyle name="Normal 33 25 2" xfId="1676" xr:uid="{00000000-0005-0000-0000-0000A1100000}"/>
    <cellStyle name="Normal 33 25 3" xfId="2570" xr:uid="{00000000-0005-0000-0000-0000A2100000}"/>
    <cellStyle name="Normal 33 25 3 2" xfId="3812" xr:uid="{00000000-0005-0000-0000-0000A3100000}"/>
    <cellStyle name="Normal 33 25 3 3" xfId="3813" xr:uid="{00000000-0005-0000-0000-0000A4100000}"/>
    <cellStyle name="Normal 33 25 3 4" xfId="3814" xr:uid="{00000000-0005-0000-0000-0000A5100000}"/>
    <cellStyle name="Normal 33 25 3 5" xfId="4421" xr:uid="{00000000-0005-0000-0000-0000A6100000}"/>
    <cellStyle name="Normal 33 26" xfId="1677" xr:uid="{00000000-0005-0000-0000-0000A7100000}"/>
    <cellStyle name="Normal 33 26 2" xfId="1678" xr:uid="{00000000-0005-0000-0000-0000A8100000}"/>
    <cellStyle name="Normal 33 26 3" xfId="2571" xr:uid="{00000000-0005-0000-0000-0000A9100000}"/>
    <cellStyle name="Normal 33 26 3 2" xfId="3815" xr:uid="{00000000-0005-0000-0000-0000AA100000}"/>
    <cellStyle name="Normal 33 26 3 3" xfId="3816" xr:uid="{00000000-0005-0000-0000-0000AB100000}"/>
    <cellStyle name="Normal 33 26 3 4" xfId="3817" xr:uid="{00000000-0005-0000-0000-0000AC100000}"/>
    <cellStyle name="Normal 33 26 3 5" xfId="4422" xr:uid="{00000000-0005-0000-0000-0000AD100000}"/>
    <cellStyle name="Normal 33 27" xfId="1679" xr:uid="{00000000-0005-0000-0000-0000AE100000}"/>
    <cellStyle name="Normal 33 27 2" xfId="1680" xr:uid="{00000000-0005-0000-0000-0000AF100000}"/>
    <cellStyle name="Normal 33 27 3" xfId="2572" xr:uid="{00000000-0005-0000-0000-0000B0100000}"/>
    <cellStyle name="Normal 33 27 3 2" xfId="3818" xr:uid="{00000000-0005-0000-0000-0000B1100000}"/>
    <cellStyle name="Normal 33 27 3 3" xfId="3819" xr:uid="{00000000-0005-0000-0000-0000B2100000}"/>
    <cellStyle name="Normal 33 27 3 4" xfId="3820" xr:uid="{00000000-0005-0000-0000-0000B3100000}"/>
    <cellStyle name="Normal 33 27 3 5" xfId="4423" xr:uid="{00000000-0005-0000-0000-0000B4100000}"/>
    <cellStyle name="Normal 33 28" xfId="1681" xr:uid="{00000000-0005-0000-0000-0000B5100000}"/>
    <cellStyle name="Normal 33 28 2" xfId="1682" xr:uid="{00000000-0005-0000-0000-0000B6100000}"/>
    <cellStyle name="Normal 33 28 3" xfId="2573" xr:uid="{00000000-0005-0000-0000-0000B7100000}"/>
    <cellStyle name="Normal 33 28 3 2" xfId="3821" xr:uid="{00000000-0005-0000-0000-0000B8100000}"/>
    <cellStyle name="Normal 33 28 3 3" xfId="3822" xr:uid="{00000000-0005-0000-0000-0000B9100000}"/>
    <cellStyle name="Normal 33 28 3 4" xfId="3823" xr:uid="{00000000-0005-0000-0000-0000BA100000}"/>
    <cellStyle name="Normal 33 28 3 5" xfId="4424" xr:uid="{00000000-0005-0000-0000-0000BB100000}"/>
    <cellStyle name="Normal 33 29" xfId="1683" xr:uid="{00000000-0005-0000-0000-0000BC100000}"/>
    <cellStyle name="Normal 33 29 2" xfId="1684" xr:uid="{00000000-0005-0000-0000-0000BD100000}"/>
    <cellStyle name="Normal 33 29 3" xfId="2574" xr:uid="{00000000-0005-0000-0000-0000BE100000}"/>
    <cellStyle name="Normal 33 29 3 2" xfId="3824" xr:uid="{00000000-0005-0000-0000-0000BF100000}"/>
    <cellStyle name="Normal 33 29 3 3" xfId="3825" xr:uid="{00000000-0005-0000-0000-0000C0100000}"/>
    <cellStyle name="Normal 33 29 3 4" xfId="3826" xr:uid="{00000000-0005-0000-0000-0000C1100000}"/>
    <cellStyle name="Normal 33 29 3 5" xfId="4425" xr:uid="{00000000-0005-0000-0000-0000C2100000}"/>
    <cellStyle name="Normal 33 3" xfId="1685" xr:uid="{00000000-0005-0000-0000-0000C3100000}"/>
    <cellStyle name="Normal 33 3 2" xfId="1686" xr:uid="{00000000-0005-0000-0000-0000C4100000}"/>
    <cellStyle name="Normal 33 3 3" xfId="2575" xr:uid="{00000000-0005-0000-0000-0000C5100000}"/>
    <cellStyle name="Normal 33 3 3 2" xfId="3827" xr:uid="{00000000-0005-0000-0000-0000C6100000}"/>
    <cellStyle name="Normal 33 3 3 3" xfId="3828" xr:uid="{00000000-0005-0000-0000-0000C7100000}"/>
    <cellStyle name="Normal 33 3 3 4" xfId="3829" xr:uid="{00000000-0005-0000-0000-0000C8100000}"/>
    <cellStyle name="Normal 33 3 3 5" xfId="4426" xr:uid="{00000000-0005-0000-0000-0000C9100000}"/>
    <cellStyle name="Normal 33 30" xfId="1687" xr:uid="{00000000-0005-0000-0000-0000CA100000}"/>
    <cellStyle name="Normal 33 30 2" xfId="1688" xr:uid="{00000000-0005-0000-0000-0000CB100000}"/>
    <cellStyle name="Normal 33 30 3" xfId="2576" xr:uid="{00000000-0005-0000-0000-0000CC100000}"/>
    <cellStyle name="Normal 33 30 3 2" xfId="3830" xr:uid="{00000000-0005-0000-0000-0000CD100000}"/>
    <cellStyle name="Normal 33 30 3 3" xfId="3831" xr:uid="{00000000-0005-0000-0000-0000CE100000}"/>
    <cellStyle name="Normal 33 30 3 4" xfId="3832" xr:uid="{00000000-0005-0000-0000-0000CF100000}"/>
    <cellStyle name="Normal 33 30 3 5" xfId="4427" xr:uid="{00000000-0005-0000-0000-0000D0100000}"/>
    <cellStyle name="Normal 33 31" xfId="1689" xr:uid="{00000000-0005-0000-0000-0000D1100000}"/>
    <cellStyle name="Normal 33 31 2" xfId="1690" xr:uid="{00000000-0005-0000-0000-0000D2100000}"/>
    <cellStyle name="Normal 33 31 3" xfId="2577" xr:uid="{00000000-0005-0000-0000-0000D3100000}"/>
    <cellStyle name="Normal 33 31 3 2" xfId="3833" xr:uid="{00000000-0005-0000-0000-0000D4100000}"/>
    <cellStyle name="Normal 33 31 3 3" xfId="3834" xr:uid="{00000000-0005-0000-0000-0000D5100000}"/>
    <cellStyle name="Normal 33 31 3 4" xfId="3835" xr:uid="{00000000-0005-0000-0000-0000D6100000}"/>
    <cellStyle name="Normal 33 31 3 5" xfId="4428" xr:uid="{00000000-0005-0000-0000-0000D7100000}"/>
    <cellStyle name="Normal 33 32" xfId="1691" xr:uid="{00000000-0005-0000-0000-0000D8100000}"/>
    <cellStyle name="Normal 33 32 2" xfId="1692" xr:uid="{00000000-0005-0000-0000-0000D9100000}"/>
    <cellStyle name="Normal 33 32 3" xfId="2578" xr:uid="{00000000-0005-0000-0000-0000DA100000}"/>
    <cellStyle name="Normal 33 32 3 2" xfId="3836" xr:uid="{00000000-0005-0000-0000-0000DB100000}"/>
    <cellStyle name="Normal 33 32 3 3" xfId="3837" xr:uid="{00000000-0005-0000-0000-0000DC100000}"/>
    <cellStyle name="Normal 33 32 3 4" xfId="3838" xr:uid="{00000000-0005-0000-0000-0000DD100000}"/>
    <cellStyle name="Normal 33 32 3 5" xfId="4429" xr:uid="{00000000-0005-0000-0000-0000DE100000}"/>
    <cellStyle name="Normal 33 33" xfId="1693" xr:uid="{00000000-0005-0000-0000-0000DF100000}"/>
    <cellStyle name="Normal 33 33 2" xfId="1694" xr:uid="{00000000-0005-0000-0000-0000E0100000}"/>
    <cellStyle name="Normal 33 33 3" xfId="2579" xr:uid="{00000000-0005-0000-0000-0000E1100000}"/>
    <cellStyle name="Normal 33 33 3 2" xfId="3839" xr:uid="{00000000-0005-0000-0000-0000E2100000}"/>
    <cellStyle name="Normal 33 33 3 3" xfId="3840" xr:uid="{00000000-0005-0000-0000-0000E3100000}"/>
    <cellStyle name="Normal 33 33 3 4" xfId="3841" xr:uid="{00000000-0005-0000-0000-0000E4100000}"/>
    <cellStyle name="Normal 33 33 3 5" xfId="4430" xr:uid="{00000000-0005-0000-0000-0000E5100000}"/>
    <cellStyle name="Normal 33 34" xfId="1695" xr:uid="{00000000-0005-0000-0000-0000E6100000}"/>
    <cellStyle name="Normal 33 34 2" xfId="1696" xr:uid="{00000000-0005-0000-0000-0000E7100000}"/>
    <cellStyle name="Normal 33 34 3" xfId="2580" xr:uid="{00000000-0005-0000-0000-0000E8100000}"/>
    <cellStyle name="Normal 33 34 3 2" xfId="3842" xr:uid="{00000000-0005-0000-0000-0000E9100000}"/>
    <cellStyle name="Normal 33 34 3 3" xfId="3843" xr:uid="{00000000-0005-0000-0000-0000EA100000}"/>
    <cellStyle name="Normal 33 34 3 4" xfId="3844" xr:uid="{00000000-0005-0000-0000-0000EB100000}"/>
    <cellStyle name="Normal 33 34 3 5" xfId="4431" xr:uid="{00000000-0005-0000-0000-0000EC100000}"/>
    <cellStyle name="Normal 33 35" xfId="1697" xr:uid="{00000000-0005-0000-0000-0000ED100000}"/>
    <cellStyle name="Normal 33 35 2" xfId="1698" xr:uid="{00000000-0005-0000-0000-0000EE100000}"/>
    <cellStyle name="Normal 33 35 3" xfId="2581" xr:uid="{00000000-0005-0000-0000-0000EF100000}"/>
    <cellStyle name="Normal 33 35 3 2" xfId="3845" xr:uid="{00000000-0005-0000-0000-0000F0100000}"/>
    <cellStyle name="Normal 33 35 3 3" xfId="3846" xr:uid="{00000000-0005-0000-0000-0000F1100000}"/>
    <cellStyle name="Normal 33 35 3 4" xfId="3847" xr:uid="{00000000-0005-0000-0000-0000F2100000}"/>
    <cellStyle name="Normal 33 35 3 5" xfId="4432" xr:uid="{00000000-0005-0000-0000-0000F3100000}"/>
    <cellStyle name="Normal 33 36" xfId="1699" xr:uid="{00000000-0005-0000-0000-0000F4100000}"/>
    <cellStyle name="Normal 33 36 2" xfId="1700" xr:uid="{00000000-0005-0000-0000-0000F5100000}"/>
    <cellStyle name="Normal 33 36 3" xfId="2582" xr:uid="{00000000-0005-0000-0000-0000F6100000}"/>
    <cellStyle name="Normal 33 36 3 2" xfId="3848" xr:uid="{00000000-0005-0000-0000-0000F7100000}"/>
    <cellStyle name="Normal 33 36 3 3" xfId="3849" xr:uid="{00000000-0005-0000-0000-0000F8100000}"/>
    <cellStyle name="Normal 33 36 3 4" xfId="3850" xr:uid="{00000000-0005-0000-0000-0000F9100000}"/>
    <cellStyle name="Normal 33 36 3 5" xfId="4433" xr:uid="{00000000-0005-0000-0000-0000FA100000}"/>
    <cellStyle name="Normal 33 37" xfId="1701" xr:uid="{00000000-0005-0000-0000-0000FB100000}"/>
    <cellStyle name="Normal 33 37 2" xfId="1702" xr:uid="{00000000-0005-0000-0000-0000FC100000}"/>
    <cellStyle name="Normal 33 37 3" xfId="2583" xr:uid="{00000000-0005-0000-0000-0000FD100000}"/>
    <cellStyle name="Normal 33 37 3 2" xfId="3851" xr:uid="{00000000-0005-0000-0000-0000FE100000}"/>
    <cellStyle name="Normal 33 37 3 3" xfId="3852" xr:uid="{00000000-0005-0000-0000-0000FF100000}"/>
    <cellStyle name="Normal 33 37 3 4" xfId="3853" xr:uid="{00000000-0005-0000-0000-000000110000}"/>
    <cellStyle name="Normal 33 37 3 5" xfId="4434" xr:uid="{00000000-0005-0000-0000-000001110000}"/>
    <cellStyle name="Normal 33 38" xfId="1703" xr:uid="{00000000-0005-0000-0000-000002110000}"/>
    <cellStyle name="Normal 33 38 2" xfId="1704" xr:uid="{00000000-0005-0000-0000-000003110000}"/>
    <cellStyle name="Normal 33 38 3" xfId="2584" xr:uid="{00000000-0005-0000-0000-000004110000}"/>
    <cellStyle name="Normal 33 38 3 2" xfId="3854" xr:uid="{00000000-0005-0000-0000-000005110000}"/>
    <cellStyle name="Normal 33 38 3 3" xfId="3855" xr:uid="{00000000-0005-0000-0000-000006110000}"/>
    <cellStyle name="Normal 33 38 3 4" xfId="3856" xr:uid="{00000000-0005-0000-0000-000007110000}"/>
    <cellStyle name="Normal 33 38 3 5" xfId="4435" xr:uid="{00000000-0005-0000-0000-000008110000}"/>
    <cellStyle name="Normal 33 39" xfId="1705" xr:uid="{00000000-0005-0000-0000-000009110000}"/>
    <cellStyle name="Normal 33 39 2" xfId="1706" xr:uid="{00000000-0005-0000-0000-00000A110000}"/>
    <cellStyle name="Normal 33 39 3" xfId="2585" xr:uid="{00000000-0005-0000-0000-00000B110000}"/>
    <cellStyle name="Normal 33 39 3 2" xfId="3857" xr:uid="{00000000-0005-0000-0000-00000C110000}"/>
    <cellStyle name="Normal 33 39 3 3" xfId="3858" xr:uid="{00000000-0005-0000-0000-00000D110000}"/>
    <cellStyle name="Normal 33 39 3 4" xfId="3859" xr:uid="{00000000-0005-0000-0000-00000E110000}"/>
    <cellStyle name="Normal 33 39 3 5" xfId="4436" xr:uid="{00000000-0005-0000-0000-00000F110000}"/>
    <cellStyle name="Normal 33 4" xfId="1707" xr:uid="{00000000-0005-0000-0000-000010110000}"/>
    <cellStyle name="Normal 33 4 2" xfId="1708" xr:uid="{00000000-0005-0000-0000-000011110000}"/>
    <cellStyle name="Normal 33 4 3" xfId="2586" xr:uid="{00000000-0005-0000-0000-000012110000}"/>
    <cellStyle name="Normal 33 4 3 2" xfId="3860" xr:uid="{00000000-0005-0000-0000-000013110000}"/>
    <cellStyle name="Normal 33 4 3 3" xfId="3861" xr:uid="{00000000-0005-0000-0000-000014110000}"/>
    <cellStyle name="Normal 33 4 3 4" xfId="3862" xr:uid="{00000000-0005-0000-0000-000015110000}"/>
    <cellStyle name="Normal 33 4 3 5" xfId="4437" xr:uid="{00000000-0005-0000-0000-000016110000}"/>
    <cellStyle name="Normal 33 40" xfId="1709" xr:uid="{00000000-0005-0000-0000-000017110000}"/>
    <cellStyle name="Normal 33 40 2" xfId="1710" xr:uid="{00000000-0005-0000-0000-000018110000}"/>
    <cellStyle name="Normal 33 40 3" xfId="2587" xr:uid="{00000000-0005-0000-0000-000019110000}"/>
    <cellStyle name="Normal 33 40 3 2" xfId="3863" xr:uid="{00000000-0005-0000-0000-00001A110000}"/>
    <cellStyle name="Normal 33 40 3 3" xfId="3864" xr:uid="{00000000-0005-0000-0000-00001B110000}"/>
    <cellStyle name="Normal 33 40 3 4" xfId="3865" xr:uid="{00000000-0005-0000-0000-00001C110000}"/>
    <cellStyle name="Normal 33 40 3 5" xfId="4438" xr:uid="{00000000-0005-0000-0000-00001D110000}"/>
    <cellStyle name="Normal 33 41" xfId="1711" xr:uid="{00000000-0005-0000-0000-00001E110000}"/>
    <cellStyle name="Normal 33 41 2" xfId="1712" xr:uid="{00000000-0005-0000-0000-00001F110000}"/>
    <cellStyle name="Normal 33 41 3" xfId="2588" xr:uid="{00000000-0005-0000-0000-000020110000}"/>
    <cellStyle name="Normal 33 41 3 2" xfId="3866" xr:uid="{00000000-0005-0000-0000-000021110000}"/>
    <cellStyle name="Normal 33 41 3 3" xfId="3867" xr:uid="{00000000-0005-0000-0000-000022110000}"/>
    <cellStyle name="Normal 33 41 3 4" xfId="3868" xr:uid="{00000000-0005-0000-0000-000023110000}"/>
    <cellStyle name="Normal 33 41 3 5" xfId="4439" xr:uid="{00000000-0005-0000-0000-000024110000}"/>
    <cellStyle name="Normal 33 42" xfId="1713" xr:uid="{00000000-0005-0000-0000-000025110000}"/>
    <cellStyle name="Normal 33 42 2" xfId="1714" xr:uid="{00000000-0005-0000-0000-000026110000}"/>
    <cellStyle name="Normal 33 42 3" xfId="2589" xr:uid="{00000000-0005-0000-0000-000027110000}"/>
    <cellStyle name="Normal 33 42 3 2" xfId="3869" xr:uid="{00000000-0005-0000-0000-000028110000}"/>
    <cellStyle name="Normal 33 42 3 3" xfId="3870" xr:uid="{00000000-0005-0000-0000-000029110000}"/>
    <cellStyle name="Normal 33 42 3 4" xfId="3871" xr:uid="{00000000-0005-0000-0000-00002A110000}"/>
    <cellStyle name="Normal 33 42 3 5" xfId="4440" xr:uid="{00000000-0005-0000-0000-00002B110000}"/>
    <cellStyle name="Normal 33 43" xfId="1715" xr:uid="{00000000-0005-0000-0000-00002C110000}"/>
    <cellStyle name="Normal 33 43 2" xfId="1716" xr:uid="{00000000-0005-0000-0000-00002D110000}"/>
    <cellStyle name="Normal 33 43 3" xfId="2590" xr:uid="{00000000-0005-0000-0000-00002E110000}"/>
    <cellStyle name="Normal 33 43 3 2" xfId="3872" xr:uid="{00000000-0005-0000-0000-00002F110000}"/>
    <cellStyle name="Normal 33 43 3 3" xfId="3873" xr:uid="{00000000-0005-0000-0000-000030110000}"/>
    <cellStyle name="Normal 33 43 3 4" xfId="3874" xr:uid="{00000000-0005-0000-0000-000031110000}"/>
    <cellStyle name="Normal 33 43 3 5" xfId="4441" xr:uid="{00000000-0005-0000-0000-000032110000}"/>
    <cellStyle name="Normal 33 44" xfId="1717" xr:uid="{00000000-0005-0000-0000-000033110000}"/>
    <cellStyle name="Normal 33 44 2" xfId="1718" xr:uid="{00000000-0005-0000-0000-000034110000}"/>
    <cellStyle name="Normal 33 44 3" xfId="2591" xr:uid="{00000000-0005-0000-0000-000035110000}"/>
    <cellStyle name="Normal 33 44 3 2" xfId="3875" xr:uid="{00000000-0005-0000-0000-000036110000}"/>
    <cellStyle name="Normal 33 44 3 3" xfId="3876" xr:uid="{00000000-0005-0000-0000-000037110000}"/>
    <cellStyle name="Normal 33 44 3 4" xfId="3877" xr:uid="{00000000-0005-0000-0000-000038110000}"/>
    <cellStyle name="Normal 33 44 3 5" xfId="4442" xr:uid="{00000000-0005-0000-0000-000039110000}"/>
    <cellStyle name="Normal 33 45" xfId="1719" xr:uid="{00000000-0005-0000-0000-00003A110000}"/>
    <cellStyle name="Normal 33 45 2" xfId="1720" xr:uid="{00000000-0005-0000-0000-00003B110000}"/>
    <cellStyle name="Normal 33 45 3" xfId="2592" xr:uid="{00000000-0005-0000-0000-00003C110000}"/>
    <cellStyle name="Normal 33 45 3 2" xfId="3878" xr:uid="{00000000-0005-0000-0000-00003D110000}"/>
    <cellStyle name="Normal 33 45 3 3" xfId="3879" xr:uid="{00000000-0005-0000-0000-00003E110000}"/>
    <cellStyle name="Normal 33 45 3 4" xfId="3880" xr:uid="{00000000-0005-0000-0000-00003F110000}"/>
    <cellStyle name="Normal 33 45 3 5" xfId="4443" xr:uid="{00000000-0005-0000-0000-000040110000}"/>
    <cellStyle name="Normal 33 46" xfId="1721" xr:uid="{00000000-0005-0000-0000-000041110000}"/>
    <cellStyle name="Normal 33 46 2" xfId="1722" xr:uid="{00000000-0005-0000-0000-000042110000}"/>
    <cellStyle name="Normal 33 46 3" xfId="2593" xr:uid="{00000000-0005-0000-0000-000043110000}"/>
    <cellStyle name="Normal 33 46 3 2" xfId="3881" xr:uid="{00000000-0005-0000-0000-000044110000}"/>
    <cellStyle name="Normal 33 46 3 3" xfId="3882" xr:uid="{00000000-0005-0000-0000-000045110000}"/>
    <cellStyle name="Normal 33 46 3 4" xfId="3883" xr:uid="{00000000-0005-0000-0000-000046110000}"/>
    <cellStyle name="Normal 33 46 3 5" xfId="4444" xr:uid="{00000000-0005-0000-0000-000047110000}"/>
    <cellStyle name="Normal 33 47" xfId="1723" xr:uid="{00000000-0005-0000-0000-000048110000}"/>
    <cellStyle name="Normal 33 47 2" xfId="1724" xr:uid="{00000000-0005-0000-0000-000049110000}"/>
    <cellStyle name="Normal 33 47 3" xfId="2594" xr:uid="{00000000-0005-0000-0000-00004A110000}"/>
    <cellStyle name="Normal 33 47 3 2" xfId="3884" xr:uid="{00000000-0005-0000-0000-00004B110000}"/>
    <cellStyle name="Normal 33 47 3 3" xfId="3885" xr:uid="{00000000-0005-0000-0000-00004C110000}"/>
    <cellStyle name="Normal 33 47 3 4" xfId="3886" xr:uid="{00000000-0005-0000-0000-00004D110000}"/>
    <cellStyle name="Normal 33 47 3 5" xfId="4445" xr:uid="{00000000-0005-0000-0000-00004E110000}"/>
    <cellStyle name="Normal 33 48" xfId="1725" xr:uid="{00000000-0005-0000-0000-00004F110000}"/>
    <cellStyle name="Normal 33 48 2" xfId="1726" xr:uid="{00000000-0005-0000-0000-000050110000}"/>
    <cellStyle name="Normal 33 48 3" xfId="2595" xr:uid="{00000000-0005-0000-0000-000051110000}"/>
    <cellStyle name="Normal 33 48 3 2" xfId="3887" xr:uid="{00000000-0005-0000-0000-000052110000}"/>
    <cellStyle name="Normal 33 48 3 3" xfId="3888" xr:uid="{00000000-0005-0000-0000-000053110000}"/>
    <cellStyle name="Normal 33 48 3 4" xfId="3889" xr:uid="{00000000-0005-0000-0000-000054110000}"/>
    <cellStyle name="Normal 33 48 3 5" xfId="4446" xr:uid="{00000000-0005-0000-0000-000055110000}"/>
    <cellStyle name="Normal 33 49" xfId="1727" xr:uid="{00000000-0005-0000-0000-000056110000}"/>
    <cellStyle name="Normal 33 49 2" xfId="1728" xr:uid="{00000000-0005-0000-0000-000057110000}"/>
    <cellStyle name="Normal 33 49 3" xfId="2596" xr:uid="{00000000-0005-0000-0000-000058110000}"/>
    <cellStyle name="Normal 33 49 3 2" xfId="3890" xr:uid="{00000000-0005-0000-0000-000059110000}"/>
    <cellStyle name="Normal 33 49 3 3" xfId="3891" xr:uid="{00000000-0005-0000-0000-00005A110000}"/>
    <cellStyle name="Normal 33 49 3 4" xfId="3892" xr:uid="{00000000-0005-0000-0000-00005B110000}"/>
    <cellStyle name="Normal 33 49 3 5" xfId="4447" xr:uid="{00000000-0005-0000-0000-00005C110000}"/>
    <cellStyle name="Normal 33 5" xfId="1729" xr:uid="{00000000-0005-0000-0000-00005D110000}"/>
    <cellStyle name="Normal 33 5 2" xfId="1730" xr:uid="{00000000-0005-0000-0000-00005E110000}"/>
    <cellStyle name="Normal 33 5 3" xfId="2597" xr:uid="{00000000-0005-0000-0000-00005F110000}"/>
    <cellStyle name="Normal 33 5 3 2" xfId="3893" xr:uid="{00000000-0005-0000-0000-000060110000}"/>
    <cellStyle name="Normal 33 5 3 3" xfId="3894" xr:uid="{00000000-0005-0000-0000-000061110000}"/>
    <cellStyle name="Normal 33 5 3 4" xfId="3895" xr:uid="{00000000-0005-0000-0000-000062110000}"/>
    <cellStyle name="Normal 33 5 3 5" xfId="4448" xr:uid="{00000000-0005-0000-0000-000063110000}"/>
    <cellStyle name="Normal 33 50" xfId="1731" xr:uid="{00000000-0005-0000-0000-000064110000}"/>
    <cellStyle name="Normal 33 50 2" xfId="1732" xr:uid="{00000000-0005-0000-0000-000065110000}"/>
    <cellStyle name="Normal 33 50 3" xfId="2598" xr:uid="{00000000-0005-0000-0000-000066110000}"/>
    <cellStyle name="Normal 33 50 3 2" xfId="3896" xr:uid="{00000000-0005-0000-0000-000067110000}"/>
    <cellStyle name="Normal 33 50 3 3" xfId="3897" xr:uid="{00000000-0005-0000-0000-000068110000}"/>
    <cellStyle name="Normal 33 50 3 4" xfId="3898" xr:uid="{00000000-0005-0000-0000-000069110000}"/>
    <cellStyle name="Normal 33 50 3 5" xfId="4449" xr:uid="{00000000-0005-0000-0000-00006A110000}"/>
    <cellStyle name="Normal 33 51" xfId="1733" xr:uid="{00000000-0005-0000-0000-00006B110000}"/>
    <cellStyle name="Normal 33 51 2" xfId="1734" xr:uid="{00000000-0005-0000-0000-00006C110000}"/>
    <cellStyle name="Normal 33 51 3" xfId="2599" xr:uid="{00000000-0005-0000-0000-00006D110000}"/>
    <cellStyle name="Normal 33 51 3 2" xfId="3899" xr:uid="{00000000-0005-0000-0000-00006E110000}"/>
    <cellStyle name="Normal 33 51 3 3" xfId="3900" xr:uid="{00000000-0005-0000-0000-00006F110000}"/>
    <cellStyle name="Normal 33 51 3 4" xfId="3901" xr:uid="{00000000-0005-0000-0000-000070110000}"/>
    <cellStyle name="Normal 33 51 3 5" xfId="4450" xr:uid="{00000000-0005-0000-0000-000071110000}"/>
    <cellStyle name="Normal 33 52" xfId="1735" xr:uid="{00000000-0005-0000-0000-000072110000}"/>
    <cellStyle name="Normal 33 52 2" xfId="1736" xr:uid="{00000000-0005-0000-0000-000073110000}"/>
    <cellStyle name="Normal 33 52 3" xfId="2600" xr:uid="{00000000-0005-0000-0000-000074110000}"/>
    <cellStyle name="Normal 33 52 3 2" xfId="3902" xr:uid="{00000000-0005-0000-0000-000075110000}"/>
    <cellStyle name="Normal 33 52 3 3" xfId="3903" xr:uid="{00000000-0005-0000-0000-000076110000}"/>
    <cellStyle name="Normal 33 52 3 4" xfId="3904" xr:uid="{00000000-0005-0000-0000-000077110000}"/>
    <cellStyle name="Normal 33 52 3 5" xfId="4451" xr:uid="{00000000-0005-0000-0000-000078110000}"/>
    <cellStyle name="Normal 33 53" xfId="1737" xr:uid="{00000000-0005-0000-0000-000079110000}"/>
    <cellStyle name="Normal 33 53 2" xfId="1738" xr:uid="{00000000-0005-0000-0000-00007A110000}"/>
    <cellStyle name="Normal 33 53 3" xfId="2601" xr:uid="{00000000-0005-0000-0000-00007B110000}"/>
    <cellStyle name="Normal 33 53 3 2" xfId="3905" xr:uid="{00000000-0005-0000-0000-00007C110000}"/>
    <cellStyle name="Normal 33 53 3 3" xfId="3906" xr:uid="{00000000-0005-0000-0000-00007D110000}"/>
    <cellStyle name="Normal 33 53 3 4" xfId="3907" xr:uid="{00000000-0005-0000-0000-00007E110000}"/>
    <cellStyle name="Normal 33 53 3 5" xfId="4452" xr:uid="{00000000-0005-0000-0000-00007F110000}"/>
    <cellStyle name="Normal 33 54" xfId="1739" xr:uid="{00000000-0005-0000-0000-000080110000}"/>
    <cellStyle name="Normal 33 54 2" xfId="1740" xr:uid="{00000000-0005-0000-0000-000081110000}"/>
    <cellStyle name="Normal 33 54 3" xfId="2602" xr:uid="{00000000-0005-0000-0000-000082110000}"/>
    <cellStyle name="Normal 33 54 3 2" xfId="3908" xr:uid="{00000000-0005-0000-0000-000083110000}"/>
    <cellStyle name="Normal 33 54 3 3" xfId="3909" xr:uid="{00000000-0005-0000-0000-000084110000}"/>
    <cellStyle name="Normal 33 54 3 4" xfId="3910" xr:uid="{00000000-0005-0000-0000-000085110000}"/>
    <cellStyle name="Normal 33 54 3 5" xfId="4453" xr:uid="{00000000-0005-0000-0000-000086110000}"/>
    <cellStyle name="Normal 33 55" xfId="1741" xr:uid="{00000000-0005-0000-0000-000087110000}"/>
    <cellStyle name="Normal 33 55 2" xfId="1742" xr:uid="{00000000-0005-0000-0000-000088110000}"/>
    <cellStyle name="Normal 33 55 3" xfId="2603" xr:uid="{00000000-0005-0000-0000-000089110000}"/>
    <cellStyle name="Normal 33 55 3 2" xfId="3911" xr:uid="{00000000-0005-0000-0000-00008A110000}"/>
    <cellStyle name="Normal 33 55 3 3" xfId="3912" xr:uid="{00000000-0005-0000-0000-00008B110000}"/>
    <cellStyle name="Normal 33 55 3 4" xfId="3913" xr:uid="{00000000-0005-0000-0000-00008C110000}"/>
    <cellStyle name="Normal 33 55 3 5" xfId="4454" xr:uid="{00000000-0005-0000-0000-00008D110000}"/>
    <cellStyle name="Normal 33 56" xfId="1743" xr:uid="{00000000-0005-0000-0000-00008E110000}"/>
    <cellStyle name="Normal 33 56 2" xfId="1744" xr:uid="{00000000-0005-0000-0000-00008F110000}"/>
    <cellStyle name="Normal 33 56 3" xfId="2604" xr:uid="{00000000-0005-0000-0000-000090110000}"/>
    <cellStyle name="Normal 33 56 3 2" xfId="3914" xr:uid="{00000000-0005-0000-0000-000091110000}"/>
    <cellStyle name="Normal 33 56 3 3" xfId="3915" xr:uid="{00000000-0005-0000-0000-000092110000}"/>
    <cellStyle name="Normal 33 56 3 4" xfId="3916" xr:uid="{00000000-0005-0000-0000-000093110000}"/>
    <cellStyle name="Normal 33 56 3 5" xfId="4455" xr:uid="{00000000-0005-0000-0000-000094110000}"/>
    <cellStyle name="Normal 33 57" xfId="1745" xr:uid="{00000000-0005-0000-0000-000095110000}"/>
    <cellStyle name="Normal 33 57 2" xfId="1746" xr:uid="{00000000-0005-0000-0000-000096110000}"/>
    <cellStyle name="Normal 33 57 3" xfId="2605" xr:uid="{00000000-0005-0000-0000-000097110000}"/>
    <cellStyle name="Normal 33 57 3 2" xfId="3917" xr:uid="{00000000-0005-0000-0000-000098110000}"/>
    <cellStyle name="Normal 33 57 3 3" xfId="3918" xr:uid="{00000000-0005-0000-0000-000099110000}"/>
    <cellStyle name="Normal 33 57 3 4" xfId="3919" xr:uid="{00000000-0005-0000-0000-00009A110000}"/>
    <cellStyle name="Normal 33 57 3 5" xfId="4456" xr:uid="{00000000-0005-0000-0000-00009B110000}"/>
    <cellStyle name="Normal 33 58" xfId="1747" xr:uid="{00000000-0005-0000-0000-00009C110000}"/>
    <cellStyle name="Normal 33 58 2" xfId="1748" xr:uid="{00000000-0005-0000-0000-00009D110000}"/>
    <cellStyle name="Normal 33 58 3" xfId="2606" xr:uid="{00000000-0005-0000-0000-00009E110000}"/>
    <cellStyle name="Normal 33 58 3 2" xfId="3920" xr:uid="{00000000-0005-0000-0000-00009F110000}"/>
    <cellStyle name="Normal 33 58 3 3" xfId="3921" xr:uid="{00000000-0005-0000-0000-0000A0110000}"/>
    <cellStyle name="Normal 33 58 3 4" xfId="3922" xr:uid="{00000000-0005-0000-0000-0000A1110000}"/>
    <cellStyle name="Normal 33 58 3 5" xfId="4457" xr:uid="{00000000-0005-0000-0000-0000A2110000}"/>
    <cellStyle name="Normal 33 59" xfId="1749" xr:uid="{00000000-0005-0000-0000-0000A3110000}"/>
    <cellStyle name="Normal 33 59 2" xfId="1750" xr:uid="{00000000-0005-0000-0000-0000A4110000}"/>
    <cellStyle name="Normal 33 59 3" xfId="2607" xr:uid="{00000000-0005-0000-0000-0000A5110000}"/>
    <cellStyle name="Normal 33 59 3 2" xfId="3923" xr:uid="{00000000-0005-0000-0000-0000A6110000}"/>
    <cellStyle name="Normal 33 59 3 3" xfId="3924" xr:uid="{00000000-0005-0000-0000-0000A7110000}"/>
    <cellStyle name="Normal 33 59 3 4" xfId="3925" xr:uid="{00000000-0005-0000-0000-0000A8110000}"/>
    <cellStyle name="Normal 33 59 3 5" xfId="4458" xr:uid="{00000000-0005-0000-0000-0000A9110000}"/>
    <cellStyle name="Normal 33 6" xfId="1751" xr:uid="{00000000-0005-0000-0000-0000AA110000}"/>
    <cellStyle name="Normal 33 6 2" xfId="1752" xr:uid="{00000000-0005-0000-0000-0000AB110000}"/>
    <cellStyle name="Normal 33 6 3" xfId="2608" xr:uid="{00000000-0005-0000-0000-0000AC110000}"/>
    <cellStyle name="Normal 33 6 3 2" xfId="3926" xr:uid="{00000000-0005-0000-0000-0000AD110000}"/>
    <cellStyle name="Normal 33 6 3 3" xfId="3927" xr:uid="{00000000-0005-0000-0000-0000AE110000}"/>
    <cellStyle name="Normal 33 6 3 4" xfId="3928" xr:uid="{00000000-0005-0000-0000-0000AF110000}"/>
    <cellStyle name="Normal 33 6 3 5" xfId="4459" xr:uid="{00000000-0005-0000-0000-0000B0110000}"/>
    <cellStyle name="Normal 33 60" xfId="1753" xr:uid="{00000000-0005-0000-0000-0000B1110000}"/>
    <cellStyle name="Normal 33 60 2" xfId="1754" xr:uid="{00000000-0005-0000-0000-0000B2110000}"/>
    <cellStyle name="Normal 33 60 3" xfId="2609" xr:uid="{00000000-0005-0000-0000-0000B3110000}"/>
    <cellStyle name="Normal 33 60 3 2" xfId="3929" xr:uid="{00000000-0005-0000-0000-0000B4110000}"/>
    <cellStyle name="Normal 33 60 3 3" xfId="3930" xr:uid="{00000000-0005-0000-0000-0000B5110000}"/>
    <cellStyle name="Normal 33 60 3 4" xfId="3931" xr:uid="{00000000-0005-0000-0000-0000B6110000}"/>
    <cellStyle name="Normal 33 60 3 5" xfId="4460" xr:uid="{00000000-0005-0000-0000-0000B7110000}"/>
    <cellStyle name="Normal 33 61" xfId="1755" xr:uid="{00000000-0005-0000-0000-0000B8110000}"/>
    <cellStyle name="Normal 33 61 2" xfId="1756" xr:uid="{00000000-0005-0000-0000-0000B9110000}"/>
    <cellStyle name="Normal 33 61 3" xfId="2610" xr:uid="{00000000-0005-0000-0000-0000BA110000}"/>
    <cellStyle name="Normal 33 61 3 2" xfId="3932" xr:uid="{00000000-0005-0000-0000-0000BB110000}"/>
    <cellStyle name="Normal 33 61 3 3" xfId="3933" xr:uid="{00000000-0005-0000-0000-0000BC110000}"/>
    <cellStyle name="Normal 33 61 3 4" xfId="3934" xr:uid="{00000000-0005-0000-0000-0000BD110000}"/>
    <cellStyle name="Normal 33 61 3 5" xfId="4461" xr:uid="{00000000-0005-0000-0000-0000BE110000}"/>
    <cellStyle name="Normal 33 62" xfId="1757" xr:uid="{00000000-0005-0000-0000-0000BF110000}"/>
    <cellStyle name="Normal 33 62 2" xfId="1758" xr:uid="{00000000-0005-0000-0000-0000C0110000}"/>
    <cellStyle name="Normal 33 62 3" xfId="2611" xr:uid="{00000000-0005-0000-0000-0000C1110000}"/>
    <cellStyle name="Normal 33 62 3 2" xfId="3935" xr:uid="{00000000-0005-0000-0000-0000C2110000}"/>
    <cellStyle name="Normal 33 62 3 3" xfId="3936" xr:uid="{00000000-0005-0000-0000-0000C3110000}"/>
    <cellStyle name="Normal 33 62 3 4" xfId="3937" xr:uid="{00000000-0005-0000-0000-0000C4110000}"/>
    <cellStyle name="Normal 33 62 3 5" xfId="4462" xr:uid="{00000000-0005-0000-0000-0000C5110000}"/>
    <cellStyle name="Normal 33 63" xfId="1759" xr:uid="{00000000-0005-0000-0000-0000C6110000}"/>
    <cellStyle name="Normal 33 63 2" xfId="1760" xr:uid="{00000000-0005-0000-0000-0000C7110000}"/>
    <cellStyle name="Normal 33 63 3" xfId="2612" xr:uid="{00000000-0005-0000-0000-0000C8110000}"/>
    <cellStyle name="Normal 33 63 3 2" xfId="3938" xr:uid="{00000000-0005-0000-0000-0000C9110000}"/>
    <cellStyle name="Normal 33 63 3 3" xfId="3939" xr:uid="{00000000-0005-0000-0000-0000CA110000}"/>
    <cellStyle name="Normal 33 63 3 4" xfId="3940" xr:uid="{00000000-0005-0000-0000-0000CB110000}"/>
    <cellStyle name="Normal 33 63 3 5" xfId="4463" xr:uid="{00000000-0005-0000-0000-0000CC110000}"/>
    <cellStyle name="Normal 33 64" xfId="1761" xr:uid="{00000000-0005-0000-0000-0000CD110000}"/>
    <cellStyle name="Normal 33 64 2" xfId="1762" xr:uid="{00000000-0005-0000-0000-0000CE110000}"/>
    <cellStyle name="Normal 33 64 3" xfId="2613" xr:uid="{00000000-0005-0000-0000-0000CF110000}"/>
    <cellStyle name="Normal 33 64 3 2" xfId="3941" xr:uid="{00000000-0005-0000-0000-0000D0110000}"/>
    <cellStyle name="Normal 33 64 3 3" xfId="3942" xr:uid="{00000000-0005-0000-0000-0000D1110000}"/>
    <cellStyle name="Normal 33 64 3 4" xfId="3943" xr:uid="{00000000-0005-0000-0000-0000D2110000}"/>
    <cellStyle name="Normal 33 64 3 5" xfId="4464" xr:uid="{00000000-0005-0000-0000-0000D3110000}"/>
    <cellStyle name="Normal 33 65" xfId="1763" xr:uid="{00000000-0005-0000-0000-0000D4110000}"/>
    <cellStyle name="Normal 33 65 2" xfId="1764" xr:uid="{00000000-0005-0000-0000-0000D5110000}"/>
    <cellStyle name="Normal 33 65 3" xfId="2614" xr:uid="{00000000-0005-0000-0000-0000D6110000}"/>
    <cellStyle name="Normal 33 65 3 2" xfId="3944" xr:uid="{00000000-0005-0000-0000-0000D7110000}"/>
    <cellStyle name="Normal 33 65 3 3" xfId="3945" xr:uid="{00000000-0005-0000-0000-0000D8110000}"/>
    <cellStyle name="Normal 33 65 3 4" xfId="3946" xr:uid="{00000000-0005-0000-0000-0000D9110000}"/>
    <cellStyle name="Normal 33 65 3 5" xfId="4465" xr:uid="{00000000-0005-0000-0000-0000DA110000}"/>
    <cellStyle name="Normal 33 66" xfId="1765" xr:uid="{00000000-0005-0000-0000-0000DB110000}"/>
    <cellStyle name="Normal 33 66 2" xfId="1766" xr:uid="{00000000-0005-0000-0000-0000DC110000}"/>
    <cellStyle name="Normal 33 66 3" xfId="2615" xr:uid="{00000000-0005-0000-0000-0000DD110000}"/>
    <cellStyle name="Normal 33 66 3 2" xfId="3947" xr:uid="{00000000-0005-0000-0000-0000DE110000}"/>
    <cellStyle name="Normal 33 66 3 3" xfId="3948" xr:uid="{00000000-0005-0000-0000-0000DF110000}"/>
    <cellStyle name="Normal 33 66 3 4" xfId="3949" xr:uid="{00000000-0005-0000-0000-0000E0110000}"/>
    <cellStyle name="Normal 33 66 3 5" xfId="4466" xr:uid="{00000000-0005-0000-0000-0000E1110000}"/>
    <cellStyle name="Normal 33 67" xfId="1767" xr:uid="{00000000-0005-0000-0000-0000E2110000}"/>
    <cellStyle name="Normal 33 67 2" xfId="1768" xr:uid="{00000000-0005-0000-0000-0000E3110000}"/>
    <cellStyle name="Normal 33 67 3" xfId="2616" xr:uid="{00000000-0005-0000-0000-0000E4110000}"/>
    <cellStyle name="Normal 33 67 3 2" xfId="3950" xr:uid="{00000000-0005-0000-0000-0000E5110000}"/>
    <cellStyle name="Normal 33 67 3 3" xfId="3951" xr:uid="{00000000-0005-0000-0000-0000E6110000}"/>
    <cellStyle name="Normal 33 67 3 4" xfId="3952" xr:uid="{00000000-0005-0000-0000-0000E7110000}"/>
    <cellStyle name="Normal 33 67 3 5" xfId="4467" xr:uid="{00000000-0005-0000-0000-0000E8110000}"/>
    <cellStyle name="Normal 33 68" xfId="1769" xr:uid="{00000000-0005-0000-0000-0000E9110000}"/>
    <cellStyle name="Normal 33 68 2" xfId="1770" xr:uid="{00000000-0005-0000-0000-0000EA110000}"/>
    <cellStyle name="Normal 33 68 3" xfId="2617" xr:uid="{00000000-0005-0000-0000-0000EB110000}"/>
    <cellStyle name="Normal 33 68 3 2" xfId="3953" xr:uid="{00000000-0005-0000-0000-0000EC110000}"/>
    <cellStyle name="Normal 33 68 3 3" xfId="3954" xr:uid="{00000000-0005-0000-0000-0000ED110000}"/>
    <cellStyle name="Normal 33 68 3 4" xfId="3955" xr:uid="{00000000-0005-0000-0000-0000EE110000}"/>
    <cellStyle name="Normal 33 68 3 5" xfId="4468" xr:uid="{00000000-0005-0000-0000-0000EF110000}"/>
    <cellStyle name="Normal 33 69" xfId="1771" xr:uid="{00000000-0005-0000-0000-0000F0110000}"/>
    <cellStyle name="Normal 33 69 2" xfId="1772" xr:uid="{00000000-0005-0000-0000-0000F1110000}"/>
    <cellStyle name="Normal 33 69 3" xfId="2618" xr:uid="{00000000-0005-0000-0000-0000F2110000}"/>
    <cellStyle name="Normal 33 69 3 2" xfId="3956" xr:uid="{00000000-0005-0000-0000-0000F3110000}"/>
    <cellStyle name="Normal 33 69 3 3" xfId="3957" xr:uid="{00000000-0005-0000-0000-0000F4110000}"/>
    <cellStyle name="Normal 33 69 3 4" xfId="3958" xr:uid="{00000000-0005-0000-0000-0000F5110000}"/>
    <cellStyle name="Normal 33 69 3 5" xfId="4469" xr:uid="{00000000-0005-0000-0000-0000F6110000}"/>
    <cellStyle name="Normal 33 7" xfId="1773" xr:uid="{00000000-0005-0000-0000-0000F7110000}"/>
    <cellStyle name="Normal 33 7 2" xfId="1774" xr:uid="{00000000-0005-0000-0000-0000F8110000}"/>
    <cellStyle name="Normal 33 7 3" xfId="2619" xr:uid="{00000000-0005-0000-0000-0000F9110000}"/>
    <cellStyle name="Normal 33 7 3 2" xfId="3959" xr:uid="{00000000-0005-0000-0000-0000FA110000}"/>
    <cellStyle name="Normal 33 7 3 3" xfId="3960" xr:uid="{00000000-0005-0000-0000-0000FB110000}"/>
    <cellStyle name="Normal 33 7 3 4" xfId="3961" xr:uid="{00000000-0005-0000-0000-0000FC110000}"/>
    <cellStyle name="Normal 33 7 3 5" xfId="4470" xr:uid="{00000000-0005-0000-0000-0000FD110000}"/>
    <cellStyle name="Normal 33 70" xfId="1775" xr:uid="{00000000-0005-0000-0000-0000FE110000}"/>
    <cellStyle name="Normal 33 70 2" xfId="1776" xr:uid="{00000000-0005-0000-0000-0000FF110000}"/>
    <cellStyle name="Normal 33 70 3" xfId="2620" xr:uid="{00000000-0005-0000-0000-000000120000}"/>
    <cellStyle name="Normal 33 70 3 2" xfId="3962" xr:uid="{00000000-0005-0000-0000-000001120000}"/>
    <cellStyle name="Normal 33 70 3 3" xfId="3963" xr:uid="{00000000-0005-0000-0000-000002120000}"/>
    <cellStyle name="Normal 33 70 3 4" xfId="3964" xr:uid="{00000000-0005-0000-0000-000003120000}"/>
    <cellStyle name="Normal 33 70 3 5" xfId="4471" xr:uid="{00000000-0005-0000-0000-000004120000}"/>
    <cellStyle name="Normal 33 71" xfId="1777" xr:uid="{00000000-0005-0000-0000-000005120000}"/>
    <cellStyle name="Normal 33 71 2" xfId="1778" xr:uid="{00000000-0005-0000-0000-000006120000}"/>
    <cellStyle name="Normal 33 71 3" xfId="2621" xr:uid="{00000000-0005-0000-0000-000007120000}"/>
    <cellStyle name="Normal 33 71 3 2" xfId="3965" xr:uid="{00000000-0005-0000-0000-000008120000}"/>
    <cellStyle name="Normal 33 71 3 3" xfId="3966" xr:uid="{00000000-0005-0000-0000-000009120000}"/>
    <cellStyle name="Normal 33 71 3 4" xfId="3967" xr:uid="{00000000-0005-0000-0000-00000A120000}"/>
    <cellStyle name="Normal 33 71 3 5" xfId="4472" xr:uid="{00000000-0005-0000-0000-00000B120000}"/>
    <cellStyle name="Normal 33 72" xfId="1779" xr:uid="{00000000-0005-0000-0000-00000C120000}"/>
    <cellStyle name="Normal 33 72 2" xfId="1780" xr:uid="{00000000-0005-0000-0000-00000D120000}"/>
    <cellStyle name="Normal 33 72 3" xfId="2622" xr:uid="{00000000-0005-0000-0000-00000E120000}"/>
    <cellStyle name="Normal 33 72 3 2" xfId="3968" xr:uid="{00000000-0005-0000-0000-00000F120000}"/>
    <cellStyle name="Normal 33 72 3 3" xfId="3969" xr:uid="{00000000-0005-0000-0000-000010120000}"/>
    <cellStyle name="Normal 33 72 3 4" xfId="3970" xr:uid="{00000000-0005-0000-0000-000011120000}"/>
    <cellStyle name="Normal 33 72 3 5" xfId="4473" xr:uid="{00000000-0005-0000-0000-000012120000}"/>
    <cellStyle name="Normal 33 73" xfId="1781" xr:uid="{00000000-0005-0000-0000-000013120000}"/>
    <cellStyle name="Normal 33 73 2" xfId="1782" xr:uid="{00000000-0005-0000-0000-000014120000}"/>
    <cellStyle name="Normal 33 73 3" xfId="2623" xr:uid="{00000000-0005-0000-0000-000015120000}"/>
    <cellStyle name="Normal 33 73 3 2" xfId="3971" xr:uid="{00000000-0005-0000-0000-000016120000}"/>
    <cellStyle name="Normal 33 73 3 3" xfId="3972" xr:uid="{00000000-0005-0000-0000-000017120000}"/>
    <cellStyle name="Normal 33 73 3 4" xfId="3973" xr:uid="{00000000-0005-0000-0000-000018120000}"/>
    <cellStyle name="Normal 33 73 3 5" xfId="4474" xr:uid="{00000000-0005-0000-0000-000019120000}"/>
    <cellStyle name="Normal 33 74" xfId="1783" xr:uid="{00000000-0005-0000-0000-00001A120000}"/>
    <cellStyle name="Normal 33 74 2" xfId="1784" xr:uid="{00000000-0005-0000-0000-00001B120000}"/>
    <cellStyle name="Normal 33 74 3" xfId="2624" xr:uid="{00000000-0005-0000-0000-00001C120000}"/>
    <cellStyle name="Normal 33 74 3 2" xfId="3974" xr:uid="{00000000-0005-0000-0000-00001D120000}"/>
    <cellStyle name="Normal 33 74 3 3" xfId="3975" xr:uid="{00000000-0005-0000-0000-00001E120000}"/>
    <cellStyle name="Normal 33 74 3 4" xfId="3976" xr:uid="{00000000-0005-0000-0000-00001F120000}"/>
    <cellStyle name="Normal 33 74 3 5" xfId="4475" xr:uid="{00000000-0005-0000-0000-000020120000}"/>
    <cellStyle name="Normal 33 75" xfId="1785" xr:uid="{00000000-0005-0000-0000-000021120000}"/>
    <cellStyle name="Normal 33 75 2" xfId="1786" xr:uid="{00000000-0005-0000-0000-000022120000}"/>
    <cellStyle name="Normal 33 75 3" xfId="2625" xr:uid="{00000000-0005-0000-0000-000023120000}"/>
    <cellStyle name="Normal 33 75 3 2" xfId="3977" xr:uid="{00000000-0005-0000-0000-000024120000}"/>
    <cellStyle name="Normal 33 75 3 3" xfId="3978" xr:uid="{00000000-0005-0000-0000-000025120000}"/>
    <cellStyle name="Normal 33 75 3 4" xfId="3979" xr:uid="{00000000-0005-0000-0000-000026120000}"/>
    <cellStyle name="Normal 33 75 3 5" xfId="4476" xr:uid="{00000000-0005-0000-0000-000027120000}"/>
    <cellStyle name="Normal 33 76" xfId="1787" xr:uid="{00000000-0005-0000-0000-000028120000}"/>
    <cellStyle name="Normal 33 76 2" xfId="1788" xr:uid="{00000000-0005-0000-0000-000029120000}"/>
    <cellStyle name="Normal 33 76 3" xfId="2626" xr:uid="{00000000-0005-0000-0000-00002A120000}"/>
    <cellStyle name="Normal 33 76 3 2" xfId="3980" xr:uid="{00000000-0005-0000-0000-00002B120000}"/>
    <cellStyle name="Normal 33 76 3 3" xfId="3981" xr:uid="{00000000-0005-0000-0000-00002C120000}"/>
    <cellStyle name="Normal 33 76 3 4" xfId="3982" xr:uid="{00000000-0005-0000-0000-00002D120000}"/>
    <cellStyle name="Normal 33 76 3 5" xfId="4477" xr:uid="{00000000-0005-0000-0000-00002E120000}"/>
    <cellStyle name="Normal 33 77" xfId="1789" xr:uid="{00000000-0005-0000-0000-00002F120000}"/>
    <cellStyle name="Normal 33 77 2" xfId="1790" xr:uid="{00000000-0005-0000-0000-000030120000}"/>
    <cellStyle name="Normal 33 77 3" xfId="2627" xr:uid="{00000000-0005-0000-0000-000031120000}"/>
    <cellStyle name="Normal 33 77 3 2" xfId="3983" xr:uid="{00000000-0005-0000-0000-000032120000}"/>
    <cellStyle name="Normal 33 77 3 3" xfId="3984" xr:uid="{00000000-0005-0000-0000-000033120000}"/>
    <cellStyle name="Normal 33 77 3 4" xfId="3985" xr:uid="{00000000-0005-0000-0000-000034120000}"/>
    <cellStyle name="Normal 33 77 3 5" xfId="4478" xr:uid="{00000000-0005-0000-0000-000035120000}"/>
    <cellStyle name="Normal 33 78" xfId="1791" xr:uid="{00000000-0005-0000-0000-000036120000}"/>
    <cellStyle name="Normal 33 78 2" xfId="1792" xr:uid="{00000000-0005-0000-0000-000037120000}"/>
    <cellStyle name="Normal 33 78 3" xfId="2628" xr:uid="{00000000-0005-0000-0000-000038120000}"/>
    <cellStyle name="Normal 33 78 3 2" xfId="3986" xr:uid="{00000000-0005-0000-0000-000039120000}"/>
    <cellStyle name="Normal 33 78 3 3" xfId="3987" xr:uid="{00000000-0005-0000-0000-00003A120000}"/>
    <cellStyle name="Normal 33 78 3 4" xfId="3988" xr:uid="{00000000-0005-0000-0000-00003B120000}"/>
    <cellStyle name="Normal 33 78 3 5" xfId="4479" xr:uid="{00000000-0005-0000-0000-00003C120000}"/>
    <cellStyle name="Normal 33 79" xfId="1793" xr:uid="{00000000-0005-0000-0000-00003D120000}"/>
    <cellStyle name="Normal 33 79 2" xfId="1794" xr:uid="{00000000-0005-0000-0000-00003E120000}"/>
    <cellStyle name="Normal 33 79 3" xfId="2629" xr:uid="{00000000-0005-0000-0000-00003F120000}"/>
    <cellStyle name="Normal 33 79 3 2" xfId="3989" xr:uid="{00000000-0005-0000-0000-000040120000}"/>
    <cellStyle name="Normal 33 79 3 3" xfId="3990" xr:uid="{00000000-0005-0000-0000-000041120000}"/>
    <cellStyle name="Normal 33 79 3 4" xfId="3991" xr:uid="{00000000-0005-0000-0000-000042120000}"/>
    <cellStyle name="Normal 33 79 3 5" xfId="4480" xr:uid="{00000000-0005-0000-0000-000043120000}"/>
    <cellStyle name="Normal 33 8" xfId="1795" xr:uid="{00000000-0005-0000-0000-000044120000}"/>
    <cellStyle name="Normal 33 8 2" xfId="1796" xr:uid="{00000000-0005-0000-0000-000045120000}"/>
    <cellStyle name="Normal 33 8 3" xfId="2630" xr:uid="{00000000-0005-0000-0000-000046120000}"/>
    <cellStyle name="Normal 33 8 3 2" xfId="3992" xr:uid="{00000000-0005-0000-0000-000047120000}"/>
    <cellStyle name="Normal 33 8 3 3" xfId="3993" xr:uid="{00000000-0005-0000-0000-000048120000}"/>
    <cellStyle name="Normal 33 8 3 4" xfId="3994" xr:uid="{00000000-0005-0000-0000-000049120000}"/>
    <cellStyle name="Normal 33 8 3 5" xfId="4481" xr:uid="{00000000-0005-0000-0000-00004A120000}"/>
    <cellStyle name="Normal 33 80" xfId="1797" xr:uid="{00000000-0005-0000-0000-00004B120000}"/>
    <cellStyle name="Normal 33 80 2" xfId="1798" xr:uid="{00000000-0005-0000-0000-00004C120000}"/>
    <cellStyle name="Normal 33 80 3" xfId="2631" xr:uid="{00000000-0005-0000-0000-00004D120000}"/>
    <cellStyle name="Normal 33 80 3 2" xfId="3995" xr:uid="{00000000-0005-0000-0000-00004E120000}"/>
    <cellStyle name="Normal 33 80 3 3" xfId="3996" xr:uid="{00000000-0005-0000-0000-00004F120000}"/>
    <cellStyle name="Normal 33 80 3 4" xfId="3997" xr:uid="{00000000-0005-0000-0000-000050120000}"/>
    <cellStyle name="Normal 33 80 3 5" xfId="4482" xr:uid="{00000000-0005-0000-0000-000051120000}"/>
    <cellStyle name="Normal 33 81" xfId="1799" xr:uid="{00000000-0005-0000-0000-000052120000}"/>
    <cellStyle name="Normal 33 81 2" xfId="1800" xr:uid="{00000000-0005-0000-0000-000053120000}"/>
    <cellStyle name="Normal 33 81 3" xfId="2632" xr:uid="{00000000-0005-0000-0000-000054120000}"/>
    <cellStyle name="Normal 33 81 3 2" xfId="3998" xr:uid="{00000000-0005-0000-0000-000055120000}"/>
    <cellStyle name="Normal 33 81 3 3" xfId="3999" xr:uid="{00000000-0005-0000-0000-000056120000}"/>
    <cellStyle name="Normal 33 81 3 4" xfId="4000" xr:uid="{00000000-0005-0000-0000-000057120000}"/>
    <cellStyle name="Normal 33 81 3 5" xfId="4483" xr:uid="{00000000-0005-0000-0000-000058120000}"/>
    <cellStyle name="Normal 33 82" xfId="1801" xr:uid="{00000000-0005-0000-0000-000059120000}"/>
    <cellStyle name="Normal 33 82 2" xfId="1802" xr:uid="{00000000-0005-0000-0000-00005A120000}"/>
    <cellStyle name="Normal 33 82 3" xfId="2633" xr:uid="{00000000-0005-0000-0000-00005B120000}"/>
    <cellStyle name="Normal 33 82 3 2" xfId="4001" xr:uid="{00000000-0005-0000-0000-00005C120000}"/>
    <cellStyle name="Normal 33 82 3 3" xfId="4002" xr:uid="{00000000-0005-0000-0000-00005D120000}"/>
    <cellStyle name="Normal 33 82 3 4" xfId="4003" xr:uid="{00000000-0005-0000-0000-00005E120000}"/>
    <cellStyle name="Normal 33 82 3 5" xfId="4484" xr:uid="{00000000-0005-0000-0000-00005F120000}"/>
    <cellStyle name="Normal 33 83" xfId="1803" xr:uid="{00000000-0005-0000-0000-000060120000}"/>
    <cellStyle name="Normal 33 83 2" xfId="1804" xr:uid="{00000000-0005-0000-0000-000061120000}"/>
    <cellStyle name="Normal 33 83 3" xfId="2634" xr:uid="{00000000-0005-0000-0000-000062120000}"/>
    <cellStyle name="Normal 33 83 3 2" xfId="4004" xr:uid="{00000000-0005-0000-0000-000063120000}"/>
    <cellStyle name="Normal 33 83 3 3" xfId="4005" xr:uid="{00000000-0005-0000-0000-000064120000}"/>
    <cellStyle name="Normal 33 83 3 4" xfId="4006" xr:uid="{00000000-0005-0000-0000-000065120000}"/>
    <cellStyle name="Normal 33 83 3 5" xfId="4485" xr:uid="{00000000-0005-0000-0000-000066120000}"/>
    <cellStyle name="Normal 33 84" xfId="1805" xr:uid="{00000000-0005-0000-0000-000067120000}"/>
    <cellStyle name="Normal 33 84 2" xfId="1806" xr:uid="{00000000-0005-0000-0000-000068120000}"/>
    <cellStyle name="Normal 33 84 3" xfId="2635" xr:uid="{00000000-0005-0000-0000-000069120000}"/>
    <cellStyle name="Normal 33 84 3 2" xfId="4007" xr:uid="{00000000-0005-0000-0000-00006A120000}"/>
    <cellStyle name="Normal 33 84 3 3" xfId="4008" xr:uid="{00000000-0005-0000-0000-00006B120000}"/>
    <cellStyle name="Normal 33 84 3 4" xfId="4009" xr:uid="{00000000-0005-0000-0000-00006C120000}"/>
    <cellStyle name="Normal 33 84 3 5" xfId="4486" xr:uid="{00000000-0005-0000-0000-00006D120000}"/>
    <cellStyle name="Normal 33 85" xfId="1807" xr:uid="{00000000-0005-0000-0000-00006E120000}"/>
    <cellStyle name="Normal 33 85 2" xfId="1808" xr:uid="{00000000-0005-0000-0000-00006F120000}"/>
    <cellStyle name="Normal 33 85 3" xfId="2636" xr:uid="{00000000-0005-0000-0000-000070120000}"/>
    <cellStyle name="Normal 33 85 3 2" xfId="4010" xr:uid="{00000000-0005-0000-0000-000071120000}"/>
    <cellStyle name="Normal 33 85 3 3" xfId="4011" xr:uid="{00000000-0005-0000-0000-000072120000}"/>
    <cellStyle name="Normal 33 85 3 4" xfId="4012" xr:uid="{00000000-0005-0000-0000-000073120000}"/>
    <cellStyle name="Normal 33 85 3 5" xfId="4487" xr:uid="{00000000-0005-0000-0000-000074120000}"/>
    <cellStyle name="Normal 33 86" xfId="1809" xr:uid="{00000000-0005-0000-0000-000075120000}"/>
    <cellStyle name="Normal 33 86 2" xfId="1810" xr:uid="{00000000-0005-0000-0000-000076120000}"/>
    <cellStyle name="Normal 33 86 3" xfId="2637" xr:uid="{00000000-0005-0000-0000-000077120000}"/>
    <cellStyle name="Normal 33 86 3 2" xfId="4013" xr:uid="{00000000-0005-0000-0000-000078120000}"/>
    <cellStyle name="Normal 33 86 3 3" xfId="4014" xr:uid="{00000000-0005-0000-0000-000079120000}"/>
    <cellStyle name="Normal 33 86 3 4" xfId="4015" xr:uid="{00000000-0005-0000-0000-00007A120000}"/>
    <cellStyle name="Normal 33 86 3 5" xfId="4488" xr:uid="{00000000-0005-0000-0000-00007B120000}"/>
    <cellStyle name="Normal 33 87" xfId="1811" xr:uid="{00000000-0005-0000-0000-00007C120000}"/>
    <cellStyle name="Normal 33 87 2" xfId="1812" xr:uid="{00000000-0005-0000-0000-00007D120000}"/>
    <cellStyle name="Normal 33 87 3" xfId="2638" xr:uid="{00000000-0005-0000-0000-00007E120000}"/>
    <cellStyle name="Normal 33 87 3 2" xfId="4016" xr:uid="{00000000-0005-0000-0000-00007F120000}"/>
    <cellStyle name="Normal 33 87 3 3" xfId="4017" xr:uid="{00000000-0005-0000-0000-000080120000}"/>
    <cellStyle name="Normal 33 87 3 4" xfId="4018" xr:uid="{00000000-0005-0000-0000-000081120000}"/>
    <cellStyle name="Normal 33 87 3 5" xfId="4489" xr:uid="{00000000-0005-0000-0000-000082120000}"/>
    <cellStyle name="Normal 33 88" xfId="1813" xr:uid="{00000000-0005-0000-0000-000083120000}"/>
    <cellStyle name="Normal 33 88 2" xfId="1814" xr:uid="{00000000-0005-0000-0000-000084120000}"/>
    <cellStyle name="Normal 33 88 3" xfId="2639" xr:uid="{00000000-0005-0000-0000-000085120000}"/>
    <cellStyle name="Normal 33 88 3 2" xfId="4019" xr:uid="{00000000-0005-0000-0000-000086120000}"/>
    <cellStyle name="Normal 33 88 3 3" xfId="4020" xr:uid="{00000000-0005-0000-0000-000087120000}"/>
    <cellStyle name="Normal 33 88 3 4" xfId="4021" xr:uid="{00000000-0005-0000-0000-000088120000}"/>
    <cellStyle name="Normal 33 88 3 5" xfId="4490" xr:uid="{00000000-0005-0000-0000-000089120000}"/>
    <cellStyle name="Normal 33 89" xfId="1815" xr:uid="{00000000-0005-0000-0000-00008A120000}"/>
    <cellStyle name="Normal 33 89 2" xfId="1816" xr:uid="{00000000-0005-0000-0000-00008B120000}"/>
    <cellStyle name="Normal 33 89 3" xfId="2640" xr:uid="{00000000-0005-0000-0000-00008C120000}"/>
    <cellStyle name="Normal 33 89 3 2" xfId="4022" xr:uid="{00000000-0005-0000-0000-00008D120000}"/>
    <cellStyle name="Normal 33 89 3 3" xfId="4023" xr:uid="{00000000-0005-0000-0000-00008E120000}"/>
    <cellStyle name="Normal 33 89 3 4" xfId="4024" xr:uid="{00000000-0005-0000-0000-00008F120000}"/>
    <cellStyle name="Normal 33 89 3 5" xfId="4491" xr:uid="{00000000-0005-0000-0000-000090120000}"/>
    <cellStyle name="Normal 33 9" xfId="1817" xr:uid="{00000000-0005-0000-0000-000091120000}"/>
    <cellStyle name="Normal 33 9 2" xfId="1818" xr:uid="{00000000-0005-0000-0000-000092120000}"/>
    <cellStyle name="Normal 33 9 3" xfId="2641" xr:uid="{00000000-0005-0000-0000-000093120000}"/>
    <cellStyle name="Normal 33 9 3 2" xfId="4025" xr:uid="{00000000-0005-0000-0000-000094120000}"/>
    <cellStyle name="Normal 33 9 3 3" xfId="4026" xr:uid="{00000000-0005-0000-0000-000095120000}"/>
    <cellStyle name="Normal 33 9 3 4" xfId="4027" xr:uid="{00000000-0005-0000-0000-000096120000}"/>
    <cellStyle name="Normal 33 9 3 5" xfId="4492" xr:uid="{00000000-0005-0000-0000-000097120000}"/>
    <cellStyle name="Normal 33 90" xfId="1819" xr:uid="{00000000-0005-0000-0000-000098120000}"/>
    <cellStyle name="Normal 33 90 2" xfId="1820" xr:uid="{00000000-0005-0000-0000-000099120000}"/>
    <cellStyle name="Normal 33 90 3" xfId="2642" xr:uid="{00000000-0005-0000-0000-00009A120000}"/>
    <cellStyle name="Normal 33 90 3 2" xfId="4028" xr:uid="{00000000-0005-0000-0000-00009B120000}"/>
    <cellStyle name="Normal 33 90 3 3" xfId="4029" xr:uid="{00000000-0005-0000-0000-00009C120000}"/>
    <cellStyle name="Normal 33 90 3 4" xfId="4030" xr:uid="{00000000-0005-0000-0000-00009D120000}"/>
    <cellStyle name="Normal 33 90 3 5" xfId="4493" xr:uid="{00000000-0005-0000-0000-00009E120000}"/>
    <cellStyle name="Normal 33 91" xfId="1821" xr:uid="{00000000-0005-0000-0000-00009F120000}"/>
    <cellStyle name="Normal 33 91 2" xfId="1822" xr:uid="{00000000-0005-0000-0000-0000A0120000}"/>
    <cellStyle name="Normal 33 91 3" xfId="2643" xr:uid="{00000000-0005-0000-0000-0000A1120000}"/>
    <cellStyle name="Normal 33 91 3 2" xfId="4031" xr:uid="{00000000-0005-0000-0000-0000A2120000}"/>
    <cellStyle name="Normal 33 91 3 3" xfId="4032" xr:uid="{00000000-0005-0000-0000-0000A3120000}"/>
    <cellStyle name="Normal 33 91 3 4" xfId="4033" xr:uid="{00000000-0005-0000-0000-0000A4120000}"/>
    <cellStyle name="Normal 33 91 3 5" xfId="4494" xr:uid="{00000000-0005-0000-0000-0000A5120000}"/>
    <cellStyle name="Normal 33 92" xfId="1823" xr:uid="{00000000-0005-0000-0000-0000A6120000}"/>
    <cellStyle name="Normal 33 92 2" xfId="1824" xr:uid="{00000000-0005-0000-0000-0000A7120000}"/>
    <cellStyle name="Normal 33 92 3" xfId="2644" xr:uid="{00000000-0005-0000-0000-0000A8120000}"/>
    <cellStyle name="Normal 33 92 3 2" xfId="4034" xr:uid="{00000000-0005-0000-0000-0000A9120000}"/>
    <cellStyle name="Normal 33 92 3 3" xfId="4035" xr:uid="{00000000-0005-0000-0000-0000AA120000}"/>
    <cellStyle name="Normal 33 92 3 4" xfId="4036" xr:uid="{00000000-0005-0000-0000-0000AB120000}"/>
    <cellStyle name="Normal 33 92 3 5" xfId="4495" xr:uid="{00000000-0005-0000-0000-0000AC120000}"/>
    <cellStyle name="Normal 33 93" xfId="1825" xr:uid="{00000000-0005-0000-0000-0000AD120000}"/>
    <cellStyle name="Normal 33 93 2" xfId="1826" xr:uid="{00000000-0005-0000-0000-0000AE120000}"/>
    <cellStyle name="Normal 33 93 3" xfId="2645" xr:uid="{00000000-0005-0000-0000-0000AF120000}"/>
    <cellStyle name="Normal 33 93 3 2" xfId="4037" xr:uid="{00000000-0005-0000-0000-0000B0120000}"/>
    <cellStyle name="Normal 33 93 3 3" xfId="4038" xr:uid="{00000000-0005-0000-0000-0000B1120000}"/>
    <cellStyle name="Normal 33 93 3 4" xfId="4039" xr:uid="{00000000-0005-0000-0000-0000B2120000}"/>
    <cellStyle name="Normal 33 93 3 5" xfId="4496" xr:uid="{00000000-0005-0000-0000-0000B3120000}"/>
    <cellStyle name="Normal 33 94" xfId="1827" xr:uid="{00000000-0005-0000-0000-0000B4120000}"/>
    <cellStyle name="Normal 33 94 2" xfId="1828" xr:uid="{00000000-0005-0000-0000-0000B5120000}"/>
    <cellStyle name="Normal 33 94 3" xfId="2646" xr:uid="{00000000-0005-0000-0000-0000B6120000}"/>
    <cellStyle name="Normal 33 94 3 2" xfId="4040" xr:uid="{00000000-0005-0000-0000-0000B7120000}"/>
    <cellStyle name="Normal 33 94 3 3" xfId="4041" xr:uid="{00000000-0005-0000-0000-0000B8120000}"/>
    <cellStyle name="Normal 33 94 3 4" xfId="4042" xr:uid="{00000000-0005-0000-0000-0000B9120000}"/>
    <cellStyle name="Normal 33 94 3 5" xfId="4497" xr:uid="{00000000-0005-0000-0000-0000BA120000}"/>
    <cellStyle name="Normal 33 95" xfId="1829" xr:uid="{00000000-0005-0000-0000-0000BB120000}"/>
    <cellStyle name="Normal 33 95 2" xfId="1830" xr:uid="{00000000-0005-0000-0000-0000BC120000}"/>
    <cellStyle name="Normal 33 95 3" xfId="2647" xr:uid="{00000000-0005-0000-0000-0000BD120000}"/>
    <cellStyle name="Normal 33 95 3 2" xfId="4043" xr:uid="{00000000-0005-0000-0000-0000BE120000}"/>
    <cellStyle name="Normal 33 95 3 3" xfId="4044" xr:uid="{00000000-0005-0000-0000-0000BF120000}"/>
    <cellStyle name="Normal 33 95 3 4" xfId="4045" xr:uid="{00000000-0005-0000-0000-0000C0120000}"/>
    <cellStyle name="Normal 33 95 3 5" xfId="4498" xr:uid="{00000000-0005-0000-0000-0000C1120000}"/>
    <cellStyle name="Normal 33 96" xfId="1831" xr:uid="{00000000-0005-0000-0000-0000C2120000}"/>
    <cellStyle name="Normal 33 96 2" xfId="1832" xr:uid="{00000000-0005-0000-0000-0000C3120000}"/>
    <cellStyle name="Normal 33 96 3" xfId="2648" xr:uid="{00000000-0005-0000-0000-0000C4120000}"/>
    <cellStyle name="Normal 33 96 3 2" xfId="4046" xr:uid="{00000000-0005-0000-0000-0000C5120000}"/>
    <cellStyle name="Normal 33 96 3 3" xfId="4047" xr:uid="{00000000-0005-0000-0000-0000C6120000}"/>
    <cellStyle name="Normal 33 96 3 4" xfId="4048" xr:uid="{00000000-0005-0000-0000-0000C7120000}"/>
    <cellStyle name="Normal 33 96 3 5" xfId="4499" xr:uid="{00000000-0005-0000-0000-0000C8120000}"/>
    <cellStyle name="Normal 33 97" xfId="1833" xr:uid="{00000000-0005-0000-0000-0000C9120000}"/>
    <cellStyle name="Normal 33 98" xfId="2649" xr:uid="{00000000-0005-0000-0000-0000CA120000}"/>
    <cellStyle name="Normal 33 98 2" xfId="4049" xr:uid="{00000000-0005-0000-0000-0000CB120000}"/>
    <cellStyle name="Normal 33 98 3" xfId="4050" xr:uid="{00000000-0005-0000-0000-0000CC120000}"/>
    <cellStyle name="Normal 33 98 4" xfId="4051" xr:uid="{00000000-0005-0000-0000-0000CD120000}"/>
    <cellStyle name="Normal 33 98 5" xfId="4500" xr:uid="{00000000-0005-0000-0000-0000CE120000}"/>
    <cellStyle name="Normal 330" xfId="4610" xr:uid="{00000000-0005-0000-0000-0000CF120000}"/>
    <cellStyle name="Normal 330 2" xfId="5701" xr:uid="{00000000-0005-0000-0000-0000D0120000}"/>
    <cellStyle name="Normal 331" xfId="4611" xr:uid="{00000000-0005-0000-0000-0000D1120000}"/>
    <cellStyle name="Normal 331 2" xfId="5702" xr:uid="{00000000-0005-0000-0000-0000D2120000}"/>
    <cellStyle name="Normal 332" xfId="4613" xr:uid="{00000000-0005-0000-0000-0000D3120000}"/>
    <cellStyle name="Normal 332 2" xfId="5704" xr:uid="{00000000-0005-0000-0000-0000D4120000}"/>
    <cellStyle name="Normal 333" xfId="4614" xr:uid="{00000000-0005-0000-0000-0000D5120000}"/>
    <cellStyle name="Normal 333 2" xfId="5705" xr:uid="{00000000-0005-0000-0000-0000D6120000}"/>
    <cellStyle name="Normal 334" xfId="4615" xr:uid="{00000000-0005-0000-0000-0000D7120000}"/>
    <cellStyle name="Normal 334 2" xfId="5706" xr:uid="{00000000-0005-0000-0000-0000D8120000}"/>
    <cellStyle name="Normal 335" xfId="4616" xr:uid="{00000000-0005-0000-0000-0000D9120000}"/>
    <cellStyle name="Normal 335 2" xfId="5707" xr:uid="{00000000-0005-0000-0000-0000DA120000}"/>
    <cellStyle name="Normal 336" xfId="4617" xr:uid="{00000000-0005-0000-0000-0000DB120000}"/>
    <cellStyle name="Normal 336 2" xfId="5708" xr:uid="{00000000-0005-0000-0000-0000DC120000}"/>
    <cellStyle name="Normal 337" xfId="4618" xr:uid="{00000000-0005-0000-0000-0000DD120000}"/>
    <cellStyle name="Normal 337 2" xfId="5709" xr:uid="{00000000-0005-0000-0000-0000DE120000}"/>
    <cellStyle name="Normal 338" xfId="4619" xr:uid="{00000000-0005-0000-0000-0000DF120000}"/>
    <cellStyle name="Normal 338 2" xfId="5710" xr:uid="{00000000-0005-0000-0000-0000E0120000}"/>
    <cellStyle name="Normal 339" xfId="4620" xr:uid="{00000000-0005-0000-0000-0000E1120000}"/>
    <cellStyle name="Normal 339 2" xfId="5711" xr:uid="{00000000-0005-0000-0000-0000E2120000}"/>
    <cellStyle name="Normal 34" xfId="1834" xr:uid="{00000000-0005-0000-0000-0000E3120000}"/>
    <cellStyle name="Normal 34 2" xfId="1835" xr:uid="{00000000-0005-0000-0000-0000E4120000}"/>
    <cellStyle name="Normal 34 3" xfId="2650" xr:uid="{00000000-0005-0000-0000-0000E5120000}"/>
    <cellStyle name="Normal 34 3 2" xfId="4052" xr:uid="{00000000-0005-0000-0000-0000E6120000}"/>
    <cellStyle name="Normal 34 3 3" xfId="4053" xr:uid="{00000000-0005-0000-0000-0000E7120000}"/>
    <cellStyle name="Normal 34 3 4" xfId="4054" xr:uid="{00000000-0005-0000-0000-0000E8120000}"/>
    <cellStyle name="Normal 34 3 5" xfId="4501" xr:uid="{00000000-0005-0000-0000-0000E9120000}"/>
    <cellStyle name="Normal 340" xfId="4621" xr:uid="{00000000-0005-0000-0000-0000EA120000}"/>
    <cellStyle name="Normal 340 2" xfId="5712" xr:uid="{00000000-0005-0000-0000-0000EB120000}"/>
    <cellStyle name="Normal 341" xfId="4622" xr:uid="{00000000-0005-0000-0000-0000EC120000}"/>
    <cellStyle name="Normal 341 2" xfId="5713" xr:uid="{00000000-0005-0000-0000-0000ED120000}"/>
    <cellStyle name="Normal 342" xfId="4623" xr:uid="{00000000-0005-0000-0000-0000EE120000}"/>
    <cellStyle name="Normal 342 2" xfId="5714" xr:uid="{00000000-0005-0000-0000-0000EF120000}"/>
    <cellStyle name="Normal 343" xfId="4624" xr:uid="{00000000-0005-0000-0000-0000F0120000}"/>
    <cellStyle name="Normal 343 2" xfId="5715" xr:uid="{00000000-0005-0000-0000-0000F1120000}"/>
    <cellStyle name="Normal 344" xfId="4625" xr:uid="{00000000-0005-0000-0000-0000F2120000}"/>
    <cellStyle name="Normal 344 2" xfId="5716" xr:uid="{00000000-0005-0000-0000-0000F3120000}"/>
    <cellStyle name="Normal 345" xfId="4626" xr:uid="{00000000-0005-0000-0000-0000F4120000}"/>
    <cellStyle name="Normal 345 2" xfId="5717" xr:uid="{00000000-0005-0000-0000-0000F5120000}"/>
    <cellStyle name="Normal 346" xfId="4627" xr:uid="{00000000-0005-0000-0000-0000F6120000}"/>
    <cellStyle name="Normal 346 2" xfId="5718" xr:uid="{00000000-0005-0000-0000-0000F7120000}"/>
    <cellStyle name="Normal 347" xfId="4628" xr:uid="{00000000-0005-0000-0000-0000F8120000}"/>
    <cellStyle name="Normal 347 2" xfId="5719" xr:uid="{00000000-0005-0000-0000-0000F9120000}"/>
    <cellStyle name="Normal 348" xfId="4629" xr:uid="{00000000-0005-0000-0000-0000FA120000}"/>
    <cellStyle name="Normal 348 2" xfId="5720" xr:uid="{00000000-0005-0000-0000-0000FB120000}"/>
    <cellStyle name="Normal 349" xfId="4630" xr:uid="{00000000-0005-0000-0000-0000FC120000}"/>
    <cellStyle name="Normal 349 2" xfId="5721" xr:uid="{00000000-0005-0000-0000-0000FD120000}"/>
    <cellStyle name="Normal 35" xfId="1836" xr:uid="{00000000-0005-0000-0000-0000FE120000}"/>
    <cellStyle name="Normal 35 2" xfId="1837" xr:uid="{00000000-0005-0000-0000-0000FF120000}"/>
    <cellStyle name="Normal 35 3" xfId="2651" xr:uid="{00000000-0005-0000-0000-000000130000}"/>
    <cellStyle name="Normal 35 3 2" xfId="4055" xr:uid="{00000000-0005-0000-0000-000001130000}"/>
    <cellStyle name="Normal 35 3 3" xfId="4056" xr:uid="{00000000-0005-0000-0000-000002130000}"/>
    <cellStyle name="Normal 35 3 4" xfId="4057" xr:uid="{00000000-0005-0000-0000-000003130000}"/>
    <cellStyle name="Normal 35 3 5" xfId="4502" xr:uid="{00000000-0005-0000-0000-000004130000}"/>
    <cellStyle name="Normal 350" xfId="4631" xr:uid="{00000000-0005-0000-0000-000005130000}"/>
    <cellStyle name="Normal 350 2" xfId="5722" xr:uid="{00000000-0005-0000-0000-000006130000}"/>
    <cellStyle name="Normal 351" xfId="4632" xr:uid="{00000000-0005-0000-0000-000007130000}"/>
    <cellStyle name="Normal 351 2" xfId="5723" xr:uid="{00000000-0005-0000-0000-000008130000}"/>
    <cellStyle name="Normal 352" xfId="4633" xr:uid="{00000000-0005-0000-0000-000009130000}"/>
    <cellStyle name="Normal 352 2" xfId="5724" xr:uid="{00000000-0005-0000-0000-00000A130000}"/>
    <cellStyle name="Normal 353" xfId="4634" xr:uid="{00000000-0005-0000-0000-00000B130000}"/>
    <cellStyle name="Normal 353 2" xfId="5725" xr:uid="{00000000-0005-0000-0000-00000C130000}"/>
    <cellStyle name="Normal 354" xfId="4635" xr:uid="{00000000-0005-0000-0000-00000D130000}"/>
    <cellStyle name="Normal 354 2" xfId="5726" xr:uid="{00000000-0005-0000-0000-00000E130000}"/>
    <cellStyle name="Normal 355" xfId="4636" xr:uid="{00000000-0005-0000-0000-00000F130000}"/>
    <cellStyle name="Normal 355 2" xfId="5727" xr:uid="{00000000-0005-0000-0000-000010130000}"/>
    <cellStyle name="Normal 356" xfId="4637" xr:uid="{00000000-0005-0000-0000-000011130000}"/>
    <cellStyle name="Normal 356 2" xfId="5728" xr:uid="{00000000-0005-0000-0000-000012130000}"/>
    <cellStyle name="Normal 357" xfId="4638" xr:uid="{00000000-0005-0000-0000-000013130000}"/>
    <cellStyle name="Normal 357 2" xfId="5729" xr:uid="{00000000-0005-0000-0000-000014130000}"/>
    <cellStyle name="Normal 358" xfId="4639" xr:uid="{00000000-0005-0000-0000-000015130000}"/>
    <cellStyle name="Normal 358 2" xfId="5730" xr:uid="{00000000-0005-0000-0000-000016130000}"/>
    <cellStyle name="Normal 359" xfId="4640" xr:uid="{00000000-0005-0000-0000-000017130000}"/>
    <cellStyle name="Normal 359 2" xfId="5731" xr:uid="{00000000-0005-0000-0000-000018130000}"/>
    <cellStyle name="Normal 36" xfId="1838" xr:uid="{00000000-0005-0000-0000-000019130000}"/>
    <cellStyle name="Normal 36 2" xfId="1839" xr:uid="{00000000-0005-0000-0000-00001A130000}"/>
    <cellStyle name="Normal 36 3" xfId="2652" xr:uid="{00000000-0005-0000-0000-00001B130000}"/>
    <cellStyle name="Normal 36 3 2" xfId="4058" xr:uid="{00000000-0005-0000-0000-00001C130000}"/>
    <cellStyle name="Normal 36 3 3" xfId="4059" xr:uid="{00000000-0005-0000-0000-00001D130000}"/>
    <cellStyle name="Normal 36 3 4" xfId="4060" xr:uid="{00000000-0005-0000-0000-00001E130000}"/>
    <cellStyle name="Normal 36 3 5" xfId="4503" xr:uid="{00000000-0005-0000-0000-00001F130000}"/>
    <cellStyle name="Normal 360" xfId="4641" xr:uid="{00000000-0005-0000-0000-000020130000}"/>
    <cellStyle name="Normal 360 2" xfId="5732" xr:uid="{00000000-0005-0000-0000-000021130000}"/>
    <cellStyle name="Normal 361" xfId="4642" xr:uid="{00000000-0005-0000-0000-000022130000}"/>
    <cellStyle name="Normal 361 2" xfId="5733" xr:uid="{00000000-0005-0000-0000-000023130000}"/>
    <cellStyle name="Normal 362" xfId="4643" xr:uid="{00000000-0005-0000-0000-000024130000}"/>
    <cellStyle name="Normal 362 2" xfId="5734" xr:uid="{00000000-0005-0000-0000-000025130000}"/>
    <cellStyle name="Normal 363" xfId="4644" xr:uid="{00000000-0005-0000-0000-000026130000}"/>
    <cellStyle name="Normal 363 2" xfId="5735" xr:uid="{00000000-0005-0000-0000-000027130000}"/>
    <cellStyle name="Normal 364" xfId="4645" xr:uid="{00000000-0005-0000-0000-000028130000}"/>
    <cellStyle name="Normal 364 2" xfId="5736" xr:uid="{00000000-0005-0000-0000-000029130000}"/>
    <cellStyle name="Normal 365" xfId="4646" xr:uid="{00000000-0005-0000-0000-00002A130000}"/>
    <cellStyle name="Normal 365 2" xfId="5737" xr:uid="{00000000-0005-0000-0000-00002B130000}"/>
    <cellStyle name="Normal 366" xfId="4647" xr:uid="{00000000-0005-0000-0000-00002C130000}"/>
    <cellStyle name="Normal 366 2" xfId="5738" xr:uid="{00000000-0005-0000-0000-00002D130000}"/>
    <cellStyle name="Normal 367" xfId="4648" xr:uid="{00000000-0005-0000-0000-00002E130000}"/>
    <cellStyle name="Normal 367 2" xfId="5739" xr:uid="{00000000-0005-0000-0000-00002F130000}"/>
    <cellStyle name="Normal 368" xfId="4649" xr:uid="{00000000-0005-0000-0000-000030130000}"/>
    <cellStyle name="Normal 368 2" xfId="5740" xr:uid="{00000000-0005-0000-0000-000031130000}"/>
    <cellStyle name="Normal 369" xfId="4650" xr:uid="{00000000-0005-0000-0000-000032130000}"/>
    <cellStyle name="Normal 369 2" xfId="5741" xr:uid="{00000000-0005-0000-0000-000033130000}"/>
    <cellStyle name="Normal 37" xfId="1840" xr:uid="{00000000-0005-0000-0000-000034130000}"/>
    <cellStyle name="Normal 370" xfId="4651" xr:uid="{00000000-0005-0000-0000-000035130000}"/>
    <cellStyle name="Normal 370 2" xfId="5742" xr:uid="{00000000-0005-0000-0000-000036130000}"/>
    <cellStyle name="Normal 371" xfId="4652" xr:uid="{00000000-0005-0000-0000-000037130000}"/>
    <cellStyle name="Normal 371 2" xfId="5743" xr:uid="{00000000-0005-0000-0000-000038130000}"/>
    <cellStyle name="Normal 372" xfId="4653" xr:uid="{00000000-0005-0000-0000-000039130000}"/>
    <cellStyle name="Normal 372 2" xfId="5744" xr:uid="{00000000-0005-0000-0000-00003A130000}"/>
    <cellStyle name="Normal 373" xfId="4654" xr:uid="{00000000-0005-0000-0000-00003B130000}"/>
    <cellStyle name="Normal 373 2" xfId="5745" xr:uid="{00000000-0005-0000-0000-00003C130000}"/>
    <cellStyle name="Normal 374" xfId="531" xr:uid="{00000000-0005-0000-0000-00003D130000}"/>
    <cellStyle name="Normal 374 2" xfId="4809" xr:uid="{00000000-0005-0000-0000-00003E130000}"/>
    <cellStyle name="Normal 375" xfId="4655" xr:uid="{00000000-0005-0000-0000-00003F130000}"/>
    <cellStyle name="Normal 375 2" xfId="5746" xr:uid="{00000000-0005-0000-0000-000040130000}"/>
    <cellStyle name="Normal 376" xfId="528" xr:uid="{00000000-0005-0000-0000-000041130000}"/>
    <cellStyle name="Normal 376 2" xfId="4806" xr:uid="{00000000-0005-0000-0000-000042130000}"/>
    <cellStyle name="Normal 377" xfId="4656" xr:uid="{00000000-0005-0000-0000-000043130000}"/>
    <cellStyle name="Normal 377 2" xfId="5747" xr:uid="{00000000-0005-0000-0000-000044130000}"/>
    <cellStyle name="Normal 378" xfId="4657" xr:uid="{00000000-0005-0000-0000-000045130000}"/>
    <cellStyle name="Normal 378 2" xfId="5748" xr:uid="{00000000-0005-0000-0000-000046130000}"/>
    <cellStyle name="Normal 379" xfId="4658" xr:uid="{00000000-0005-0000-0000-000047130000}"/>
    <cellStyle name="Normal 379 2" xfId="5749" xr:uid="{00000000-0005-0000-0000-000048130000}"/>
    <cellStyle name="Normal 38" xfId="529" xr:uid="{00000000-0005-0000-0000-000049130000}"/>
    <cellStyle name="Normal 38 2" xfId="2212" xr:uid="{00000000-0005-0000-0000-00004A130000}"/>
    <cellStyle name="Normal 38 3" xfId="4604" xr:uid="{00000000-0005-0000-0000-00004B130000}"/>
    <cellStyle name="Normal 38 3 2" xfId="5695" xr:uid="{00000000-0005-0000-0000-00004C130000}"/>
    <cellStyle name="Normal 38 4" xfId="4807" xr:uid="{00000000-0005-0000-0000-00004D130000}"/>
    <cellStyle name="Normal 380" xfId="4659" xr:uid="{00000000-0005-0000-0000-00004E130000}"/>
    <cellStyle name="Normal 380 2" xfId="5750" xr:uid="{00000000-0005-0000-0000-00004F130000}"/>
    <cellStyle name="Normal 381" xfId="4660" xr:uid="{00000000-0005-0000-0000-000050130000}"/>
    <cellStyle name="Normal 381 2" xfId="5751" xr:uid="{00000000-0005-0000-0000-000051130000}"/>
    <cellStyle name="Normal 382" xfId="4661" xr:uid="{00000000-0005-0000-0000-000052130000}"/>
    <cellStyle name="Normal 382 2" xfId="5752" xr:uid="{00000000-0005-0000-0000-000053130000}"/>
    <cellStyle name="Normal 383" xfId="4662" xr:uid="{00000000-0005-0000-0000-000054130000}"/>
    <cellStyle name="Normal 383 2" xfId="5753" xr:uid="{00000000-0005-0000-0000-000055130000}"/>
    <cellStyle name="Normal 384" xfId="4663" xr:uid="{00000000-0005-0000-0000-000056130000}"/>
    <cellStyle name="Normal 384 2" xfId="5754" xr:uid="{00000000-0005-0000-0000-000057130000}"/>
    <cellStyle name="Normal 385" xfId="4664" xr:uid="{00000000-0005-0000-0000-000058130000}"/>
    <cellStyle name="Normal 385 2" xfId="5755" xr:uid="{00000000-0005-0000-0000-000059130000}"/>
    <cellStyle name="Normal 386" xfId="4665" xr:uid="{00000000-0005-0000-0000-00005A130000}"/>
    <cellStyle name="Normal 386 2" xfId="5756" xr:uid="{00000000-0005-0000-0000-00005B130000}"/>
    <cellStyle name="Normal 387" xfId="4666" xr:uid="{00000000-0005-0000-0000-00005C130000}"/>
    <cellStyle name="Normal 387 2" xfId="5757" xr:uid="{00000000-0005-0000-0000-00005D130000}"/>
    <cellStyle name="Normal 388" xfId="527" xr:uid="{00000000-0005-0000-0000-00005E130000}"/>
    <cellStyle name="Normal 388 2" xfId="4805" xr:uid="{00000000-0005-0000-0000-00005F130000}"/>
    <cellStyle name="Normal 389" xfId="4667" xr:uid="{00000000-0005-0000-0000-000060130000}"/>
    <cellStyle name="Normal 389 2" xfId="5758" xr:uid="{00000000-0005-0000-0000-000061130000}"/>
    <cellStyle name="Normal 39" xfId="2160" xr:uid="{00000000-0005-0000-0000-000062130000}"/>
    <cellStyle name="Normal 39 2" xfId="2162" xr:uid="{00000000-0005-0000-0000-000063130000}"/>
    <cellStyle name="Normal 39 3" xfId="2252" xr:uid="{00000000-0005-0000-0000-000064130000}"/>
    <cellStyle name="Normal 39 3 2" xfId="5177" xr:uid="{00000000-0005-0000-0000-000065130000}"/>
    <cellStyle name="Normal 39 4" xfId="2653" xr:uid="{00000000-0005-0000-0000-000066130000}"/>
    <cellStyle name="Normal 39 5" xfId="4061" xr:uid="{00000000-0005-0000-0000-000067130000}"/>
    <cellStyle name="Normal 39 5 2" xfId="5541" xr:uid="{00000000-0005-0000-0000-000068130000}"/>
    <cellStyle name="Normal 39 6" xfId="4062" xr:uid="{00000000-0005-0000-0000-000069130000}"/>
    <cellStyle name="Normal 39 7" xfId="4063" xr:uid="{00000000-0005-0000-0000-00006A130000}"/>
    <cellStyle name="Normal 39 8" xfId="4504" xr:uid="{00000000-0005-0000-0000-00006B130000}"/>
    <cellStyle name="Normal 39 8 2" xfId="5605" xr:uid="{00000000-0005-0000-0000-00006C130000}"/>
    <cellStyle name="Normal 390" xfId="4668" xr:uid="{00000000-0005-0000-0000-00006D130000}"/>
    <cellStyle name="Normal 390 2" xfId="5759" xr:uid="{00000000-0005-0000-0000-00006E130000}"/>
    <cellStyle name="Normal 391" xfId="4669" xr:uid="{00000000-0005-0000-0000-00006F130000}"/>
    <cellStyle name="Normal 391 2" xfId="5760" xr:uid="{00000000-0005-0000-0000-000070130000}"/>
    <cellStyle name="Normal 392" xfId="4670" xr:uid="{00000000-0005-0000-0000-000071130000}"/>
    <cellStyle name="Normal 392 2" xfId="5761" xr:uid="{00000000-0005-0000-0000-000072130000}"/>
    <cellStyle name="Normal 393" xfId="4671" xr:uid="{00000000-0005-0000-0000-000073130000}"/>
    <cellStyle name="Normal 393 2" xfId="5762" xr:uid="{00000000-0005-0000-0000-000074130000}"/>
    <cellStyle name="Normal 394" xfId="4672" xr:uid="{00000000-0005-0000-0000-000075130000}"/>
    <cellStyle name="Normal 394 2" xfId="5763" xr:uid="{00000000-0005-0000-0000-000076130000}"/>
    <cellStyle name="Normal 395" xfId="530" xr:uid="{00000000-0005-0000-0000-000077130000}"/>
    <cellStyle name="Normal 395 2" xfId="4808" xr:uid="{00000000-0005-0000-0000-000078130000}"/>
    <cellStyle name="Normal 396" xfId="4673" xr:uid="{00000000-0005-0000-0000-000079130000}"/>
    <cellStyle name="Normal 396 2" xfId="5764" xr:uid="{00000000-0005-0000-0000-00007A130000}"/>
    <cellStyle name="Normal 397" xfId="532" xr:uid="{00000000-0005-0000-0000-00007B130000}"/>
    <cellStyle name="Normal 397 2" xfId="4810" xr:uid="{00000000-0005-0000-0000-00007C130000}"/>
    <cellStyle name="Normal 398" xfId="4675" xr:uid="{00000000-0005-0000-0000-00007D130000}"/>
    <cellStyle name="Normal 398 2" xfId="5765" xr:uid="{00000000-0005-0000-0000-00007E130000}"/>
    <cellStyle name="Normal 399" xfId="4722" xr:uid="{00000000-0005-0000-0000-00007F130000}"/>
    <cellStyle name="Normal 399 2" xfId="5769" xr:uid="{00000000-0005-0000-0000-000080130000}"/>
    <cellStyle name="Normal 4" xfId="89" xr:uid="{00000000-0005-0000-0000-000081130000}"/>
    <cellStyle name="Normal 4 10" xfId="2213" xr:uid="{00000000-0005-0000-0000-000082130000}"/>
    <cellStyle name="Normal 4 10 2" xfId="5170" xr:uid="{00000000-0005-0000-0000-000083130000}"/>
    <cellStyle name="Normal 4 11" xfId="2654" xr:uid="{00000000-0005-0000-0000-000084130000}"/>
    <cellStyle name="Normal 4 12" xfId="1841" xr:uid="{00000000-0005-0000-0000-000085130000}"/>
    <cellStyle name="Normal 4 13" xfId="5133" xr:uid="{00000000-0005-0000-0000-000086130000}"/>
    <cellStyle name="Normal 4 2" xfId="90" xr:uid="{00000000-0005-0000-0000-000087130000}"/>
    <cellStyle name="Normal 4 2 2" xfId="229" xr:uid="{00000000-0005-0000-0000-000088130000}"/>
    <cellStyle name="Normal 4 2 2 2" xfId="4064" xr:uid="{00000000-0005-0000-0000-000089130000}"/>
    <cellStyle name="Normal 4 2 2 2 2" xfId="5542" xr:uid="{00000000-0005-0000-0000-00008A130000}"/>
    <cellStyle name="Normal 4 2 2 3" xfId="1843" xr:uid="{00000000-0005-0000-0000-00008B130000}"/>
    <cellStyle name="Normal 4 2 3" xfId="4065" xr:uid="{00000000-0005-0000-0000-00008C130000}"/>
    <cellStyle name="Normal 4 2 4" xfId="1842" xr:uid="{00000000-0005-0000-0000-00008D130000}"/>
    <cellStyle name="Normal 4 3" xfId="273" xr:uid="{00000000-0005-0000-0000-00008E130000}"/>
    <cellStyle name="Normal 4 3 2" xfId="1845" xr:uid="{00000000-0005-0000-0000-00008F130000}"/>
    <cellStyle name="Normal 4 3 3" xfId="1846" xr:uid="{00000000-0005-0000-0000-000090130000}"/>
    <cellStyle name="Normal 4 3 4" xfId="1844" xr:uid="{00000000-0005-0000-0000-000091130000}"/>
    <cellStyle name="Normal 4 3 5" xfId="5134" xr:uid="{00000000-0005-0000-0000-000092130000}"/>
    <cellStyle name="Normal 4 3_APU_3_03" xfId="1847" xr:uid="{00000000-0005-0000-0000-000093130000}"/>
    <cellStyle name="Normal 4 4" xfId="2214" xr:uid="{00000000-0005-0000-0000-000094130000}"/>
    <cellStyle name="Normal 4 4 2" xfId="4066" xr:uid="{00000000-0005-0000-0000-000095130000}"/>
    <cellStyle name="Normal 4 4 2 2" xfId="5543" xr:uid="{00000000-0005-0000-0000-000096130000}"/>
    <cellStyle name="Normal 4 4 3" xfId="4067" xr:uid="{00000000-0005-0000-0000-000097130000}"/>
    <cellStyle name="Normal 4 4 3 2" xfId="5544" xr:uid="{00000000-0005-0000-0000-000098130000}"/>
    <cellStyle name="Normal 4 4 4" xfId="4068" xr:uid="{00000000-0005-0000-0000-000099130000}"/>
    <cellStyle name="Normal 4 4 4 2" xfId="5545" xr:uid="{00000000-0005-0000-0000-00009A130000}"/>
    <cellStyle name="Normal 4 4 5" xfId="4505" xr:uid="{00000000-0005-0000-0000-00009B130000}"/>
    <cellStyle name="Normal 4 4 5 2" xfId="5606" xr:uid="{00000000-0005-0000-0000-00009C130000}"/>
    <cellStyle name="Normal 4 4 6" xfId="5171" xr:uid="{00000000-0005-0000-0000-00009D130000}"/>
    <cellStyle name="Normal 4 5" xfId="2215" xr:uid="{00000000-0005-0000-0000-00009E130000}"/>
    <cellStyle name="Normal 4 5 2" xfId="5172" xr:uid="{00000000-0005-0000-0000-00009F130000}"/>
    <cellStyle name="Normal 4 6" xfId="2216" xr:uid="{00000000-0005-0000-0000-0000A0130000}"/>
    <cellStyle name="Normal 4 6 2" xfId="5173" xr:uid="{00000000-0005-0000-0000-0000A1130000}"/>
    <cellStyle name="Normal 4 7" xfId="2217" xr:uid="{00000000-0005-0000-0000-0000A2130000}"/>
    <cellStyle name="Normal 4 7 2" xfId="5174" xr:uid="{00000000-0005-0000-0000-0000A3130000}"/>
    <cellStyle name="Normal 4 8" xfId="2218" xr:uid="{00000000-0005-0000-0000-0000A4130000}"/>
    <cellStyle name="Normal 4 8 2" xfId="5175" xr:uid="{00000000-0005-0000-0000-0000A5130000}"/>
    <cellStyle name="Normal 4 9" xfId="2219" xr:uid="{00000000-0005-0000-0000-0000A6130000}"/>
    <cellStyle name="Normal 4 9 2" xfId="5176" xr:uid="{00000000-0005-0000-0000-0000A7130000}"/>
    <cellStyle name="Normal 4_APU_3_03" xfId="1848" xr:uid="{00000000-0005-0000-0000-0000A8130000}"/>
    <cellStyle name="Normal 40" xfId="2220" xr:uid="{00000000-0005-0000-0000-0000A9130000}"/>
    <cellStyle name="Normal 40 2" xfId="4069" xr:uid="{00000000-0005-0000-0000-0000AA130000}"/>
    <cellStyle name="Normal 40 2 2" xfId="5546" xr:uid="{00000000-0005-0000-0000-0000AB130000}"/>
    <cellStyle name="Normal 400" xfId="4779" xr:uid="{00000000-0005-0000-0000-0000AC130000}"/>
    <cellStyle name="Normal 400 2" xfId="5778" xr:uid="{00000000-0005-0000-0000-0000AD130000}"/>
    <cellStyle name="Normal 401" xfId="4686" xr:uid="{00000000-0005-0000-0000-0000AE130000}"/>
    <cellStyle name="Normal 401 2" xfId="5767" xr:uid="{00000000-0005-0000-0000-0000AF130000}"/>
    <cellStyle name="Normal 402" xfId="4683" xr:uid="{00000000-0005-0000-0000-0000B0130000}"/>
    <cellStyle name="Normal 402 2" xfId="5766" xr:uid="{00000000-0005-0000-0000-0000B1130000}"/>
    <cellStyle name="Normal 403" xfId="4788" xr:uid="{00000000-0005-0000-0000-0000B2130000}"/>
    <cellStyle name="Normal 403 2" xfId="4795" xr:uid="{00000000-0005-0000-0000-0000B3130000}"/>
    <cellStyle name="Normal 404" xfId="521" xr:uid="{00000000-0005-0000-0000-0000B4130000}"/>
    <cellStyle name="Normal 405" xfId="4801" xr:uid="{00000000-0005-0000-0000-0000B5130000}"/>
    <cellStyle name="Normal 41" xfId="2221" xr:uid="{00000000-0005-0000-0000-0000B6130000}"/>
    <cellStyle name="Normal 42" xfId="2222" xr:uid="{00000000-0005-0000-0000-0000B7130000}"/>
    <cellStyle name="Normal 43" xfId="2223" xr:uid="{00000000-0005-0000-0000-0000B8130000}"/>
    <cellStyle name="Normal 44" xfId="2224" xr:uid="{00000000-0005-0000-0000-0000B9130000}"/>
    <cellStyle name="Normal 45" xfId="2225" xr:uid="{00000000-0005-0000-0000-0000BA130000}"/>
    <cellStyle name="Normal 46" xfId="2226" xr:uid="{00000000-0005-0000-0000-0000BB130000}"/>
    <cellStyle name="Normal 47" xfId="2227" xr:uid="{00000000-0005-0000-0000-0000BC130000}"/>
    <cellStyle name="Normal 48" xfId="2228" xr:uid="{00000000-0005-0000-0000-0000BD130000}"/>
    <cellStyle name="Normal 49" xfId="2229" xr:uid="{00000000-0005-0000-0000-0000BE130000}"/>
    <cellStyle name="Normal 5" xfId="129" xr:uid="{00000000-0005-0000-0000-0000BF130000}"/>
    <cellStyle name="Normal 5 2" xfId="443" xr:uid="{00000000-0005-0000-0000-0000C0130000}"/>
    <cellStyle name="Normal 5 2 2" xfId="1850" xr:uid="{00000000-0005-0000-0000-0000C1130000}"/>
    <cellStyle name="Normal 5 3" xfId="352" xr:uid="{00000000-0005-0000-0000-0000C2130000}"/>
    <cellStyle name="Normal 5 3 2" xfId="4070" xr:uid="{00000000-0005-0000-0000-0000C3130000}"/>
    <cellStyle name="Normal 5 3 3" xfId="4071" xr:uid="{00000000-0005-0000-0000-0000C4130000}"/>
    <cellStyle name="Normal 5 3 4" xfId="4072" xr:uid="{00000000-0005-0000-0000-0000C5130000}"/>
    <cellStyle name="Normal 5 3 5" xfId="4506" xr:uid="{00000000-0005-0000-0000-0000C6130000}"/>
    <cellStyle name="Normal 5 3 6" xfId="2230" xr:uid="{00000000-0005-0000-0000-0000C7130000}"/>
    <cellStyle name="Normal 5 4" xfId="477" xr:uid="{00000000-0005-0000-0000-0000C8130000}"/>
    <cellStyle name="Normal 5 5" xfId="1849" xr:uid="{00000000-0005-0000-0000-0000C9130000}"/>
    <cellStyle name="Normal 50" xfId="2231" xr:uid="{00000000-0005-0000-0000-0000CA130000}"/>
    <cellStyle name="Normal 51" xfId="2232" xr:uid="{00000000-0005-0000-0000-0000CB130000}"/>
    <cellStyle name="Normal 52" xfId="2233" xr:uid="{00000000-0005-0000-0000-0000CC130000}"/>
    <cellStyle name="Normal 53" xfId="2234" xr:uid="{00000000-0005-0000-0000-0000CD130000}"/>
    <cellStyle name="Normal 54" xfId="2235" xr:uid="{00000000-0005-0000-0000-0000CE130000}"/>
    <cellStyle name="Normal 55" xfId="2236" xr:uid="{00000000-0005-0000-0000-0000CF130000}"/>
    <cellStyle name="Normal 56" xfId="2237" xr:uid="{00000000-0005-0000-0000-0000D0130000}"/>
    <cellStyle name="Normal 57" xfId="2238" xr:uid="{00000000-0005-0000-0000-0000D1130000}"/>
    <cellStyle name="Normal 58" xfId="2239" xr:uid="{00000000-0005-0000-0000-0000D2130000}"/>
    <cellStyle name="Normal 59" xfId="2253" xr:uid="{00000000-0005-0000-0000-0000D3130000}"/>
    <cellStyle name="Normal 6" xfId="230" xr:uid="{00000000-0005-0000-0000-0000D4130000}"/>
    <cellStyle name="Normal 6 2" xfId="231" xr:uid="{00000000-0005-0000-0000-0000D5130000}"/>
    <cellStyle name="Normal 6 2 2" xfId="1852" xr:uid="{00000000-0005-0000-0000-0000D6130000}"/>
    <cellStyle name="Normal 6 3" xfId="2655" xr:uid="{00000000-0005-0000-0000-0000D7130000}"/>
    <cellStyle name="Normal 6 3 2" xfId="4073" xr:uid="{00000000-0005-0000-0000-0000D8130000}"/>
    <cellStyle name="Normal 6 3 3" xfId="4074" xr:uid="{00000000-0005-0000-0000-0000D9130000}"/>
    <cellStyle name="Normal 6 3 4" xfId="4075" xr:uid="{00000000-0005-0000-0000-0000DA130000}"/>
    <cellStyle name="Normal 6 3 5" xfId="4507" xr:uid="{00000000-0005-0000-0000-0000DB130000}"/>
    <cellStyle name="Normal 6 4" xfId="1851" xr:uid="{00000000-0005-0000-0000-0000DC130000}"/>
    <cellStyle name="Normal 60" xfId="2254" xr:uid="{00000000-0005-0000-0000-0000DD130000}"/>
    <cellStyle name="Normal 61" xfId="2255" xr:uid="{00000000-0005-0000-0000-0000DE130000}"/>
    <cellStyle name="Normal 62" xfId="2256" xr:uid="{00000000-0005-0000-0000-0000DF130000}"/>
    <cellStyle name="Normal 63" xfId="2257" xr:uid="{00000000-0005-0000-0000-0000E0130000}"/>
    <cellStyle name="Normal 64" xfId="2258" xr:uid="{00000000-0005-0000-0000-0000E1130000}"/>
    <cellStyle name="Normal 65" xfId="2259" xr:uid="{00000000-0005-0000-0000-0000E2130000}"/>
    <cellStyle name="Normal 66" xfId="2260" xr:uid="{00000000-0005-0000-0000-0000E3130000}"/>
    <cellStyle name="Normal 67" xfId="2261" xr:uid="{00000000-0005-0000-0000-0000E4130000}"/>
    <cellStyle name="Normal 68" xfId="2262" xr:uid="{00000000-0005-0000-0000-0000E5130000}"/>
    <cellStyle name="Normal 69" xfId="2263" xr:uid="{00000000-0005-0000-0000-0000E6130000}"/>
    <cellStyle name="Normal 7" xfId="232" xr:uid="{00000000-0005-0000-0000-0000E7130000}"/>
    <cellStyle name="Normal 7 2" xfId="1854" xr:uid="{00000000-0005-0000-0000-0000E8130000}"/>
    <cellStyle name="Normal 7 3" xfId="2240" xr:uid="{00000000-0005-0000-0000-0000E9130000}"/>
    <cellStyle name="Normal 7 3 2" xfId="4076" xr:uid="{00000000-0005-0000-0000-0000EA130000}"/>
    <cellStyle name="Normal 7 3 3" xfId="4077" xr:uid="{00000000-0005-0000-0000-0000EB130000}"/>
    <cellStyle name="Normal 7 3 4" xfId="4078" xr:uid="{00000000-0005-0000-0000-0000EC130000}"/>
    <cellStyle name="Normal 7 3 5" xfId="4508" xr:uid="{00000000-0005-0000-0000-0000ED130000}"/>
    <cellStyle name="Normal 7 4" xfId="4079" xr:uid="{00000000-0005-0000-0000-0000EE130000}"/>
    <cellStyle name="Normal 7 4 2" xfId="5548" xr:uid="{00000000-0005-0000-0000-0000EF130000}"/>
    <cellStyle name="Normal 7 5" xfId="1853" xr:uid="{00000000-0005-0000-0000-0000F0130000}"/>
    <cellStyle name="Normal 70" xfId="2264" xr:uid="{00000000-0005-0000-0000-0000F1130000}"/>
    <cellStyle name="Normal 71" xfId="2265" xr:uid="{00000000-0005-0000-0000-0000F2130000}"/>
    <cellStyle name="Normal 72" xfId="2266" xr:uid="{00000000-0005-0000-0000-0000F3130000}"/>
    <cellStyle name="Normal 73" xfId="2267" xr:uid="{00000000-0005-0000-0000-0000F4130000}"/>
    <cellStyle name="Normal 74" xfId="2268" xr:uid="{00000000-0005-0000-0000-0000F5130000}"/>
    <cellStyle name="Normal 75" xfId="2269" xr:uid="{00000000-0005-0000-0000-0000F6130000}"/>
    <cellStyle name="Normal 76" xfId="2270" xr:uid="{00000000-0005-0000-0000-0000F7130000}"/>
    <cellStyle name="Normal 77" xfId="2271" xr:uid="{00000000-0005-0000-0000-0000F8130000}"/>
    <cellStyle name="Normal 78" xfId="2272" xr:uid="{00000000-0005-0000-0000-0000F9130000}"/>
    <cellStyle name="Normal 79" xfId="2273" xr:uid="{00000000-0005-0000-0000-0000FA130000}"/>
    <cellStyle name="Normal 8" xfId="233" xr:uid="{00000000-0005-0000-0000-0000FB130000}"/>
    <cellStyle name="Normal 8 2" xfId="1856" xr:uid="{00000000-0005-0000-0000-0000FC130000}"/>
    <cellStyle name="Normal 8 2 2" xfId="2241" xr:uid="{00000000-0005-0000-0000-0000FD130000}"/>
    <cellStyle name="Normal 8 3" xfId="2242" xr:uid="{00000000-0005-0000-0000-0000FE130000}"/>
    <cellStyle name="Normal 8 3 2" xfId="4080" xr:uid="{00000000-0005-0000-0000-0000FF130000}"/>
    <cellStyle name="Normal 8 3 3" xfId="4081" xr:uid="{00000000-0005-0000-0000-000000140000}"/>
    <cellStyle name="Normal 8 3 4" xfId="4082" xr:uid="{00000000-0005-0000-0000-000001140000}"/>
    <cellStyle name="Normal 8 3 5" xfId="4509" xr:uid="{00000000-0005-0000-0000-000002140000}"/>
    <cellStyle name="Normal 8 4" xfId="4083" xr:uid="{00000000-0005-0000-0000-000003140000}"/>
    <cellStyle name="Normal 8 4 2" xfId="5549" xr:uid="{00000000-0005-0000-0000-000004140000}"/>
    <cellStyle name="Normal 8 5" xfId="4674" xr:uid="{00000000-0005-0000-0000-000005140000}"/>
    <cellStyle name="Normal 8 6" xfId="1855" xr:uid="{00000000-0005-0000-0000-000006140000}"/>
    <cellStyle name="Normal 80" xfId="2274" xr:uid="{00000000-0005-0000-0000-000007140000}"/>
    <cellStyle name="Normal 81" xfId="2275" xr:uid="{00000000-0005-0000-0000-000008140000}"/>
    <cellStyle name="Normal 82" xfId="2276" xr:uid="{00000000-0005-0000-0000-000009140000}"/>
    <cellStyle name="Normal 83" xfId="2277" xr:uid="{00000000-0005-0000-0000-00000A140000}"/>
    <cellStyle name="Normal 84" xfId="2281" xr:uid="{00000000-0005-0000-0000-00000B140000}"/>
    <cellStyle name="Normal 85" xfId="2282" xr:uid="{00000000-0005-0000-0000-00000C140000}"/>
    <cellStyle name="Normal 86" xfId="2283" xr:uid="{00000000-0005-0000-0000-00000D140000}"/>
    <cellStyle name="Normal 87" xfId="2284" xr:uid="{00000000-0005-0000-0000-00000E140000}"/>
    <cellStyle name="Normal 87 2" xfId="2656" xr:uid="{00000000-0005-0000-0000-00000F140000}"/>
    <cellStyle name="Normal 87 2 2" xfId="5223" xr:uid="{00000000-0005-0000-0000-000010140000}"/>
    <cellStyle name="Normal 87 3" xfId="4084" xr:uid="{00000000-0005-0000-0000-000011140000}"/>
    <cellStyle name="Normal 87 4" xfId="5182" xr:uid="{00000000-0005-0000-0000-000012140000}"/>
    <cellStyle name="Normal 88" xfId="2285" xr:uid="{00000000-0005-0000-0000-000013140000}"/>
    <cellStyle name="Normal 88 2" xfId="2657" xr:uid="{00000000-0005-0000-0000-000014140000}"/>
    <cellStyle name="Normal 88 2 2" xfId="5224" xr:uid="{00000000-0005-0000-0000-000015140000}"/>
    <cellStyle name="Normal 88 3" xfId="4085" xr:uid="{00000000-0005-0000-0000-000016140000}"/>
    <cellStyle name="Normal 88 4" xfId="5183" xr:uid="{00000000-0005-0000-0000-000017140000}"/>
    <cellStyle name="Normal 89" xfId="2286" xr:uid="{00000000-0005-0000-0000-000018140000}"/>
    <cellStyle name="Normal 89 2" xfId="5184" xr:uid="{00000000-0005-0000-0000-000019140000}"/>
    <cellStyle name="Normal 9" xfId="234" xr:uid="{00000000-0005-0000-0000-00001A140000}"/>
    <cellStyle name="Normal 9 2" xfId="128" xr:uid="{00000000-0005-0000-0000-00001B140000}"/>
    <cellStyle name="Normal 9 2 2" xfId="1858" xr:uid="{00000000-0005-0000-0000-00001C140000}"/>
    <cellStyle name="Normal 9 3" xfId="2243" xr:uid="{00000000-0005-0000-0000-00001D140000}"/>
    <cellStyle name="Normal 9 3 2" xfId="4086" xr:uid="{00000000-0005-0000-0000-00001E140000}"/>
    <cellStyle name="Normal 9 3 3" xfId="4087" xr:uid="{00000000-0005-0000-0000-00001F140000}"/>
    <cellStyle name="Normal 9 3 4" xfId="4088" xr:uid="{00000000-0005-0000-0000-000020140000}"/>
    <cellStyle name="Normal 9 3 5" xfId="4510" xr:uid="{00000000-0005-0000-0000-000021140000}"/>
    <cellStyle name="Normal 9 4" xfId="4089" xr:uid="{00000000-0005-0000-0000-000022140000}"/>
    <cellStyle name="Normal 9 4 2" xfId="5550" xr:uid="{00000000-0005-0000-0000-000023140000}"/>
    <cellStyle name="Normal 9 5" xfId="1857" xr:uid="{00000000-0005-0000-0000-000024140000}"/>
    <cellStyle name="Normal 90" xfId="2287" xr:uid="{00000000-0005-0000-0000-000025140000}"/>
    <cellStyle name="Normal 90 2" xfId="5185" xr:uid="{00000000-0005-0000-0000-000026140000}"/>
    <cellStyle name="Normal 91" xfId="2288" xr:uid="{00000000-0005-0000-0000-000027140000}"/>
    <cellStyle name="Normal 91 2" xfId="5186" xr:uid="{00000000-0005-0000-0000-000028140000}"/>
    <cellStyle name="Normal 92" xfId="2289" xr:uid="{00000000-0005-0000-0000-000029140000}"/>
    <cellStyle name="Normal 92 2" xfId="5187" xr:uid="{00000000-0005-0000-0000-00002A140000}"/>
    <cellStyle name="Normal 93" xfId="2290" xr:uid="{00000000-0005-0000-0000-00002B140000}"/>
    <cellStyle name="Normal 93 2" xfId="5188" xr:uid="{00000000-0005-0000-0000-00002C140000}"/>
    <cellStyle name="Normal 94" xfId="2291" xr:uid="{00000000-0005-0000-0000-00002D140000}"/>
    <cellStyle name="Normal 94 2" xfId="5189" xr:uid="{00000000-0005-0000-0000-00002E140000}"/>
    <cellStyle name="Normal 95" xfId="4090" xr:uid="{00000000-0005-0000-0000-00002F140000}"/>
    <cellStyle name="Normal 95 2" xfId="4091" xr:uid="{00000000-0005-0000-0000-000030140000}"/>
    <cellStyle name="Normal 95 3" xfId="4092" xr:uid="{00000000-0005-0000-0000-000031140000}"/>
    <cellStyle name="Normal 95 3 2" xfId="5551" xr:uid="{00000000-0005-0000-0000-000032140000}"/>
    <cellStyle name="Normal 96" xfId="4093" xr:uid="{00000000-0005-0000-0000-000033140000}"/>
    <cellStyle name="Normal 96 2" xfId="4094" xr:uid="{00000000-0005-0000-0000-000034140000}"/>
    <cellStyle name="Normal 96 3" xfId="4095" xr:uid="{00000000-0005-0000-0000-000035140000}"/>
    <cellStyle name="Normal 96 3 2" xfId="5552" xr:uid="{00000000-0005-0000-0000-000036140000}"/>
    <cellStyle name="Normal 97" xfId="4096" xr:uid="{00000000-0005-0000-0000-000037140000}"/>
    <cellStyle name="Normal 97 2" xfId="4097" xr:uid="{00000000-0005-0000-0000-000038140000}"/>
    <cellStyle name="Normal 97 3" xfId="4098" xr:uid="{00000000-0005-0000-0000-000039140000}"/>
    <cellStyle name="Normal 97 3 2" xfId="5553" xr:uid="{00000000-0005-0000-0000-00003A140000}"/>
    <cellStyle name="Normal 98" xfId="4099" xr:uid="{00000000-0005-0000-0000-00003B140000}"/>
    <cellStyle name="Normal 98 2" xfId="4100" xr:uid="{00000000-0005-0000-0000-00003C140000}"/>
    <cellStyle name="Normal 98 3" xfId="4101" xr:uid="{00000000-0005-0000-0000-00003D140000}"/>
    <cellStyle name="Normal 98 3 2" xfId="5554" xr:uid="{00000000-0005-0000-0000-00003E140000}"/>
    <cellStyle name="Normal 99" xfId="4102" xr:uid="{00000000-0005-0000-0000-00003F140000}"/>
    <cellStyle name="Normal 99 2" xfId="4103" xr:uid="{00000000-0005-0000-0000-000040140000}"/>
    <cellStyle name="Normal 99 2 2" xfId="5556" xr:uid="{00000000-0005-0000-0000-000041140000}"/>
    <cellStyle name="Normal 99 3" xfId="4104" xr:uid="{00000000-0005-0000-0000-000042140000}"/>
    <cellStyle name="Normal 99 3 2" xfId="5557" xr:uid="{00000000-0005-0000-0000-000043140000}"/>
    <cellStyle name="Normal 99 4" xfId="5555" xr:uid="{00000000-0005-0000-0000-000044140000}"/>
    <cellStyle name="Normal_modelo ACTA OBRA y MODIFICACION" xfId="509" xr:uid="{00000000-0005-0000-0000-000045140000}"/>
    <cellStyle name="Notas 2" xfId="91" xr:uid="{00000000-0005-0000-0000-000046140000}"/>
    <cellStyle name="Notas 2 10" xfId="5262" xr:uid="{00000000-0005-0000-0000-000047140000}"/>
    <cellStyle name="Notas 2 2" xfId="419" xr:uid="{00000000-0005-0000-0000-000048140000}"/>
    <cellStyle name="Notas 2 2 2" xfId="4763" xr:uid="{00000000-0005-0000-0000-000049140000}"/>
    <cellStyle name="Notas 2 2 2 2" xfId="5922" xr:uid="{00000000-0005-0000-0000-00004A140000}"/>
    <cellStyle name="Notas 2 2 2 3" xfId="5093" xr:uid="{00000000-0005-0000-0000-00004B140000}"/>
    <cellStyle name="Notas 2 2 2 4" xfId="6046" xr:uid="{00000000-0005-0000-0000-00004C140000}"/>
    <cellStyle name="Notas 2 2 2 5" xfId="6155" xr:uid="{00000000-0005-0000-0000-00004D140000}"/>
    <cellStyle name="Notas 2 2 2 6" xfId="6263" xr:uid="{00000000-0005-0000-0000-00004E140000}"/>
    <cellStyle name="Notas 2 2 3" xfId="4732" xr:uid="{00000000-0005-0000-0000-00004F140000}"/>
    <cellStyle name="Notas 2 2 3 2" xfId="5891" xr:uid="{00000000-0005-0000-0000-000050140000}"/>
    <cellStyle name="Notas 2 2 3 3" xfId="5489" xr:uid="{00000000-0005-0000-0000-000051140000}"/>
    <cellStyle name="Notas 2 2 3 4" xfId="6015" xr:uid="{00000000-0005-0000-0000-000052140000}"/>
    <cellStyle name="Notas 2 2 3 5" xfId="6124" xr:uid="{00000000-0005-0000-0000-000053140000}"/>
    <cellStyle name="Notas 2 2 3 6" xfId="6232" xr:uid="{00000000-0005-0000-0000-000054140000}"/>
    <cellStyle name="Notas 2 2 4" xfId="5233" xr:uid="{00000000-0005-0000-0000-000055140000}"/>
    <cellStyle name="Notas 2 2 5" xfId="5105" xr:uid="{00000000-0005-0000-0000-000056140000}"/>
    <cellStyle name="Notas 2 2 6" xfId="5547" xr:uid="{00000000-0005-0000-0000-000057140000}"/>
    <cellStyle name="Notas 2 2 7" xfId="5811" xr:uid="{00000000-0005-0000-0000-000058140000}"/>
    <cellStyle name="Notas 2 2 8" xfId="5222" xr:uid="{00000000-0005-0000-0000-000059140000}"/>
    <cellStyle name="Notas 2 3" xfId="328" xr:uid="{00000000-0005-0000-0000-00005A140000}"/>
    <cellStyle name="Notas 2 3 2" xfId="4706" xr:uid="{00000000-0005-0000-0000-00005B140000}"/>
    <cellStyle name="Notas 2 3 3" xfId="5866" xr:uid="{00000000-0005-0000-0000-00005C140000}"/>
    <cellStyle name="Notas 2 3 4" xfId="4827" xr:uid="{00000000-0005-0000-0000-00005D140000}"/>
    <cellStyle name="Notas 2 3 5" xfId="5990" xr:uid="{00000000-0005-0000-0000-00005E140000}"/>
    <cellStyle name="Notas 2 3 6" xfId="6099" xr:uid="{00000000-0005-0000-0000-00005F140000}"/>
    <cellStyle name="Notas 2 3 7" xfId="6207" xr:uid="{00000000-0005-0000-0000-000060140000}"/>
    <cellStyle name="Notas 2 4" xfId="4726" xr:uid="{00000000-0005-0000-0000-000061140000}"/>
    <cellStyle name="Notas 2 4 2" xfId="5885" xr:uid="{00000000-0005-0000-0000-000062140000}"/>
    <cellStyle name="Notas 2 4 3" xfId="5083" xr:uid="{00000000-0005-0000-0000-000063140000}"/>
    <cellStyle name="Notas 2 4 4" xfId="6009" xr:uid="{00000000-0005-0000-0000-000064140000}"/>
    <cellStyle name="Notas 2 4 5" xfId="6118" xr:uid="{00000000-0005-0000-0000-000065140000}"/>
    <cellStyle name="Notas 2 4 6" xfId="6226" xr:uid="{00000000-0005-0000-0000-000066140000}"/>
    <cellStyle name="Notas 2 5" xfId="1859" xr:uid="{00000000-0005-0000-0000-000067140000}"/>
    <cellStyle name="Notas 2 6" xfId="5598" xr:uid="{00000000-0005-0000-0000-000068140000}"/>
    <cellStyle name="Notas 2 7" xfId="5787" xr:uid="{00000000-0005-0000-0000-000069140000}"/>
    <cellStyle name="Notas 2 8" xfId="5149" xr:uid="{00000000-0005-0000-0000-00006A140000}"/>
    <cellStyle name="Notas 2 9" xfId="4828" xr:uid="{00000000-0005-0000-0000-00006B140000}"/>
    <cellStyle name="Notas 3" xfId="235" xr:uid="{00000000-0005-0000-0000-00006C140000}"/>
    <cellStyle name="Notas 3 2" xfId="4764" xr:uid="{00000000-0005-0000-0000-00006D140000}"/>
    <cellStyle name="Notas 3 2 2" xfId="5923" xr:uid="{00000000-0005-0000-0000-00006E140000}"/>
    <cellStyle name="Notas 3 2 3" xfId="5483" xr:uid="{00000000-0005-0000-0000-00006F140000}"/>
    <cellStyle name="Notas 3 2 4" xfId="6047" xr:uid="{00000000-0005-0000-0000-000070140000}"/>
    <cellStyle name="Notas 3 2 5" xfId="6156" xr:uid="{00000000-0005-0000-0000-000071140000}"/>
    <cellStyle name="Notas 3 2 6" xfId="6264" xr:uid="{00000000-0005-0000-0000-000072140000}"/>
    <cellStyle name="Notas 3 3" xfId="4758" xr:uid="{00000000-0005-0000-0000-000073140000}"/>
    <cellStyle name="Notas 3 3 2" xfId="5917" xr:uid="{00000000-0005-0000-0000-000074140000}"/>
    <cellStyle name="Notas 3 3 3" xfId="5525" xr:uid="{00000000-0005-0000-0000-000075140000}"/>
    <cellStyle name="Notas 3 3 4" xfId="6041" xr:uid="{00000000-0005-0000-0000-000076140000}"/>
    <cellStyle name="Notas 3 3 5" xfId="6150" xr:uid="{00000000-0005-0000-0000-000077140000}"/>
    <cellStyle name="Notas 3 3 6" xfId="6258" xr:uid="{00000000-0005-0000-0000-000078140000}"/>
    <cellStyle name="Notas 3 4" xfId="5232" xr:uid="{00000000-0005-0000-0000-000079140000}"/>
    <cellStyle name="Notas 3 5" xfId="5792" xr:uid="{00000000-0005-0000-0000-00007A140000}"/>
    <cellStyle name="Notas 3 6" xfId="5607" xr:uid="{00000000-0005-0000-0000-00007B140000}"/>
    <cellStyle name="Notas 3 7" xfId="5153" xr:uid="{00000000-0005-0000-0000-00007C140000}"/>
    <cellStyle name="Notas 3 8" xfId="5538" xr:uid="{00000000-0005-0000-0000-00007D140000}"/>
    <cellStyle name="Note" xfId="1860" xr:uid="{00000000-0005-0000-0000-00007E140000}"/>
    <cellStyle name="Note 10" xfId="5515" xr:uid="{00000000-0005-0000-0000-00007F140000}"/>
    <cellStyle name="Note 11" xfId="5560" xr:uid="{00000000-0005-0000-0000-000080140000}"/>
    <cellStyle name="Note 12" xfId="5770" xr:uid="{00000000-0005-0000-0000-000081140000}"/>
    <cellStyle name="Note 13" xfId="5508" xr:uid="{00000000-0005-0000-0000-000082140000}"/>
    <cellStyle name="Note 14" xfId="5484" xr:uid="{00000000-0005-0000-0000-000083140000}"/>
    <cellStyle name="Note 2" xfId="1861" xr:uid="{00000000-0005-0000-0000-000084140000}"/>
    <cellStyle name="Note 2 10" xfId="5235" xr:uid="{00000000-0005-0000-0000-000085140000}"/>
    <cellStyle name="Note 2 11" xfId="5131" xr:uid="{00000000-0005-0000-0000-000086140000}"/>
    <cellStyle name="Note 2 2" xfId="1862" xr:uid="{00000000-0005-0000-0000-000087140000}"/>
    <cellStyle name="Note 2 2 2" xfId="1863" xr:uid="{00000000-0005-0000-0000-000088140000}"/>
    <cellStyle name="Note 2 2 2 2" xfId="4710" xr:uid="{00000000-0005-0000-0000-000089140000}"/>
    <cellStyle name="Note 2 2 2 2 2" xfId="5870" xr:uid="{00000000-0005-0000-0000-00008A140000}"/>
    <cellStyle name="Note 2 2 2 2 3" xfId="5530" xr:uid="{00000000-0005-0000-0000-00008B140000}"/>
    <cellStyle name="Note 2 2 2 2 4" xfId="5994" xr:uid="{00000000-0005-0000-0000-00008C140000}"/>
    <cellStyle name="Note 2 2 2 2 5" xfId="6103" xr:uid="{00000000-0005-0000-0000-00008D140000}"/>
    <cellStyle name="Note 2 2 2 2 6" xfId="6211" xr:uid="{00000000-0005-0000-0000-00008E140000}"/>
    <cellStyle name="Note 2 2 2 3" xfId="4691" xr:uid="{00000000-0005-0000-0000-00008F140000}"/>
    <cellStyle name="Note 2 2 2 3 2" xfId="5851" xr:uid="{00000000-0005-0000-0000-000090140000}"/>
    <cellStyle name="Note 2 2 2 3 3" xfId="4935" xr:uid="{00000000-0005-0000-0000-000091140000}"/>
    <cellStyle name="Note 2 2 2 3 4" xfId="5975" xr:uid="{00000000-0005-0000-0000-000092140000}"/>
    <cellStyle name="Note 2 2 2 3 5" xfId="6084" xr:uid="{00000000-0005-0000-0000-000093140000}"/>
    <cellStyle name="Note 2 2 2 3 6" xfId="6192" xr:uid="{00000000-0005-0000-0000-000094140000}"/>
    <cellStyle name="Note 2 2 2 4" xfId="5212" xr:uid="{00000000-0005-0000-0000-000095140000}"/>
    <cellStyle name="Note 2 2 2 5" xfId="5071" xr:uid="{00000000-0005-0000-0000-000096140000}"/>
    <cellStyle name="Note 2 2 2 6" xfId="5015" xr:uid="{00000000-0005-0000-0000-000097140000}"/>
    <cellStyle name="Note 2 2 2 7" xfId="5125" xr:uid="{00000000-0005-0000-0000-000098140000}"/>
    <cellStyle name="Note 2 2 2 8" xfId="5768" xr:uid="{00000000-0005-0000-0000-000099140000}"/>
    <cellStyle name="Note 2 2 3" xfId="4709" xr:uid="{00000000-0005-0000-0000-00009A140000}"/>
    <cellStyle name="Note 2 2 3 2" xfId="5869" xr:uid="{00000000-0005-0000-0000-00009B140000}"/>
    <cellStyle name="Note 2 2 3 3" xfId="5593" xr:uid="{00000000-0005-0000-0000-00009C140000}"/>
    <cellStyle name="Note 2 2 3 4" xfId="5993" xr:uid="{00000000-0005-0000-0000-00009D140000}"/>
    <cellStyle name="Note 2 2 3 5" xfId="6102" xr:uid="{00000000-0005-0000-0000-00009E140000}"/>
    <cellStyle name="Note 2 2 3 6" xfId="6210" xr:uid="{00000000-0005-0000-0000-00009F140000}"/>
    <cellStyle name="Note 2 2 4" xfId="4781" xr:uid="{00000000-0005-0000-0000-0000A0140000}"/>
    <cellStyle name="Note 2 2 4 2" xfId="5939" xr:uid="{00000000-0005-0000-0000-0000A1140000}"/>
    <cellStyle name="Note 2 2 4 3" xfId="5955" xr:uid="{00000000-0005-0000-0000-0000A2140000}"/>
    <cellStyle name="Note 2 2 4 4" xfId="6063" xr:uid="{00000000-0005-0000-0000-0000A3140000}"/>
    <cellStyle name="Note 2 2 4 5" xfId="6172" xr:uid="{00000000-0005-0000-0000-0000A4140000}"/>
    <cellStyle name="Note 2 2 4 6" xfId="6280" xr:uid="{00000000-0005-0000-0000-0000A5140000}"/>
    <cellStyle name="Note 2 2 5" xfId="5513" xr:uid="{00000000-0005-0000-0000-0000A6140000}"/>
    <cellStyle name="Note 2 2 6" xfId="5072" xr:uid="{00000000-0005-0000-0000-0000A7140000}"/>
    <cellStyle name="Note 2 2 7" xfId="5141" xr:uid="{00000000-0005-0000-0000-0000A8140000}"/>
    <cellStyle name="Note 2 2 8" xfId="5193" xr:uid="{00000000-0005-0000-0000-0000A9140000}"/>
    <cellStyle name="Note 2 2 9" xfId="5242" xr:uid="{00000000-0005-0000-0000-0000AA140000}"/>
    <cellStyle name="Note 2 3" xfId="1864" xr:uid="{00000000-0005-0000-0000-0000AB140000}"/>
    <cellStyle name="Note 2 3 2" xfId="4711" xr:uid="{00000000-0005-0000-0000-0000AC140000}"/>
    <cellStyle name="Note 2 3 2 2" xfId="5871" xr:uid="{00000000-0005-0000-0000-0000AD140000}"/>
    <cellStyle name="Note 2 3 2 3" xfId="5089" xr:uid="{00000000-0005-0000-0000-0000AE140000}"/>
    <cellStyle name="Note 2 3 2 4" xfId="5995" xr:uid="{00000000-0005-0000-0000-0000AF140000}"/>
    <cellStyle name="Note 2 3 2 5" xfId="6104" xr:uid="{00000000-0005-0000-0000-0000B0140000}"/>
    <cellStyle name="Note 2 3 2 6" xfId="6212" xr:uid="{00000000-0005-0000-0000-0000B1140000}"/>
    <cellStyle name="Note 2 3 3" xfId="4695" xr:uid="{00000000-0005-0000-0000-0000B2140000}"/>
    <cellStyle name="Note 2 3 3 2" xfId="5855" xr:uid="{00000000-0005-0000-0000-0000B3140000}"/>
    <cellStyle name="Note 2 3 3 3" xfId="5519" xr:uid="{00000000-0005-0000-0000-0000B4140000}"/>
    <cellStyle name="Note 2 3 3 4" xfId="5979" xr:uid="{00000000-0005-0000-0000-0000B5140000}"/>
    <cellStyle name="Note 2 3 3 5" xfId="6088" xr:uid="{00000000-0005-0000-0000-0000B6140000}"/>
    <cellStyle name="Note 2 3 3 6" xfId="6196" xr:uid="{00000000-0005-0000-0000-0000B7140000}"/>
    <cellStyle name="Note 2 3 4" xfId="5110" xr:uid="{00000000-0005-0000-0000-0000B8140000}"/>
    <cellStyle name="Note 2 3 5" xfId="5070" xr:uid="{00000000-0005-0000-0000-0000B9140000}"/>
    <cellStyle name="Note 2 3 6" xfId="5106" xr:uid="{00000000-0005-0000-0000-0000BA140000}"/>
    <cellStyle name="Note 2 3 7" xfId="5540" xr:uid="{00000000-0005-0000-0000-0000BB140000}"/>
    <cellStyle name="Note 2 3 8" xfId="5065" xr:uid="{00000000-0005-0000-0000-0000BC140000}"/>
    <cellStyle name="Note 2 4" xfId="2658" xr:uid="{00000000-0005-0000-0000-0000BD140000}"/>
    <cellStyle name="Note 2 4 10" xfId="5836" xr:uid="{00000000-0005-0000-0000-0000BE140000}"/>
    <cellStyle name="Note 2 4 11" xfId="5801" xr:uid="{00000000-0005-0000-0000-0000BF140000}"/>
    <cellStyle name="Note 2 4 12" xfId="5157" xr:uid="{00000000-0005-0000-0000-0000C0140000}"/>
    <cellStyle name="Note 2 4 2" xfId="4105" xr:uid="{00000000-0005-0000-0000-0000C1140000}"/>
    <cellStyle name="Note 2 4 2 2" xfId="4765" xr:uid="{00000000-0005-0000-0000-0000C2140000}"/>
    <cellStyle name="Note 2 4 2 2 2" xfId="5924" xr:uid="{00000000-0005-0000-0000-0000C3140000}"/>
    <cellStyle name="Note 2 4 2 2 3" xfId="5226" xr:uid="{00000000-0005-0000-0000-0000C4140000}"/>
    <cellStyle name="Note 2 4 2 2 4" xfId="6048" xr:uid="{00000000-0005-0000-0000-0000C5140000}"/>
    <cellStyle name="Note 2 4 2 2 5" xfId="6157" xr:uid="{00000000-0005-0000-0000-0000C6140000}"/>
    <cellStyle name="Note 2 4 2 2 6" xfId="6265" xr:uid="{00000000-0005-0000-0000-0000C7140000}"/>
    <cellStyle name="Note 2 4 2 3" xfId="4704" xr:uid="{00000000-0005-0000-0000-0000C8140000}"/>
    <cellStyle name="Note 2 4 2 3 2" xfId="5864" xr:uid="{00000000-0005-0000-0000-0000C9140000}"/>
    <cellStyle name="Note 2 4 2 3 3" xfId="5208" xr:uid="{00000000-0005-0000-0000-0000CA140000}"/>
    <cellStyle name="Note 2 4 2 3 4" xfId="5988" xr:uid="{00000000-0005-0000-0000-0000CB140000}"/>
    <cellStyle name="Note 2 4 2 3 5" xfId="6097" xr:uid="{00000000-0005-0000-0000-0000CC140000}"/>
    <cellStyle name="Note 2 4 2 3 6" xfId="6205" xr:uid="{00000000-0005-0000-0000-0000CD140000}"/>
    <cellStyle name="Note 2 4 2 4" xfId="5231" xr:uid="{00000000-0005-0000-0000-0000CE140000}"/>
    <cellStyle name="Note 2 4 2 5" xfId="5603" xr:uid="{00000000-0005-0000-0000-0000CF140000}"/>
    <cellStyle name="Note 2 4 2 6" xfId="5238" xr:uid="{00000000-0005-0000-0000-0000D0140000}"/>
    <cellStyle name="Note 2 4 2 7" xfId="5507" xr:uid="{00000000-0005-0000-0000-0000D1140000}"/>
    <cellStyle name="Note 2 4 2 8" xfId="5806" xr:uid="{00000000-0005-0000-0000-0000D2140000}"/>
    <cellStyle name="Note 2 4 3" xfId="4106" xr:uid="{00000000-0005-0000-0000-0000D3140000}"/>
    <cellStyle name="Note 2 4 3 2" xfId="4766" xr:uid="{00000000-0005-0000-0000-0000D4140000}"/>
    <cellStyle name="Note 2 4 3 2 2" xfId="5925" xr:uid="{00000000-0005-0000-0000-0000D5140000}"/>
    <cellStyle name="Note 2 4 3 2 3" xfId="5225" xr:uid="{00000000-0005-0000-0000-0000D6140000}"/>
    <cellStyle name="Note 2 4 3 2 4" xfId="6049" xr:uid="{00000000-0005-0000-0000-0000D7140000}"/>
    <cellStyle name="Note 2 4 3 2 5" xfId="6158" xr:uid="{00000000-0005-0000-0000-0000D8140000}"/>
    <cellStyle name="Note 2 4 3 2 6" xfId="6266" xr:uid="{00000000-0005-0000-0000-0000D9140000}"/>
    <cellStyle name="Note 2 4 3 3" xfId="4697" xr:uid="{00000000-0005-0000-0000-0000DA140000}"/>
    <cellStyle name="Note 2 4 3 3 2" xfId="5857" xr:uid="{00000000-0005-0000-0000-0000DB140000}"/>
    <cellStyle name="Note 2 4 3 3 3" xfId="5504" xr:uid="{00000000-0005-0000-0000-0000DC140000}"/>
    <cellStyle name="Note 2 4 3 3 4" xfId="5981" xr:uid="{00000000-0005-0000-0000-0000DD140000}"/>
    <cellStyle name="Note 2 4 3 3 5" xfId="6090" xr:uid="{00000000-0005-0000-0000-0000DE140000}"/>
    <cellStyle name="Note 2 4 3 3 6" xfId="6198" xr:uid="{00000000-0005-0000-0000-0000DF140000}"/>
    <cellStyle name="Note 2 4 3 4" xfId="5192" xr:uid="{00000000-0005-0000-0000-0000E0140000}"/>
    <cellStyle name="Note 2 4 3 5" xfId="5492" xr:uid="{00000000-0005-0000-0000-0000E1140000}"/>
    <cellStyle name="Note 2 4 3 6" xfId="5080" xr:uid="{00000000-0005-0000-0000-0000E2140000}"/>
    <cellStyle name="Note 2 4 3 7" xfId="5789" xr:uid="{00000000-0005-0000-0000-0000E3140000}"/>
    <cellStyle name="Note 2 4 3 8" xfId="5252" xr:uid="{00000000-0005-0000-0000-0000E4140000}"/>
    <cellStyle name="Note 2 4 4" xfId="4107" xr:uid="{00000000-0005-0000-0000-0000E5140000}"/>
    <cellStyle name="Note 2 4 4 2" xfId="4767" xr:uid="{00000000-0005-0000-0000-0000E6140000}"/>
    <cellStyle name="Note 2 4 4 2 2" xfId="5926" xr:uid="{00000000-0005-0000-0000-0000E7140000}"/>
    <cellStyle name="Note 2 4 4 2 3" xfId="4933" xr:uid="{00000000-0005-0000-0000-0000E8140000}"/>
    <cellStyle name="Note 2 4 4 2 4" xfId="6050" xr:uid="{00000000-0005-0000-0000-0000E9140000}"/>
    <cellStyle name="Note 2 4 4 2 5" xfId="6159" xr:uid="{00000000-0005-0000-0000-0000EA140000}"/>
    <cellStyle name="Note 2 4 4 2 6" xfId="6267" xr:uid="{00000000-0005-0000-0000-0000EB140000}"/>
    <cellStyle name="Note 2 4 4 3" xfId="4733" xr:uid="{00000000-0005-0000-0000-0000EC140000}"/>
    <cellStyle name="Note 2 4 4 3 2" xfId="5892" xr:uid="{00000000-0005-0000-0000-0000ED140000}"/>
    <cellStyle name="Note 2 4 4 3 3" xfId="5197" xr:uid="{00000000-0005-0000-0000-0000EE140000}"/>
    <cellStyle name="Note 2 4 4 3 4" xfId="6016" xr:uid="{00000000-0005-0000-0000-0000EF140000}"/>
    <cellStyle name="Note 2 4 4 3 5" xfId="6125" xr:uid="{00000000-0005-0000-0000-0000F0140000}"/>
    <cellStyle name="Note 2 4 4 3 6" xfId="6233" xr:uid="{00000000-0005-0000-0000-0000F1140000}"/>
    <cellStyle name="Note 2 4 4 4" xfId="4818" xr:uid="{00000000-0005-0000-0000-0000F2140000}"/>
    <cellStyle name="Note 2 4 4 5" xfId="5536" xr:uid="{00000000-0005-0000-0000-0000F3140000}"/>
    <cellStyle name="Note 2 4 4 6" xfId="5114" xr:uid="{00000000-0005-0000-0000-0000F4140000}"/>
    <cellStyle name="Note 2 4 4 7" xfId="5291" xr:uid="{00000000-0005-0000-0000-0000F5140000}"/>
    <cellStyle name="Note 2 4 4 8" xfId="5253" xr:uid="{00000000-0005-0000-0000-0000F6140000}"/>
    <cellStyle name="Note 2 4 5" xfId="4511" xr:uid="{00000000-0005-0000-0000-0000F7140000}"/>
    <cellStyle name="Note 2 4 5 2" xfId="4783" xr:uid="{00000000-0005-0000-0000-0000F8140000}"/>
    <cellStyle name="Note 2 4 5 2 2" xfId="5941" xr:uid="{00000000-0005-0000-0000-0000F9140000}"/>
    <cellStyle name="Note 2 4 5 2 3" xfId="5957" xr:uid="{00000000-0005-0000-0000-0000FA140000}"/>
    <cellStyle name="Note 2 4 5 2 4" xfId="6065" xr:uid="{00000000-0005-0000-0000-0000FB140000}"/>
    <cellStyle name="Note 2 4 5 2 5" xfId="6174" xr:uid="{00000000-0005-0000-0000-0000FC140000}"/>
    <cellStyle name="Note 2 4 5 2 6" xfId="6282" xr:uid="{00000000-0005-0000-0000-0000FD140000}"/>
    <cellStyle name="Note 2 4 5 3" xfId="4689" xr:uid="{00000000-0005-0000-0000-0000FE140000}"/>
    <cellStyle name="Note 2 4 5 3 2" xfId="5849" xr:uid="{00000000-0005-0000-0000-0000FF140000}"/>
    <cellStyle name="Note 2 4 5 3 3" xfId="5101" xr:uid="{00000000-0005-0000-0000-000000150000}"/>
    <cellStyle name="Note 2 4 5 3 4" xfId="5973" xr:uid="{00000000-0005-0000-0000-000001150000}"/>
    <cellStyle name="Note 2 4 5 3 5" xfId="6082" xr:uid="{00000000-0005-0000-0000-000002150000}"/>
    <cellStyle name="Note 2 4 5 3 6" xfId="6190" xr:uid="{00000000-0005-0000-0000-000003150000}"/>
    <cellStyle name="Note 2 4 5 4" xfId="5816" xr:uid="{00000000-0005-0000-0000-000004150000}"/>
    <cellStyle name="Note 2 4 5 5" xfId="5951" xr:uid="{00000000-0005-0000-0000-000005150000}"/>
    <cellStyle name="Note 2 4 5 6" xfId="5803" xr:uid="{00000000-0005-0000-0000-000006150000}"/>
    <cellStyle name="Note 2 4 5 7" xfId="5832" xr:uid="{00000000-0005-0000-0000-000007150000}"/>
    <cellStyle name="Note 2 4 5 8" xfId="5777" xr:uid="{00000000-0005-0000-0000-000008150000}"/>
    <cellStyle name="Note 2 4 6" xfId="4734" xr:uid="{00000000-0005-0000-0000-000009150000}"/>
    <cellStyle name="Note 2 4 6 2" xfId="5893" xr:uid="{00000000-0005-0000-0000-00000A150000}"/>
    <cellStyle name="Note 2 4 6 3" xfId="5497" xr:uid="{00000000-0005-0000-0000-00000B150000}"/>
    <cellStyle name="Note 2 4 6 4" xfId="6017" xr:uid="{00000000-0005-0000-0000-00000C150000}"/>
    <cellStyle name="Note 2 4 6 5" xfId="6126" xr:uid="{00000000-0005-0000-0000-00000D150000}"/>
    <cellStyle name="Note 2 4 6 6" xfId="6234" xr:uid="{00000000-0005-0000-0000-00000E150000}"/>
    <cellStyle name="Note 2 4 7" xfId="4761" xr:uid="{00000000-0005-0000-0000-00000F150000}"/>
    <cellStyle name="Note 2 4 7 2" xfId="5920" xr:uid="{00000000-0005-0000-0000-000010150000}"/>
    <cellStyle name="Note 2 4 7 3" xfId="5518" xr:uid="{00000000-0005-0000-0000-000011150000}"/>
    <cellStyle name="Note 2 4 7 4" xfId="6044" xr:uid="{00000000-0005-0000-0000-000012150000}"/>
    <cellStyle name="Note 2 4 7 5" xfId="6153" xr:uid="{00000000-0005-0000-0000-000013150000}"/>
    <cellStyle name="Note 2 4 7 6" xfId="6261" xr:uid="{00000000-0005-0000-0000-000014150000}"/>
    <cellStyle name="Note 2 4 8" xfId="5077" xr:uid="{00000000-0005-0000-0000-000015150000}"/>
    <cellStyle name="Note 2 4 9" xfId="5237" xr:uid="{00000000-0005-0000-0000-000016150000}"/>
    <cellStyle name="Note 2 5" xfId="4708" xr:uid="{00000000-0005-0000-0000-000017150000}"/>
    <cellStyle name="Note 2 5 2" xfId="5868" xr:uid="{00000000-0005-0000-0000-000018150000}"/>
    <cellStyle name="Note 2 5 3" xfId="5098" xr:uid="{00000000-0005-0000-0000-000019150000}"/>
    <cellStyle name="Note 2 5 4" xfId="5992" xr:uid="{00000000-0005-0000-0000-00001A150000}"/>
    <cellStyle name="Note 2 5 5" xfId="6101" xr:uid="{00000000-0005-0000-0000-00001B150000}"/>
    <cellStyle name="Note 2 5 6" xfId="6209" xr:uid="{00000000-0005-0000-0000-00001C150000}"/>
    <cellStyle name="Note 2 6" xfId="4755" xr:uid="{00000000-0005-0000-0000-00001D150000}"/>
    <cellStyle name="Note 2 6 2" xfId="5914" xr:uid="{00000000-0005-0000-0000-00001E150000}"/>
    <cellStyle name="Note 2 6 3" xfId="5495" xr:uid="{00000000-0005-0000-0000-00001F150000}"/>
    <cellStyle name="Note 2 6 4" xfId="6038" xr:uid="{00000000-0005-0000-0000-000020150000}"/>
    <cellStyle name="Note 2 6 5" xfId="6147" xr:uid="{00000000-0005-0000-0000-000021150000}"/>
    <cellStyle name="Note 2 6 6" xfId="6255" xr:uid="{00000000-0005-0000-0000-000022150000}"/>
    <cellStyle name="Note 2 7" xfId="5514" xr:uid="{00000000-0005-0000-0000-000023150000}"/>
    <cellStyle name="Note 2 8" xfId="5087" xr:uid="{00000000-0005-0000-0000-000024150000}"/>
    <cellStyle name="Note 2 9" xfId="5140" xr:uid="{00000000-0005-0000-0000-000025150000}"/>
    <cellStyle name="Note 3" xfId="1865" xr:uid="{00000000-0005-0000-0000-000026150000}"/>
    <cellStyle name="Note 3 10" xfId="5539" xr:uid="{00000000-0005-0000-0000-000027150000}"/>
    <cellStyle name="Note 3 2" xfId="1866" xr:uid="{00000000-0005-0000-0000-000028150000}"/>
    <cellStyle name="Note 3 2 2" xfId="4713" xr:uid="{00000000-0005-0000-0000-000029150000}"/>
    <cellStyle name="Note 3 2 2 2" xfId="5873" xr:uid="{00000000-0005-0000-0000-00002A150000}"/>
    <cellStyle name="Note 3 2 2 3" xfId="5500" xr:uid="{00000000-0005-0000-0000-00002B150000}"/>
    <cellStyle name="Note 3 2 2 4" xfId="5997" xr:uid="{00000000-0005-0000-0000-00002C150000}"/>
    <cellStyle name="Note 3 2 2 5" xfId="6106" xr:uid="{00000000-0005-0000-0000-00002D150000}"/>
    <cellStyle name="Note 3 2 2 6" xfId="6214" xr:uid="{00000000-0005-0000-0000-00002E150000}"/>
    <cellStyle name="Note 3 2 3" xfId="4751" xr:uid="{00000000-0005-0000-0000-00002F150000}"/>
    <cellStyle name="Note 3 2 3 2" xfId="5910" xr:uid="{00000000-0005-0000-0000-000030150000}"/>
    <cellStyle name="Note 3 2 3 3" xfId="5120" xr:uid="{00000000-0005-0000-0000-000031150000}"/>
    <cellStyle name="Note 3 2 3 4" xfId="6034" xr:uid="{00000000-0005-0000-0000-000032150000}"/>
    <cellStyle name="Note 3 2 3 5" xfId="6143" xr:uid="{00000000-0005-0000-0000-000033150000}"/>
    <cellStyle name="Note 3 2 3 6" xfId="6251" xr:uid="{00000000-0005-0000-0000-000034150000}"/>
    <cellStyle name="Note 3 2 4" xfId="5597" xr:uid="{00000000-0005-0000-0000-000035150000}"/>
    <cellStyle name="Note 3 2 5" xfId="5790" xr:uid="{00000000-0005-0000-0000-000036150000}"/>
    <cellStyle name="Note 3 2 6" xfId="5482" xr:uid="{00000000-0005-0000-0000-000037150000}"/>
    <cellStyle name="Note 3 2 7" xfId="5584" xr:uid="{00000000-0005-0000-0000-000038150000}"/>
    <cellStyle name="Note 3 2 8" xfId="5143" xr:uid="{00000000-0005-0000-0000-000039150000}"/>
    <cellStyle name="Note 3 3" xfId="2659" xr:uid="{00000000-0005-0000-0000-00003A150000}"/>
    <cellStyle name="Note 3 3 10" xfId="5835" xr:uid="{00000000-0005-0000-0000-00003B150000}"/>
    <cellStyle name="Note 3 3 11" xfId="5802" xr:uid="{00000000-0005-0000-0000-00003C150000}"/>
    <cellStyle name="Note 3 3 12" xfId="5561" xr:uid="{00000000-0005-0000-0000-00003D150000}"/>
    <cellStyle name="Note 3 3 2" xfId="4108" xr:uid="{00000000-0005-0000-0000-00003E150000}"/>
    <cellStyle name="Note 3 3 2 2" xfId="4768" xr:uid="{00000000-0005-0000-0000-00003F150000}"/>
    <cellStyle name="Note 3 3 2 2 2" xfId="5927" xr:uid="{00000000-0005-0000-0000-000040150000}"/>
    <cellStyle name="Note 3 3 2 2 3" xfId="5247" xr:uid="{00000000-0005-0000-0000-000041150000}"/>
    <cellStyle name="Note 3 3 2 2 4" xfId="6051" xr:uid="{00000000-0005-0000-0000-000042150000}"/>
    <cellStyle name="Note 3 3 2 2 5" xfId="6160" xr:uid="{00000000-0005-0000-0000-000043150000}"/>
    <cellStyle name="Note 3 3 2 2 6" xfId="6268" xr:uid="{00000000-0005-0000-0000-000044150000}"/>
    <cellStyle name="Note 3 3 2 3" xfId="4682" xr:uid="{00000000-0005-0000-0000-000045150000}"/>
    <cellStyle name="Note 3 3 2 3 2" xfId="5843" xr:uid="{00000000-0005-0000-0000-000046150000}"/>
    <cellStyle name="Note 3 3 2 3 3" xfId="5505" xr:uid="{00000000-0005-0000-0000-000047150000}"/>
    <cellStyle name="Note 3 3 2 3 4" xfId="5968" xr:uid="{00000000-0005-0000-0000-000048150000}"/>
    <cellStyle name="Note 3 3 2 3 5" xfId="6077" xr:uid="{00000000-0005-0000-0000-000049150000}"/>
    <cellStyle name="Note 3 3 2 3 6" xfId="6185" xr:uid="{00000000-0005-0000-0000-00004A150000}"/>
    <cellStyle name="Note 3 3 2 4" xfId="4817" xr:uid="{00000000-0005-0000-0000-00004B150000}"/>
    <cellStyle name="Note 3 3 2 5" xfId="5521" xr:uid="{00000000-0005-0000-0000-00004C150000}"/>
    <cellStyle name="Note 3 3 2 6" xfId="5209" xr:uid="{00000000-0005-0000-0000-00004D150000}"/>
    <cellStyle name="Note 3 3 2 7" xfId="5290" xr:uid="{00000000-0005-0000-0000-00004E150000}"/>
    <cellStyle name="Note 3 3 2 8" xfId="5234" xr:uid="{00000000-0005-0000-0000-00004F150000}"/>
    <cellStyle name="Note 3 3 3" xfId="4109" xr:uid="{00000000-0005-0000-0000-000050150000}"/>
    <cellStyle name="Note 3 3 3 2" xfId="4769" xr:uid="{00000000-0005-0000-0000-000051150000}"/>
    <cellStyle name="Note 3 3 3 2 2" xfId="5928" xr:uid="{00000000-0005-0000-0000-000052150000}"/>
    <cellStyle name="Note 3 3 3 2 3" xfId="5246" xr:uid="{00000000-0005-0000-0000-000053150000}"/>
    <cellStyle name="Note 3 3 3 2 4" xfId="6052" xr:uid="{00000000-0005-0000-0000-000054150000}"/>
    <cellStyle name="Note 3 3 3 2 5" xfId="6161" xr:uid="{00000000-0005-0000-0000-000055150000}"/>
    <cellStyle name="Note 3 3 3 2 6" xfId="6269" xr:uid="{00000000-0005-0000-0000-000056150000}"/>
    <cellStyle name="Note 3 3 3 3" xfId="4738" xr:uid="{00000000-0005-0000-0000-000057150000}"/>
    <cellStyle name="Note 3 3 3 3 2" xfId="5897" xr:uid="{00000000-0005-0000-0000-000058150000}"/>
    <cellStyle name="Note 3 3 3 3 3" xfId="5203" xr:uid="{00000000-0005-0000-0000-000059150000}"/>
    <cellStyle name="Note 3 3 3 3 4" xfId="6021" xr:uid="{00000000-0005-0000-0000-00005A150000}"/>
    <cellStyle name="Note 3 3 3 3 5" xfId="6130" xr:uid="{00000000-0005-0000-0000-00005B150000}"/>
    <cellStyle name="Note 3 3 3 3 6" xfId="6238" xr:uid="{00000000-0005-0000-0000-00005C150000}"/>
    <cellStyle name="Note 3 3 3 4" xfId="5563" xr:uid="{00000000-0005-0000-0000-00005D150000}"/>
    <cellStyle name="Note 3 3 3 5" xfId="5104" xr:uid="{00000000-0005-0000-0000-00005E150000}"/>
    <cellStyle name="Note 3 3 3 6" xfId="5179" xr:uid="{00000000-0005-0000-0000-00005F150000}"/>
    <cellStyle name="Note 3 3 3 7" xfId="5129" xr:uid="{00000000-0005-0000-0000-000060150000}"/>
    <cellStyle name="Note 3 3 3 8" xfId="5059" xr:uid="{00000000-0005-0000-0000-000061150000}"/>
    <cellStyle name="Note 3 3 4" xfId="4110" xr:uid="{00000000-0005-0000-0000-000062150000}"/>
    <cellStyle name="Note 3 3 4 2" xfId="4770" xr:uid="{00000000-0005-0000-0000-000063150000}"/>
    <cellStyle name="Note 3 3 4 2 2" xfId="5929" xr:uid="{00000000-0005-0000-0000-000064150000}"/>
    <cellStyle name="Note 3 3 4 2 3" xfId="5245" xr:uid="{00000000-0005-0000-0000-000065150000}"/>
    <cellStyle name="Note 3 3 4 2 4" xfId="6053" xr:uid="{00000000-0005-0000-0000-000066150000}"/>
    <cellStyle name="Note 3 3 4 2 5" xfId="6162" xr:uid="{00000000-0005-0000-0000-000067150000}"/>
    <cellStyle name="Note 3 3 4 2 6" xfId="6270" xr:uid="{00000000-0005-0000-0000-000068150000}"/>
    <cellStyle name="Note 3 3 4 3" xfId="4702" xr:uid="{00000000-0005-0000-0000-000069150000}"/>
    <cellStyle name="Note 3 3 4 3 2" xfId="5862" xr:uid="{00000000-0005-0000-0000-00006A150000}"/>
    <cellStyle name="Note 3 3 4 3 3" xfId="5602" xr:uid="{00000000-0005-0000-0000-00006B150000}"/>
    <cellStyle name="Note 3 3 4 3 4" xfId="5986" xr:uid="{00000000-0005-0000-0000-00006C150000}"/>
    <cellStyle name="Note 3 3 4 3 5" xfId="6095" xr:uid="{00000000-0005-0000-0000-00006D150000}"/>
    <cellStyle name="Note 3 3 4 3 6" xfId="6203" xr:uid="{00000000-0005-0000-0000-00006E150000}"/>
    <cellStyle name="Note 3 3 4 4" xfId="5230" xr:uid="{00000000-0005-0000-0000-00006F150000}"/>
    <cellStyle name="Note 3 3 4 5" xfId="5596" xr:uid="{00000000-0005-0000-0000-000070150000}"/>
    <cellStyle name="Note 3 3 4 6" xfId="5111" xr:uid="{00000000-0005-0000-0000-000071150000}"/>
    <cellStyle name="Note 3 3 4 7" xfId="5652" xr:uid="{00000000-0005-0000-0000-000072150000}"/>
    <cellStyle name="Note 3 3 4 8" xfId="5155" xr:uid="{00000000-0005-0000-0000-000073150000}"/>
    <cellStyle name="Note 3 3 5" xfId="4512" xr:uid="{00000000-0005-0000-0000-000074150000}"/>
    <cellStyle name="Note 3 3 5 2" xfId="4784" xr:uid="{00000000-0005-0000-0000-000075150000}"/>
    <cellStyle name="Note 3 3 5 2 2" xfId="5942" xr:uid="{00000000-0005-0000-0000-000076150000}"/>
    <cellStyle name="Note 3 3 5 2 3" xfId="5958" xr:uid="{00000000-0005-0000-0000-000077150000}"/>
    <cellStyle name="Note 3 3 5 2 4" xfId="6066" xr:uid="{00000000-0005-0000-0000-000078150000}"/>
    <cellStyle name="Note 3 3 5 2 5" xfId="6175" xr:uid="{00000000-0005-0000-0000-000079150000}"/>
    <cellStyle name="Note 3 3 5 2 6" xfId="6283" xr:uid="{00000000-0005-0000-0000-00007A150000}"/>
    <cellStyle name="Note 3 3 5 3" xfId="4759" xr:uid="{00000000-0005-0000-0000-00007B150000}"/>
    <cellStyle name="Note 3 3 5 3 2" xfId="5918" xr:uid="{00000000-0005-0000-0000-00007C150000}"/>
    <cellStyle name="Note 3 3 5 3 3" xfId="5524" xr:uid="{00000000-0005-0000-0000-00007D150000}"/>
    <cellStyle name="Note 3 3 5 3 4" xfId="6042" xr:uid="{00000000-0005-0000-0000-00007E150000}"/>
    <cellStyle name="Note 3 3 5 3 5" xfId="6151" xr:uid="{00000000-0005-0000-0000-00007F150000}"/>
    <cellStyle name="Note 3 3 5 3 6" xfId="6259" xr:uid="{00000000-0005-0000-0000-000080150000}"/>
    <cellStyle name="Note 3 3 5 4" xfId="5817" xr:uid="{00000000-0005-0000-0000-000081150000}"/>
    <cellStyle name="Note 3 3 5 5" xfId="5952" xr:uid="{00000000-0005-0000-0000-000082150000}"/>
    <cellStyle name="Note 3 3 5 6" xfId="5103" xr:uid="{00000000-0005-0000-0000-000083150000}"/>
    <cellStyle name="Note 3 3 5 7" xfId="5833" xr:uid="{00000000-0005-0000-0000-000084150000}"/>
    <cellStyle name="Note 3 3 5 8" xfId="5775" xr:uid="{00000000-0005-0000-0000-000085150000}"/>
    <cellStyle name="Note 3 3 6" xfId="4735" xr:uid="{00000000-0005-0000-0000-000086150000}"/>
    <cellStyle name="Note 3 3 6 2" xfId="5894" xr:uid="{00000000-0005-0000-0000-000087150000}"/>
    <cellStyle name="Note 3 3 6 3" xfId="5496" xr:uid="{00000000-0005-0000-0000-000088150000}"/>
    <cellStyle name="Note 3 3 6 4" xfId="6018" xr:uid="{00000000-0005-0000-0000-000089150000}"/>
    <cellStyle name="Note 3 3 6 5" xfId="6127" xr:uid="{00000000-0005-0000-0000-00008A150000}"/>
    <cellStyle name="Note 3 3 6 6" xfId="6235" xr:uid="{00000000-0005-0000-0000-00008B150000}"/>
    <cellStyle name="Note 3 3 7" xfId="4690" xr:uid="{00000000-0005-0000-0000-00008C150000}"/>
    <cellStyle name="Note 3 3 7 2" xfId="5850" xr:uid="{00000000-0005-0000-0000-00008D150000}"/>
    <cellStyle name="Note 3 3 7 3" xfId="5100" xr:uid="{00000000-0005-0000-0000-00008E150000}"/>
    <cellStyle name="Note 3 3 7 4" xfId="5974" xr:uid="{00000000-0005-0000-0000-00008F150000}"/>
    <cellStyle name="Note 3 3 7 5" xfId="6083" xr:uid="{00000000-0005-0000-0000-000090150000}"/>
    <cellStyle name="Note 3 3 7 6" xfId="6191" xr:uid="{00000000-0005-0000-0000-000091150000}"/>
    <cellStyle name="Note 3 3 8" xfId="5076" xr:uid="{00000000-0005-0000-0000-000092150000}"/>
    <cellStyle name="Note 3 3 9" xfId="5194" xr:uid="{00000000-0005-0000-0000-000093150000}"/>
    <cellStyle name="Note 3 4" xfId="4712" xr:uid="{00000000-0005-0000-0000-000094150000}"/>
    <cellStyle name="Note 3 4 2" xfId="5872" xr:uid="{00000000-0005-0000-0000-000095150000}"/>
    <cellStyle name="Note 3 4 3" xfId="5501" xr:uid="{00000000-0005-0000-0000-000096150000}"/>
    <cellStyle name="Note 3 4 4" xfId="5996" xr:uid="{00000000-0005-0000-0000-000097150000}"/>
    <cellStyle name="Note 3 4 5" xfId="6105" xr:uid="{00000000-0005-0000-0000-000098150000}"/>
    <cellStyle name="Note 3 4 6" xfId="6213" xr:uid="{00000000-0005-0000-0000-000099150000}"/>
    <cellStyle name="Note 3 5" xfId="4752" xr:uid="{00000000-0005-0000-0000-00009A150000}"/>
    <cellStyle name="Note 3 5 2" xfId="5911" xr:uid="{00000000-0005-0000-0000-00009B150000}"/>
    <cellStyle name="Note 3 5 3" xfId="5119" xr:uid="{00000000-0005-0000-0000-00009C150000}"/>
    <cellStyle name="Note 3 5 4" xfId="6035" xr:uid="{00000000-0005-0000-0000-00009D150000}"/>
    <cellStyle name="Note 3 5 5" xfId="6144" xr:uid="{00000000-0005-0000-0000-00009E150000}"/>
    <cellStyle name="Note 3 5 6" xfId="6252" xr:uid="{00000000-0005-0000-0000-00009F150000}"/>
    <cellStyle name="Note 3 6" xfId="5109" xr:uid="{00000000-0005-0000-0000-0000A0150000}"/>
    <cellStyle name="Note 3 7" xfId="5788" xr:uid="{00000000-0005-0000-0000-0000A1150000}"/>
    <cellStyle name="Note 3 8" xfId="5946" xr:uid="{00000000-0005-0000-0000-0000A2150000}"/>
    <cellStyle name="Note 3 9" xfId="5139" xr:uid="{00000000-0005-0000-0000-0000A3150000}"/>
    <cellStyle name="Note 4" xfId="1867" xr:uid="{00000000-0005-0000-0000-0000A4150000}"/>
    <cellStyle name="Note 4 2" xfId="1868" xr:uid="{00000000-0005-0000-0000-0000A5150000}"/>
    <cellStyle name="Note 4 2 2" xfId="4715" xr:uid="{00000000-0005-0000-0000-0000A6150000}"/>
    <cellStyle name="Note 4 2 2 2" xfId="5875" xr:uid="{00000000-0005-0000-0000-0000A7150000}"/>
    <cellStyle name="Note 4 2 2 3" xfId="5568" xr:uid="{00000000-0005-0000-0000-0000A8150000}"/>
    <cellStyle name="Note 4 2 2 4" xfId="5999" xr:uid="{00000000-0005-0000-0000-0000A9150000}"/>
    <cellStyle name="Note 4 2 2 5" xfId="6108" xr:uid="{00000000-0005-0000-0000-0000AA150000}"/>
    <cellStyle name="Note 4 2 2 6" xfId="6216" xr:uid="{00000000-0005-0000-0000-0000AB150000}"/>
    <cellStyle name="Note 4 2 3" xfId="4780" xr:uid="{00000000-0005-0000-0000-0000AC150000}"/>
    <cellStyle name="Note 4 2 3 2" xfId="5938" xr:uid="{00000000-0005-0000-0000-0000AD150000}"/>
    <cellStyle name="Note 4 2 3 3" xfId="4814" xr:uid="{00000000-0005-0000-0000-0000AE150000}"/>
    <cellStyle name="Note 4 2 3 4" xfId="6062" xr:uid="{00000000-0005-0000-0000-0000AF150000}"/>
    <cellStyle name="Note 4 2 3 5" xfId="6171" xr:uid="{00000000-0005-0000-0000-0000B0150000}"/>
    <cellStyle name="Note 4 2 3 6" xfId="6279" xr:uid="{00000000-0005-0000-0000-0000B1150000}"/>
    <cellStyle name="Note 4 2 4" xfId="5511" xr:uid="{00000000-0005-0000-0000-0000B2150000}"/>
    <cellStyle name="Note 4 2 5" xfId="4832" xr:uid="{00000000-0005-0000-0000-0000B3150000}"/>
    <cellStyle name="Note 4 2 6" xfId="5795" xr:uid="{00000000-0005-0000-0000-0000B4150000}"/>
    <cellStyle name="Note 4 2 7" xfId="5653" xr:uid="{00000000-0005-0000-0000-0000B5150000}"/>
    <cellStyle name="Note 4 2 8" xfId="5079" xr:uid="{00000000-0005-0000-0000-0000B6150000}"/>
    <cellStyle name="Note 4 3" xfId="4714" xr:uid="{00000000-0005-0000-0000-0000B7150000}"/>
    <cellStyle name="Note 4 3 2" xfId="5874" xr:uid="{00000000-0005-0000-0000-0000B8150000}"/>
    <cellStyle name="Note 4 3 3" xfId="4826" xr:uid="{00000000-0005-0000-0000-0000B9150000}"/>
    <cellStyle name="Note 4 3 4" xfId="5998" xr:uid="{00000000-0005-0000-0000-0000BA150000}"/>
    <cellStyle name="Note 4 3 5" xfId="6107" xr:uid="{00000000-0005-0000-0000-0000BB150000}"/>
    <cellStyle name="Note 4 3 6" xfId="6215" xr:uid="{00000000-0005-0000-0000-0000BC150000}"/>
    <cellStyle name="Note 4 4" xfId="4679" xr:uid="{00000000-0005-0000-0000-0000BD150000}"/>
    <cellStyle name="Note 4 4 2" xfId="5840" xr:uid="{00000000-0005-0000-0000-0000BE150000}"/>
    <cellStyle name="Note 4 4 3" xfId="5250" xr:uid="{00000000-0005-0000-0000-0000BF150000}"/>
    <cellStyle name="Note 4 4 4" xfId="5965" xr:uid="{00000000-0005-0000-0000-0000C0150000}"/>
    <cellStyle name="Note 4 4 5" xfId="6074" xr:uid="{00000000-0005-0000-0000-0000C1150000}"/>
    <cellStyle name="Note 4 4 6" xfId="6182" xr:uid="{00000000-0005-0000-0000-0000C2150000}"/>
    <cellStyle name="Note 4 5" xfId="5512" xr:uid="{00000000-0005-0000-0000-0000C3150000}"/>
    <cellStyle name="Note 4 6" xfId="5202" xr:uid="{00000000-0005-0000-0000-0000C4150000}"/>
    <cellStyle name="Note 4 7" xfId="5771" xr:uid="{00000000-0005-0000-0000-0000C5150000}"/>
    <cellStyle name="Note 4 8" xfId="5581" xr:uid="{00000000-0005-0000-0000-0000C6150000}"/>
    <cellStyle name="Note 4 9" xfId="5130" xr:uid="{00000000-0005-0000-0000-0000C7150000}"/>
    <cellStyle name="Note 5" xfId="1869" xr:uid="{00000000-0005-0000-0000-0000C8150000}"/>
    <cellStyle name="Note 5 2" xfId="1870" xr:uid="{00000000-0005-0000-0000-0000C9150000}"/>
    <cellStyle name="Note 5 2 2" xfId="4717" xr:uid="{00000000-0005-0000-0000-0000CA150000}"/>
    <cellStyle name="Note 5 2 2 2" xfId="5877" xr:uid="{00000000-0005-0000-0000-0000CB150000}"/>
    <cellStyle name="Note 5 2 2 3" xfId="5207" xr:uid="{00000000-0005-0000-0000-0000CC150000}"/>
    <cellStyle name="Note 5 2 2 4" xfId="6001" xr:uid="{00000000-0005-0000-0000-0000CD150000}"/>
    <cellStyle name="Note 5 2 2 5" xfId="6110" xr:uid="{00000000-0005-0000-0000-0000CE150000}"/>
    <cellStyle name="Note 5 2 2 6" xfId="6218" xr:uid="{00000000-0005-0000-0000-0000CF150000}"/>
    <cellStyle name="Note 5 2 3" xfId="4698" xr:uid="{00000000-0005-0000-0000-0000D0150000}"/>
    <cellStyle name="Note 5 2 3 2" xfId="5858" xr:uid="{00000000-0005-0000-0000-0000D1150000}"/>
    <cellStyle name="Note 5 2 3 3" xfId="5820" xr:uid="{00000000-0005-0000-0000-0000D2150000}"/>
    <cellStyle name="Note 5 2 3 4" xfId="5982" xr:uid="{00000000-0005-0000-0000-0000D3150000}"/>
    <cellStyle name="Note 5 2 3 5" xfId="6091" xr:uid="{00000000-0005-0000-0000-0000D4150000}"/>
    <cellStyle name="Note 5 2 3 6" xfId="6199" xr:uid="{00000000-0005-0000-0000-0000D5150000}"/>
    <cellStyle name="Note 5 2 4" xfId="5211" xr:uid="{00000000-0005-0000-0000-0000D6150000}"/>
    <cellStyle name="Note 5 2 5" xfId="5819" xr:uid="{00000000-0005-0000-0000-0000D7150000}"/>
    <cellStyle name="Note 5 2 6" xfId="5595" xr:uid="{00000000-0005-0000-0000-0000D8150000}"/>
    <cellStyle name="Note 5 2 7" xfId="5812" xr:uid="{00000000-0005-0000-0000-0000D9150000}"/>
    <cellStyle name="Note 5 2 8" xfId="5068" xr:uid="{00000000-0005-0000-0000-0000DA150000}"/>
    <cellStyle name="Note 5 3" xfId="4716" xr:uid="{00000000-0005-0000-0000-0000DB150000}"/>
    <cellStyle name="Note 5 3 2" xfId="5876" xr:uid="{00000000-0005-0000-0000-0000DC150000}"/>
    <cellStyle name="Note 5 3 3" xfId="5499" xr:uid="{00000000-0005-0000-0000-0000DD150000}"/>
    <cellStyle name="Note 5 3 4" xfId="6000" xr:uid="{00000000-0005-0000-0000-0000DE150000}"/>
    <cellStyle name="Note 5 3 5" xfId="6109" xr:uid="{00000000-0005-0000-0000-0000DF150000}"/>
    <cellStyle name="Note 5 3 6" xfId="6217" xr:uid="{00000000-0005-0000-0000-0000E0150000}"/>
    <cellStyle name="Note 5 4" xfId="4696" xr:uid="{00000000-0005-0000-0000-0000E1150000}"/>
    <cellStyle name="Note 5 4 2" xfId="5856" xr:uid="{00000000-0005-0000-0000-0000E2150000}"/>
    <cellStyle name="Note 5 4 3" xfId="5594" xr:uid="{00000000-0005-0000-0000-0000E3150000}"/>
    <cellStyle name="Note 5 4 4" xfId="5980" xr:uid="{00000000-0005-0000-0000-0000E4150000}"/>
    <cellStyle name="Note 5 4 5" xfId="6089" xr:uid="{00000000-0005-0000-0000-0000E5150000}"/>
    <cellStyle name="Note 5 4 6" xfId="6197" xr:uid="{00000000-0005-0000-0000-0000E6150000}"/>
    <cellStyle name="Note 5 5" xfId="5510" xr:uid="{00000000-0005-0000-0000-0000E7150000}"/>
    <cellStyle name="Note 5 6" xfId="4831" xr:uid="{00000000-0005-0000-0000-0000E8150000}"/>
    <cellStyle name="Note 5 7" xfId="5066" xr:uid="{00000000-0005-0000-0000-0000E9150000}"/>
    <cellStyle name="Note 5 8" xfId="5565" xr:uid="{00000000-0005-0000-0000-0000EA150000}"/>
    <cellStyle name="Note 5 9" xfId="5798" xr:uid="{00000000-0005-0000-0000-0000EB150000}"/>
    <cellStyle name="Note 6" xfId="1871" xr:uid="{00000000-0005-0000-0000-0000EC150000}"/>
    <cellStyle name="Note 6 2" xfId="4718" xr:uid="{00000000-0005-0000-0000-0000ED150000}"/>
    <cellStyle name="Note 6 2 2" xfId="5878" xr:uid="{00000000-0005-0000-0000-0000EE150000}"/>
    <cellStyle name="Note 6 2 3" xfId="5529" xr:uid="{00000000-0005-0000-0000-0000EF150000}"/>
    <cellStyle name="Note 6 2 4" xfId="6002" xr:uid="{00000000-0005-0000-0000-0000F0150000}"/>
    <cellStyle name="Note 6 2 5" xfId="6111" xr:uid="{00000000-0005-0000-0000-0000F1150000}"/>
    <cellStyle name="Note 6 2 6" xfId="6219" xr:uid="{00000000-0005-0000-0000-0000F2150000}"/>
    <cellStyle name="Note 6 3" xfId="4699" xr:uid="{00000000-0005-0000-0000-0000F3150000}"/>
    <cellStyle name="Note 6 3 2" xfId="5859" xr:uid="{00000000-0005-0000-0000-0000F4150000}"/>
    <cellStyle name="Note 6 3 3" xfId="5823" xr:uid="{00000000-0005-0000-0000-0000F5150000}"/>
    <cellStyle name="Note 6 3 4" xfId="5983" xr:uid="{00000000-0005-0000-0000-0000F6150000}"/>
    <cellStyle name="Note 6 3 5" xfId="6092" xr:uid="{00000000-0005-0000-0000-0000F7150000}"/>
    <cellStyle name="Note 6 3 6" xfId="6200" xr:uid="{00000000-0005-0000-0000-0000F8150000}"/>
    <cellStyle name="Note 6 4" xfId="5108" xr:uid="{00000000-0005-0000-0000-0000F9150000}"/>
    <cellStyle name="Note 6 5" xfId="5239" xr:uid="{00000000-0005-0000-0000-0000FA150000}"/>
    <cellStyle name="Note 6 6" xfId="5604" xr:uid="{00000000-0005-0000-0000-0000FB150000}"/>
    <cellStyle name="Note 6 7" xfId="5251" xr:uid="{00000000-0005-0000-0000-0000FC150000}"/>
    <cellStyle name="Note 6 8" xfId="5144" xr:uid="{00000000-0005-0000-0000-0000FD150000}"/>
    <cellStyle name="Note 7" xfId="2660" xr:uid="{00000000-0005-0000-0000-0000FE150000}"/>
    <cellStyle name="Note 7 2" xfId="4736" xr:uid="{00000000-0005-0000-0000-0000FF150000}"/>
    <cellStyle name="Note 7 2 2" xfId="5895" xr:uid="{00000000-0005-0000-0000-000000160000}"/>
    <cellStyle name="Note 7 2 3" xfId="5793" xr:uid="{00000000-0005-0000-0000-000001160000}"/>
    <cellStyle name="Note 7 2 4" xfId="6019" xr:uid="{00000000-0005-0000-0000-000002160000}"/>
    <cellStyle name="Note 7 2 5" xfId="6128" xr:uid="{00000000-0005-0000-0000-000003160000}"/>
    <cellStyle name="Note 7 2 6" xfId="6236" xr:uid="{00000000-0005-0000-0000-000004160000}"/>
    <cellStyle name="Note 7 3" xfId="4729" xr:uid="{00000000-0005-0000-0000-000005160000}"/>
    <cellStyle name="Note 7 3 2" xfId="5888" xr:uid="{00000000-0005-0000-0000-000006160000}"/>
    <cellStyle name="Note 7 3 3" xfId="5161" xr:uid="{00000000-0005-0000-0000-000007160000}"/>
    <cellStyle name="Note 7 3 4" xfId="6012" xr:uid="{00000000-0005-0000-0000-000008160000}"/>
    <cellStyle name="Note 7 3 5" xfId="6121" xr:uid="{00000000-0005-0000-0000-000009160000}"/>
    <cellStyle name="Note 7 3 6" xfId="6229" xr:uid="{00000000-0005-0000-0000-00000A160000}"/>
    <cellStyle name="Note 7 4" xfId="5075" xr:uid="{00000000-0005-0000-0000-00000B160000}"/>
    <cellStyle name="Note 7 5" xfId="5154" xr:uid="{00000000-0005-0000-0000-00000C160000}"/>
    <cellStyle name="Note 7 6" xfId="5834" xr:uid="{00000000-0005-0000-0000-00000D160000}"/>
    <cellStyle name="Note 7 7" xfId="5116" xr:uid="{00000000-0005-0000-0000-00000E160000}"/>
    <cellStyle name="Note 7 8" xfId="5947" xr:uid="{00000000-0005-0000-0000-00000F160000}"/>
    <cellStyle name="Note 8" xfId="4707" xr:uid="{00000000-0005-0000-0000-000010160000}"/>
    <cellStyle name="Note 8 2" xfId="5867" xr:uid="{00000000-0005-0000-0000-000011160000}"/>
    <cellStyle name="Note 8 3" xfId="5531" xr:uid="{00000000-0005-0000-0000-000012160000}"/>
    <cellStyle name="Note 8 4" xfId="5991" xr:uid="{00000000-0005-0000-0000-000013160000}"/>
    <cellStyle name="Note 8 5" xfId="6100" xr:uid="{00000000-0005-0000-0000-000014160000}"/>
    <cellStyle name="Note 8 6" xfId="6208" xr:uid="{00000000-0005-0000-0000-000015160000}"/>
    <cellStyle name="Note 9" xfId="4750" xr:uid="{00000000-0005-0000-0000-000016160000}"/>
    <cellStyle name="Note 9 2" xfId="5909" xr:uid="{00000000-0005-0000-0000-000017160000}"/>
    <cellStyle name="Note 9 3" xfId="5145" xr:uid="{00000000-0005-0000-0000-000018160000}"/>
    <cellStyle name="Note 9 4" xfId="6033" xr:uid="{00000000-0005-0000-0000-000019160000}"/>
    <cellStyle name="Note 9 5" xfId="6142" xr:uid="{00000000-0005-0000-0000-00001A160000}"/>
    <cellStyle name="Note 9 6" xfId="6250" xr:uid="{00000000-0005-0000-0000-00001B160000}"/>
    <cellStyle name="Output" xfId="1872" xr:uid="{00000000-0005-0000-0000-00001C160000}"/>
    <cellStyle name="Output 2" xfId="2661" xr:uid="{00000000-0005-0000-0000-00001D160000}"/>
    <cellStyle name="Output 2 10" xfId="5826" xr:uid="{00000000-0005-0000-0000-00001E160000}"/>
    <cellStyle name="Output 2 11" xfId="5064" xr:uid="{00000000-0005-0000-0000-00001F160000}"/>
    <cellStyle name="Output 2 12" xfId="6070" xr:uid="{00000000-0005-0000-0000-000020160000}"/>
    <cellStyle name="Output 2 2" xfId="4111" xr:uid="{00000000-0005-0000-0000-000021160000}"/>
    <cellStyle name="Output 2 2 2" xfId="4771" xr:uid="{00000000-0005-0000-0000-000022160000}"/>
    <cellStyle name="Output 2 2 2 2" xfId="5930" xr:uid="{00000000-0005-0000-0000-000023160000}"/>
    <cellStyle name="Output 2 2 2 3" xfId="5216" xr:uid="{00000000-0005-0000-0000-000024160000}"/>
    <cellStyle name="Output 2 2 2 4" xfId="6054" xr:uid="{00000000-0005-0000-0000-000025160000}"/>
    <cellStyle name="Output 2 2 2 5" xfId="6163" xr:uid="{00000000-0005-0000-0000-000026160000}"/>
    <cellStyle name="Output 2 2 2 6" xfId="6271" xr:uid="{00000000-0005-0000-0000-000027160000}"/>
    <cellStyle name="Output 2 2 3" xfId="4703" xr:uid="{00000000-0005-0000-0000-000028160000}"/>
    <cellStyle name="Output 2 2 3 2" xfId="5863" xr:uid="{00000000-0005-0000-0000-000029160000}"/>
    <cellStyle name="Output 2 2 3 3" xfId="5090" xr:uid="{00000000-0005-0000-0000-00002A160000}"/>
    <cellStyle name="Output 2 2 3 4" xfId="5987" xr:uid="{00000000-0005-0000-0000-00002B160000}"/>
    <cellStyle name="Output 2 2 3 5" xfId="6096" xr:uid="{00000000-0005-0000-0000-00002C160000}"/>
    <cellStyle name="Output 2 2 3 6" xfId="6204" xr:uid="{00000000-0005-0000-0000-00002D160000}"/>
    <cellStyle name="Output 2 2 4" xfId="5229" xr:uid="{00000000-0005-0000-0000-00002E160000}"/>
    <cellStyle name="Output 2 2 5" xfId="5148" xr:uid="{00000000-0005-0000-0000-00002F160000}"/>
    <cellStyle name="Output 2 2 6" xfId="5213" xr:uid="{00000000-0005-0000-0000-000030160000}"/>
    <cellStyle name="Output 2 2 7" xfId="4830" xr:uid="{00000000-0005-0000-0000-000031160000}"/>
    <cellStyle name="Output 2 2 8" xfId="5241" xr:uid="{00000000-0005-0000-0000-000032160000}"/>
    <cellStyle name="Output 2 3" xfId="4112" xr:uid="{00000000-0005-0000-0000-000033160000}"/>
    <cellStyle name="Output 2 3 2" xfId="4772" xr:uid="{00000000-0005-0000-0000-000034160000}"/>
    <cellStyle name="Output 2 3 2 2" xfId="5931" xr:uid="{00000000-0005-0000-0000-000035160000}"/>
    <cellStyle name="Output 2 3 2 3" xfId="5092" xr:uid="{00000000-0005-0000-0000-000036160000}"/>
    <cellStyle name="Output 2 3 2 4" xfId="6055" xr:uid="{00000000-0005-0000-0000-000037160000}"/>
    <cellStyle name="Output 2 3 2 5" xfId="6164" xr:uid="{00000000-0005-0000-0000-000038160000}"/>
    <cellStyle name="Output 2 3 2 6" xfId="6272" xr:uid="{00000000-0005-0000-0000-000039160000}"/>
    <cellStyle name="Output 2 3 3" xfId="4705" xr:uid="{00000000-0005-0000-0000-00003A160000}"/>
    <cellStyle name="Output 2 3 3 2" xfId="5865" xr:uid="{00000000-0005-0000-0000-00003B160000}"/>
    <cellStyle name="Output 2 3 3 3" xfId="5099" xr:uid="{00000000-0005-0000-0000-00003C160000}"/>
    <cellStyle name="Output 2 3 3 4" xfId="5989" xr:uid="{00000000-0005-0000-0000-00003D160000}"/>
    <cellStyle name="Output 2 3 3 5" xfId="6098" xr:uid="{00000000-0005-0000-0000-00003E160000}"/>
    <cellStyle name="Output 2 3 3 6" xfId="6206" xr:uid="{00000000-0005-0000-0000-00003F160000}"/>
    <cellStyle name="Output 2 3 4" xfId="5228" xr:uid="{00000000-0005-0000-0000-000040160000}"/>
    <cellStyle name="Output 2 3 5" xfId="5535" xr:uid="{00000000-0005-0000-0000-000041160000}"/>
    <cellStyle name="Output 2 3 6" xfId="5773" xr:uid="{00000000-0005-0000-0000-000042160000}"/>
    <cellStyle name="Output 2 3 7" xfId="5081" xr:uid="{00000000-0005-0000-0000-000043160000}"/>
    <cellStyle name="Output 2 3 8" xfId="5244" xr:uid="{00000000-0005-0000-0000-000044160000}"/>
    <cellStyle name="Output 2 4" xfId="4113" xr:uid="{00000000-0005-0000-0000-000045160000}"/>
    <cellStyle name="Output 2 4 2" xfId="4773" xr:uid="{00000000-0005-0000-0000-000046160000}"/>
    <cellStyle name="Output 2 4 2 2" xfId="5932" xr:uid="{00000000-0005-0000-0000-000047160000}"/>
    <cellStyle name="Output 2 4 2 3" xfId="5190" xr:uid="{00000000-0005-0000-0000-000048160000}"/>
    <cellStyle name="Output 2 4 2 4" xfId="6056" xr:uid="{00000000-0005-0000-0000-000049160000}"/>
    <cellStyle name="Output 2 4 2 5" xfId="6165" xr:uid="{00000000-0005-0000-0000-00004A160000}"/>
    <cellStyle name="Output 2 4 2 6" xfId="6273" xr:uid="{00000000-0005-0000-0000-00004B160000}"/>
    <cellStyle name="Output 2 4 3" xfId="4739" xr:uid="{00000000-0005-0000-0000-00004C160000}"/>
    <cellStyle name="Output 2 4 3 2" xfId="5898" xr:uid="{00000000-0005-0000-0000-00004D160000}"/>
    <cellStyle name="Output 2 4 3 3" xfId="5528" xr:uid="{00000000-0005-0000-0000-00004E160000}"/>
    <cellStyle name="Output 2 4 3 4" xfId="6022" xr:uid="{00000000-0005-0000-0000-00004F160000}"/>
    <cellStyle name="Output 2 4 3 5" xfId="6131" xr:uid="{00000000-0005-0000-0000-000050160000}"/>
    <cellStyle name="Output 2 4 3 6" xfId="6239" xr:uid="{00000000-0005-0000-0000-000051160000}"/>
    <cellStyle name="Output 2 4 4" xfId="5191" xr:uid="{00000000-0005-0000-0000-000052160000}"/>
    <cellStyle name="Output 2 4 5" xfId="5534" xr:uid="{00000000-0005-0000-0000-000053160000}"/>
    <cellStyle name="Output 2 4 6" xfId="5115" xr:uid="{00000000-0005-0000-0000-000054160000}"/>
    <cellStyle name="Output 2 4 7" xfId="5794" xr:uid="{00000000-0005-0000-0000-000055160000}"/>
    <cellStyle name="Output 2 4 8" xfId="5196" xr:uid="{00000000-0005-0000-0000-000056160000}"/>
    <cellStyle name="Output 2 5" xfId="4513" xr:uid="{00000000-0005-0000-0000-000057160000}"/>
    <cellStyle name="Output 2 5 2" xfId="4785" xr:uid="{00000000-0005-0000-0000-000058160000}"/>
    <cellStyle name="Output 2 5 2 2" xfId="5943" xr:uid="{00000000-0005-0000-0000-000059160000}"/>
    <cellStyle name="Output 2 5 2 3" xfId="5959" xr:uid="{00000000-0005-0000-0000-00005A160000}"/>
    <cellStyle name="Output 2 5 2 4" xfId="6067" xr:uid="{00000000-0005-0000-0000-00005B160000}"/>
    <cellStyle name="Output 2 5 2 5" xfId="6176" xr:uid="{00000000-0005-0000-0000-00005C160000}"/>
    <cellStyle name="Output 2 5 2 6" xfId="6284" xr:uid="{00000000-0005-0000-0000-00005D160000}"/>
    <cellStyle name="Output 2 5 3" xfId="4760" xr:uid="{00000000-0005-0000-0000-00005E160000}"/>
    <cellStyle name="Output 2 5 3 2" xfId="5919" xr:uid="{00000000-0005-0000-0000-00005F160000}"/>
    <cellStyle name="Output 2 5 3 3" xfId="5523" xr:uid="{00000000-0005-0000-0000-000060160000}"/>
    <cellStyle name="Output 2 5 3 4" xfId="6043" xr:uid="{00000000-0005-0000-0000-000061160000}"/>
    <cellStyle name="Output 2 5 3 5" xfId="6152" xr:uid="{00000000-0005-0000-0000-000062160000}"/>
    <cellStyle name="Output 2 5 3 6" xfId="6260" xr:uid="{00000000-0005-0000-0000-000063160000}"/>
    <cellStyle name="Output 2 5 4" xfId="5818" xr:uid="{00000000-0005-0000-0000-000064160000}"/>
    <cellStyle name="Output 2 5 5" xfId="5953" xr:uid="{00000000-0005-0000-0000-000065160000}"/>
    <cellStyle name="Output 2 5 6" xfId="5569" xr:uid="{00000000-0005-0000-0000-000066160000}"/>
    <cellStyle name="Output 2 5 7" xfId="5846" xr:uid="{00000000-0005-0000-0000-000067160000}"/>
    <cellStyle name="Output 2 5 8" xfId="5201" xr:uid="{00000000-0005-0000-0000-000068160000}"/>
    <cellStyle name="Output 2 6" xfId="4737" xr:uid="{00000000-0005-0000-0000-000069160000}"/>
    <cellStyle name="Output 2 6 2" xfId="5896" xr:uid="{00000000-0005-0000-0000-00006A160000}"/>
    <cellStyle name="Output 2 6 3" xfId="5601" xr:uid="{00000000-0005-0000-0000-00006B160000}"/>
    <cellStyle name="Output 2 6 4" xfId="6020" xr:uid="{00000000-0005-0000-0000-00006C160000}"/>
    <cellStyle name="Output 2 6 5" xfId="6129" xr:uid="{00000000-0005-0000-0000-00006D160000}"/>
    <cellStyle name="Output 2 6 6" xfId="6237" xr:uid="{00000000-0005-0000-0000-00006E160000}"/>
    <cellStyle name="Output 2 7" xfId="4762" xr:uid="{00000000-0005-0000-0000-00006F160000}"/>
    <cellStyle name="Output 2 7 2" xfId="5921" xr:uid="{00000000-0005-0000-0000-000070160000}"/>
    <cellStyle name="Output 2 7 3" xfId="5493" xr:uid="{00000000-0005-0000-0000-000071160000}"/>
    <cellStyle name="Output 2 7 4" xfId="6045" xr:uid="{00000000-0005-0000-0000-000072160000}"/>
    <cellStyle name="Output 2 7 5" xfId="6154" xr:uid="{00000000-0005-0000-0000-000073160000}"/>
    <cellStyle name="Output 2 7 6" xfId="6262" xr:uid="{00000000-0005-0000-0000-000074160000}"/>
    <cellStyle name="Output 2 8" xfId="5074" xr:uid="{00000000-0005-0000-0000-000075160000}"/>
    <cellStyle name="Output 2 9" xfId="5587" xr:uid="{00000000-0005-0000-0000-000076160000}"/>
    <cellStyle name="Output 3" xfId="4719" xr:uid="{00000000-0005-0000-0000-000077160000}"/>
    <cellStyle name="Output 3 2" xfId="5879" xr:uid="{00000000-0005-0000-0000-000078160000}"/>
    <cellStyle name="Output 3 3" xfId="5589" xr:uid="{00000000-0005-0000-0000-000079160000}"/>
    <cellStyle name="Output 3 4" xfId="6003" xr:uid="{00000000-0005-0000-0000-00007A160000}"/>
    <cellStyle name="Output 3 5" xfId="6112" xr:uid="{00000000-0005-0000-0000-00007B160000}"/>
    <cellStyle name="Output 3 6" xfId="6220" xr:uid="{00000000-0005-0000-0000-00007C160000}"/>
    <cellStyle name="Output 4" xfId="4721" xr:uid="{00000000-0005-0000-0000-00007D160000}"/>
    <cellStyle name="Output 4 2" xfId="5881" xr:uid="{00000000-0005-0000-0000-00007E160000}"/>
    <cellStyle name="Output 4 3" xfId="5096" xr:uid="{00000000-0005-0000-0000-00007F160000}"/>
    <cellStyle name="Output 4 4" xfId="6005" xr:uid="{00000000-0005-0000-0000-000080160000}"/>
    <cellStyle name="Output 4 5" xfId="6114" xr:uid="{00000000-0005-0000-0000-000081160000}"/>
    <cellStyle name="Output 4 6" xfId="6222" xr:uid="{00000000-0005-0000-0000-000082160000}"/>
    <cellStyle name="Output 5" xfId="5107" xr:uid="{00000000-0005-0000-0000-000083160000}"/>
    <cellStyle name="Output 6" xfId="5810" xr:uid="{00000000-0005-0000-0000-000084160000}"/>
    <cellStyle name="Output 7" xfId="5128" xr:uid="{00000000-0005-0000-0000-000085160000}"/>
    <cellStyle name="Output 8" xfId="5564" xr:uid="{00000000-0005-0000-0000-000086160000}"/>
    <cellStyle name="Output 9" xfId="5069" xr:uid="{00000000-0005-0000-0000-000087160000}"/>
    <cellStyle name="Percent" xfId="236" xr:uid="{00000000-0005-0000-0000-000088160000}"/>
    <cellStyle name="Percent 2" xfId="2244" xr:uid="{00000000-0005-0000-0000-000089160000}"/>
    <cellStyle name="Porcentaje 2" xfId="237" xr:uid="{00000000-0005-0000-0000-00008A160000}"/>
    <cellStyle name="Porcentaje 2 2" xfId="257" xr:uid="{00000000-0005-0000-0000-00008B160000}"/>
    <cellStyle name="Porcentaje 2 2 2" xfId="1874" xr:uid="{00000000-0005-0000-0000-00008C160000}"/>
    <cellStyle name="Porcentaje 2 2 3" xfId="1873" xr:uid="{00000000-0005-0000-0000-00008D160000}"/>
    <cellStyle name="Porcentaje 2 3" xfId="1875" xr:uid="{00000000-0005-0000-0000-00008E160000}"/>
    <cellStyle name="Porcentaje 2 4" xfId="4114" xr:uid="{00000000-0005-0000-0000-00008F160000}"/>
    <cellStyle name="Porcentaje 2 5" xfId="4792" xr:uid="{00000000-0005-0000-0000-000090160000}"/>
    <cellStyle name="Porcentaje 3" xfId="92" xr:uid="{00000000-0005-0000-0000-000091160000}"/>
    <cellStyle name="Porcentaje 3 2" xfId="266" xr:uid="{00000000-0005-0000-0000-000092160000}"/>
    <cellStyle name="Porcentaje 3 2 2" xfId="1877" xr:uid="{00000000-0005-0000-0000-000093160000}"/>
    <cellStyle name="Porcentaje 3 3" xfId="1876" xr:uid="{00000000-0005-0000-0000-000094160000}"/>
    <cellStyle name="Porcentaje 4" xfId="238" xr:uid="{00000000-0005-0000-0000-000095160000}"/>
    <cellStyle name="Porcentaje 4 2" xfId="4115" xr:uid="{00000000-0005-0000-0000-000096160000}"/>
    <cellStyle name="Porcentaje 5" xfId="239" xr:uid="{00000000-0005-0000-0000-000097160000}"/>
    <cellStyle name="Porcentaje 5 2" xfId="240" xr:uid="{00000000-0005-0000-0000-000098160000}"/>
    <cellStyle name="Porcentaje 5 3" xfId="4789" xr:uid="{00000000-0005-0000-0000-000099160000}"/>
    <cellStyle name="Porcentaje 6" xfId="263" xr:uid="{00000000-0005-0000-0000-00009A160000}"/>
    <cellStyle name="Porcentaje 7 3" xfId="506" xr:uid="{00000000-0005-0000-0000-00009B160000}"/>
    <cellStyle name="Porcentaje 7 3 2" xfId="281" xr:uid="{00000000-0005-0000-0000-00009C160000}"/>
    <cellStyle name="Porcentaje 7 3 2 2" xfId="463" xr:uid="{00000000-0005-0000-0000-00009D160000}"/>
    <cellStyle name="Porcentaje 7 3 2 3" xfId="372" xr:uid="{00000000-0005-0000-0000-00009E160000}"/>
    <cellStyle name="Porcentaje 7 3 2 4" xfId="494" xr:uid="{00000000-0005-0000-0000-00009F160000}"/>
    <cellStyle name="Porcentaje 7 3 3" xfId="512" xr:uid="{00000000-0005-0000-0000-0000A0160000}"/>
    <cellStyle name="Porcentual 10" xfId="1878" xr:uid="{00000000-0005-0000-0000-0000A1160000}"/>
    <cellStyle name="Porcentual 10 2" xfId="1879" xr:uid="{00000000-0005-0000-0000-0000A2160000}"/>
    <cellStyle name="Porcentual 100" xfId="1880" xr:uid="{00000000-0005-0000-0000-0000A3160000}"/>
    <cellStyle name="Porcentual 100 2" xfId="1881" xr:uid="{00000000-0005-0000-0000-0000A4160000}"/>
    <cellStyle name="Porcentual 101" xfId="1882" xr:uid="{00000000-0005-0000-0000-0000A5160000}"/>
    <cellStyle name="Porcentual 101 2" xfId="1883" xr:uid="{00000000-0005-0000-0000-0000A6160000}"/>
    <cellStyle name="Porcentual 102" xfId="1884" xr:uid="{00000000-0005-0000-0000-0000A7160000}"/>
    <cellStyle name="Porcentual 102 2" xfId="1885" xr:uid="{00000000-0005-0000-0000-0000A8160000}"/>
    <cellStyle name="Porcentual 103" xfId="1886" xr:uid="{00000000-0005-0000-0000-0000A9160000}"/>
    <cellStyle name="Porcentual 103 2" xfId="1887" xr:uid="{00000000-0005-0000-0000-0000AA160000}"/>
    <cellStyle name="Porcentual 104" xfId="1888" xr:uid="{00000000-0005-0000-0000-0000AB160000}"/>
    <cellStyle name="Porcentual 104 2" xfId="1889" xr:uid="{00000000-0005-0000-0000-0000AC160000}"/>
    <cellStyle name="Porcentual 105" xfId="1890" xr:uid="{00000000-0005-0000-0000-0000AD160000}"/>
    <cellStyle name="Porcentual 105 2" xfId="1891" xr:uid="{00000000-0005-0000-0000-0000AE160000}"/>
    <cellStyle name="Porcentual 106" xfId="1892" xr:uid="{00000000-0005-0000-0000-0000AF160000}"/>
    <cellStyle name="Porcentual 106 2" xfId="1893" xr:uid="{00000000-0005-0000-0000-0000B0160000}"/>
    <cellStyle name="Porcentual 107" xfId="1894" xr:uid="{00000000-0005-0000-0000-0000B1160000}"/>
    <cellStyle name="Porcentual 107 2" xfId="1895" xr:uid="{00000000-0005-0000-0000-0000B2160000}"/>
    <cellStyle name="Porcentual 108" xfId="1896" xr:uid="{00000000-0005-0000-0000-0000B3160000}"/>
    <cellStyle name="Porcentual 108 2" xfId="1897" xr:uid="{00000000-0005-0000-0000-0000B4160000}"/>
    <cellStyle name="Porcentual 109" xfId="1898" xr:uid="{00000000-0005-0000-0000-0000B5160000}"/>
    <cellStyle name="Porcentual 109 2" xfId="1899" xr:uid="{00000000-0005-0000-0000-0000B6160000}"/>
    <cellStyle name="Porcentual 11" xfId="1900" xr:uid="{00000000-0005-0000-0000-0000B7160000}"/>
    <cellStyle name="Porcentual 11 2" xfId="1901" xr:uid="{00000000-0005-0000-0000-0000B8160000}"/>
    <cellStyle name="Porcentual 110" xfId="1902" xr:uid="{00000000-0005-0000-0000-0000B9160000}"/>
    <cellStyle name="Porcentual 110 2" xfId="1903" xr:uid="{00000000-0005-0000-0000-0000BA160000}"/>
    <cellStyle name="Porcentual 111" xfId="1904" xr:uid="{00000000-0005-0000-0000-0000BB160000}"/>
    <cellStyle name="Porcentual 111 2" xfId="1905" xr:uid="{00000000-0005-0000-0000-0000BC160000}"/>
    <cellStyle name="Porcentual 112" xfId="1906" xr:uid="{00000000-0005-0000-0000-0000BD160000}"/>
    <cellStyle name="Porcentual 112 2" xfId="1907" xr:uid="{00000000-0005-0000-0000-0000BE160000}"/>
    <cellStyle name="Porcentual 113" xfId="1908" xr:uid="{00000000-0005-0000-0000-0000BF160000}"/>
    <cellStyle name="Porcentual 113 2" xfId="1909" xr:uid="{00000000-0005-0000-0000-0000C0160000}"/>
    <cellStyle name="Porcentual 114" xfId="1910" xr:uid="{00000000-0005-0000-0000-0000C1160000}"/>
    <cellStyle name="Porcentual 114 2" xfId="1911" xr:uid="{00000000-0005-0000-0000-0000C2160000}"/>
    <cellStyle name="Porcentual 115" xfId="1912" xr:uid="{00000000-0005-0000-0000-0000C3160000}"/>
    <cellStyle name="Porcentual 115 2" xfId="1913" xr:uid="{00000000-0005-0000-0000-0000C4160000}"/>
    <cellStyle name="Porcentual 116" xfId="1914" xr:uid="{00000000-0005-0000-0000-0000C5160000}"/>
    <cellStyle name="Porcentual 116 2" xfId="1915" xr:uid="{00000000-0005-0000-0000-0000C6160000}"/>
    <cellStyle name="Porcentual 117" xfId="1916" xr:uid="{00000000-0005-0000-0000-0000C7160000}"/>
    <cellStyle name="Porcentual 117 2" xfId="1917" xr:uid="{00000000-0005-0000-0000-0000C8160000}"/>
    <cellStyle name="Porcentual 118" xfId="1918" xr:uid="{00000000-0005-0000-0000-0000C9160000}"/>
    <cellStyle name="Porcentual 118 2" xfId="1919" xr:uid="{00000000-0005-0000-0000-0000CA160000}"/>
    <cellStyle name="Porcentual 119" xfId="1920" xr:uid="{00000000-0005-0000-0000-0000CB160000}"/>
    <cellStyle name="Porcentual 119 2" xfId="1921" xr:uid="{00000000-0005-0000-0000-0000CC160000}"/>
    <cellStyle name="Porcentual 12" xfId="1922" xr:uid="{00000000-0005-0000-0000-0000CD160000}"/>
    <cellStyle name="Porcentual 12 2" xfId="1923" xr:uid="{00000000-0005-0000-0000-0000CE160000}"/>
    <cellStyle name="Porcentual 120" xfId="1924" xr:uid="{00000000-0005-0000-0000-0000CF160000}"/>
    <cellStyle name="Porcentual 120 2" xfId="1925" xr:uid="{00000000-0005-0000-0000-0000D0160000}"/>
    <cellStyle name="Porcentual 121" xfId="1926" xr:uid="{00000000-0005-0000-0000-0000D1160000}"/>
    <cellStyle name="Porcentual 121 2" xfId="1927" xr:uid="{00000000-0005-0000-0000-0000D2160000}"/>
    <cellStyle name="Porcentual 122" xfId="1928" xr:uid="{00000000-0005-0000-0000-0000D3160000}"/>
    <cellStyle name="Porcentual 122 2" xfId="1929" xr:uid="{00000000-0005-0000-0000-0000D4160000}"/>
    <cellStyle name="Porcentual 123" xfId="1930" xr:uid="{00000000-0005-0000-0000-0000D5160000}"/>
    <cellStyle name="Porcentual 123 2" xfId="1931" xr:uid="{00000000-0005-0000-0000-0000D6160000}"/>
    <cellStyle name="Porcentual 124" xfId="1932" xr:uid="{00000000-0005-0000-0000-0000D7160000}"/>
    <cellStyle name="Porcentual 124 2" xfId="1933" xr:uid="{00000000-0005-0000-0000-0000D8160000}"/>
    <cellStyle name="Porcentual 125" xfId="1934" xr:uid="{00000000-0005-0000-0000-0000D9160000}"/>
    <cellStyle name="Porcentual 125 2" xfId="1935" xr:uid="{00000000-0005-0000-0000-0000DA160000}"/>
    <cellStyle name="Porcentual 126" xfId="1936" xr:uid="{00000000-0005-0000-0000-0000DB160000}"/>
    <cellStyle name="Porcentual 126 2" xfId="1937" xr:uid="{00000000-0005-0000-0000-0000DC160000}"/>
    <cellStyle name="Porcentual 127" xfId="1938" xr:uid="{00000000-0005-0000-0000-0000DD160000}"/>
    <cellStyle name="Porcentual 127 2" xfId="1939" xr:uid="{00000000-0005-0000-0000-0000DE160000}"/>
    <cellStyle name="Porcentual 128" xfId="1940" xr:uid="{00000000-0005-0000-0000-0000DF160000}"/>
    <cellStyle name="Porcentual 128 2" xfId="1941" xr:uid="{00000000-0005-0000-0000-0000E0160000}"/>
    <cellStyle name="Porcentual 129" xfId="1942" xr:uid="{00000000-0005-0000-0000-0000E1160000}"/>
    <cellStyle name="Porcentual 129 2" xfId="1943" xr:uid="{00000000-0005-0000-0000-0000E2160000}"/>
    <cellStyle name="Porcentual 13" xfId="1944" xr:uid="{00000000-0005-0000-0000-0000E3160000}"/>
    <cellStyle name="Porcentual 13 2" xfId="1945" xr:uid="{00000000-0005-0000-0000-0000E4160000}"/>
    <cellStyle name="Porcentual 130" xfId="1946" xr:uid="{00000000-0005-0000-0000-0000E5160000}"/>
    <cellStyle name="Porcentual 130 2" xfId="1947" xr:uid="{00000000-0005-0000-0000-0000E6160000}"/>
    <cellStyle name="Porcentual 131" xfId="1948" xr:uid="{00000000-0005-0000-0000-0000E7160000}"/>
    <cellStyle name="Porcentual 131 2" xfId="1949" xr:uid="{00000000-0005-0000-0000-0000E8160000}"/>
    <cellStyle name="Porcentual 132" xfId="1950" xr:uid="{00000000-0005-0000-0000-0000E9160000}"/>
    <cellStyle name="Porcentual 132 2" xfId="1951" xr:uid="{00000000-0005-0000-0000-0000EA160000}"/>
    <cellStyle name="Porcentual 133" xfId="1952" xr:uid="{00000000-0005-0000-0000-0000EB160000}"/>
    <cellStyle name="Porcentual 133 2" xfId="1953" xr:uid="{00000000-0005-0000-0000-0000EC160000}"/>
    <cellStyle name="Porcentual 134" xfId="1954" xr:uid="{00000000-0005-0000-0000-0000ED160000}"/>
    <cellStyle name="Porcentual 134 2" xfId="1955" xr:uid="{00000000-0005-0000-0000-0000EE160000}"/>
    <cellStyle name="Porcentual 135" xfId="1956" xr:uid="{00000000-0005-0000-0000-0000EF160000}"/>
    <cellStyle name="Porcentual 135 2" xfId="1957" xr:uid="{00000000-0005-0000-0000-0000F0160000}"/>
    <cellStyle name="Porcentual 136" xfId="1958" xr:uid="{00000000-0005-0000-0000-0000F1160000}"/>
    <cellStyle name="Porcentual 136 2" xfId="1959" xr:uid="{00000000-0005-0000-0000-0000F2160000}"/>
    <cellStyle name="Porcentual 137" xfId="1960" xr:uid="{00000000-0005-0000-0000-0000F3160000}"/>
    <cellStyle name="Porcentual 137 2" xfId="1961" xr:uid="{00000000-0005-0000-0000-0000F4160000}"/>
    <cellStyle name="Porcentual 138" xfId="1962" xr:uid="{00000000-0005-0000-0000-0000F5160000}"/>
    <cellStyle name="Porcentual 138 2" xfId="1963" xr:uid="{00000000-0005-0000-0000-0000F6160000}"/>
    <cellStyle name="Porcentual 139" xfId="1964" xr:uid="{00000000-0005-0000-0000-0000F7160000}"/>
    <cellStyle name="Porcentual 139 2" xfId="1965" xr:uid="{00000000-0005-0000-0000-0000F8160000}"/>
    <cellStyle name="Porcentual 14" xfId="1966" xr:uid="{00000000-0005-0000-0000-0000F9160000}"/>
    <cellStyle name="Porcentual 14 2" xfId="1967" xr:uid="{00000000-0005-0000-0000-0000FA160000}"/>
    <cellStyle name="Porcentual 140" xfId="1968" xr:uid="{00000000-0005-0000-0000-0000FB160000}"/>
    <cellStyle name="Porcentual 140 2" xfId="1969" xr:uid="{00000000-0005-0000-0000-0000FC160000}"/>
    <cellStyle name="Porcentual 141" xfId="1970" xr:uid="{00000000-0005-0000-0000-0000FD160000}"/>
    <cellStyle name="Porcentual 141 2" xfId="1971" xr:uid="{00000000-0005-0000-0000-0000FE160000}"/>
    <cellStyle name="Porcentual 142" xfId="1972" xr:uid="{00000000-0005-0000-0000-0000FF160000}"/>
    <cellStyle name="Porcentual 142 2" xfId="1973" xr:uid="{00000000-0005-0000-0000-000000170000}"/>
    <cellStyle name="Porcentual 143" xfId="1974" xr:uid="{00000000-0005-0000-0000-000001170000}"/>
    <cellStyle name="Porcentual 143 2" xfId="1975" xr:uid="{00000000-0005-0000-0000-000002170000}"/>
    <cellStyle name="Porcentual 144" xfId="1976" xr:uid="{00000000-0005-0000-0000-000003170000}"/>
    <cellStyle name="Porcentual 144 2" xfId="4116" xr:uid="{00000000-0005-0000-0000-000004170000}"/>
    <cellStyle name="Porcentual 144 3" xfId="4117" xr:uid="{00000000-0005-0000-0000-000005170000}"/>
    <cellStyle name="Porcentual 144 3 2" xfId="5558" xr:uid="{00000000-0005-0000-0000-000006170000}"/>
    <cellStyle name="Porcentual 144 4" xfId="4118" xr:uid="{00000000-0005-0000-0000-000007170000}"/>
    <cellStyle name="Porcentual 144 4 2" xfId="5559" xr:uid="{00000000-0005-0000-0000-000008170000}"/>
    <cellStyle name="Porcentual 144 5" xfId="4514" xr:uid="{00000000-0005-0000-0000-000009170000}"/>
    <cellStyle name="Porcentual 144 6" xfId="5142" xr:uid="{00000000-0005-0000-0000-00000A170000}"/>
    <cellStyle name="Porcentual 15" xfId="1977" xr:uid="{00000000-0005-0000-0000-00000B170000}"/>
    <cellStyle name="Porcentual 15 2" xfId="1978" xr:uid="{00000000-0005-0000-0000-00000C170000}"/>
    <cellStyle name="Porcentual 16" xfId="1979" xr:uid="{00000000-0005-0000-0000-00000D170000}"/>
    <cellStyle name="Porcentual 16 2" xfId="1980" xr:uid="{00000000-0005-0000-0000-00000E170000}"/>
    <cellStyle name="Porcentual 17" xfId="1981" xr:uid="{00000000-0005-0000-0000-00000F170000}"/>
    <cellStyle name="Porcentual 17 2" xfId="1982" xr:uid="{00000000-0005-0000-0000-000010170000}"/>
    <cellStyle name="Porcentual 18" xfId="1983" xr:uid="{00000000-0005-0000-0000-000011170000}"/>
    <cellStyle name="Porcentual 18 2" xfId="1984" xr:uid="{00000000-0005-0000-0000-000012170000}"/>
    <cellStyle name="Porcentual 19" xfId="1985" xr:uid="{00000000-0005-0000-0000-000013170000}"/>
    <cellStyle name="Porcentual 19 2" xfId="1986" xr:uid="{00000000-0005-0000-0000-000014170000}"/>
    <cellStyle name="Porcentual 2" xfId="93" xr:uid="{00000000-0005-0000-0000-000015170000}"/>
    <cellStyle name="Porcentual 2 10" xfId="94" xr:uid="{00000000-0005-0000-0000-000016170000}"/>
    <cellStyle name="Porcentual 2 10 2" xfId="95" xr:uid="{00000000-0005-0000-0000-000017170000}"/>
    <cellStyle name="Porcentual 2 10 2 2" xfId="422" xr:uid="{00000000-0005-0000-0000-000018170000}"/>
    <cellStyle name="Porcentual 2 10 2 3" xfId="331" xr:uid="{00000000-0005-0000-0000-000019170000}"/>
    <cellStyle name="Porcentual 2 10 3" xfId="421" xr:uid="{00000000-0005-0000-0000-00001A170000}"/>
    <cellStyle name="Porcentual 2 10 4" xfId="330" xr:uid="{00000000-0005-0000-0000-00001B170000}"/>
    <cellStyle name="Porcentual 2 11" xfId="96" xr:uid="{00000000-0005-0000-0000-00001C170000}"/>
    <cellStyle name="Porcentual 2 11 2" xfId="423" xr:uid="{00000000-0005-0000-0000-00001D170000}"/>
    <cellStyle name="Porcentual 2 11 3" xfId="332" xr:uid="{00000000-0005-0000-0000-00001E170000}"/>
    <cellStyle name="Porcentual 2 12" xfId="97" xr:uid="{00000000-0005-0000-0000-00001F170000}"/>
    <cellStyle name="Porcentual 2 12 2" xfId="424" xr:uid="{00000000-0005-0000-0000-000020170000}"/>
    <cellStyle name="Porcentual 2 12 3" xfId="333" xr:uid="{00000000-0005-0000-0000-000021170000}"/>
    <cellStyle name="Porcentual 2 13" xfId="420" xr:uid="{00000000-0005-0000-0000-000022170000}"/>
    <cellStyle name="Porcentual 2 14" xfId="329" xr:uid="{00000000-0005-0000-0000-000023170000}"/>
    <cellStyle name="Porcentual 2 15" xfId="475" xr:uid="{00000000-0005-0000-0000-000024170000}"/>
    <cellStyle name="Porcentual 2 2" xfId="98" xr:uid="{00000000-0005-0000-0000-000025170000}"/>
    <cellStyle name="Porcentual 2 2 2" xfId="425" xr:uid="{00000000-0005-0000-0000-000026170000}"/>
    <cellStyle name="Porcentual 2 2 2 2" xfId="2245" xr:uid="{00000000-0005-0000-0000-000027170000}"/>
    <cellStyle name="Porcentual 2 2 3" xfId="334" xr:uid="{00000000-0005-0000-0000-000028170000}"/>
    <cellStyle name="Porcentual 2 3" xfId="99" xr:uid="{00000000-0005-0000-0000-000029170000}"/>
    <cellStyle name="Porcentual 2 3 2" xfId="426" xr:uid="{00000000-0005-0000-0000-00002A170000}"/>
    <cellStyle name="Porcentual 2 3 3" xfId="335" xr:uid="{00000000-0005-0000-0000-00002B170000}"/>
    <cellStyle name="Porcentual 2 3 4" xfId="2246" xr:uid="{00000000-0005-0000-0000-00002C170000}"/>
    <cellStyle name="Porcentual 2 4" xfId="100" xr:uid="{00000000-0005-0000-0000-00002D170000}"/>
    <cellStyle name="Porcentual 2 4 2" xfId="427" xr:uid="{00000000-0005-0000-0000-00002E170000}"/>
    <cellStyle name="Porcentual 2 4 3" xfId="336" xr:uid="{00000000-0005-0000-0000-00002F170000}"/>
    <cellStyle name="Porcentual 2 4 4" xfId="2247" xr:uid="{00000000-0005-0000-0000-000030170000}"/>
    <cellStyle name="Porcentual 2 5" xfId="101" xr:uid="{00000000-0005-0000-0000-000031170000}"/>
    <cellStyle name="Porcentual 2 5 2" xfId="428" xr:uid="{00000000-0005-0000-0000-000032170000}"/>
    <cellStyle name="Porcentual 2 5 3" xfId="337" xr:uid="{00000000-0005-0000-0000-000033170000}"/>
    <cellStyle name="Porcentual 2 5 4" xfId="2248" xr:uid="{00000000-0005-0000-0000-000034170000}"/>
    <cellStyle name="Porcentual 2 6" xfId="102" xr:uid="{00000000-0005-0000-0000-000035170000}"/>
    <cellStyle name="Porcentual 2 6 2" xfId="429" xr:uid="{00000000-0005-0000-0000-000036170000}"/>
    <cellStyle name="Porcentual 2 6 3" xfId="338" xr:uid="{00000000-0005-0000-0000-000037170000}"/>
    <cellStyle name="Porcentual 2 6 4" xfId="2249" xr:uid="{00000000-0005-0000-0000-000038170000}"/>
    <cellStyle name="Porcentual 2 7" xfId="103" xr:uid="{00000000-0005-0000-0000-000039170000}"/>
    <cellStyle name="Porcentual 2 7 2" xfId="430" xr:uid="{00000000-0005-0000-0000-00003A170000}"/>
    <cellStyle name="Porcentual 2 7 3" xfId="339" xr:uid="{00000000-0005-0000-0000-00003B170000}"/>
    <cellStyle name="Porcentual 2 7 4" xfId="2250" xr:uid="{00000000-0005-0000-0000-00003C170000}"/>
    <cellStyle name="Porcentual 2 8" xfId="104" xr:uid="{00000000-0005-0000-0000-00003D170000}"/>
    <cellStyle name="Porcentual 2 8 2" xfId="431" xr:uid="{00000000-0005-0000-0000-00003E170000}"/>
    <cellStyle name="Porcentual 2 8 3" xfId="340" xr:uid="{00000000-0005-0000-0000-00003F170000}"/>
    <cellStyle name="Porcentual 2 8 4" xfId="2251" xr:uid="{00000000-0005-0000-0000-000040170000}"/>
    <cellStyle name="Porcentual 2 9" xfId="105" xr:uid="{00000000-0005-0000-0000-000041170000}"/>
    <cellStyle name="Porcentual 2 9 2" xfId="432" xr:uid="{00000000-0005-0000-0000-000042170000}"/>
    <cellStyle name="Porcentual 2 9 3" xfId="341" xr:uid="{00000000-0005-0000-0000-000043170000}"/>
    <cellStyle name="Porcentual 20" xfId="1987" xr:uid="{00000000-0005-0000-0000-000044170000}"/>
    <cellStyle name="Porcentual 20 2" xfId="1988" xr:uid="{00000000-0005-0000-0000-000045170000}"/>
    <cellStyle name="Porcentual 21" xfId="1989" xr:uid="{00000000-0005-0000-0000-000046170000}"/>
    <cellStyle name="Porcentual 21 2" xfId="1990" xr:uid="{00000000-0005-0000-0000-000047170000}"/>
    <cellStyle name="Porcentual 22" xfId="1991" xr:uid="{00000000-0005-0000-0000-000048170000}"/>
    <cellStyle name="Porcentual 22 2" xfId="1992" xr:uid="{00000000-0005-0000-0000-000049170000}"/>
    <cellStyle name="Porcentual 23" xfId="1993" xr:uid="{00000000-0005-0000-0000-00004A170000}"/>
    <cellStyle name="Porcentual 23 2" xfId="1994" xr:uid="{00000000-0005-0000-0000-00004B170000}"/>
    <cellStyle name="Porcentual 24" xfId="1995" xr:uid="{00000000-0005-0000-0000-00004C170000}"/>
    <cellStyle name="Porcentual 24 2" xfId="1996" xr:uid="{00000000-0005-0000-0000-00004D170000}"/>
    <cellStyle name="Porcentual 25" xfId="1997" xr:uid="{00000000-0005-0000-0000-00004E170000}"/>
    <cellStyle name="Porcentual 25 2" xfId="1998" xr:uid="{00000000-0005-0000-0000-00004F170000}"/>
    <cellStyle name="Porcentual 26" xfId="1999" xr:uid="{00000000-0005-0000-0000-000050170000}"/>
    <cellStyle name="Porcentual 26 2" xfId="2000" xr:uid="{00000000-0005-0000-0000-000051170000}"/>
    <cellStyle name="Porcentual 27" xfId="2001" xr:uid="{00000000-0005-0000-0000-000052170000}"/>
    <cellStyle name="Porcentual 27 2" xfId="2002" xr:uid="{00000000-0005-0000-0000-000053170000}"/>
    <cellStyle name="Porcentual 28" xfId="2003" xr:uid="{00000000-0005-0000-0000-000054170000}"/>
    <cellStyle name="Porcentual 28 2" xfId="2004" xr:uid="{00000000-0005-0000-0000-000055170000}"/>
    <cellStyle name="Porcentual 29" xfId="2005" xr:uid="{00000000-0005-0000-0000-000056170000}"/>
    <cellStyle name="Porcentual 29 2" xfId="2006" xr:uid="{00000000-0005-0000-0000-000057170000}"/>
    <cellStyle name="Porcentual 3" xfId="106" xr:uid="{00000000-0005-0000-0000-000058170000}"/>
    <cellStyle name="Porcentual 3 2" xfId="433" xr:uid="{00000000-0005-0000-0000-000059170000}"/>
    <cellStyle name="Porcentual 3 3" xfId="342" xr:uid="{00000000-0005-0000-0000-00005A170000}"/>
    <cellStyle name="Porcentual 30" xfId="2007" xr:uid="{00000000-0005-0000-0000-00005B170000}"/>
    <cellStyle name="Porcentual 30 2" xfId="2008" xr:uid="{00000000-0005-0000-0000-00005C170000}"/>
    <cellStyle name="Porcentual 31" xfId="2009" xr:uid="{00000000-0005-0000-0000-00005D170000}"/>
    <cellStyle name="Porcentual 31 2" xfId="2010" xr:uid="{00000000-0005-0000-0000-00005E170000}"/>
    <cellStyle name="Porcentual 32" xfId="2011" xr:uid="{00000000-0005-0000-0000-00005F170000}"/>
    <cellStyle name="Porcentual 32 2" xfId="2012" xr:uid="{00000000-0005-0000-0000-000060170000}"/>
    <cellStyle name="Porcentual 33" xfId="2013" xr:uid="{00000000-0005-0000-0000-000061170000}"/>
    <cellStyle name="Porcentual 33 2" xfId="2014" xr:uid="{00000000-0005-0000-0000-000062170000}"/>
    <cellStyle name="Porcentual 34" xfId="2015" xr:uid="{00000000-0005-0000-0000-000063170000}"/>
    <cellStyle name="Porcentual 34 2" xfId="2016" xr:uid="{00000000-0005-0000-0000-000064170000}"/>
    <cellStyle name="Porcentual 35" xfId="2017" xr:uid="{00000000-0005-0000-0000-000065170000}"/>
    <cellStyle name="Porcentual 35 2" xfId="2018" xr:uid="{00000000-0005-0000-0000-000066170000}"/>
    <cellStyle name="Porcentual 36" xfId="2019" xr:uid="{00000000-0005-0000-0000-000067170000}"/>
    <cellStyle name="Porcentual 36 2" xfId="2020" xr:uid="{00000000-0005-0000-0000-000068170000}"/>
    <cellStyle name="Porcentual 37" xfId="2021" xr:uid="{00000000-0005-0000-0000-000069170000}"/>
    <cellStyle name="Porcentual 37 2" xfId="2022" xr:uid="{00000000-0005-0000-0000-00006A170000}"/>
    <cellStyle name="Porcentual 38" xfId="2023" xr:uid="{00000000-0005-0000-0000-00006B170000}"/>
    <cellStyle name="Porcentual 38 2" xfId="2024" xr:uid="{00000000-0005-0000-0000-00006C170000}"/>
    <cellStyle name="Porcentual 39" xfId="2025" xr:uid="{00000000-0005-0000-0000-00006D170000}"/>
    <cellStyle name="Porcentual 39 2" xfId="2026" xr:uid="{00000000-0005-0000-0000-00006E170000}"/>
    <cellStyle name="Porcentual 4" xfId="107" xr:uid="{00000000-0005-0000-0000-00006F170000}"/>
    <cellStyle name="Porcentual 4 2" xfId="108" xr:uid="{00000000-0005-0000-0000-000070170000}"/>
    <cellStyle name="Porcentual 4 2 2" xfId="435" xr:uid="{00000000-0005-0000-0000-000071170000}"/>
    <cellStyle name="Porcentual 4 2 3" xfId="344" xr:uid="{00000000-0005-0000-0000-000072170000}"/>
    <cellStyle name="Porcentual 4 3" xfId="434" xr:uid="{00000000-0005-0000-0000-000073170000}"/>
    <cellStyle name="Porcentual 4 4" xfId="343" xr:uid="{00000000-0005-0000-0000-000074170000}"/>
    <cellStyle name="Porcentual 40" xfId="2027" xr:uid="{00000000-0005-0000-0000-000075170000}"/>
    <cellStyle name="Porcentual 40 2" xfId="2028" xr:uid="{00000000-0005-0000-0000-000076170000}"/>
    <cellStyle name="Porcentual 41" xfId="2029" xr:uid="{00000000-0005-0000-0000-000077170000}"/>
    <cellStyle name="Porcentual 41 2" xfId="2030" xr:uid="{00000000-0005-0000-0000-000078170000}"/>
    <cellStyle name="Porcentual 42" xfId="2031" xr:uid="{00000000-0005-0000-0000-000079170000}"/>
    <cellStyle name="Porcentual 42 2" xfId="2032" xr:uid="{00000000-0005-0000-0000-00007A170000}"/>
    <cellStyle name="Porcentual 43" xfId="2033" xr:uid="{00000000-0005-0000-0000-00007B170000}"/>
    <cellStyle name="Porcentual 43 2" xfId="2034" xr:uid="{00000000-0005-0000-0000-00007C170000}"/>
    <cellStyle name="Porcentual 44" xfId="2035" xr:uid="{00000000-0005-0000-0000-00007D170000}"/>
    <cellStyle name="Porcentual 44 2" xfId="2036" xr:uid="{00000000-0005-0000-0000-00007E170000}"/>
    <cellStyle name="Porcentual 45" xfId="2037" xr:uid="{00000000-0005-0000-0000-00007F170000}"/>
    <cellStyle name="Porcentual 45 2" xfId="2038" xr:uid="{00000000-0005-0000-0000-000080170000}"/>
    <cellStyle name="Porcentual 46" xfId="2039" xr:uid="{00000000-0005-0000-0000-000081170000}"/>
    <cellStyle name="Porcentual 46 2" xfId="2040" xr:uid="{00000000-0005-0000-0000-000082170000}"/>
    <cellStyle name="Porcentual 47" xfId="2041" xr:uid="{00000000-0005-0000-0000-000083170000}"/>
    <cellStyle name="Porcentual 47 2" xfId="2042" xr:uid="{00000000-0005-0000-0000-000084170000}"/>
    <cellStyle name="Porcentual 48" xfId="2043" xr:uid="{00000000-0005-0000-0000-000085170000}"/>
    <cellStyle name="Porcentual 48 2" xfId="2044" xr:uid="{00000000-0005-0000-0000-000086170000}"/>
    <cellStyle name="Porcentual 49" xfId="2045" xr:uid="{00000000-0005-0000-0000-000087170000}"/>
    <cellStyle name="Porcentual 49 2" xfId="2046" xr:uid="{00000000-0005-0000-0000-000088170000}"/>
    <cellStyle name="Porcentual 5" xfId="109" xr:uid="{00000000-0005-0000-0000-000089170000}"/>
    <cellStyle name="Porcentual 5 2" xfId="241" xr:uid="{00000000-0005-0000-0000-00008A170000}"/>
    <cellStyle name="Porcentual 5 2 2" xfId="2047" xr:uid="{00000000-0005-0000-0000-00008B170000}"/>
    <cellStyle name="Porcentual 5 3" xfId="436" xr:uid="{00000000-0005-0000-0000-00008C170000}"/>
    <cellStyle name="Porcentual 5 4" xfId="345" xr:uid="{00000000-0005-0000-0000-00008D170000}"/>
    <cellStyle name="Porcentual 50" xfId="2048" xr:uid="{00000000-0005-0000-0000-00008E170000}"/>
    <cellStyle name="Porcentual 50 2" xfId="2049" xr:uid="{00000000-0005-0000-0000-00008F170000}"/>
    <cellStyle name="Porcentual 51" xfId="2050" xr:uid="{00000000-0005-0000-0000-000090170000}"/>
    <cellStyle name="Porcentual 51 2" xfId="2051" xr:uid="{00000000-0005-0000-0000-000091170000}"/>
    <cellStyle name="Porcentual 52" xfId="2052" xr:uid="{00000000-0005-0000-0000-000092170000}"/>
    <cellStyle name="Porcentual 52 2" xfId="2053" xr:uid="{00000000-0005-0000-0000-000093170000}"/>
    <cellStyle name="Porcentual 53" xfId="2054" xr:uid="{00000000-0005-0000-0000-000094170000}"/>
    <cellStyle name="Porcentual 53 2" xfId="2055" xr:uid="{00000000-0005-0000-0000-000095170000}"/>
    <cellStyle name="Porcentual 54" xfId="2056" xr:uid="{00000000-0005-0000-0000-000096170000}"/>
    <cellStyle name="Porcentual 54 2" xfId="2057" xr:uid="{00000000-0005-0000-0000-000097170000}"/>
    <cellStyle name="Porcentual 55" xfId="2058" xr:uid="{00000000-0005-0000-0000-000098170000}"/>
    <cellStyle name="Porcentual 55 2" xfId="2059" xr:uid="{00000000-0005-0000-0000-000099170000}"/>
    <cellStyle name="Porcentual 56" xfId="2060" xr:uid="{00000000-0005-0000-0000-00009A170000}"/>
    <cellStyle name="Porcentual 56 2" xfId="2061" xr:uid="{00000000-0005-0000-0000-00009B170000}"/>
    <cellStyle name="Porcentual 57" xfId="2062" xr:uid="{00000000-0005-0000-0000-00009C170000}"/>
    <cellStyle name="Porcentual 57 2" xfId="2063" xr:uid="{00000000-0005-0000-0000-00009D170000}"/>
    <cellStyle name="Porcentual 58" xfId="2064" xr:uid="{00000000-0005-0000-0000-00009E170000}"/>
    <cellStyle name="Porcentual 58 2" xfId="2065" xr:uid="{00000000-0005-0000-0000-00009F170000}"/>
    <cellStyle name="Porcentual 59" xfId="2066" xr:uid="{00000000-0005-0000-0000-0000A0170000}"/>
    <cellStyle name="Porcentual 59 2" xfId="2067" xr:uid="{00000000-0005-0000-0000-0000A1170000}"/>
    <cellStyle name="Porcentual 6" xfId="110" xr:uid="{00000000-0005-0000-0000-0000A2170000}"/>
    <cellStyle name="Porcentual 6 2" xfId="111" xr:uid="{00000000-0005-0000-0000-0000A3170000}"/>
    <cellStyle name="Porcentual 6 2 2" xfId="438" xr:uid="{00000000-0005-0000-0000-0000A4170000}"/>
    <cellStyle name="Porcentual 6 2 3" xfId="347" xr:uid="{00000000-0005-0000-0000-0000A5170000}"/>
    <cellStyle name="Porcentual 6 3" xfId="437" xr:uid="{00000000-0005-0000-0000-0000A6170000}"/>
    <cellStyle name="Porcentual 6 4" xfId="346" xr:uid="{00000000-0005-0000-0000-0000A7170000}"/>
    <cellStyle name="Porcentual 60" xfId="2068" xr:uid="{00000000-0005-0000-0000-0000A8170000}"/>
    <cellStyle name="Porcentual 60 2" xfId="2069" xr:uid="{00000000-0005-0000-0000-0000A9170000}"/>
    <cellStyle name="Porcentual 61" xfId="2070" xr:uid="{00000000-0005-0000-0000-0000AA170000}"/>
    <cellStyle name="Porcentual 61 2" xfId="2071" xr:uid="{00000000-0005-0000-0000-0000AB170000}"/>
    <cellStyle name="Porcentual 62" xfId="2072" xr:uid="{00000000-0005-0000-0000-0000AC170000}"/>
    <cellStyle name="Porcentual 62 2" xfId="2073" xr:uid="{00000000-0005-0000-0000-0000AD170000}"/>
    <cellStyle name="Porcentual 63" xfId="2074" xr:uid="{00000000-0005-0000-0000-0000AE170000}"/>
    <cellStyle name="Porcentual 63 2" xfId="2075" xr:uid="{00000000-0005-0000-0000-0000AF170000}"/>
    <cellStyle name="Porcentual 64" xfId="2076" xr:uid="{00000000-0005-0000-0000-0000B0170000}"/>
    <cellStyle name="Porcentual 64 2" xfId="2077" xr:uid="{00000000-0005-0000-0000-0000B1170000}"/>
    <cellStyle name="Porcentual 65" xfId="2078" xr:uid="{00000000-0005-0000-0000-0000B2170000}"/>
    <cellStyle name="Porcentual 65 2" xfId="2079" xr:uid="{00000000-0005-0000-0000-0000B3170000}"/>
    <cellStyle name="Porcentual 66" xfId="2080" xr:uid="{00000000-0005-0000-0000-0000B4170000}"/>
    <cellStyle name="Porcentual 66 2" xfId="2081" xr:uid="{00000000-0005-0000-0000-0000B5170000}"/>
    <cellStyle name="Porcentual 67" xfId="2082" xr:uid="{00000000-0005-0000-0000-0000B6170000}"/>
    <cellStyle name="Porcentual 67 2" xfId="2083" xr:uid="{00000000-0005-0000-0000-0000B7170000}"/>
    <cellStyle name="Porcentual 68" xfId="2084" xr:uid="{00000000-0005-0000-0000-0000B8170000}"/>
    <cellStyle name="Porcentual 68 2" xfId="2085" xr:uid="{00000000-0005-0000-0000-0000B9170000}"/>
    <cellStyle name="Porcentual 69" xfId="2086" xr:uid="{00000000-0005-0000-0000-0000BA170000}"/>
    <cellStyle name="Porcentual 69 2" xfId="2087" xr:uid="{00000000-0005-0000-0000-0000BB170000}"/>
    <cellStyle name="Porcentual 7" xfId="112" xr:uid="{00000000-0005-0000-0000-0000BC170000}"/>
    <cellStyle name="Porcentual 7 2" xfId="439" xr:uid="{00000000-0005-0000-0000-0000BD170000}"/>
    <cellStyle name="Porcentual 7 3" xfId="348" xr:uid="{00000000-0005-0000-0000-0000BE170000}"/>
    <cellStyle name="Porcentual 70" xfId="2088" xr:uid="{00000000-0005-0000-0000-0000BF170000}"/>
    <cellStyle name="Porcentual 70 2" xfId="2089" xr:uid="{00000000-0005-0000-0000-0000C0170000}"/>
    <cellStyle name="Porcentual 71" xfId="2090" xr:uid="{00000000-0005-0000-0000-0000C1170000}"/>
    <cellStyle name="Porcentual 71 2" xfId="2091" xr:uid="{00000000-0005-0000-0000-0000C2170000}"/>
    <cellStyle name="Porcentual 72" xfId="2092" xr:uid="{00000000-0005-0000-0000-0000C3170000}"/>
    <cellStyle name="Porcentual 72 2" xfId="2093" xr:uid="{00000000-0005-0000-0000-0000C4170000}"/>
    <cellStyle name="Porcentual 73" xfId="2094" xr:uid="{00000000-0005-0000-0000-0000C5170000}"/>
    <cellStyle name="Porcentual 73 2" xfId="2095" xr:uid="{00000000-0005-0000-0000-0000C6170000}"/>
    <cellStyle name="Porcentual 74" xfId="2096" xr:uid="{00000000-0005-0000-0000-0000C7170000}"/>
    <cellStyle name="Porcentual 74 2" xfId="2097" xr:uid="{00000000-0005-0000-0000-0000C8170000}"/>
    <cellStyle name="Porcentual 75" xfId="2098" xr:uid="{00000000-0005-0000-0000-0000C9170000}"/>
    <cellStyle name="Porcentual 75 2" xfId="2099" xr:uid="{00000000-0005-0000-0000-0000CA170000}"/>
    <cellStyle name="Porcentual 76" xfId="2100" xr:uid="{00000000-0005-0000-0000-0000CB170000}"/>
    <cellStyle name="Porcentual 76 2" xfId="2101" xr:uid="{00000000-0005-0000-0000-0000CC170000}"/>
    <cellStyle name="Porcentual 77" xfId="2102" xr:uid="{00000000-0005-0000-0000-0000CD170000}"/>
    <cellStyle name="Porcentual 77 2" xfId="2103" xr:uid="{00000000-0005-0000-0000-0000CE170000}"/>
    <cellStyle name="Porcentual 78" xfId="2104" xr:uid="{00000000-0005-0000-0000-0000CF170000}"/>
    <cellStyle name="Porcentual 78 2" xfId="2105" xr:uid="{00000000-0005-0000-0000-0000D0170000}"/>
    <cellStyle name="Porcentual 79" xfId="2106" xr:uid="{00000000-0005-0000-0000-0000D1170000}"/>
    <cellStyle name="Porcentual 79 2" xfId="2107" xr:uid="{00000000-0005-0000-0000-0000D2170000}"/>
    <cellStyle name="Porcentual 8" xfId="124" xr:uid="{00000000-0005-0000-0000-0000D3170000}"/>
    <cellStyle name="Porcentual 8 2" xfId="441" xr:uid="{00000000-0005-0000-0000-0000D4170000}"/>
    <cellStyle name="Porcentual 8 3" xfId="350" xr:uid="{00000000-0005-0000-0000-0000D5170000}"/>
    <cellStyle name="Porcentual 80" xfId="2108" xr:uid="{00000000-0005-0000-0000-0000D6170000}"/>
    <cellStyle name="Porcentual 80 2" xfId="2109" xr:uid="{00000000-0005-0000-0000-0000D7170000}"/>
    <cellStyle name="Porcentual 81" xfId="2110" xr:uid="{00000000-0005-0000-0000-0000D8170000}"/>
    <cellStyle name="Porcentual 81 2" xfId="2111" xr:uid="{00000000-0005-0000-0000-0000D9170000}"/>
    <cellStyle name="Porcentual 82" xfId="2112" xr:uid="{00000000-0005-0000-0000-0000DA170000}"/>
    <cellStyle name="Porcentual 82 2" xfId="2113" xr:uid="{00000000-0005-0000-0000-0000DB170000}"/>
    <cellStyle name="Porcentual 83" xfId="2114" xr:uid="{00000000-0005-0000-0000-0000DC170000}"/>
    <cellStyle name="Porcentual 83 2" xfId="2115" xr:uid="{00000000-0005-0000-0000-0000DD170000}"/>
    <cellStyle name="Porcentual 84" xfId="2116" xr:uid="{00000000-0005-0000-0000-0000DE170000}"/>
    <cellStyle name="Porcentual 84 2" xfId="2117" xr:uid="{00000000-0005-0000-0000-0000DF170000}"/>
    <cellStyle name="Porcentual 85" xfId="2118" xr:uid="{00000000-0005-0000-0000-0000E0170000}"/>
    <cellStyle name="Porcentual 85 2" xfId="2119" xr:uid="{00000000-0005-0000-0000-0000E1170000}"/>
    <cellStyle name="Porcentual 86" xfId="2120" xr:uid="{00000000-0005-0000-0000-0000E2170000}"/>
    <cellStyle name="Porcentual 86 2" xfId="2121" xr:uid="{00000000-0005-0000-0000-0000E3170000}"/>
    <cellStyle name="Porcentual 87" xfId="2122" xr:uid="{00000000-0005-0000-0000-0000E4170000}"/>
    <cellStyle name="Porcentual 87 2" xfId="2123" xr:uid="{00000000-0005-0000-0000-0000E5170000}"/>
    <cellStyle name="Porcentual 88" xfId="2124" xr:uid="{00000000-0005-0000-0000-0000E6170000}"/>
    <cellStyle name="Porcentual 88 2" xfId="2125" xr:uid="{00000000-0005-0000-0000-0000E7170000}"/>
    <cellStyle name="Porcentual 89" xfId="2126" xr:uid="{00000000-0005-0000-0000-0000E8170000}"/>
    <cellStyle name="Porcentual 89 2" xfId="2127" xr:uid="{00000000-0005-0000-0000-0000E9170000}"/>
    <cellStyle name="Porcentual 9" xfId="2128" xr:uid="{00000000-0005-0000-0000-0000EA170000}"/>
    <cellStyle name="Porcentual 9 2" xfId="2129" xr:uid="{00000000-0005-0000-0000-0000EB170000}"/>
    <cellStyle name="Porcentual 90" xfId="2130" xr:uid="{00000000-0005-0000-0000-0000EC170000}"/>
    <cellStyle name="Porcentual 90 2" xfId="2131" xr:uid="{00000000-0005-0000-0000-0000ED170000}"/>
    <cellStyle name="Porcentual 91" xfId="2132" xr:uid="{00000000-0005-0000-0000-0000EE170000}"/>
    <cellStyle name="Porcentual 91 2" xfId="2133" xr:uid="{00000000-0005-0000-0000-0000EF170000}"/>
    <cellStyle name="Porcentual 92" xfId="2134" xr:uid="{00000000-0005-0000-0000-0000F0170000}"/>
    <cellStyle name="Porcentual 92 2" xfId="2135" xr:uid="{00000000-0005-0000-0000-0000F1170000}"/>
    <cellStyle name="Porcentual 93" xfId="2136" xr:uid="{00000000-0005-0000-0000-0000F2170000}"/>
    <cellStyle name="Porcentual 93 2" xfId="2137" xr:uid="{00000000-0005-0000-0000-0000F3170000}"/>
    <cellStyle name="Porcentual 94" xfId="2138" xr:uid="{00000000-0005-0000-0000-0000F4170000}"/>
    <cellStyle name="Porcentual 94 2" xfId="2139" xr:uid="{00000000-0005-0000-0000-0000F5170000}"/>
    <cellStyle name="Porcentual 95" xfId="2140" xr:uid="{00000000-0005-0000-0000-0000F6170000}"/>
    <cellStyle name="Porcentual 95 2" xfId="2141" xr:uid="{00000000-0005-0000-0000-0000F7170000}"/>
    <cellStyle name="Porcentual 96" xfId="2142" xr:uid="{00000000-0005-0000-0000-0000F8170000}"/>
    <cellStyle name="Porcentual 96 2" xfId="2143" xr:uid="{00000000-0005-0000-0000-0000F9170000}"/>
    <cellStyle name="Porcentual 97" xfId="2144" xr:uid="{00000000-0005-0000-0000-0000FA170000}"/>
    <cellStyle name="Porcentual 97 2" xfId="2145" xr:uid="{00000000-0005-0000-0000-0000FB170000}"/>
    <cellStyle name="Porcentual 98" xfId="2146" xr:uid="{00000000-0005-0000-0000-0000FC170000}"/>
    <cellStyle name="Porcentual 98 2" xfId="2147" xr:uid="{00000000-0005-0000-0000-0000FD170000}"/>
    <cellStyle name="Porcentual 99" xfId="2148" xr:uid="{00000000-0005-0000-0000-0000FE170000}"/>
    <cellStyle name="Porcentual 99 2" xfId="2149" xr:uid="{00000000-0005-0000-0000-0000FF170000}"/>
    <cellStyle name="resaltado" xfId="242" xr:uid="{00000000-0005-0000-0000-000000180000}"/>
    <cellStyle name="Salida 2" xfId="113" xr:uid="{00000000-0005-0000-0000-000001180000}"/>
    <cellStyle name="Salida 2 10" xfId="5815" xr:uid="{00000000-0005-0000-0000-000002180000}"/>
    <cellStyle name="Salida 2 2" xfId="4119" xr:uid="{00000000-0005-0000-0000-000003180000}"/>
    <cellStyle name="Salida 2 2 2" xfId="4774" xr:uid="{00000000-0005-0000-0000-000004180000}"/>
    <cellStyle name="Salida 2 2 2 2" xfId="5933" xr:uid="{00000000-0005-0000-0000-000005180000}"/>
    <cellStyle name="Salida 2 2 2 3" xfId="5797" xr:uid="{00000000-0005-0000-0000-000006180000}"/>
    <cellStyle name="Salida 2 2 2 4" xfId="6057" xr:uid="{00000000-0005-0000-0000-000007180000}"/>
    <cellStyle name="Salida 2 2 2 5" xfId="6166" xr:uid="{00000000-0005-0000-0000-000008180000}"/>
    <cellStyle name="Salida 2 2 2 6" xfId="6274" xr:uid="{00000000-0005-0000-0000-000009180000}"/>
    <cellStyle name="Salida 2 2 3" xfId="4688" xr:uid="{00000000-0005-0000-0000-00000A180000}"/>
    <cellStyle name="Salida 2 2 3 2" xfId="5848" xr:uid="{00000000-0005-0000-0000-00000B180000}"/>
    <cellStyle name="Salida 2 2 3 3" xfId="5520" xr:uid="{00000000-0005-0000-0000-00000C180000}"/>
    <cellStyle name="Salida 2 2 3 4" xfId="5972" xr:uid="{00000000-0005-0000-0000-00000D180000}"/>
    <cellStyle name="Salida 2 2 3 5" xfId="6081" xr:uid="{00000000-0005-0000-0000-00000E180000}"/>
    <cellStyle name="Salida 2 2 3 6" xfId="6189" xr:uid="{00000000-0005-0000-0000-00000F180000}"/>
    <cellStyle name="Salida 2 2 4" xfId="5562" xr:uid="{00000000-0005-0000-0000-000010180000}"/>
    <cellStyle name="Salida 2 2 5" xfId="5127" xr:uid="{00000000-0005-0000-0000-000011180000}"/>
    <cellStyle name="Salida 2 2 6" xfId="5822" xr:uid="{00000000-0005-0000-0000-000012180000}"/>
    <cellStyle name="Salida 2 2 7" xfId="5195" xr:uid="{00000000-0005-0000-0000-000013180000}"/>
    <cellStyle name="Salida 2 2 8" xfId="5204" xr:uid="{00000000-0005-0000-0000-000014180000}"/>
    <cellStyle name="Salida 2 3" xfId="4723" xr:uid="{00000000-0005-0000-0000-000015180000}"/>
    <cellStyle name="Salida 2 3 2" xfId="5882" xr:uid="{00000000-0005-0000-0000-000016180000}"/>
    <cellStyle name="Salida 2 3 3" xfId="5219" xr:uid="{00000000-0005-0000-0000-000017180000}"/>
    <cellStyle name="Salida 2 3 4" xfId="6006" xr:uid="{00000000-0005-0000-0000-000018180000}"/>
    <cellStyle name="Salida 2 3 5" xfId="6115" xr:uid="{00000000-0005-0000-0000-000019180000}"/>
    <cellStyle name="Salida 2 3 6" xfId="6223" xr:uid="{00000000-0005-0000-0000-00001A180000}"/>
    <cellStyle name="Salida 2 4" xfId="4731" xr:uid="{00000000-0005-0000-0000-00001B180000}"/>
    <cellStyle name="Salida 2 4 2" xfId="5890" xr:uid="{00000000-0005-0000-0000-00001C180000}"/>
    <cellStyle name="Salida 2 4 3" xfId="5121" xr:uid="{00000000-0005-0000-0000-00001D180000}"/>
    <cellStyle name="Salida 2 4 4" xfId="6014" xr:uid="{00000000-0005-0000-0000-00001E180000}"/>
    <cellStyle name="Salida 2 4 5" xfId="6123" xr:uid="{00000000-0005-0000-0000-00001F180000}"/>
    <cellStyle name="Salida 2 4 6" xfId="6231" xr:uid="{00000000-0005-0000-0000-000020180000}"/>
    <cellStyle name="Salida 2 5" xfId="2150" xr:uid="{00000000-0005-0000-0000-000021180000}"/>
    <cellStyle name="Salida 2 6" xfId="5205" xr:uid="{00000000-0005-0000-0000-000022180000}"/>
    <cellStyle name="Salida 2 7" xfId="5136" xr:uid="{00000000-0005-0000-0000-000023180000}"/>
    <cellStyle name="Salida 2 8" xfId="5200" xr:uid="{00000000-0005-0000-0000-000024180000}"/>
    <cellStyle name="Salida 2 9" xfId="4819" xr:uid="{00000000-0005-0000-0000-000025180000}"/>
    <cellStyle name="Salida 3" xfId="243" xr:uid="{00000000-0005-0000-0000-000026180000}"/>
    <cellStyle name="Salida 3 2" xfId="4775" xr:uid="{00000000-0005-0000-0000-000027180000}"/>
    <cellStyle name="Salida 3 2 2" xfId="5934" xr:uid="{00000000-0005-0000-0000-000028180000}"/>
    <cellStyle name="Salida 3 2 3" xfId="4816" xr:uid="{00000000-0005-0000-0000-000029180000}"/>
    <cellStyle name="Salida 3 2 4" xfId="6058" xr:uid="{00000000-0005-0000-0000-00002A180000}"/>
    <cellStyle name="Salida 3 2 5" xfId="6167" xr:uid="{00000000-0005-0000-0000-00002B180000}"/>
    <cellStyle name="Salida 3 2 6" xfId="6275" xr:uid="{00000000-0005-0000-0000-00002C180000}"/>
    <cellStyle name="Salida 3 3" xfId="4680" xr:uid="{00000000-0005-0000-0000-00002D180000}"/>
    <cellStyle name="Salida 3 3 2" xfId="5841" xr:uid="{00000000-0005-0000-0000-00002E180000}"/>
    <cellStyle name="Salida 3 3 3" xfId="5124" xr:uid="{00000000-0005-0000-0000-00002F180000}"/>
    <cellStyle name="Salida 3 3 4" xfId="5966" xr:uid="{00000000-0005-0000-0000-000030180000}"/>
    <cellStyle name="Salida 3 3 5" xfId="6075" xr:uid="{00000000-0005-0000-0000-000031180000}"/>
    <cellStyle name="Salida 3 3 6" xfId="6183" xr:uid="{00000000-0005-0000-0000-000032180000}"/>
    <cellStyle name="Salida 3 4" xfId="5227" xr:uid="{00000000-0005-0000-0000-000033180000}"/>
    <cellStyle name="Salida 3 5" xfId="5126" xr:uid="{00000000-0005-0000-0000-000034180000}"/>
    <cellStyle name="Salida 3 6" xfId="5566" xr:uid="{00000000-0005-0000-0000-000035180000}"/>
    <cellStyle name="Salida 3 7" xfId="5824" xr:uid="{00000000-0005-0000-0000-000036180000}"/>
    <cellStyle name="Salida 3 8" xfId="4913" xr:uid="{00000000-0005-0000-0000-000037180000}"/>
    <cellStyle name="Texto de advertencia 2" xfId="114" xr:uid="{00000000-0005-0000-0000-000038180000}"/>
    <cellStyle name="Texto de advertencia 2 2" xfId="4120" xr:uid="{00000000-0005-0000-0000-000039180000}"/>
    <cellStyle name="Texto de advertencia 2 3" xfId="2151" xr:uid="{00000000-0005-0000-0000-00003A180000}"/>
    <cellStyle name="Texto de advertencia 3" xfId="244" xr:uid="{00000000-0005-0000-0000-00003B180000}"/>
    <cellStyle name="Texto explicativo 2" xfId="115" xr:uid="{00000000-0005-0000-0000-00003C180000}"/>
    <cellStyle name="Texto explicativo 2 2" xfId="4121" xr:uid="{00000000-0005-0000-0000-00003D180000}"/>
    <cellStyle name="Texto explicativo 2 3" xfId="2152" xr:uid="{00000000-0005-0000-0000-00003E180000}"/>
    <cellStyle name="Texto explicativo 3" xfId="245" xr:uid="{00000000-0005-0000-0000-00003F180000}"/>
    <cellStyle name="Title" xfId="2153" xr:uid="{00000000-0005-0000-0000-000040180000}"/>
    <cellStyle name="Title 2" xfId="2662" xr:uid="{00000000-0005-0000-0000-000041180000}"/>
    <cellStyle name="Title 2 2" xfId="4122" xr:uid="{00000000-0005-0000-0000-000042180000}"/>
    <cellStyle name="Title 2 3" xfId="4123" xr:uid="{00000000-0005-0000-0000-000043180000}"/>
    <cellStyle name="Title 2 4" xfId="4124" xr:uid="{00000000-0005-0000-0000-000044180000}"/>
    <cellStyle name="Title 2 5" xfId="4515" xr:uid="{00000000-0005-0000-0000-000045180000}"/>
    <cellStyle name="Título 1 2" xfId="116" xr:uid="{00000000-0005-0000-0000-000046180000}"/>
    <cellStyle name="Título 1 2 2" xfId="4125" xr:uid="{00000000-0005-0000-0000-000047180000}"/>
    <cellStyle name="Título 1 2 3" xfId="2154" xr:uid="{00000000-0005-0000-0000-000048180000}"/>
    <cellStyle name="Título 1 3" xfId="246" xr:uid="{00000000-0005-0000-0000-000049180000}"/>
    <cellStyle name="Título 2 2" xfId="117" xr:uid="{00000000-0005-0000-0000-00004A180000}"/>
    <cellStyle name="Título 2 2 2" xfId="4126" xr:uid="{00000000-0005-0000-0000-00004B180000}"/>
    <cellStyle name="Título 2 2 3" xfId="2155" xr:uid="{00000000-0005-0000-0000-00004C180000}"/>
    <cellStyle name="Título 2 3" xfId="247" xr:uid="{00000000-0005-0000-0000-00004D180000}"/>
    <cellStyle name="Título 3 2" xfId="118" xr:uid="{00000000-0005-0000-0000-00004E180000}"/>
    <cellStyle name="Título 3 2 2" xfId="4127" xr:uid="{00000000-0005-0000-0000-00004F180000}"/>
    <cellStyle name="Título 3 2 3" xfId="2156" xr:uid="{00000000-0005-0000-0000-000050180000}"/>
    <cellStyle name="Título 3 3" xfId="248" xr:uid="{00000000-0005-0000-0000-000051180000}"/>
    <cellStyle name="Título 4" xfId="119" xr:uid="{00000000-0005-0000-0000-000052180000}"/>
    <cellStyle name="Título 4 2" xfId="4129" xr:uid="{00000000-0005-0000-0000-000053180000}"/>
    <cellStyle name="Título 4 3" xfId="2157" xr:uid="{00000000-0005-0000-0000-000054180000}"/>
    <cellStyle name="Título 5" xfId="249" xr:uid="{00000000-0005-0000-0000-000055180000}"/>
    <cellStyle name="Total" xfId="120" builtinId="25" customBuiltin="1"/>
    <cellStyle name="Total 2" xfId="121" xr:uid="{00000000-0005-0000-0000-000057180000}"/>
    <cellStyle name="Total 2 10" xfId="5221" xr:uid="{00000000-0005-0000-0000-000058180000}"/>
    <cellStyle name="Total 2 2" xfId="4130" xr:uid="{00000000-0005-0000-0000-000059180000}"/>
    <cellStyle name="Total 2 2 2" xfId="4776" xr:uid="{00000000-0005-0000-0000-00005A180000}"/>
    <cellStyle name="Total 2 2 2 2" xfId="5935" xr:uid="{00000000-0005-0000-0000-00005B180000}"/>
    <cellStyle name="Total 2 2 2 3" xfId="5590" xr:uid="{00000000-0005-0000-0000-00005C180000}"/>
    <cellStyle name="Total 2 2 2 4" xfId="6059" xr:uid="{00000000-0005-0000-0000-00005D180000}"/>
    <cellStyle name="Total 2 2 2 5" xfId="6168" xr:uid="{00000000-0005-0000-0000-00005E180000}"/>
    <cellStyle name="Total 2 2 2 6" xfId="6276" xr:uid="{00000000-0005-0000-0000-00005F180000}"/>
    <cellStyle name="Total 2 2 3" xfId="4757" xr:uid="{00000000-0005-0000-0000-000060180000}"/>
    <cellStyle name="Total 2 2 3 2" xfId="5916" xr:uid="{00000000-0005-0000-0000-000061180000}"/>
    <cellStyle name="Total 2 2 3 3" xfId="5485" xr:uid="{00000000-0005-0000-0000-000062180000}"/>
    <cellStyle name="Total 2 2 3 4" xfId="6040" xr:uid="{00000000-0005-0000-0000-000063180000}"/>
    <cellStyle name="Total 2 2 3 5" xfId="6149" xr:uid="{00000000-0005-0000-0000-000064180000}"/>
    <cellStyle name="Total 2 2 3 6" xfId="6257" xr:uid="{00000000-0005-0000-0000-000065180000}"/>
    <cellStyle name="Total 2 2 4" xfId="5784" xr:uid="{00000000-0005-0000-0000-000066180000}"/>
    <cellStyle name="Total 2 2 5" xfId="5198" xr:uid="{00000000-0005-0000-0000-000067180000}"/>
    <cellStyle name="Total 2 2 6" xfId="5807" xr:uid="{00000000-0005-0000-0000-000068180000}"/>
    <cellStyle name="Total 2 2 7" xfId="5825" xr:uid="{00000000-0005-0000-0000-000069180000}"/>
    <cellStyle name="Total 2 2 8" xfId="5118" xr:uid="{00000000-0005-0000-0000-00006A180000}"/>
    <cellStyle name="Total 2 3" xfId="4724" xr:uid="{00000000-0005-0000-0000-00006B180000}"/>
    <cellStyle name="Total 2 3 2" xfId="5883" xr:uid="{00000000-0005-0000-0000-00006C180000}"/>
    <cellStyle name="Total 2 3 3" xfId="5491" xr:uid="{00000000-0005-0000-0000-00006D180000}"/>
    <cellStyle name="Total 2 3 4" xfId="6007" xr:uid="{00000000-0005-0000-0000-00006E180000}"/>
    <cellStyle name="Total 2 3 5" xfId="6116" xr:uid="{00000000-0005-0000-0000-00006F180000}"/>
    <cellStyle name="Total 2 3 6" xfId="6224" xr:uid="{00000000-0005-0000-0000-000070180000}"/>
    <cellStyle name="Total 2 4" xfId="4694" xr:uid="{00000000-0005-0000-0000-000071180000}"/>
    <cellStyle name="Total 2 4 2" xfId="5854" xr:uid="{00000000-0005-0000-0000-000072180000}"/>
    <cellStyle name="Total 2 4 3" xfId="5199" xr:uid="{00000000-0005-0000-0000-000073180000}"/>
    <cellStyle name="Total 2 4 4" xfId="5978" xr:uid="{00000000-0005-0000-0000-000074180000}"/>
    <cellStyle name="Total 2 4 5" xfId="6087" xr:uid="{00000000-0005-0000-0000-000075180000}"/>
    <cellStyle name="Total 2 4 6" xfId="6195" xr:uid="{00000000-0005-0000-0000-000076180000}"/>
    <cellStyle name="Total 2 5" xfId="2158" xr:uid="{00000000-0005-0000-0000-000077180000}"/>
    <cellStyle name="Total 2 6" xfId="5091" xr:uid="{00000000-0005-0000-0000-000078180000}"/>
    <cellStyle name="Total 2 7" xfId="5261" xr:uid="{00000000-0005-0000-0000-000079180000}"/>
    <cellStyle name="Total 2 8" xfId="5516" xr:uid="{00000000-0005-0000-0000-00007A180000}"/>
    <cellStyle name="Total 2 9" xfId="4825" xr:uid="{00000000-0005-0000-0000-00007B180000}"/>
    <cellStyle name="Total 3" xfId="250" xr:uid="{00000000-0005-0000-0000-00007C180000}"/>
    <cellStyle name="Total 3 2" xfId="4777" xr:uid="{00000000-0005-0000-0000-00007D180000}"/>
    <cellStyle name="Total 3 2 2" xfId="5936" xr:uid="{00000000-0005-0000-0000-00007E180000}"/>
    <cellStyle name="Total 3 2 3" xfId="5073" xr:uid="{00000000-0005-0000-0000-00007F180000}"/>
    <cellStyle name="Total 3 2 4" xfId="6060" xr:uid="{00000000-0005-0000-0000-000080180000}"/>
    <cellStyle name="Total 3 2 5" xfId="6169" xr:uid="{00000000-0005-0000-0000-000081180000}"/>
    <cellStyle name="Total 3 2 6" xfId="6277" xr:uid="{00000000-0005-0000-0000-000082180000}"/>
    <cellStyle name="Total 3 3" xfId="4782" xr:uid="{00000000-0005-0000-0000-000083180000}"/>
    <cellStyle name="Total 3 3 2" xfId="5940" xr:uid="{00000000-0005-0000-0000-000084180000}"/>
    <cellStyle name="Total 3 3 3" xfId="5956" xr:uid="{00000000-0005-0000-0000-000085180000}"/>
    <cellStyle name="Total 3 3 4" xfId="6064" xr:uid="{00000000-0005-0000-0000-000086180000}"/>
    <cellStyle name="Total 3 3 5" xfId="6173" xr:uid="{00000000-0005-0000-0000-000087180000}"/>
    <cellStyle name="Total 3 3 6" xfId="6281" xr:uid="{00000000-0005-0000-0000-000088180000}"/>
    <cellStyle name="Total 3 4" xfId="4131" xr:uid="{00000000-0005-0000-0000-000089180000}"/>
    <cellStyle name="Total 3 5" xfId="5785" xr:uid="{00000000-0005-0000-0000-00008A180000}"/>
    <cellStyle name="Total 3 6" xfId="5088" xr:uid="{00000000-0005-0000-0000-00008B180000}"/>
    <cellStyle name="Total 3 7" xfId="5533" xr:uid="{00000000-0005-0000-0000-00008C180000}"/>
    <cellStyle name="Total 3 8" xfId="5488" xr:uid="{00000000-0005-0000-0000-00008D180000}"/>
    <cellStyle name="Total 3 9" xfId="5112" xr:uid="{00000000-0005-0000-0000-00008E180000}"/>
    <cellStyle name="Warning Text" xfId="2159" xr:uid="{00000000-0005-0000-0000-00008F180000}"/>
    <cellStyle name="Warning Text 2" xfId="2663" xr:uid="{00000000-0005-0000-0000-000090180000}"/>
    <cellStyle name="Warning Text 3" xfId="4132" xr:uid="{00000000-0005-0000-0000-000091180000}"/>
    <cellStyle name="Warning Text 4" xfId="4133" xr:uid="{00000000-0005-0000-0000-000092180000}"/>
  </cellStyles>
  <dxfs count="3">
    <dxf>
      <font>
        <color rgb="FF006100"/>
      </font>
      <fill>
        <patternFill>
          <bgColor rgb="FFC6EFCE"/>
        </patternFill>
      </fill>
    </dxf>
    <dxf>
      <font>
        <color rgb="FF9C0006"/>
      </font>
      <fill>
        <patternFill>
          <bgColor rgb="FFFFC7CE"/>
        </patternFill>
      </fill>
    </dxf>
    <dxf>
      <font>
        <color rgb="FF9C6500"/>
      </font>
      <fill>
        <patternFill>
          <bgColor rgb="FFFFEB9C"/>
        </patternFill>
      </fill>
    </dxf>
  </dxfs>
  <tableStyles count="1" defaultTableStyle="TableStyleMedium9" defaultPivotStyle="PivotStyleLight16">
    <tableStyle name="Invisible" pivot="0" table="0" count="0" xr9:uid="{00000000-0011-0000-FFFF-FFFF00000000}"/>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8.xml"/><Relationship Id="rId21" Type="http://schemas.openxmlformats.org/officeDocument/2006/relationships/worksheet" Target="worksheets/sheet21.xml"/><Relationship Id="rId42" Type="http://schemas.openxmlformats.org/officeDocument/2006/relationships/externalLink" Target="externalLinks/externalLink13.xml"/><Relationship Id="rId63" Type="http://schemas.openxmlformats.org/officeDocument/2006/relationships/externalLink" Target="externalLinks/externalLink34.xml"/><Relationship Id="rId84" Type="http://schemas.openxmlformats.org/officeDocument/2006/relationships/externalLink" Target="externalLinks/externalLink55.xml"/><Relationship Id="rId138" Type="http://schemas.openxmlformats.org/officeDocument/2006/relationships/externalLink" Target="externalLinks/externalLink109.xml"/><Relationship Id="rId159" Type="http://schemas.openxmlformats.org/officeDocument/2006/relationships/theme" Target="theme/theme1.xml"/><Relationship Id="rId107" Type="http://schemas.openxmlformats.org/officeDocument/2006/relationships/externalLink" Target="externalLinks/externalLink78.xml"/><Relationship Id="rId11" Type="http://schemas.openxmlformats.org/officeDocument/2006/relationships/worksheet" Target="worksheets/sheet11.xml"/><Relationship Id="rId32" Type="http://schemas.openxmlformats.org/officeDocument/2006/relationships/externalLink" Target="externalLinks/externalLink3.xml"/><Relationship Id="rId53" Type="http://schemas.openxmlformats.org/officeDocument/2006/relationships/externalLink" Target="externalLinks/externalLink24.xml"/><Relationship Id="rId74" Type="http://schemas.openxmlformats.org/officeDocument/2006/relationships/externalLink" Target="externalLinks/externalLink45.xml"/><Relationship Id="rId128" Type="http://schemas.openxmlformats.org/officeDocument/2006/relationships/externalLink" Target="externalLinks/externalLink99.xml"/><Relationship Id="rId149" Type="http://schemas.openxmlformats.org/officeDocument/2006/relationships/externalLink" Target="externalLinks/externalLink120.xml"/><Relationship Id="rId5" Type="http://schemas.openxmlformats.org/officeDocument/2006/relationships/worksheet" Target="worksheets/sheet5.xml"/><Relationship Id="rId95" Type="http://schemas.openxmlformats.org/officeDocument/2006/relationships/externalLink" Target="externalLinks/externalLink66.xml"/><Relationship Id="rId160" Type="http://schemas.openxmlformats.org/officeDocument/2006/relationships/styles" Target="styles.xml"/><Relationship Id="rId22" Type="http://schemas.openxmlformats.org/officeDocument/2006/relationships/worksheet" Target="worksheets/sheet22.xml"/><Relationship Id="rId43" Type="http://schemas.openxmlformats.org/officeDocument/2006/relationships/externalLink" Target="externalLinks/externalLink14.xml"/><Relationship Id="rId64" Type="http://schemas.openxmlformats.org/officeDocument/2006/relationships/externalLink" Target="externalLinks/externalLink35.xml"/><Relationship Id="rId118" Type="http://schemas.openxmlformats.org/officeDocument/2006/relationships/externalLink" Target="externalLinks/externalLink89.xml"/><Relationship Id="rId139" Type="http://schemas.openxmlformats.org/officeDocument/2006/relationships/externalLink" Target="externalLinks/externalLink110.xml"/><Relationship Id="rId85" Type="http://schemas.openxmlformats.org/officeDocument/2006/relationships/externalLink" Target="externalLinks/externalLink56.xml"/><Relationship Id="rId150" Type="http://schemas.openxmlformats.org/officeDocument/2006/relationships/externalLink" Target="externalLinks/externalLink12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4.xml"/><Relationship Id="rId38" Type="http://schemas.openxmlformats.org/officeDocument/2006/relationships/externalLink" Target="externalLinks/externalLink9.xml"/><Relationship Id="rId59" Type="http://schemas.openxmlformats.org/officeDocument/2006/relationships/externalLink" Target="externalLinks/externalLink30.xml"/><Relationship Id="rId103" Type="http://schemas.openxmlformats.org/officeDocument/2006/relationships/externalLink" Target="externalLinks/externalLink74.xml"/><Relationship Id="rId108" Type="http://schemas.openxmlformats.org/officeDocument/2006/relationships/externalLink" Target="externalLinks/externalLink79.xml"/><Relationship Id="rId124" Type="http://schemas.openxmlformats.org/officeDocument/2006/relationships/externalLink" Target="externalLinks/externalLink95.xml"/><Relationship Id="rId129" Type="http://schemas.openxmlformats.org/officeDocument/2006/relationships/externalLink" Target="externalLinks/externalLink100.xml"/><Relationship Id="rId54" Type="http://schemas.openxmlformats.org/officeDocument/2006/relationships/externalLink" Target="externalLinks/externalLink25.xml"/><Relationship Id="rId70" Type="http://schemas.openxmlformats.org/officeDocument/2006/relationships/externalLink" Target="externalLinks/externalLink41.xml"/><Relationship Id="rId75" Type="http://schemas.openxmlformats.org/officeDocument/2006/relationships/externalLink" Target="externalLinks/externalLink46.xml"/><Relationship Id="rId91" Type="http://schemas.openxmlformats.org/officeDocument/2006/relationships/externalLink" Target="externalLinks/externalLink62.xml"/><Relationship Id="rId96" Type="http://schemas.openxmlformats.org/officeDocument/2006/relationships/externalLink" Target="externalLinks/externalLink67.xml"/><Relationship Id="rId140" Type="http://schemas.openxmlformats.org/officeDocument/2006/relationships/externalLink" Target="externalLinks/externalLink111.xml"/><Relationship Id="rId145" Type="http://schemas.openxmlformats.org/officeDocument/2006/relationships/externalLink" Target="externalLinks/externalLink116.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20.xml"/><Relationship Id="rId114" Type="http://schemas.openxmlformats.org/officeDocument/2006/relationships/externalLink" Target="externalLinks/externalLink85.xml"/><Relationship Id="rId119" Type="http://schemas.openxmlformats.org/officeDocument/2006/relationships/externalLink" Target="externalLinks/externalLink90.xml"/><Relationship Id="rId44" Type="http://schemas.openxmlformats.org/officeDocument/2006/relationships/externalLink" Target="externalLinks/externalLink15.xml"/><Relationship Id="rId60" Type="http://schemas.openxmlformats.org/officeDocument/2006/relationships/externalLink" Target="externalLinks/externalLink31.xml"/><Relationship Id="rId65" Type="http://schemas.openxmlformats.org/officeDocument/2006/relationships/externalLink" Target="externalLinks/externalLink36.xml"/><Relationship Id="rId81" Type="http://schemas.openxmlformats.org/officeDocument/2006/relationships/externalLink" Target="externalLinks/externalLink52.xml"/><Relationship Id="rId86" Type="http://schemas.openxmlformats.org/officeDocument/2006/relationships/externalLink" Target="externalLinks/externalLink57.xml"/><Relationship Id="rId130" Type="http://schemas.openxmlformats.org/officeDocument/2006/relationships/externalLink" Target="externalLinks/externalLink101.xml"/><Relationship Id="rId135" Type="http://schemas.openxmlformats.org/officeDocument/2006/relationships/externalLink" Target="externalLinks/externalLink106.xml"/><Relationship Id="rId151" Type="http://schemas.openxmlformats.org/officeDocument/2006/relationships/externalLink" Target="externalLinks/externalLink122.xml"/><Relationship Id="rId156" Type="http://schemas.openxmlformats.org/officeDocument/2006/relationships/externalLink" Target="externalLinks/externalLink127.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0.xml"/><Relationship Id="rId109" Type="http://schemas.openxmlformats.org/officeDocument/2006/relationships/externalLink" Target="externalLinks/externalLink80.xml"/><Relationship Id="rId34" Type="http://schemas.openxmlformats.org/officeDocument/2006/relationships/externalLink" Target="externalLinks/externalLink5.xml"/><Relationship Id="rId50" Type="http://schemas.openxmlformats.org/officeDocument/2006/relationships/externalLink" Target="externalLinks/externalLink21.xml"/><Relationship Id="rId55" Type="http://schemas.openxmlformats.org/officeDocument/2006/relationships/externalLink" Target="externalLinks/externalLink26.xml"/><Relationship Id="rId76" Type="http://schemas.openxmlformats.org/officeDocument/2006/relationships/externalLink" Target="externalLinks/externalLink47.xml"/><Relationship Id="rId97" Type="http://schemas.openxmlformats.org/officeDocument/2006/relationships/externalLink" Target="externalLinks/externalLink68.xml"/><Relationship Id="rId104" Type="http://schemas.openxmlformats.org/officeDocument/2006/relationships/externalLink" Target="externalLinks/externalLink75.xml"/><Relationship Id="rId120" Type="http://schemas.openxmlformats.org/officeDocument/2006/relationships/externalLink" Target="externalLinks/externalLink91.xml"/><Relationship Id="rId125" Type="http://schemas.openxmlformats.org/officeDocument/2006/relationships/externalLink" Target="externalLinks/externalLink96.xml"/><Relationship Id="rId141" Type="http://schemas.openxmlformats.org/officeDocument/2006/relationships/externalLink" Target="externalLinks/externalLink112.xml"/><Relationship Id="rId146" Type="http://schemas.openxmlformats.org/officeDocument/2006/relationships/externalLink" Target="externalLinks/externalLink117.xml"/><Relationship Id="rId7" Type="http://schemas.openxmlformats.org/officeDocument/2006/relationships/worksheet" Target="worksheets/sheet7.xml"/><Relationship Id="rId71" Type="http://schemas.openxmlformats.org/officeDocument/2006/relationships/externalLink" Target="externalLinks/externalLink42.xml"/><Relationship Id="rId92" Type="http://schemas.openxmlformats.org/officeDocument/2006/relationships/externalLink" Target="externalLinks/externalLink63.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11.xml"/><Relationship Id="rId45" Type="http://schemas.openxmlformats.org/officeDocument/2006/relationships/externalLink" Target="externalLinks/externalLink16.xml"/><Relationship Id="rId66" Type="http://schemas.openxmlformats.org/officeDocument/2006/relationships/externalLink" Target="externalLinks/externalLink37.xml"/><Relationship Id="rId87" Type="http://schemas.openxmlformats.org/officeDocument/2006/relationships/externalLink" Target="externalLinks/externalLink58.xml"/><Relationship Id="rId110" Type="http://schemas.openxmlformats.org/officeDocument/2006/relationships/externalLink" Target="externalLinks/externalLink81.xml"/><Relationship Id="rId115" Type="http://schemas.openxmlformats.org/officeDocument/2006/relationships/externalLink" Target="externalLinks/externalLink86.xml"/><Relationship Id="rId131" Type="http://schemas.openxmlformats.org/officeDocument/2006/relationships/externalLink" Target="externalLinks/externalLink102.xml"/><Relationship Id="rId136" Type="http://schemas.openxmlformats.org/officeDocument/2006/relationships/externalLink" Target="externalLinks/externalLink107.xml"/><Relationship Id="rId157" Type="http://schemas.openxmlformats.org/officeDocument/2006/relationships/externalLink" Target="externalLinks/externalLink128.xml"/><Relationship Id="rId61" Type="http://schemas.openxmlformats.org/officeDocument/2006/relationships/externalLink" Target="externalLinks/externalLink32.xml"/><Relationship Id="rId82" Type="http://schemas.openxmlformats.org/officeDocument/2006/relationships/externalLink" Target="externalLinks/externalLink53.xml"/><Relationship Id="rId152" Type="http://schemas.openxmlformats.org/officeDocument/2006/relationships/externalLink" Target="externalLinks/externalLink12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56" Type="http://schemas.openxmlformats.org/officeDocument/2006/relationships/externalLink" Target="externalLinks/externalLink27.xml"/><Relationship Id="rId77" Type="http://schemas.openxmlformats.org/officeDocument/2006/relationships/externalLink" Target="externalLinks/externalLink48.xml"/><Relationship Id="rId100" Type="http://schemas.openxmlformats.org/officeDocument/2006/relationships/externalLink" Target="externalLinks/externalLink71.xml"/><Relationship Id="rId105" Type="http://schemas.openxmlformats.org/officeDocument/2006/relationships/externalLink" Target="externalLinks/externalLink76.xml"/><Relationship Id="rId126" Type="http://schemas.openxmlformats.org/officeDocument/2006/relationships/externalLink" Target="externalLinks/externalLink97.xml"/><Relationship Id="rId147" Type="http://schemas.openxmlformats.org/officeDocument/2006/relationships/externalLink" Target="externalLinks/externalLink118.xml"/><Relationship Id="rId8" Type="http://schemas.openxmlformats.org/officeDocument/2006/relationships/worksheet" Target="worksheets/sheet8.xml"/><Relationship Id="rId51" Type="http://schemas.openxmlformats.org/officeDocument/2006/relationships/externalLink" Target="externalLinks/externalLink22.xml"/><Relationship Id="rId72" Type="http://schemas.openxmlformats.org/officeDocument/2006/relationships/externalLink" Target="externalLinks/externalLink43.xml"/><Relationship Id="rId93" Type="http://schemas.openxmlformats.org/officeDocument/2006/relationships/externalLink" Target="externalLinks/externalLink64.xml"/><Relationship Id="rId98" Type="http://schemas.openxmlformats.org/officeDocument/2006/relationships/externalLink" Target="externalLinks/externalLink69.xml"/><Relationship Id="rId121" Type="http://schemas.openxmlformats.org/officeDocument/2006/relationships/externalLink" Target="externalLinks/externalLink92.xml"/><Relationship Id="rId142" Type="http://schemas.openxmlformats.org/officeDocument/2006/relationships/externalLink" Target="externalLinks/externalLink113.xml"/><Relationship Id="rId163"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7.xml"/><Relationship Id="rId67" Type="http://schemas.openxmlformats.org/officeDocument/2006/relationships/externalLink" Target="externalLinks/externalLink38.xml"/><Relationship Id="rId116" Type="http://schemas.openxmlformats.org/officeDocument/2006/relationships/externalLink" Target="externalLinks/externalLink87.xml"/><Relationship Id="rId137" Type="http://schemas.openxmlformats.org/officeDocument/2006/relationships/externalLink" Target="externalLinks/externalLink108.xml"/><Relationship Id="rId158" Type="http://schemas.openxmlformats.org/officeDocument/2006/relationships/externalLink" Target="externalLinks/externalLink129.xml"/><Relationship Id="rId20" Type="http://schemas.openxmlformats.org/officeDocument/2006/relationships/worksheet" Target="worksheets/sheet20.xml"/><Relationship Id="rId41" Type="http://schemas.openxmlformats.org/officeDocument/2006/relationships/externalLink" Target="externalLinks/externalLink12.xml"/><Relationship Id="rId62" Type="http://schemas.openxmlformats.org/officeDocument/2006/relationships/externalLink" Target="externalLinks/externalLink33.xml"/><Relationship Id="rId83" Type="http://schemas.openxmlformats.org/officeDocument/2006/relationships/externalLink" Target="externalLinks/externalLink54.xml"/><Relationship Id="rId88" Type="http://schemas.openxmlformats.org/officeDocument/2006/relationships/externalLink" Target="externalLinks/externalLink59.xml"/><Relationship Id="rId111" Type="http://schemas.openxmlformats.org/officeDocument/2006/relationships/externalLink" Target="externalLinks/externalLink82.xml"/><Relationship Id="rId132" Type="http://schemas.openxmlformats.org/officeDocument/2006/relationships/externalLink" Target="externalLinks/externalLink103.xml"/><Relationship Id="rId153" Type="http://schemas.openxmlformats.org/officeDocument/2006/relationships/externalLink" Target="externalLinks/externalLink124.xml"/><Relationship Id="rId15" Type="http://schemas.openxmlformats.org/officeDocument/2006/relationships/worksheet" Target="worksheets/sheet15.xml"/><Relationship Id="rId36" Type="http://schemas.openxmlformats.org/officeDocument/2006/relationships/externalLink" Target="externalLinks/externalLink7.xml"/><Relationship Id="rId57" Type="http://schemas.openxmlformats.org/officeDocument/2006/relationships/externalLink" Target="externalLinks/externalLink28.xml"/><Relationship Id="rId106" Type="http://schemas.openxmlformats.org/officeDocument/2006/relationships/externalLink" Target="externalLinks/externalLink77.xml"/><Relationship Id="rId127" Type="http://schemas.openxmlformats.org/officeDocument/2006/relationships/externalLink" Target="externalLinks/externalLink98.xml"/><Relationship Id="rId10" Type="http://schemas.openxmlformats.org/officeDocument/2006/relationships/worksheet" Target="worksheets/sheet10.xml"/><Relationship Id="rId31" Type="http://schemas.openxmlformats.org/officeDocument/2006/relationships/externalLink" Target="externalLinks/externalLink2.xml"/><Relationship Id="rId52" Type="http://schemas.openxmlformats.org/officeDocument/2006/relationships/externalLink" Target="externalLinks/externalLink23.xml"/><Relationship Id="rId73" Type="http://schemas.openxmlformats.org/officeDocument/2006/relationships/externalLink" Target="externalLinks/externalLink44.xml"/><Relationship Id="rId78" Type="http://schemas.openxmlformats.org/officeDocument/2006/relationships/externalLink" Target="externalLinks/externalLink49.xml"/><Relationship Id="rId94" Type="http://schemas.openxmlformats.org/officeDocument/2006/relationships/externalLink" Target="externalLinks/externalLink65.xml"/><Relationship Id="rId99" Type="http://schemas.openxmlformats.org/officeDocument/2006/relationships/externalLink" Target="externalLinks/externalLink70.xml"/><Relationship Id="rId101" Type="http://schemas.openxmlformats.org/officeDocument/2006/relationships/externalLink" Target="externalLinks/externalLink72.xml"/><Relationship Id="rId122" Type="http://schemas.openxmlformats.org/officeDocument/2006/relationships/externalLink" Target="externalLinks/externalLink93.xml"/><Relationship Id="rId143" Type="http://schemas.openxmlformats.org/officeDocument/2006/relationships/externalLink" Target="externalLinks/externalLink114.xml"/><Relationship Id="rId148" Type="http://schemas.openxmlformats.org/officeDocument/2006/relationships/externalLink" Target="externalLinks/externalLink119.xml"/><Relationship Id="rId16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8.xml"/><Relationship Id="rId68" Type="http://schemas.openxmlformats.org/officeDocument/2006/relationships/externalLink" Target="externalLinks/externalLink39.xml"/><Relationship Id="rId89" Type="http://schemas.openxmlformats.org/officeDocument/2006/relationships/externalLink" Target="externalLinks/externalLink60.xml"/><Relationship Id="rId112" Type="http://schemas.openxmlformats.org/officeDocument/2006/relationships/externalLink" Target="externalLinks/externalLink83.xml"/><Relationship Id="rId133" Type="http://schemas.openxmlformats.org/officeDocument/2006/relationships/externalLink" Target="externalLinks/externalLink104.xml"/><Relationship Id="rId154" Type="http://schemas.openxmlformats.org/officeDocument/2006/relationships/externalLink" Target="externalLinks/externalLink125.xml"/><Relationship Id="rId16" Type="http://schemas.openxmlformats.org/officeDocument/2006/relationships/worksheet" Target="worksheets/sheet16.xml"/><Relationship Id="rId37" Type="http://schemas.openxmlformats.org/officeDocument/2006/relationships/externalLink" Target="externalLinks/externalLink8.xml"/><Relationship Id="rId58" Type="http://schemas.openxmlformats.org/officeDocument/2006/relationships/externalLink" Target="externalLinks/externalLink29.xml"/><Relationship Id="rId79" Type="http://schemas.openxmlformats.org/officeDocument/2006/relationships/externalLink" Target="externalLinks/externalLink50.xml"/><Relationship Id="rId102" Type="http://schemas.openxmlformats.org/officeDocument/2006/relationships/externalLink" Target="externalLinks/externalLink73.xml"/><Relationship Id="rId123" Type="http://schemas.openxmlformats.org/officeDocument/2006/relationships/externalLink" Target="externalLinks/externalLink94.xml"/><Relationship Id="rId144" Type="http://schemas.openxmlformats.org/officeDocument/2006/relationships/externalLink" Target="externalLinks/externalLink115.xml"/><Relationship Id="rId90" Type="http://schemas.openxmlformats.org/officeDocument/2006/relationships/externalLink" Target="externalLinks/externalLink61.xml"/><Relationship Id="rId165" Type="http://schemas.openxmlformats.org/officeDocument/2006/relationships/customXml" Target="../customXml/item3.xml"/><Relationship Id="rId27" Type="http://schemas.openxmlformats.org/officeDocument/2006/relationships/worksheet" Target="worksheets/sheet27.xml"/><Relationship Id="rId48" Type="http://schemas.openxmlformats.org/officeDocument/2006/relationships/externalLink" Target="externalLinks/externalLink19.xml"/><Relationship Id="rId69" Type="http://schemas.openxmlformats.org/officeDocument/2006/relationships/externalLink" Target="externalLinks/externalLink40.xml"/><Relationship Id="rId113" Type="http://schemas.openxmlformats.org/officeDocument/2006/relationships/externalLink" Target="externalLinks/externalLink84.xml"/><Relationship Id="rId134" Type="http://schemas.openxmlformats.org/officeDocument/2006/relationships/externalLink" Target="externalLinks/externalLink105.xml"/><Relationship Id="rId80" Type="http://schemas.openxmlformats.org/officeDocument/2006/relationships/externalLink" Target="externalLinks/externalLink51.xml"/><Relationship Id="rId155" Type="http://schemas.openxmlformats.org/officeDocument/2006/relationships/externalLink" Target="externalLinks/externalLink12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692380</xdr:colOff>
      <xdr:row>36</xdr:row>
      <xdr:rowOff>91440</xdr:rowOff>
    </xdr:from>
    <xdr:to>
      <xdr:col>14</xdr:col>
      <xdr:colOff>597894</xdr:colOff>
      <xdr:row>78</xdr:row>
      <xdr:rowOff>94331</xdr:rowOff>
    </xdr:to>
    <xdr:pic>
      <xdr:nvPicPr>
        <xdr:cNvPr id="2" name="Imagen 1">
          <a:extLst>
            <a:ext uri="{FF2B5EF4-FFF2-40B4-BE49-F238E27FC236}">
              <a16:creationId xmlns:a16="http://schemas.microsoft.com/office/drawing/2014/main" id="{BE6FEA47-0489-4C54-B1DE-900D61720C9E}"/>
            </a:ext>
          </a:extLst>
        </xdr:cNvPr>
        <xdr:cNvPicPr>
          <a:picLocks noChangeAspect="1"/>
        </xdr:cNvPicPr>
      </xdr:nvPicPr>
      <xdr:blipFill>
        <a:blip xmlns:r="http://schemas.openxmlformats.org/officeDocument/2006/relationships" r:embed="rId1"/>
        <a:stretch>
          <a:fillRect/>
        </a:stretch>
      </xdr:blipFill>
      <xdr:spPr>
        <a:xfrm>
          <a:off x="7436080" y="9189720"/>
          <a:ext cx="5452874" cy="7043771"/>
        </a:xfrm>
        <a:prstGeom prst="rect">
          <a:avLst/>
        </a:prstGeom>
      </xdr:spPr>
    </xdr:pic>
    <xdr:clientData/>
  </xdr:twoCellAnchor>
  <xdr:twoCellAnchor editAs="oneCell">
    <xdr:from>
      <xdr:col>26</xdr:col>
      <xdr:colOff>415637</xdr:colOff>
      <xdr:row>38</xdr:row>
      <xdr:rowOff>98714</xdr:rowOff>
    </xdr:from>
    <xdr:to>
      <xdr:col>34</xdr:col>
      <xdr:colOff>132983</xdr:colOff>
      <xdr:row>81</xdr:row>
      <xdr:rowOff>60822</xdr:rowOff>
    </xdr:to>
    <xdr:pic>
      <xdr:nvPicPr>
        <xdr:cNvPr id="4" name="Imagen 3">
          <a:extLst>
            <a:ext uri="{FF2B5EF4-FFF2-40B4-BE49-F238E27FC236}">
              <a16:creationId xmlns:a16="http://schemas.microsoft.com/office/drawing/2014/main" id="{5F1E638E-AC80-43BE-B3C6-38BA47046AF7}"/>
            </a:ext>
          </a:extLst>
        </xdr:cNvPr>
        <xdr:cNvPicPr>
          <a:picLocks noChangeAspect="1"/>
        </xdr:cNvPicPr>
      </xdr:nvPicPr>
      <xdr:blipFill>
        <a:blip xmlns:r="http://schemas.openxmlformats.org/officeDocument/2006/relationships" r:embed="rId2"/>
        <a:stretch>
          <a:fillRect/>
        </a:stretch>
      </xdr:blipFill>
      <xdr:spPr>
        <a:xfrm>
          <a:off x="22216457" y="9532274"/>
          <a:ext cx="6057186" cy="7170628"/>
        </a:xfrm>
        <a:prstGeom prst="rect">
          <a:avLst/>
        </a:prstGeom>
      </xdr:spPr>
    </xdr:pic>
    <xdr:clientData/>
  </xdr:twoCellAnchor>
  <xdr:twoCellAnchor editAs="oneCell">
    <xdr:from>
      <xdr:col>6</xdr:col>
      <xdr:colOff>294490</xdr:colOff>
      <xdr:row>0</xdr:row>
      <xdr:rowOff>105784</xdr:rowOff>
    </xdr:from>
    <xdr:to>
      <xdr:col>14</xdr:col>
      <xdr:colOff>611652</xdr:colOff>
      <xdr:row>30</xdr:row>
      <xdr:rowOff>55498</xdr:rowOff>
    </xdr:to>
    <xdr:pic>
      <xdr:nvPicPr>
        <xdr:cNvPr id="5" name="Imagen 4">
          <a:extLst>
            <a:ext uri="{FF2B5EF4-FFF2-40B4-BE49-F238E27FC236}">
              <a16:creationId xmlns:a16="http://schemas.microsoft.com/office/drawing/2014/main" id="{3AE9B94B-DC35-4F41-AA64-EB2247740653}"/>
            </a:ext>
          </a:extLst>
        </xdr:cNvPr>
        <xdr:cNvPicPr>
          <a:picLocks noChangeAspect="1"/>
        </xdr:cNvPicPr>
      </xdr:nvPicPr>
      <xdr:blipFill>
        <a:blip xmlns:r="http://schemas.openxmlformats.org/officeDocument/2006/relationships" r:embed="rId3"/>
        <a:stretch>
          <a:fillRect/>
        </a:stretch>
      </xdr:blipFill>
      <xdr:spPr>
        <a:xfrm>
          <a:off x="6065519" y="105784"/>
          <a:ext cx="6413162" cy="7793832"/>
        </a:xfrm>
        <a:prstGeom prst="rect">
          <a:avLst/>
        </a:prstGeom>
      </xdr:spPr>
    </xdr:pic>
    <xdr:clientData/>
  </xdr:twoCellAnchor>
  <xdr:twoCellAnchor editAs="oneCell">
    <xdr:from>
      <xdr:col>15</xdr:col>
      <xdr:colOff>186018</xdr:colOff>
      <xdr:row>3</xdr:row>
      <xdr:rowOff>122144</xdr:rowOff>
    </xdr:from>
    <xdr:to>
      <xdr:col>23</xdr:col>
      <xdr:colOff>63069</xdr:colOff>
      <xdr:row>32</xdr:row>
      <xdr:rowOff>85148</xdr:rowOff>
    </xdr:to>
    <xdr:pic>
      <xdr:nvPicPr>
        <xdr:cNvPr id="7" name="Imagen 6">
          <a:extLst>
            <a:ext uri="{FF2B5EF4-FFF2-40B4-BE49-F238E27FC236}">
              <a16:creationId xmlns:a16="http://schemas.microsoft.com/office/drawing/2014/main" id="{9469D3D0-A60B-4E8C-BC04-823C7CD82A2B}"/>
            </a:ext>
          </a:extLst>
        </xdr:cNvPr>
        <xdr:cNvPicPr>
          <a:picLocks noChangeAspect="1"/>
        </xdr:cNvPicPr>
      </xdr:nvPicPr>
      <xdr:blipFill>
        <a:blip xmlns:r="http://schemas.openxmlformats.org/officeDocument/2006/relationships" r:embed="rId4"/>
        <a:stretch>
          <a:fillRect/>
        </a:stretch>
      </xdr:blipFill>
      <xdr:spPr>
        <a:xfrm>
          <a:off x="12815047" y="603997"/>
          <a:ext cx="5973051" cy="7639033"/>
        </a:xfrm>
        <a:prstGeom prst="rect">
          <a:avLst/>
        </a:prstGeom>
      </xdr:spPr>
    </xdr:pic>
    <xdr:clientData/>
  </xdr:twoCellAnchor>
  <xdr:twoCellAnchor editAs="oneCell">
    <xdr:from>
      <xdr:col>17</xdr:col>
      <xdr:colOff>0</xdr:colOff>
      <xdr:row>38</xdr:row>
      <xdr:rowOff>0</xdr:rowOff>
    </xdr:from>
    <xdr:to>
      <xdr:col>24</xdr:col>
      <xdr:colOff>76992</xdr:colOff>
      <xdr:row>80</xdr:row>
      <xdr:rowOff>6047</xdr:rowOff>
    </xdr:to>
    <xdr:pic>
      <xdr:nvPicPr>
        <xdr:cNvPr id="8" name="Imagen 7">
          <a:extLst>
            <a:ext uri="{FF2B5EF4-FFF2-40B4-BE49-F238E27FC236}">
              <a16:creationId xmlns:a16="http://schemas.microsoft.com/office/drawing/2014/main" id="{7F68CE7C-0715-4D85-AD24-701050CC2C8F}"/>
            </a:ext>
          </a:extLst>
        </xdr:cNvPr>
        <xdr:cNvPicPr>
          <a:picLocks noChangeAspect="1"/>
        </xdr:cNvPicPr>
      </xdr:nvPicPr>
      <xdr:blipFill>
        <a:blip xmlns:r="http://schemas.openxmlformats.org/officeDocument/2006/relationships" r:embed="rId5"/>
        <a:stretch>
          <a:fillRect/>
        </a:stretch>
      </xdr:blipFill>
      <xdr:spPr>
        <a:xfrm>
          <a:off x="14668500" y="9433560"/>
          <a:ext cx="5624352" cy="7036169"/>
        </a:xfrm>
        <a:prstGeom prst="rect">
          <a:avLst/>
        </a:prstGeom>
      </xdr:spPr>
    </xdr:pic>
    <xdr:clientData/>
  </xdr:twoCellAnchor>
  <xdr:twoCellAnchor editAs="oneCell">
    <xdr:from>
      <xdr:col>17</xdr:col>
      <xdr:colOff>0</xdr:colOff>
      <xdr:row>84</xdr:row>
      <xdr:rowOff>0</xdr:rowOff>
    </xdr:from>
    <xdr:to>
      <xdr:col>24</xdr:col>
      <xdr:colOff>181782</xdr:colOff>
      <xdr:row>126</xdr:row>
      <xdr:rowOff>20058</xdr:rowOff>
    </xdr:to>
    <xdr:pic>
      <xdr:nvPicPr>
        <xdr:cNvPr id="9" name="Imagen 8">
          <a:extLst>
            <a:ext uri="{FF2B5EF4-FFF2-40B4-BE49-F238E27FC236}">
              <a16:creationId xmlns:a16="http://schemas.microsoft.com/office/drawing/2014/main" id="{00436E36-879C-4745-8738-09213A32BFC2}"/>
            </a:ext>
          </a:extLst>
        </xdr:cNvPr>
        <xdr:cNvPicPr>
          <a:picLocks noChangeAspect="1"/>
        </xdr:cNvPicPr>
      </xdr:nvPicPr>
      <xdr:blipFill>
        <a:blip xmlns:r="http://schemas.openxmlformats.org/officeDocument/2006/relationships" r:embed="rId6"/>
        <a:stretch>
          <a:fillRect/>
        </a:stretch>
      </xdr:blipFill>
      <xdr:spPr>
        <a:xfrm>
          <a:off x="14668500" y="17145000"/>
          <a:ext cx="5729142" cy="7060938"/>
        </a:xfrm>
        <a:prstGeom prst="rect">
          <a:avLst/>
        </a:prstGeom>
      </xdr:spPr>
    </xdr:pic>
    <xdr:clientData/>
  </xdr:twoCellAnchor>
  <xdr:twoCellAnchor editAs="oneCell">
    <xdr:from>
      <xdr:col>17</xdr:col>
      <xdr:colOff>19050</xdr:colOff>
      <xdr:row>126</xdr:row>
      <xdr:rowOff>0</xdr:rowOff>
    </xdr:from>
    <xdr:to>
      <xdr:col>24</xdr:col>
      <xdr:colOff>115095</xdr:colOff>
      <xdr:row>167</xdr:row>
      <xdr:rowOff>124823</xdr:rowOff>
    </xdr:to>
    <xdr:pic>
      <xdr:nvPicPr>
        <xdr:cNvPr id="10" name="Imagen 9">
          <a:extLst>
            <a:ext uri="{FF2B5EF4-FFF2-40B4-BE49-F238E27FC236}">
              <a16:creationId xmlns:a16="http://schemas.microsoft.com/office/drawing/2014/main" id="{A37715C7-E75E-4885-9419-DA4D1E6F8C00}"/>
            </a:ext>
          </a:extLst>
        </xdr:cNvPr>
        <xdr:cNvPicPr>
          <a:picLocks noChangeAspect="1"/>
        </xdr:cNvPicPr>
      </xdr:nvPicPr>
      <xdr:blipFill>
        <a:blip xmlns:r="http://schemas.openxmlformats.org/officeDocument/2006/relationships" r:embed="rId7"/>
        <a:stretch>
          <a:fillRect/>
        </a:stretch>
      </xdr:blipFill>
      <xdr:spPr>
        <a:xfrm>
          <a:off x="14687550" y="24185880"/>
          <a:ext cx="5643405" cy="6998063"/>
        </a:xfrm>
        <a:prstGeom prst="rect">
          <a:avLst/>
        </a:prstGeom>
      </xdr:spPr>
    </xdr:pic>
    <xdr:clientData/>
  </xdr:twoCellAnchor>
  <xdr:twoCellAnchor editAs="oneCell">
    <xdr:from>
      <xdr:col>17</xdr:col>
      <xdr:colOff>304800</xdr:colOff>
      <xdr:row>169</xdr:row>
      <xdr:rowOff>19050</xdr:rowOff>
    </xdr:from>
    <xdr:to>
      <xdr:col>24</xdr:col>
      <xdr:colOff>343687</xdr:colOff>
      <xdr:row>209</xdr:row>
      <xdr:rowOff>105744</xdr:rowOff>
    </xdr:to>
    <xdr:pic>
      <xdr:nvPicPr>
        <xdr:cNvPr id="11" name="Imagen 10">
          <a:extLst>
            <a:ext uri="{FF2B5EF4-FFF2-40B4-BE49-F238E27FC236}">
              <a16:creationId xmlns:a16="http://schemas.microsoft.com/office/drawing/2014/main" id="{F98013F3-CA19-46A5-BB1B-7F5081B30E84}"/>
            </a:ext>
          </a:extLst>
        </xdr:cNvPr>
        <xdr:cNvPicPr>
          <a:picLocks noChangeAspect="1"/>
        </xdr:cNvPicPr>
      </xdr:nvPicPr>
      <xdr:blipFill>
        <a:blip xmlns:r="http://schemas.openxmlformats.org/officeDocument/2006/relationships" r:embed="rId8"/>
        <a:stretch>
          <a:fillRect/>
        </a:stretch>
      </xdr:blipFill>
      <xdr:spPr>
        <a:xfrm>
          <a:off x="14973300" y="31413450"/>
          <a:ext cx="5586247" cy="6792294"/>
        </a:xfrm>
        <a:prstGeom prst="rect">
          <a:avLst/>
        </a:prstGeom>
      </xdr:spPr>
    </xdr:pic>
    <xdr:clientData/>
  </xdr:twoCellAnchor>
  <xdr:twoCellAnchor editAs="oneCell">
    <xdr:from>
      <xdr:col>17</xdr:col>
      <xdr:colOff>723900</xdr:colOff>
      <xdr:row>212</xdr:row>
      <xdr:rowOff>95250</xdr:rowOff>
    </xdr:from>
    <xdr:to>
      <xdr:col>25</xdr:col>
      <xdr:colOff>2472</xdr:colOff>
      <xdr:row>254</xdr:row>
      <xdr:rowOff>48623</xdr:rowOff>
    </xdr:to>
    <xdr:pic>
      <xdr:nvPicPr>
        <xdr:cNvPr id="12" name="Imagen 11">
          <a:extLst>
            <a:ext uri="{FF2B5EF4-FFF2-40B4-BE49-F238E27FC236}">
              <a16:creationId xmlns:a16="http://schemas.microsoft.com/office/drawing/2014/main" id="{8D183E7A-49D9-4119-BB00-FF0273B37758}"/>
            </a:ext>
          </a:extLst>
        </xdr:cNvPr>
        <xdr:cNvPicPr>
          <a:picLocks noChangeAspect="1"/>
        </xdr:cNvPicPr>
      </xdr:nvPicPr>
      <xdr:blipFill>
        <a:blip xmlns:r="http://schemas.openxmlformats.org/officeDocument/2006/relationships" r:embed="rId9"/>
        <a:stretch>
          <a:fillRect/>
        </a:stretch>
      </xdr:blipFill>
      <xdr:spPr>
        <a:xfrm>
          <a:off x="15392400" y="38698170"/>
          <a:ext cx="5614826" cy="6994253"/>
        </a:xfrm>
        <a:prstGeom prst="rect">
          <a:avLst/>
        </a:prstGeom>
      </xdr:spPr>
    </xdr:pic>
    <xdr:clientData/>
  </xdr:twoCellAnchor>
  <xdr:twoCellAnchor editAs="oneCell">
    <xdr:from>
      <xdr:col>7</xdr:col>
      <xdr:colOff>598715</xdr:colOff>
      <xdr:row>80</xdr:row>
      <xdr:rowOff>97972</xdr:rowOff>
    </xdr:from>
    <xdr:to>
      <xdr:col>14</xdr:col>
      <xdr:colOff>561386</xdr:colOff>
      <xdr:row>124</xdr:row>
      <xdr:rowOff>86726</xdr:rowOff>
    </xdr:to>
    <xdr:pic>
      <xdr:nvPicPr>
        <xdr:cNvPr id="13" name="Imagen 12">
          <a:extLst>
            <a:ext uri="{FF2B5EF4-FFF2-40B4-BE49-F238E27FC236}">
              <a16:creationId xmlns:a16="http://schemas.microsoft.com/office/drawing/2014/main" id="{773934F2-C0E1-9EF8-5E4E-21E5A91CCC5A}"/>
            </a:ext>
          </a:extLst>
        </xdr:cNvPr>
        <xdr:cNvPicPr>
          <a:picLocks noChangeAspect="1"/>
        </xdr:cNvPicPr>
      </xdr:nvPicPr>
      <xdr:blipFill>
        <a:blip xmlns:r="http://schemas.openxmlformats.org/officeDocument/2006/relationships" r:embed="rId10"/>
        <a:stretch>
          <a:fillRect/>
        </a:stretch>
      </xdr:blipFill>
      <xdr:spPr>
        <a:xfrm>
          <a:off x="7369629" y="16274143"/>
          <a:ext cx="5525271" cy="7173326"/>
        </a:xfrm>
        <a:prstGeom prst="rect">
          <a:avLst/>
        </a:prstGeom>
      </xdr:spPr>
    </xdr:pic>
    <xdr:clientData/>
  </xdr:twoCellAnchor>
  <xdr:twoCellAnchor editAs="oneCell">
    <xdr:from>
      <xdr:col>26</xdr:col>
      <xdr:colOff>707571</xdr:colOff>
      <xdr:row>6</xdr:row>
      <xdr:rowOff>0</xdr:rowOff>
    </xdr:from>
    <xdr:to>
      <xdr:col>35</xdr:col>
      <xdr:colOff>233614</xdr:colOff>
      <xdr:row>39</xdr:row>
      <xdr:rowOff>92366</xdr:rowOff>
    </xdr:to>
    <xdr:pic>
      <xdr:nvPicPr>
        <xdr:cNvPr id="14" name="Imagen 13">
          <a:extLst>
            <a:ext uri="{FF2B5EF4-FFF2-40B4-BE49-F238E27FC236}">
              <a16:creationId xmlns:a16="http://schemas.microsoft.com/office/drawing/2014/main" id="{F4CF0C12-5179-05C6-EEBE-27106E9E0AAC}"/>
            </a:ext>
          </a:extLst>
        </xdr:cNvPr>
        <xdr:cNvPicPr>
          <a:picLocks noChangeAspect="1"/>
        </xdr:cNvPicPr>
      </xdr:nvPicPr>
      <xdr:blipFill>
        <a:blip xmlns:r="http://schemas.openxmlformats.org/officeDocument/2006/relationships" r:embed="rId11"/>
        <a:stretch>
          <a:fillRect/>
        </a:stretch>
      </xdr:blipFill>
      <xdr:spPr>
        <a:xfrm>
          <a:off x="22576971" y="990600"/>
          <a:ext cx="6677957" cy="85832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Mi%20unidad/PLAN%20DE%20ACCION%20DE%20ALCANTARILLADO%20PLUVIAL/DISE&#209;OS/PLUVIAL%20JJ%20CAMACHO/Presupuesto/APU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DOCUME~1/E0992656/CONFIG~1/Temp/MODELO%20GRADIENTES%20+%20IP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PRECIOS%20S.B.I.A.%20(E)\PRECIOS%20UNITARIOS\EDIFICACIONES\APUS\APUS%20EDIFICACIONE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Informaci&#243;n%20Metrol&#237;nea\Contratos\Metrolinea\CONSULTORIA%20METROLINEA\ESTRUCTURACION%20PLIEGOS%20DE%20CONDICIONES%20PORTAL%20NORTE\ENVIO%20%23%209\NORTE\PRESUPUESTO%20PORTAL%20NORTE%20V.3.1%20-%2009-07-2017.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Usuario\Documents\TRABAJO\2025\MAYO\Acueducto%20Amarillal\PRESUPUESTO%20AMARILL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s>
    <definedNames>
      <definedName name="ERR" refersTo="#¡REF!"/>
    </defined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B2" t="str">
            <v>Patrimonio
neto
personal</v>
          </cell>
        </row>
      </sheetData>
      <sheetData sheetId="1062"/>
      <sheetData sheetId="1063" refreshError="1"/>
      <sheetData sheetId="1064"/>
      <sheetData sheetId="1065">
        <row r="2">
          <cell r="A2">
            <v>0</v>
          </cell>
        </row>
      </sheetData>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sheetData sheetId="1097"/>
      <sheetData sheetId="1098"/>
      <sheetData sheetId="1099">
        <row r="2">
          <cell r="A2">
            <v>0</v>
          </cell>
        </row>
      </sheetData>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sheetData sheetId="1186"/>
      <sheetData sheetId="1187"/>
      <sheetData sheetId="1188"/>
      <sheetData sheetId="1189"/>
      <sheetData sheetId="1190"/>
      <sheetData sheetId="1191"/>
      <sheetData sheetId="1192"/>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sheetData sheetId="1207"/>
      <sheetData sheetId="1208"/>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5">
          <cell r="B5" t="str">
            <v>T1</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B2">
            <v>100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5">
          <cell r="B5" t="str">
            <v>T1</v>
          </cell>
        </row>
      </sheetData>
      <sheetData sheetId="1309">
        <row r="2">
          <cell r="B2">
            <v>100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sheetData sheetId="1315"/>
      <sheetData sheetId="1316">
        <row r="5">
          <cell r="B5" t="str">
            <v>T1</v>
          </cell>
        </row>
      </sheetData>
      <sheetData sheetId="1317">
        <row r="2">
          <cell r="B2">
            <v>100</v>
          </cell>
        </row>
      </sheetData>
      <sheetData sheetId="1318">
        <row r="2">
          <cell r="A2">
            <v>0</v>
          </cell>
        </row>
      </sheetData>
      <sheetData sheetId="1319">
        <row r="2">
          <cell r="A2">
            <v>0</v>
          </cell>
        </row>
      </sheetData>
      <sheetData sheetId="1320">
        <row r="5">
          <cell r="B5" t="str">
            <v>T1</v>
          </cell>
        </row>
      </sheetData>
      <sheetData sheetId="1321">
        <row r="2">
          <cell r="B2">
            <v>100</v>
          </cell>
        </row>
      </sheetData>
      <sheetData sheetId="1322">
        <row r="2">
          <cell r="A2">
            <v>0</v>
          </cell>
        </row>
      </sheetData>
      <sheetData sheetId="1323">
        <row r="2">
          <cell r="A2">
            <v>0</v>
          </cell>
        </row>
      </sheetData>
      <sheetData sheetId="1324"/>
      <sheetData sheetId="1325"/>
      <sheetData sheetId="1326"/>
      <sheetData sheetId="1327"/>
      <sheetData sheetId="1328">
        <row r="5">
          <cell r="B5" t="str">
            <v>T1</v>
          </cell>
        </row>
      </sheetData>
      <sheetData sheetId="1329">
        <row r="2">
          <cell r="B2">
            <v>100</v>
          </cell>
        </row>
      </sheetData>
      <sheetData sheetId="1330">
        <row r="2">
          <cell r="A2">
            <v>0</v>
          </cell>
        </row>
      </sheetData>
      <sheetData sheetId="1331">
        <row r="2">
          <cell r="A2">
            <v>0</v>
          </cell>
        </row>
      </sheetData>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sheetData sheetId="1417"/>
      <sheetData sheetId="1418"/>
      <sheetData sheetId="1419"/>
      <sheetData sheetId="1420"/>
      <sheetData sheetId="1421"/>
      <sheetData sheetId="1422"/>
      <sheetData sheetId="1423"/>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sheetData sheetId="1482">
        <row r="2">
          <cell r="A2">
            <v>0</v>
          </cell>
        </row>
      </sheetData>
      <sheetData sheetId="1483">
        <row r="2">
          <cell r="A2">
            <v>0</v>
          </cell>
        </row>
      </sheetData>
      <sheetData sheetId="1484">
        <row r="2">
          <cell r="A2">
            <v>0</v>
          </cell>
        </row>
      </sheetData>
      <sheetData sheetId="1485">
        <row r="2">
          <cell r="A2">
            <v>0</v>
          </cell>
        </row>
      </sheetData>
      <sheetData sheetId="1486"/>
      <sheetData sheetId="1487"/>
      <sheetData sheetId="1488"/>
      <sheetData sheetId="1489"/>
      <sheetData sheetId="1490"/>
      <sheetData sheetId="1491"/>
      <sheetData sheetId="1492"/>
      <sheetData sheetId="1493">
        <row r="2">
          <cell r="A2">
            <v>0</v>
          </cell>
        </row>
      </sheetData>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sheetData sheetId="1521"/>
      <sheetData sheetId="1522"/>
      <sheetData sheetId="1523"/>
      <sheetData sheetId="1524"/>
      <sheetData sheetId="1525"/>
      <sheetData sheetId="1526"/>
      <sheetData sheetId="1527"/>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sheetData sheetId="1542"/>
      <sheetData sheetId="1543"/>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5">
          <cell r="B5" t="str">
            <v>T1</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B2">
            <v>100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5">
          <cell r="B5" t="str">
            <v>T1</v>
          </cell>
        </row>
      </sheetData>
      <sheetData sheetId="1644">
        <row r="2">
          <cell r="B2">
            <v>100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sheetData sheetId="1650"/>
      <sheetData sheetId="1651">
        <row r="5">
          <cell r="B5" t="str">
            <v>T1</v>
          </cell>
        </row>
      </sheetData>
      <sheetData sheetId="1652">
        <row r="2">
          <cell r="B2">
            <v>100</v>
          </cell>
        </row>
      </sheetData>
      <sheetData sheetId="1653">
        <row r="2">
          <cell r="A2">
            <v>0</v>
          </cell>
        </row>
      </sheetData>
      <sheetData sheetId="1654">
        <row r="2">
          <cell r="A2">
            <v>0</v>
          </cell>
        </row>
      </sheetData>
      <sheetData sheetId="1655">
        <row r="5">
          <cell r="B5" t="str">
            <v>T1</v>
          </cell>
        </row>
      </sheetData>
      <sheetData sheetId="1656">
        <row r="2">
          <cell r="B2">
            <v>100</v>
          </cell>
        </row>
      </sheetData>
      <sheetData sheetId="1657">
        <row r="2">
          <cell r="A2">
            <v>0</v>
          </cell>
        </row>
      </sheetData>
      <sheetData sheetId="1658">
        <row r="2">
          <cell r="A2">
            <v>0</v>
          </cell>
        </row>
      </sheetData>
      <sheetData sheetId="1659"/>
      <sheetData sheetId="1660"/>
      <sheetData sheetId="1661"/>
      <sheetData sheetId="1662"/>
      <sheetData sheetId="1663">
        <row r="5">
          <cell r="B5" t="str">
            <v>T1</v>
          </cell>
        </row>
      </sheetData>
      <sheetData sheetId="1664">
        <row r="2">
          <cell r="B2">
            <v>100</v>
          </cell>
        </row>
      </sheetData>
      <sheetData sheetId="1665">
        <row r="2">
          <cell r="A2">
            <v>0</v>
          </cell>
        </row>
      </sheetData>
      <sheetData sheetId="1666">
        <row r="2">
          <cell r="A2">
            <v>0</v>
          </cell>
        </row>
      </sheetData>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sheetData sheetId="1692"/>
      <sheetData sheetId="1693"/>
      <sheetData sheetId="1694" refreshError="1"/>
      <sheetData sheetId="1695" refreshError="1"/>
      <sheetData sheetId="1696" refreshError="1"/>
      <sheetData sheetId="1697">
        <row r="2">
          <cell r="A2">
            <v>0</v>
          </cell>
        </row>
      </sheetData>
      <sheetData sheetId="1698"/>
      <sheetData sheetId="1699">
        <row r="2">
          <cell r="A2">
            <v>0</v>
          </cell>
        </row>
      </sheetData>
      <sheetData sheetId="1700"/>
      <sheetData sheetId="1701"/>
      <sheetData sheetId="1702"/>
      <sheetData sheetId="1703">
        <row r="2">
          <cell r="A2">
            <v>0</v>
          </cell>
        </row>
      </sheetData>
      <sheetData sheetId="1704">
        <row r="2">
          <cell r="A2">
            <v>0</v>
          </cell>
        </row>
      </sheetData>
      <sheetData sheetId="1705">
        <row r="2">
          <cell r="A2">
            <v>0</v>
          </cell>
        </row>
      </sheetData>
      <sheetData sheetId="1706"/>
      <sheetData sheetId="1707">
        <row r="2">
          <cell r="A2">
            <v>0</v>
          </cell>
        </row>
      </sheetData>
      <sheetData sheetId="1708" refreshError="1"/>
      <sheetData sheetId="1709" refreshError="1"/>
      <sheetData sheetId="1710"/>
      <sheetData sheetId="17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ENTACION"/>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CCIDENTES DE 1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row r="33">
          <cell r="C33">
            <v>0.77967625899280601</v>
          </cell>
        </row>
      </sheetData>
      <sheetData sheetId="579"/>
      <sheetData sheetId="580"/>
      <sheetData sheetId="581" refreshError="1"/>
      <sheetData sheetId="582" refreshError="1"/>
      <sheetData sheetId="583"/>
      <sheetData sheetId="584" refreshError="1"/>
      <sheetData sheetId="585" refreshError="1"/>
      <sheetData sheetId="586" refreshError="1"/>
      <sheetData sheetId="587" refreshError="1"/>
      <sheetData sheetId="588"/>
      <sheetData sheetId="589" refreshError="1"/>
      <sheetData sheetId="590" refreshError="1"/>
      <sheetData sheetId="591"/>
      <sheetData sheetId="592"/>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50">
          <cell r="H50">
            <v>971</v>
          </cell>
        </row>
      </sheetData>
      <sheetData sheetId="617">
        <row r="50">
          <cell r="H50">
            <v>1192</v>
          </cell>
        </row>
      </sheetData>
      <sheetData sheetId="618"/>
      <sheetData sheetId="619">
        <row r="168">
          <cell r="D168">
            <v>10046</v>
          </cell>
        </row>
      </sheetData>
      <sheetData sheetId="620">
        <row r="51">
          <cell r="D51">
            <v>698</v>
          </cell>
        </row>
      </sheetData>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ow r="1">
          <cell r="A1" t="str">
            <v>INSTITUTO NACIONAL DE VIAS</v>
          </cell>
        </row>
      </sheetData>
      <sheetData sheetId="637"/>
      <sheetData sheetId="638"/>
      <sheetData sheetId="639"/>
      <sheetData sheetId="640"/>
      <sheetData sheetId="641"/>
      <sheetData sheetId="642">
        <row r="52">
          <cell r="H52">
            <v>117768</v>
          </cell>
        </row>
      </sheetData>
      <sheetData sheetId="643"/>
      <sheetData sheetId="644"/>
      <sheetData sheetId="645"/>
      <sheetData sheetId="646"/>
      <sheetData sheetId="647" refreshError="1"/>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row r="5">
          <cell r="E5" t="str">
            <v>CANTIDAD</v>
          </cell>
        </row>
      </sheetData>
      <sheetData sheetId="979">
        <row r="5">
          <cell r="E5" t="str">
            <v>CANTIDAD</v>
          </cell>
        </row>
      </sheetData>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sheetData sheetId="1009"/>
      <sheetData sheetId="1010"/>
      <sheetData sheetId="1011" refreshError="1"/>
      <sheetData sheetId="1012"/>
      <sheetData sheetId="1013" refreshError="1"/>
      <sheetData sheetId="1014"/>
      <sheetData sheetId="1015"/>
      <sheetData sheetId="1016"/>
      <sheetData sheetId="1017"/>
      <sheetData sheetId="1018"/>
      <sheetData sheetId="1019" refreshError="1"/>
      <sheetData sheetId="1020" refreshError="1"/>
      <sheetData sheetId="1021"/>
      <sheetData sheetId="1022"/>
      <sheetData sheetId="1023" refreshError="1"/>
      <sheetData sheetId="1024"/>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refreshError="1"/>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sheetData sheetId="1064" refreshError="1"/>
      <sheetData sheetId="1065"/>
      <sheetData sheetId="1066"/>
      <sheetData sheetId="1067"/>
      <sheetData sheetId="1068"/>
      <sheetData sheetId="1069"/>
      <sheetData sheetId="1070"/>
      <sheetData sheetId="1071" refreshError="1"/>
      <sheetData sheetId="1072"/>
      <sheetData sheetId="1073"/>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sheetData sheetId="1111" refreshError="1"/>
      <sheetData sheetId="1112" refreshError="1"/>
      <sheetData sheetId="1113" refreshError="1"/>
      <sheetData sheetId="1114" refreshError="1"/>
      <sheetData sheetId="1115"/>
      <sheetData sheetId="1116"/>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sheetData sheetId="1416"/>
      <sheetData sheetId="1417"/>
      <sheetData sheetId="1418"/>
      <sheetData sheetId="1419"/>
      <sheetData sheetId="1420"/>
      <sheetData sheetId="1421"/>
      <sheetData sheetId="1422"/>
      <sheetData sheetId="1423"/>
      <sheetData sheetId="1424" refreshError="1"/>
      <sheetData sheetId="1425" refreshError="1"/>
      <sheetData sheetId="1426" refreshError="1"/>
      <sheetData sheetId="1427"/>
      <sheetData sheetId="1428"/>
      <sheetData sheetId="1429"/>
      <sheetData sheetId="1430"/>
      <sheetData sheetId="1431"/>
      <sheetData sheetId="1432"/>
      <sheetData sheetId="1433"/>
      <sheetData sheetId="1434"/>
      <sheetData sheetId="1435" refreshError="1"/>
      <sheetData sheetId="1436" refreshError="1"/>
      <sheetData sheetId="1437" refreshError="1"/>
      <sheetData sheetId="1438"/>
      <sheetData sheetId="1439"/>
      <sheetData sheetId="1440" refreshError="1"/>
      <sheetData sheetId="1441" refreshError="1"/>
      <sheetData sheetId="1442"/>
      <sheetData sheetId="1443"/>
      <sheetData sheetId="1444"/>
      <sheetData sheetId="1445"/>
      <sheetData sheetId="1446" refreshError="1"/>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ow r="36">
          <cell r="G36">
            <v>310000.00000097335</v>
          </cell>
        </row>
      </sheetData>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ow r="5">
          <cell r="E5" t="str">
            <v>CANTIDAD</v>
          </cell>
        </row>
      </sheetData>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sheetData sheetId="2230" refreshError="1"/>
      <sheetData sheetId="2231" refreshError="1"/>
      <sheetData sheetId="2232" refreshError="1"/>
      <sheetData sheetId="2233" refreshError="1"/>
      <sheetData sheetId="2234"/>
      <sheetData sheetId="2235"/>
      <sheetData sheetId="2236"/>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refreshError="1"/>
      <sheetData sheetId="2252" refreshError="1"/>
      <sheetData sheetId="2253"/>
      <sheetData sheetId="2254" refreshError="1"/>
      <sheetData sheetId="2255" refreshError="1"/>
      <sheetData sheetId="2256" refreshError="1"/>
      <sheetData sheetId="2257" refreshError="1"/>
      <sheetData sheetId="2258"/>
      <sheetData sheetId="2259"/>
      <sheetData sheetId="2260"/>
      <sheetData sheetId="2261"/>
      <sheetData sheetId="2262"/>
      <sheetData sheetId="2263"/>
      <sheetData sheetId="2264"/>
      <sheetData sheetId="2265"/>
      <sheetData sheetId="2266">
        <row r="1">
          <cell r="A1" t="str">
            <v>INSTITUTO NACIONAL DE VIAS</v>
          </cell>
        </row>
      </sheetData>
      <sheetData sheetId="2267"/>
      <sheetData sheetId="2268"/>
      <sheetData sheetId="2269"/>
      <sheetData sheetId="2270">
        <row r="5">
          <cell r="E5" t="str">
            <v>CANTIDAD</v>
          </cell>
        </row>
      </sheetData>
      <sheetData sheetId="2271">
        <row r="5">
          <cell r="E5" t="str">
            <v>CANTIDAD</v>
          </cell>
        </row>
      </sheetData>
      <sheetData sheetId="2272">
        <row r="5">
          <cell r="E5" t="str">
            <v>CANTIDAD</v>
          </cell>
        </row>
      </sheetData>
      <sheetData sheetId="2273">
        <row r="5">
          <cell r="E5" t="str">
            <v>CANTIDAD</v>
          </cell>
        </row>
      </sheetData>
      <sheetData sheetId="2274">
        <row r="5">
          <cell r="E5" t="str">
            <v>CANTIDAD</v>
          </cell>
        </row>
      </sheetData>
      <sheetData sheetId="2275">
        <row r="5">
          <cell r="E5" t="str">
            <v>CANTIDAD</v>
          </cell>
        </row>
      </sheetData>
      <sheetData sheetId="2276">
        <row r="5">
          <cell r="E5" t="str">
            <v>CANTIDAD</v>
          </cell>
        </row>
      </sheetData>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row r="1">
          <cell r="A1" t="str">
            <v>INSTITUTO NACIONAL DE VIAS</v>
          </cell>
        </row>
      </sheetData>
      <sheetData sheetId="2307" refreshError="1"/>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sheetData sheetId="2476"/>
      <sheetData sheetId="2477" refreshError="1"/>
      <sheetData sheetId="2478"/>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sheetData sheetId="2713"/>
      <sheetData sheetId="2714"/>
      <sheetData sheetId="2715"/>
      <sheetData sheetId="2716"/>
      <sheetData sheetId="2717"/>
      <sheetData sheetId="2718"/>
      <sheetData sheetId="2719"/>
      <sheetData sheetId="2720"/>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5">
          <cell r="E5" t="str">
            <v>CANTIDAD</v>
          </cell>
        </row>
      </sheetData>
      <sheetData sheetId="2727">
        <row r="5">
          <cell r="E5" t="str">
            <v>CANTIDAD</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row r="16">
          <cell r="A16" t="str">
            <v>ABONO 10-30-10</v>
          </cell>
        </row>
      </sheetData>
      <sheetData sheetId="2930"/>
      <sheetData sheetId="2931"/>
      <sheetData sheetId="2932"/>
      <sheetData sheetId="2933">
        <row r="1">
          <cell r="B1" t="str">
            <v>CTO-102-2002</v>
          </cell>
        </row>
      </sheetData>
      <sheetData sheetId="2934"/>
      <sheetData sheetId="2935"/>
      <sheetData sheetId="2936"/>
      <sheetData sheetId="2937" refreshError="1"/>
      <sheetData sheetId="2938"/>
      <sheetData sheetId="2939"/>
      <sheetData sheetId="2940"/>
      <sheetData sheetId="2941"/>
      <sheetData sheetId="2942"/>
      <sheetData sheetId="2943"/>
      <sheetData sheetId="2944"/>
      <sheetData sheetId="2945"/>
      <sheetData sheetId="2946"/>
      <sheetData sheetId="2947"/>
      <sheetData sheetId="2948" refreshError="1"/>
      <sheetData sheetId="2949" refreshError="1"/>
      <sheetData sheetId="2950"/>
      <sheetData sheetId="2951" refreshError="1"/>
      <sheetData sheetId="2952" refreshError="1"/>
      <sheetData sheetId="2953" refreshError="1"/>
      <sheetData sheetId="2954"/>
      <sheetData sheetId="2955" refreshError="1"/>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sheetData sheetId="3107"/>
      <sheetData sheetId="3108"/>
      <sheetData sheetId="3109"/>
      <sheetData sheetId="3110"/>
      <sheetData sheetId="311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row r="1">
          <cell r="A1" t="str">
            <v>ITEM</v>
          </cell>
        </row>
      </sheetData>
      <sheetData sheetId="3418">
        <row r="1">
          <cell r="A1" t="str">
            <v>EQUIPO</v>
          </cell>
        </row>
      </sheetData>
      <sheetData sheetId="3419">
        <row r="1">
          <cell r="A1" t="str">
            <v>ADMINISTRACION</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row r="1">
          <cell r="A1" t="str">
            <v>ITEM</v>
          </cell>
        </row>
      </sheetData>
      <sheetData sheetId="3439">
        <row r="1">
          <cell r="A1" t="str">
            <v>EQUIPO</v>
          </cell>
        </row>
      </sheetData>
      <sheetData sheetId="3440">
        <row r="1">
          <cell r="A1" t="str">
            <v>ADMINISTRACION</v>
          </cell>
        </row>
      </sheetData>
      <sheetData sheetId="3441" refreshError="1"/>
      <sheetData sheetId="3442"/>
      <sheetData sheetId="3443"/>
      <sheetData sheetId="3444"/>
      <sheetData sheetId="3445"/>
      <sheetData sheetId="3446"/>
      <sheetData sheetId="3447">
        <row r="1">
          <cell r="A1" t="str">
            <v>ITEM</v>
          </cell>
        </row>
      </sheetData>
      <sheetData sheetId="3448">
        <row r="1">
          <cell r="A1" t="str">
            <v>EQUIPO</v>
          </cell>
        </row>
      </sheetData>
      <sheetData sheetId="3449">
        <row r="1">
          <cell r="A1" t="str">
            <v>ADMINISTRACION</v>
          </cell>
        </row>
      </sheetData>
      <sheetData sheetId="3450"/>
      <sheetData sheetId="3451"/>
      <sheetData sheetId="3452" refreshError="1"/>
      <sheetData sheetId="3453"/>
      <sheetData sheetId="3454"/>
      <sheetData sheetId="3455"/>
      <sheetData sheetId="3456"/>
      <sheetData sheetId="3457"/>
      <sheetData sheetId="3458"/>
      <sheetData sheetId="3459">
        <row r="1">
          <cell r="A1" t="str">
            <v>ITEM</v>
          </cell>
        </row>
      </sheetData>
      <sheetData sheetId="3460">
        <row r="1">
          <cell r="A1" t="str">
            <v>EQUIPO</v>
          </cell>
        </row>
      </sheetData>
      <sheetData sheetId="3461">
        <row r="1">
          <cell r="A1" t="str">
            <v>ADMINISTRACION</v>
          </cell>
        </row>
      </sheetData>
      <sheetData sheetId="3462"/>
      <sheetData sheetId="3463"/>
      <sheetData sheetId="3464"/>
      <sheetData sheetId="3465"/>
      <sheetData sheetId="3466"/>
      <sheetData sheetId="3467"/>
      <sheetData sheetId="3468"/>
      <sheetData sheetId="3469"/>
      <sheetData sheetId="3470"/>
      <sheetData sheetId="3471"/>
      <sheetData sheetId="3472"/>
      <sheetData sheetId="3473" refreshError="1"/>
      <sheetData sheetId="3474" refreshError="1"/>
      <sheetData sheetId="3475" refreshError="1"/>
      <sheetData sheetId="3476" refreshError="1"/>
      <sheetData sheetId="3477" refreshError="1"/>
      <sheetData sheetId="3478" refreshError="1"/>
      <sheetData sheetId="3479" refreshError="1"/>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ow r="168">
          <cell r="D168">
            <v>0.16</v>
          </cell>
        </row>
      </sheetData>
      <sheetData sheetId="4122"/>
      <sheetData sheetId="4123">
        <row r="7">
          <cell r="B7">
            <v>1</v>
          </cell>
        </row>
      </sheetData>
      <sheetData sheetId="4124">
        <row r="33">
          <cell r="G33">
            <v>0.59504299999999999</v>
          </cell>
        </row>
      </sheetData>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row r="8">
          <cell r="A8">
            <v>2.1</v>
          </cell>
        </row>
      </sheetData>
      <sheetData sheetId="4851">
        <row r="8">
          <cell r="A8">
            <v>3.1</v>
          </cell>
        </row>
      </sheetData>
      <sheetData sheetId="4852"/>
      <sheetData sheetId="4853"/>
      <sheetData sheetId="4854"/>
      <sheetData sheetId="4855"/>
      <sheetData sheetId="4856"/>
      <sheetData sheetId="4857">
        <row r="3">
          <cell r="A3">
            <v>1</v>
          </cell>
        </row>
      </sheetData>
      <sheetData sheetId="4858"/>
      <sheetData sheetId="4859"/>
      <sheetData sheetId="4860"/>
      <sheetData sheetId="4861"/>
      <sheetData sheetId="4862"/>
      <sheetData sheetId="4863"/>
      <sheetData sheetId="4864">
        <row r="1">
          <cell r="A1" t="str">
            <v>LISTADO DE INSUMOS GENERAL</v>
          </cell>
        </row>
      </sheetData>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8">
          <cell r="A8">
            <v>2.1</v>
          </cell>
        </row>
      </sheetData>
      <sheetData sheetId="4881">
        <row r="8">
          <cell r="A8">
            <v>3.1</v>
          </cell>
        </row>
      </sheetData>
      <sheetData sheetId="4882"/>
      <sheetData sheetId="4883"/>
      <sheetData sheetId="4884"/>
      <sheetData sheetId="4885">
        <row r="3">
          <cell r="A3">
            <v>1</v>
          </cell>
        </row>
      </sheetData>
      <sheetData sheetId="4886"/>
      <sheetData sheetId="4887"/>
      <sheetData sheetId="4888"/>
      <sheetData sheetId="4889"/>
      <sheetData sheetId="4890"/>
      <sheetData sheetId="4891" refreshError="1"/>
      <sheetData sheetId="4892">
        <row r="1">
          <cell r="A1" t="str">
            <v>LISTADO DE INSUMOS GENERAL</v>
          </cell>
        </row>
      </sheetData>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sheetData sheetId="5255"/>
      <sheetData sheetId="5256"/>
      <sheetData sheetId="5257"/>
      <sheetData sheetId="5258"/>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sheetData sheetId="5295"/>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sheetData sheetId="5340"/>
      <sheetData sheetId="5341" refreshError="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refreshError="1"/>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sheetData sheetId="6026"/>
      <sheetData sheetId="6027" refreshError="1"/>
      <sheetData sheetId="6028" refreshError="1"/>
      <sheetData sheetId="6029" refreshError="1"/>
      <sheetData sheetId="6030" refreshError="1"/>
      <sheetData sheetId="6031" refreshError="1"/>
      <sheetData sheetId="6032" refreshError="1"/>
      <sheetData sheetId="6033"/>
      <sheetData sheetId="6034"/>
      <sheetData sheetId="6035"/>
      <sheetData sheetId="6036"/>
      <sheetData sheetId="6037"/>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sheetData sheetId="6283" refreshError="1"/>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sheetData sheetId="6309" refreshError="1"/>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refreshError="1"/>
      <sheetData sheetId="6346" refreshError="1"/>
      <sheetData sheetId="6347" refreshError="1"/>
      <sheetData sheetId="6348"/>
      <sheetData sheetId="6349"/>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sheetData sheetId="6361" refreshError="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refreshError="1"/>
      <sheetData sheetId="6375" refreshError="1"/>
      <sheetData sheetId="6376" refreshError="1"/>
      <sheetData sheetId="6377" refreshError="1"/>
      <sheetData sheetId="6378"/>
      <sheetData sheetId="6379"/>
      <sheetData sheetId="6380"/>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sheetData sheetId="6405" refreshError="1"/>
      <sheetData sheetId="6406"/>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ow r="1">
          <cell r="C1">
            <v>0.2</v>
          </cell>
        </row>
      </sheetData>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sheetData sheetId="6557"/>
      <sheetData sheetId="6558"/>
      <sheetData sheetId="6559"/>
      <sheetData sheetId="6560"/>
      <sheetData sheetId="6561"/>
      <sheetData sheetId="6562"/>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ow r="10">
          <cell r="M10">
            <v>2.7679999999999998</v>
          </cell>
        </row>
      </sheetData>
      <sheetData sheetId="6798" refreshError="1"/>
      <sheetData sheetId="6799" refreshError="1"/>
      <sheetData sheetId="6800" refreshError="1"/>
      <sheetData sheetId="6801" refreshError="1"/>
      <sheetData sheetId="6802" refreshError="1"/>
      <sheetData sheetId="6803" refreshError="1"/>
      <sheetData sheetId="6804"/>
      <sheetData sheetId="6805" refreshError="1"/>
      <sheetData sheetId="6806" refreshError="1"/>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refreshError="1"/>
      <sheetData sheetId="6821"/>
      <sheetData sheetId="6822"/>
      <sheetData sheetId="6823"/>
      <sheetData sheetId="6824"/>
      <sheetData sheetId="6825"/>
      <sheetData sheetId="6826" refreshError="1"/>
      <sheetData sheetId="6827"/>
      <sheetData sheetId="6828"/>
      <sheetData sheetId="6829"/>
      <sheetData sheetId="6830"/>
      <sheetData sheetId="6831" refreshError="1"/>
      <sheetData sheetId="6832"/>
      <sheetData sheetId="6833"/>
      <sheetData sheetId="6834"/>
      <sheetData sheetId="6835"/>
      <sheetData sheetId="6836"/>
      <sheetData sheetId="6837"/>
      <sheetData sheetId="6838"/>
      <sheetData sheetId="6839"/>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refreshError="1"/>
      <sheetData sheetId="6894"/>
      <sheetData sheetId="6895"/>
      <sheetData sheetId="6896"/>
      <sheetData sheetId="6897"/>
      <sheetData sheetId="6898"/>
      <sheetData sheetId="6899"/>
      <sheetData sheetId="6900"/>
      <sheetData sheetId="6901" refreshError="1"/>
      <sheetData sheetId="6902"/>
      <sheetData sheetId="6903"/>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row r="3">
          <cell r="A3">
            <v>4.0999999999999996</v>
          </cell>
        </row>
      </sheetData>
      <sheetData sheetId="6995">
        <row r="3">
          <cell r="A3">
            <v>5.0999999999999996</v>
          </cell>
        </row>
      </sheetData>
      <sheetData sheetId="6996"/>
      <sheetData sheetId="6997"/>
      <sheetData sheetId="6998"/>
      <sheetData sheetId="6999">
        <row r="1">
          <cell r="A1" t="str">
            <v>MEZCLA PARA CONCRETOS</v>
          </cell>
        </row>
      </sheetData>
      <sheetData sheetId="7000"/>
      <sheetData sheetId="7001"/>
      <sheetData sheetId="7002"/>
      <sheetData sheetId="7003"/>
      <sheetData sheetId="7004">
        <row r="3">
          <cell r="C3" t="str">
            <v>ACOPLE ROSCADO P/ TUBERÍA  FLEX</v>
          </cell>
        </row>
      </sheetData>
      <sheetData sheetId="7005"/>
      <sheetData sheetId="7006"/>
      <sheetData sheetId="7007">
        <row r="3">
          <cell r="A3">
            <v>4.0999999999999996</v>
          </cell>
        </row>
      </sheetData>
      <sheetData sheetId="7008">
        <row r="3">
          <cell r="A3">
            <v>5.0999999999999996</v>
          </cell>
        </row>
      </sheetData>
      <sheetData sheetId="7009" refreshError="1"/>
      <sheetData sheetId="7010"/>
      <sheetData sheetId="7011">
        <row r="1">
          <cell r="A1" t="str">
            <v>MEZCLA PARA CONCRETOS</v>
          </cell>
        </row>
      </sheetData>
      <sheetData sheetId="7012"/>
      <sheetData sheetId="7013"/>
      <sheetData sheetId="7014"/>
      <sheetData sheetId="7015"/>
      <sheetData sheetId="7016">
        <row r="3">
          <cell r="C3" t="str">
            <v>ACOPLE ROSCADO P/ TUBERÍA  FLEX</v>
          </cell>
        </row>
      </sheetData>
      <sheetData sheetId="7017"/>
      <sheetData sheetId="7018"/>
      <sheetData sheetId="7019"/>
      <sheetData sheetId="7020"/>
      <sheetData sheetId="7021">
        <row r="7">
          <cell r="D7" t="str">
            <v>V/UNITARIO COSTO DIRECTO</v>
          </cell>
        </row>
      </sheetData>
      <sheetData sheetId="7022"/>
      <sheetData sheetId="7023">
        <row r="3">
          <cell r="C3" t="str">
            <v>ACOPLE ROSCADO P/ TUBERÍA  FLEX</v>
          </cell>
        </row>
      </sheetData>
      <sheetData sheetId="7024"/>
      <sheetData sheetId="7025"/>
      <sheetData sheetId="7026"/>
      <sheetData sheetId="7027"/>
      <sheetData sheetId="7028"/>
      <sheetData sheetId="7029"/>
      <sheetData sheetId="7030"/>
      <sheetData sheetId="7031">
        <row r="6">
          <cell r="B6">
            <v>38355</v>
          </cell>
        </row>
      </sheetData>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3">
          <cell r="A3">
            <v>4.0999999999999996</v>
          </cell>
        </row>
      </sheetData>
      <sheetData sheetId="7051">
        <row r="3">
          <cell r="A3">
            <v>5.0999999999999996</v>
          </cell>
        </row>
      </sheetData>
      <sheetData sheetId="7052"/>
      <sheetData sheetId="7053"/>
      <sheetData sheetId="7054"/>
      <sheetData sheetId="7055">
        <row r="1">
          <cell r="A1" t="str">
            <v>MEZCLA PARA CONCRETOS</v>
          </cell>
        </row>
      </sheetData>
      <sheetData sheetId="7056"/>
      <sheetData sheetId="7057"/>
      <sheetData sheetId="7058"/>
      <sheetData sheetId="7059"/>
      <sheetData sheetId="7060"/>
      <sheetData sheetId="7061"/>
      <sheetData sheetId="7062"/>
      <sheetData sheetId="7063"/>
      <sheetData sheetId="7064"/>
      <sheetData sheetId="7065">
        <row r="7">
          <cell r="D7" t="str">
            <v>V/UNITARIO COSTO DIRECTO</v>
          </cell>
        </row>
      </sheetData>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MATERIAL"/>
      <sheetName val="Tabla CONPES 3714"/>
      <sheetName val="ESTADO VÍA-CRIT.TECNICO"/>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sheetData sheetId="306" refreshError="1"/>
      <sheetData sheetId="307"/>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precios-básicos2002"/>
      <sheetName val="APUs"/>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M.O."/>
      <sheetName val="Fornato 6"/>
      <sheetName val="Cuadrillas"/>
      <sheetName val="Concretos y morteros"/>
      <sheetName val="Datos iniciales "/>
      <sheetName val="Transport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PRESUP"/>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Civil work"/>
      <sheetName val="FLUJOS"/>
      <sheetName val="\\Pc1\E\AMV-3005-2005\ADMON GR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TARIFAS"/>
      <sheetName val="Personalizar"/>
      <sheetName val="Equipo"/>
      <sheetName val="materiales"/>
      <sheetName val="otros"/>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Lista"/>
      <sheetName val="Equipo"/>
      <sheetName val="MdeO"/>
      <sheetName val="Transporte"/>
      <sheetName val="Material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9.37"/>
      <sheetName val="9.38"/>
      <sheetName val="9.39"/>
      <sheetName val="9.40"/>
      <sheetName val="9.41"/>
      <sheetName val="9.42"/>
      <sheetName val="9.43"/>
      <sheetName val="9.44"/>
      <sheetName val="9.45"/>
      <sheetName val="9.46"/>
      <sheetName val="9.47"/>
      <sheetName val="9.48"/>
      <sheetName val="9.49"/>
      <sheetName val="9.50"/>
      <sheetName val="9.51"/>
      <sheetName val="9.52"/>
      <sheetName val="9.53"/>
      <sheetName val="9.54"/>
      <sheetName val="9.55"/>
      <sheetName val="9.56"/>
      <sheetName val="9.57"/>
      <sheetName val="9.58"/>
      <sheetName val="9.59"/>
      <sheetName val="9.60"/>
      <sheetName val="9.61"/>
      <sheetName val="9.62"/>
      <sheetName val="9.63"/>
      <sheetName val="9.64"/>
      <sheetName val="9.65"/>
      <sheetName val="9.66"/>
      <sheetName val="9.67"/>
      <sheetName val="9.68"/>
      <sheetName val="9.69"/>
      <sheetName val="9.70"/>
      <sheetName val="9.71"/>
      <sheetName val="9.72"/>
      <sheetName val="9.73"/>
      <sheetName val="9.74"/>
      <sheetName val="9.75"/>
      <sheetName val="9.76"/>
      <sheetName val="9.77"/>
      <sheetName val="9.78"/>
      <sheetName val="9.79"/>
      <sheetName val="9.80"/>
      <sheetName val="9.81"/>
      <sheetName val="9.82"/>
      <sheetName val="9.83"/>
      <sheetName val="9.84"/>
      <sheetName val="9.85"/>
      <sheetName val="9.86"/>
      <sheetName val="9.87"/>
      <sheetName val="9.88"/>
      <sheetName val="9.89"/>
      <sheetName val="9.90"/>
      <sheetName val="9.91"/>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0.31"/>
      <sheetName val="10.32"/>
      <sheetName val="10.33"/>
      <sheetName val="10.34"/>
      <sheetName val="10.35"/>
      <sheetName val="10.36"/>
      <sheetName val="10.37"/>
      <sheetName val="10.38"/>
      <sheetName val="10.39"/>
      <sheetName val="10.40"/>
      <sheetName val="10.41"/>
      <sheetName val="10.42"/>
      <sheetName val="10.43"/>
      <sheetName val="10.44"/>
      <sheetName val="10.45"/>
      <sheetName val="10.46"/>
      <sheetName val="10.47"/>
      <sheetName val="10.48"/>
      <sheetName val="10.49"/>
      <sheetName val="10.50"/>
      <sheetName val="10.51"/>
      <sheetName val="10.52"/>
      <sheetName val="10.53"/>
      <sheetName val="10.54"/>
      <sheetName val="10.55"/>
      <sheetName val="10.56"/>
      <sheetName val="10.57"/>
      <sheetName val="10.58"/>
      <sheetName val="10.59"/>
      <sheetName val="10.60"/>
      <sheetName val="10.61"/>
      <sheetName val="10.62"/>
      <sheetName val="10.63"/>
      <sheetName val="10.64"/>
      <sheetName val="10.65"/>
      <sheetName val="10.66"/>
      <sheetName val="10.67"/>
      <sheetName val="10.68"/>
      <sheetName val="10.69"/>
      <sheetName val="10.70"/>
      <sheetName val="10.71"/>
      <sheetName val="10.72"/>
      <sheetName val="10.73"/>
      <sheetName val="10.74"/>
      <sheetName val="10.75"/>
      <sheetName val="10.76"/>
      <sheetName val="10.77"/>
      <sheetName val="10.78"/>
      <sheetName val="10.79"/>
      <sheetName val="10.80"/>
      <sheetName val="10.81"/>
      <sheetName val="10.82"/>
      <sheetName val="10.83"/>
      <sheetName val="10.84"/>
      <sheetName val="10.85"/>
      <sheetName val="10.86"/>
      <sheetName val="10.87"/>
      <sheetName val="10.88"/>
      <sheetName val="10.89"/>
      <sheetName val="10.90"/>
      <sheetName val="10.91"/>
      <sheetName val="10.92"/>
      <sheetName val="10.93"/>
      <sheetName val="10.94"/>
      <sheetName val="10.95"/>
      <sheetName val="10.96"/>
      <sheetName val="10.97"/>
      <sheetName val="10.98"/>
      <sheetName val="10.99"/>
      <sheetName val="10.100"/>
      <sheetName val="10.101"/>
      <sheetName val="10.102"/>
      <sheetName val="10.103"/>
      <sheetName val="10.104"/>
      <sheetName val="10.105"/>
      <sheetName val="10.106"/>
      <sheetName val="10.107"/>
      <sheetName val="10.108"/>
      <sheetName val="10.109"/>
      <sheetName val="10.110"/>
      <sheetName val="10.111"/>
      <sheetName val="10.112"/>
      <sheetName val="10.113"/>
      <sheetName val="10.114"/>
      <sheetName val="10.115"/>
      <sheetName val="10.116"/>
      <sheetName val="10.117"/>
      <sheetName val="10.118"/>
      <sheetName val="10.119"/>
      <sheetName val="10.120"/>
      <sheetName val="10.121"/>
      <sheetName val="10.122"/>
      <sheetName val="10.123"/>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5.19"/>
      <sheetName val="15.20"/>
      <sheetName val="15.21"/>
      <sheetName val="15.22"/>
      <sheetName val="15.23"/>
      <sheetName val="15.24"/>
      <sheetName val="15.25"/>
      <sheetName val="15.26"/>
      <sheetName val="15.27"/>
      <sheetName val="15.28"/>
      <sheetName val="15.29"/>
      <sheetName val="15.30"/>
      <sheetName val="15.31"/>
      <sheetName val="15.32"/>
      <sheetName val="15.33"/>
      <sheetName val="15.34"/>
      <sheetName val="15.35"/>
      <sheetName val="15.36"/>
      <sheetName val="15.37"/>
      <sheetName val="15.38"/>
      <sheetName val="15.39"/>
      <sheetName val="15.40"/>
      <sheetName val="15.41"/>
      <sheetName val="15.42"/>
      <sheetName val="15.43"/>
      <sheetName val="15.44"/>
      <sheetName val="15.45"/>
      <sheetName val="16.1"/>
      <sheetName val="16.2"/>
      <sheetName val="16.3"/>
      <sheetName val="16.4"/>
      <sheetName val="16.5"/>
      <sheetName val="16.6"/>
      <sheetName val="16.7"/>
      <sheetName val="17.1"/>
      <sheetName val="17.2"/>
      <sheetName val="17.3"/>
      <sheetName val="17.4"/>
      <sheetName val="17.5"/>
      <sheetName val="17.6"/>
      <sheetName val="17.7"/>
      <sheetName val="17.8"/>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9.1"/>
      <sheetName val="19.2"/>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CONC. 2500 PSI"/>
      <sheetName val="CONC. 3000 PSI"/>
      <sheetName val="CONC. 4000 PSI"/>
      <sheetName val="MORT 1;2"/>
      <sheetName val="MORT 1;3"/>
      <sheetName val="MORT 1;4"/>
    </sheetNames>
    <sheetDataSet>
      <sheetData sheetId="0"/>
      <sheetData sheetId="1">
        <row r="6">
          <cell r="A6" t="str">
            <v>ITEM</v>
          </cell>
          <cell r="B6" t="str">
            <v>DESCRIPCION</v>
          </cell>
          <cell r="C6" t="str">
            <v>UNIDAD</v>
          </cell>
          <cell r="D6" t="str">
            <v>ESP. TECNICA</v>
          </cell>
          <cell r="E6" t="str">
            <v>VALOR UNITARIO</v>
          </cell>
        </row>
        <row r="7">
          <cell r="A7">
            <v>1</v>
          </cell>
          <cell r="B7" t="str">
            <v>PRELIMINARES</v>
          </cell>
          <cell r="C7">
            <v>0</v>
          </cell>
          <cell r="D7">
            <v>0</v>
          </cell>
          <cell r="E7">
            <v>0</v>
          </cell>
        </row>
        <row r="8">
          <cell r="A8" t="str">
            <v>1.1</v>
          </cell>
          <cell r="B8" t="str">
            <v>LOCALIZACIÓN Y REPLANTEO OBRA ARQUITECTONICA</v>
          </cell>
          <cell r="C8" t="str">
            <v>M2</v>
          </cell>
          <cell r="D8" t="str">
            <v>1.1</v>
          </cell>
          <cell r="E8">
            <v>3217.8166666666671</v>
          </cell>
        </row>
        <row r="9">
          <cell r="A9" t="str">
            <v>1.2</v>
          </cell>
          <cell r="B9" t="str">
            <v>LOCALIZACION Y REPLANTEO PARQUES Y ZONAS VERDES</v>
          </cell>
          <cell r="C9" t="str">
            <v>M2</v>
          </cell>
          <cell r="D9" t="str">
            <v>1.2</v>
          </cell>
          <cell r="E9">
            <v>2137.39</v>
          </cell>
        </row>
        <row r="10">
          <cell r="A10" t="str">
            <v>1.3</v>
          </cell>
          <cell r="B10" t="str">
            <v>CAMPAMENTO MT2</v>
          </cell>
          <cell r="C10" t="str">
            <v>M2</v>
          </cell>
          <cell r="D10" t="str">
            <v>1.3</v>
          </cell>
          <cell r="E10">
            <v>75079.254285714283</v>
          </cell>
        </row>
        <row r="11">
          <cell r="A11" t="str">
            <v>1.4</v>
          </cell>
          <cell r="B11" t="str">
            <v>CONFORMACIÓN COMPACTACIÓN SUBRASANTE CBR=95 sin adicion de material</v>
          </cell>
          <cell r="C11" t="str">
            <v>M2</v>
          </cell>
          <cell r="D11" t="str">
            <v>1.4</v>
          </cell>
          <cell r="E11">
            <v>4129.4444444444443</v>
          </cell>
        </row>
        <row r="12">
          <cell r="A12" t="str">
            <v>1.5</v>
          </cell>
          <cell r="B12" t="str">
            <v>BODEGAJE</v>
          </cell>
          <cell r="C12" t="str">
            <v>MES</v>
          </cell>
          <cell r="D12" t="str">
            <v>1.5</v>
          </cell>
          <cell r="E12">
            <v>850000</v>
          </cell>
        </row>
        <row r="13">
          <cell r="A13" t="str">
            <v>1.6</v>
          </cell>
          <cell r="B13" t="str">
            <v>DESMONTE Y RETIRO DE CUBIERTA DE TEJA DE BARRO</v>
          </cell>
          <cell r="C13" t="str">
            <v>M2</v>
          </cell>
          <cell r="D13" t="str">
            <v>1.6</v>
          </cell>
          <cell r="E13">
            <v>20513.857142857145</v>
          </cell>
        </row>
        <row r="14">
          <cell r="A14" t="str">
            <v>1.7</v>
          </cell>
          <cell r="B14" t="str">
            <v>DESMONTE Y RETIRO DE CUBIERTA DE TEJA DE FIBRO CEMENTO</v>
          </cell>
          <cell r="C14" t="str">
            <v>M2</v>
          </cell>
          <cell r="D14" t="str">
            <v>1.7</v>
          </cell>
          <cell r="E14">
            <v>5389.6666666666661</v>
          </cell>
        </row>
        <row r="15">
          <cell r="A15" t="str">
            <v>1.8</v>
          </cell>
          <cell r="B15" t="str">
            <v>DEMOLICIÓN MUROS LADRILLO  E= 0.15 MTS. CON RETIRO</v>
          </cell>
          <cell r="C15" t="str">
            <v>M2</v>
          </cell>
          <cell r="D15" t="str">
            <v>1.8</v>
          </cell>
          <cell r="E15">
            <v>7458.5714285714294</v>
          </cell>
        </row>
        <row r="16">
          <cell r="A16" t="str">
            <v>1.9</v>
          </cell>
          <cell r="B16" t="str">
            <v>DEMOLICIÓN MUROS LADRILLO  E= 0.25 MTS. CON RETIRO</v>
          </cell>
          <cell r="C16" t="str">
            <v>M2</v>
          </cell>
          <cell r="D16" t="str">
            <v>1.9</v>
          </cell>
          <cell r="E16">
            <v>10442</v>
          </cell>
        </row>
        <row r="17">
          <cell r="A17" t="str">
            <v>1.10</v>
          </cell>
          <cell r="B17" t="str">
            <v>DESMONTE Y RETIRO MARCOS Y PUERTAS</v>
          </cell>
          <cell r="C17" t="str">
            <v>M2</v>
          </cell>
          <cell r="D17" t="str">
            <v>1.10</v>
          </cell>
          <cell r="E17">
            <v>6526.25</v>
          </cell>
        </row>
        <row r="18">
          <cell r="A18" t="str">
            <v>1.11</v>
          </cell>
          <cell r="B18" t="str">
            <v>DESMONTE Y RETIRO DE VENTANAS</v>
          </cell>
          <cell r="C18" t="str">
            <v>M2</v>
          </cell>
          <cell r="D18" t="str">
            <v>1.11</v>
          </cell>
          <cell r="E18">
            <v>5801.1111111111113</v>
          </cell>
        </row>
        <row r="19">
          <cell r="A19" t="str">
            <v>1.12</v>
          </cell>
          <cell r="B19" t="str">
            <v>DEMOLICIÓN DE PLACAS, COLUMNAS Y VIGAS INCLUYE RETIRO</v>
          </cell>
          <cell r="C19" t="str">
            <v>M3</v>
          </cell>
          <cell r="D19" t="str">
            <v>1.12</v>
          </cell>
          <cell r="E19">
            <v>151562</v>
          </cell>
        </row>
        <row r="20">
          <cell r="A20" t="str">
            <v>1.13</v>
          </cell>
          <cell r="B20" t="str">
            <v>DEMOLICION CONCRETO CICLOPEO INC. RETIRO</v>
          </cell>
          <cell r="C20" t="str">
            <v>M3</v>
          </cell>
          <cell r="D20" t="str">
            <v>1.13</v>
          </cell>
          <cell r="E20">
            <v>137226.25</v>
          </cell>
        </row>
        <row r="21">
          <cell r="A21" t="str">
            <v>1.14</v>
          </cell>
          <cell r="B21" t="str">
            <v>DEMOLICION PLACA ALIGERADA E&lt;=25CMS</v>
          </cell>
          <cell r="C21" t="str">
            <v>M2</v>
          </cell>
          <cell r="D21" t="str">
            <v>1.14</v>
          </cell>
          <cell r="E21">
            <v>19005.555555555555</v>
          </cell>
        </row>
        <row r="22">
          <cell r="A22" t="str">
            <v>1.15</v>
          </cell>
          <cell r="B22" t="str">
            <v>DEMOLICION PLACA ALIGERADA E&gt;=25CMS</v>
          </cell>
          <cell r="C22" t="str">
            <v>M2</v>
          </cell>
          <cell r="D22" t="str">
            <v>1.15</v>
          </cell>
          <cell r="E22">
            <v>31712.301587301587</v>
          </cell>
        </row>
        <row r="23">
          <cell r="A23" t="str">
            <v>1.16</v>
          </cell>
          <cell r="B23" t="str">
            <v>DEMOLICION PLACA MACIZA CONCRETO E&lt;=20CMS</v>
          </cell>
          <cell r="C23" t="str">
            <v>M2</v>
          </cell>
          <cell r="D23" t="str">
            <v>1.16</v>
          </cell>
          <cell r="E23">
            <v>26988.194444444445</v>
          </cell>
        </row>
        <row r="24">
          <cell r="A24" t="str">
            <v>1.17</v>
          </cell>
          <cell r="B24" t="str">
            <v>DEMOLICION PLACA MACIZA CONCRETO E&gt;=20CMS</v>
          </cell>
          <cell r="C24" t="str">
            <v>M2</v>
          </cell>
          <cell r="D24" t="str">
            <v>1.17</v>
          </cell>
          <cell r="E24">
            <v>33859.375</v>
          </cell>
        </row>
        <row r="25">
          <cell r="A25" t="str">
            <v>1.18</v>
          </cell>
          <cell r="B25" t="str">
            <v>DEMOLICION ENCHAPE CERAMICO</v>
          </cell>
          <cell r="C25" t="str">
            <v>M2</v>
          </cell>
          <cell r="D25" t="str">
            <v>1.18</v>
          </cell>
          <cell r="E25">
            <v>5087.5</v>
          </cell>
        </row>
        <row r="26">
          <cell r="A26" t="str">
            <v>1.19</v>
          </cell>
          <cell r="B26" t="str">
            <v>DEMOLICION GUARDAESCOBA</v>
          </cell>
          <cell r="C26" t="str">
            <v>ML</v>
          </cell>
          <cell r="D26" t="str">
            <v>1.19</v>
          </cell>
          <cell r="E26">
            <v>1271.875</v>
          </cell>
        </row>
        <row r="27">
          <cell r="A27" t="str">
            <v>1.20</v>
          </cell>
          <cell r="B27" t="str">
            <v>DEMOLICION LAVADERO EXISTENTE</v>
          </cell>
          <cell r="C27" t="str">
            <v>UND</v>
          </cell>
          <cell r="D27" t="str">
            <v>1.20</v>
          </cell>
          <cell r="E27">
            <v>25437.5</v>
          </cell>
        </row>
        <row r="28">
          <cell r="A28" t="str">
            <v>1.21</v>
          </cell>
          <cell r="B28" t="str">
            <v>DEMOLICION MESON CONCRETO</v>
          </cell>
          <cell r="C28" t="str">
            <v>ML</v>
          </cell>
          <cell r="D28" t="str">
            <v>1.21</v>
          </cell>
          <cell r="E28">
            <v>16958.333333333332</v>
          </cell>
        </row>
        <row r="29">
          <cell r="A29" t="str">
            <v>1.22</v>
          </cell>
          <cell r="B29" t="str">
            <v>DEMOLICION MUROS EN TIERRA INCLUYE RETIRO</v>
          </cell>
          <cell r="C29" t="str">
            <v>M3</v>
          </cell>
          <cell r="D29" t="str">
            <v>1.22</v>
          </cell>
          <cell r="E29">
            <v>34806.666666666672</v>
          </cell>
        </row>
        <row r="30">
          <cell r="A30" t="str">
            <v>1.23</v>
          </cell>
          <cell r="B30" t="str">
            <v>DEMOLICION PANETE</v>
          </cell>
          <cell r="C30" t="str">
            <v>M2</v>
          </cell>
          <cell r="D30" t="str">
            <v>1.23</v>
          </cell>
          <cell r="E30">
            <v>3391.666666666667</v>
          </cell>
        </row>
        <row r="31">
          <cell r="A31" t="str">
            <v>1.24</v>
          </cell>
          <cell r="B31" t="str">
            <v>DEMOLICION PANETE BAJO PLACA</v>
          </cell>
          <cell r="C31" t="str">
            <v>M2</v>
          </cell>
          <cell r="D31" t="str">
            <v>1.24</v>
          </cell>
          <cell r="E31">
            <v>4126</v>
          </cell>
        </row>
        <row r="32">
          <cell r="A32" t="str">
            <v>1.25</v>
          </cell>
          <cell r="B32" t="str">
            <v>DEMOLICION MURO BAHAREQUE</v>
          </cell>
          <cell r="C32" t="str">
            <v>M2</v>
          </cell>
          <cell r="D32" t="str">
            <v>1.25</v>
          </cell>
          <cell r="E32">
            <v>5835.4</v>
          </cell>
        </row>
        <row r="33">
          <cell r="A33" t="str">
            <v>1.26</v>
          </cell>
          <cell r="B33" t="str">
            <v>ACARREO MATERIALES PETREOS-TIERRA-VARIOS</v>
          </cell>
          <cell r="C33" t="str">
            <v>M3-KM</v>
          </cell>
          <cell r="D33" t="str">
            <v>1.26</v>
          </cell>
          <cell r="E33">
            <v>1430</v>
          </cell>
        </row>
        <row r="34">
          <cell r="A34" t="str">
            <v>1.27</v>
          </cell>
          <cell r="B34" t="str">
            <v xml:space="preserve">PICADA ABUZARDADA MURO CONCRETO  </v>
          </cell>
          <cell r="C34" t="str">
            <v>M2</v>
          </cell>
          <cell r="D34" t="str">
            <v>1.27</v>
          </cell>
          <cell r="E34">
            <v>4239.583333333333</v>
          </cell>
        </row>
        <row r="35">
          <cell r="A35" t="str">
            <v>1.28</v>
          </cell>
          <cell r="B35" t="str">
            <v>DEMOLICION ANDEN INCLUYE SARDINEL E=&lt; 7CM</v>
          </cell>
          <cell r="C35" t="str">
            <v>M2</v>
          </cell>
          <cell r="D35" t="str">
            <v>1.28</v>
          </cell>
          <cell r="E35">
            <v>9768</v>
          </cell>
        </row>
        <row r="36">
          <cell r="A36" t="str">
            <v>1.29</v>
          </cell>
          <cell r="B36" t="str">
            <v>DEMOLICION ANDEN CONTRAPISO EN CONCRETO E= 7 CM -12 CM</v>
          </cell>
          <cell r="C36" t="str">
            <v>M2</v>
          </cell>
          <cell r="D36" t="str">
            <v>1.29</v>
          </cell>
          <cell r="E36">
            <v>8140</v>
          </cell>
        </row>
        <row r="37">
          <cell r="A37" t="str">
            <v>1.30</v>
          </cell>
          <cell r="B37" t="str">
            <v>DEMOLICION ANDEN CONTRAPISO EN CONCRETO E=&gt;12 CM</v>
          </cell>
          <cell r="C37" t="str">
            <v>M2</v>
          </cell>
          <cell r="D37" t="str">
            <v>1.30</v>
          </cell>
          <cell r="E37">
            <v>13887.5</v>
          </cell>
        </row>
        <row r="38">
          <cell r="A38" t="str">
            <v>1.31</v>
          </cell>
          <cell r="B38" t="str">
            <v xml:space="preserve">DEMOLICION CAJA INSPECCION </v>
          </cell>
          <cell r="C38" t="str">
            <v>UND</v>
          </cell>
          <cell r="D38" t="str">
            <v>1.31</v>
          </cell>
          <cell r="E38">
            <v>9768</v>
          </cell>
        </row>
        <row r="39">
          <cell r="A39" t="str">
            <v>1.32</v>
          </cell>
          <cell r="B39" t="str">
            <v>DEMOLICION CIELO RASO FALSO ESTERILLA-ARCILLA ADOBE</v>
          </cell>
          <cell r="C39" t="str">
            <v>M2</v>
          </cell>
          <cell r="D39" t="str">
            <v>1.32</v>
          </cell>
          <cell r="E39">
            <v>8595.8333333333321</v>
          </cell>
        </row>
        <row r="40">
          <cell r="A40" t="str">
            <v>1.33</v>
          </cell>
          <cell r="B40" t="str">
            <v>DEMOLICION CONTRAPISO CONCRETO E=5CM-10CM</v>
          </cell>
          <cell r="C40" t="str">
            <v>M2</v>
          </cell>
          <cell r="D40" t="str">
            <v>1.33</v>
          </cell>
          <cell r="E40">
            <v>8026.9444444444434</v>
          </cell>
        </row>
        <row r="41">
          <cell r="A41" t="str">
            <v>1.34</v>
          </cell>
          <cell r="B41" t="str">
            <v>DEMOLICION PISO BALDOSA Y MORTERO</v>
          </cell>
          <cell r="C41" t="str">
            <v>M2</v>
          </cell>
          <cell r="D41" t="str">
            <v>1.34</v>
          </cell>
          <cell r="E41">
            <v>4128.1428571428569</v>
          </cell>
        </row>
        <row r="42">
          <cell r="A42" t="str">
            <v>1.35</v>
          </cell>
          <cell r="B42" t="str">
            <v>DEMOLICIÓN EDIFICACION EXISTENTE Y RETIRO</v>
          </cell>
          <cell r="C42" t="str">
            <v>M2</v>
          </cell>
          <cell r="D42" t="str">
            <v>1.35</v>
          </cell>
          <cell r="E42">
            <v>21729.651162790695</v>
          </cell>
        </row>
        <row r="43">
          <cell r="A43" t="str">
            <v>1.36</v>
          </cell>
          <cell r="B43" t="str">
            <v>DESMONTE CIELO FALSO ESTRUCTUR ALUMINIO</v>
          </cell>
          <cell r="C43" t="str">
            <v>M2</v>
          </cell>
          <cell r="D43" t="str">
            <v>1.36</v>
          </cell>
          <cell r="E43">
            <v>2830.8571428571427</v>
          </cell>
        </row>
        <row r="44">
          <cell r="A44" t="str">
            <v>1.37</v>
          </cell>
          <cell r="B44" t="str">
            <v>DESMONTE ALAMBRE PUAS CERRAMIENTO 3-5 LINEAS</v>
          </cell>
          <cell r="C44" t="str">
            <v>ML</v>
          </cell>
          <cell r="D44" t="str">
            <v>1.37</v>
          </cell>
          <cell r="E44">
            <v>1953.6</v>
          </cell>
        </row>
        <row r="45">
          <cell r="A45" t="str">
            <v>1.38</v>
          </cell>
          <cell r="B45" t="str">
            <v>DESMONTE APARATO SANITARIO</v>
          </cell>
          <cell r="C45" t="str">
            <v>UND</v>
          </cell>
          <cell r="D45" t="str">
            <v>1.38</v>
          </cell>
          <cell r="E45">
            <v>9768</v>
          </cell>
        </row>
        <row r="46">
          <cell r="A46" t="str">
            <v>1.39</v>
          </cell>
          <cell r="B46" t="str">
            <v>DESMONTE Y RETIRO CANALES - BAJANTES</v>
          </cell>
          <cell r="C46" t="str">
            <v>ML</v>
          </cell>
          <cell r="D46" t="str">
            <v>1.39</v>
          </cell>
          <cell r="E46">
            <v>2075</v>
          </cell>
        </row>
        <row r="47">
          <cell r="A47" t="str">
            <v>1.40</v>
          </cell>
          <cell r="B47" t="str">
            <v>DESMONTE CORREA METALICA</v>
          </cell>
          <cell r="C47" t="str">
            <v>ML</v>
          </cell>
          <cell r="D47" t="str">
            <v>1.40</v>
          </cell>
          <cell r="E47">
            <v>1719.1666666666667</v>
          </cell>
        </row>
        <row r="48">
          <cell r="A48" t="str">
            <v>1.41</v>
          </cell>
          <cell r="B48" t="str">
            <v>DESMONTE ENTREPISO  MADERA</v>
          </cell>
          <cell r="C48" t="str">
            <v>M2</v>
          </cell>
          <cell r="D48" t="str">
            <v>1.41</v>
          </cell>
          <cell r="E48">
            <v>14192.083333333334</v>
          </cell>
        </row>
        <row r="49">
          <cell r="A49" t="str">
            <v>1.42</v>
          </cell>
          <cell r="B49" t="str">
            <v xml:space="preserve">DESMONTE DIVISION LAMINA </v>
          </cell>
          <cell r="C49" t="str">
            <v>M2</v>
          </cell>
          <cell r="D49" t="str">
            <v>1.42</v>
          </cell>
          <cell r="E49">
            <v>3528.5714285714284</v>
          </cell>
        </row>
        <row r="50">
          <cell r="A50" t="str">
            <v>1.43</v>
          </cell>
          <cell r="B50" t="str">
            <v>DESMONTE Y RETIRO ESTRUCTURA MADERA T.ASBESTO CEMENTO</v>
          </cell>
          <cell r="C50" t="str">
            <v>M2</v>
          </cell>
          <cell r="D50" t="str">
            <v>1.43</v>
          </cell>
          <cell r="E50">
            <v>4832.3333333333339</v>
          </cell>
        </row>
        <row r="51">
          <cell r="A51" t="str">
            <v>1.44</v>
          </cell>
          <cell r="B51" t="str">
            <v>DESMONTE Y RETIRO ESTRUCTURA MADERA T.BARRO</v>
          </cell>
          <cell r="C51" t="str">
            <v>M2</v>
          </cell>
          <cell r="D51" t="str">
            <v>1.44</v>
          </cell>
          <cell r="E51">
            <v>5898.5</v>
          </cell>
        </row>
        <row r="52">
          <cell r="A52" t="str">
            <v>1.45</v>
          </cell>
          <cell r="B52" t="str">
            <v>DESMONTE Y TRASLADO ESTRUCTURA METALICA</v>
          </cell>
          <cell r="C52" t="str">
            <v>KG</v>
          </cell>
          <cell r="D52" t="str">
            <v>1.45</v>
          </cell>
          <cell r="E52">
            <v>1691.9642857142858</v>
          </cell>
        </row>
        <row r="53">
          <cell r="A53" t="str">
            <v>1.46</v>
          </cell>
          <cell r="B53" t="str">
            <v>DESMONTE Y RETIRO ESTRUCTURA METALICA PERFILES-VIGAS</v>
          </cell>
          <cell r="C53" t="str">
            <v>KG</v>
          </cell>
          <cell r="D53" t="str">
            <v>1.46</v>
          </cell>
          <cell r="E53">
            <v>1173.4375</v>
          </cell>
        </row>
        <row r="54">
          <cell r="A54" t="str">
            <v>1.47</v>
          </cell>
          <cell r="B54" t="str">
            <v>DESMONTE Y RETIRO MALLA ESLABONADA H=2.0 MT</v>
          </cell>
          <cell r="C54" t="str">
            <v>ML</v>
          </cell>
          <cell r="D54" t="str">
            <v>1.47</v>
          </cell>
          <cell r="E54">
            <v>2635</v>
          </cell>
        </row>
        <row r="55">
          <cell r="A55" t="str">
            <v>1.48</v>
          </cell>
          <cell r="B55" t="str">
            <v>DESMONTE Y RETIRO REJA METALICA</v>
          </cell>
          <cell r="C55" t="str">
            <v>M2</v>
          </cell>
          <cell r="D55" t="str">
            <v>1.48</v>
          </cell>
          <cell r="E55">
            <v>7513.8461538461543</v>
          </cell>
        </row>
        <row r="56">
          <cell r="A56" t="str">
            <v>1.49</v>
          </cell>
          <cell r="B56" t="str">
            <v>DESMONTE Y RETIRO ADOQUIN PREFABRICADO</v>
          </cell>
          <cell r="C56" t="str">
            <v>M2</v>
          </cell>
          <cell r="D56" t="str">
            <v>1.49</v>
          </cell>
          <cell r="E56">
            <v>2442</v>
          </cell>
        </row>
        <row r="57">
          <cell r="A57" t="str">
            <v>1.50</v>
          </cell>
          <cell r="B57" t="str">
            <v>DESMONTE Y RETIRO DE VIDRIO</v>
          </cell>
          <cell r="C57" t="str">
            <v>M2</v>
          </cell>
          <cell r="D57" t="str">
            <v>1.50</v>
          </cell>
          <cell r="E57">
            <v>1744.2857142857142</v>
          </cell>
        </row>
        <row r="58">
          <cell r="A58" t="str">
            <v>1.51</v>
          </cell>
          <cell r="B58" t="str">
            <v>RETIRO CASETON GUADUA-MADERA</v>
          </cell>
          <cell r="C58" t="str">
            <v>M2</v>
          </cell>
          <cell r="D58" t="str">
            <v>1.51</v>
          </cell>
          <cell r="E58">
            <v>2543.75</v>
          </cell>
        </row>
        <row r="59">
          <cell r="A59" t="str">
            <v>1.52</v>
          </cell>
          <cell r="B59" t="str">
            <v>DESCAPOTE MANUAL Y RETIRO</v>
          </cell>
          <cell r="C59" t="str">
            <v>M2</v>
          </cell>
          <cell r="D59" t="str">
            <v>1.52</v>
          </cell>
          <cell r="E59">
            <v>6035</v>
          </cell>
        </row>
        <row r="60">
          <cell r="A60" t="str">
            <v>1.53</v>
          </cell>
          <cell r="B60" t="str">
            <v>DESCAPOTE MECANICO Y RETIRO</v>
          </cell>
          <cell r="C60" t="str">
            <v>M2</v>
          </cell>
          <cell r="D60" t="str">
            <v>1.53</v>
          </cell>
          <cell r="E60">
            <v>3581.25</v>
          </cell>
        </row>
        <row r="61">
          <cell r="A61" t="str">
            <v>1.54</v>
          </cell>
          <cell r="B61" t="str">
            <v>CORTE ARBOL MAS RETIRO (INCL.RAICES)H&gt;3.0</v>
          </cell>
          <cell r="C61" t="str">
            <v>UND</v>
          </cell>
          <cell r="D61" t="str">
            <v>1.54</v>
          </cell>
          <cell r="E61">
            <v>105658.33333333333</v>
          </cell>
        </row>
        <row r="62">
          <cell r="A62" t="str">
            <v>1.55</v>
          </cell>
          <cell r="B62" t="str">
            <v>CORTE Y RETIRO DE ARBUSTO</v>
          </cell>
          <cell r="C62" t="str">
            <v>UND</v>
          </cell>
          <cell r="D62" t="str">
            <v>1.55</v>
          </cell>
          <cell r="E62">
            <v>12876.764705882353</v>
          </cell>
        </row>
        <row r="63">
          <cell r="A63" t="str">
            <v>1.56</v>
          </cell>
          <cell r="B63" t="str">
            <v>REGATAS SOBRE MUROS (CONCRETO , LADRILLO , BLOQUE)</v>
          </cell>
          <cell r="C63" t="str">
            <v>ML</v>
          </cell>
          <cell r="D63" t="str">
            <v>1.56</v>
          </cell>
          <cell r="E63">
            <v>3256</v>
          </cell>
        </row>
        <row r="64">
          <cell r="A64" t="str">
            <v>1.57</v>
          </cell>
          <cell r="B64" t="str">
            <v>CERRAMIENTO EN ALAMBRE DE PUAS 4 HILOS POSTES DE MADERA</v>
          </cell>
          <cell r="C64" t="str">
            <v>ML</v>
          </cell>
          <cell r="D64" t="str">
            <v>1.57</v>
          </cell>
          <cell r="E64">
            <v>64645.028571428571</v>
          </cell>
        </row>
        <row r="65">
          <cell r="A65" t="str">
            <v>1.58</v>
          </cell>
          <cell r="B65" t="str">
            <v>CERRAMIENTO ALAMBRE PUAS  5  HILOS POSTES DE CONCRETO</v>
          </cell>
          <cell r="C65" t="str">
            <v>ML</v>
          </cell>
          <cell r="D65" t="str">
            <v>1.58</v>
          </cell>
          <cell r="E65">
            <v>87659.7</v>
          </cell>
        </row>
        <row r="66">
          <cell r="A66" t="str">
            <v>1.59</v>
          </cell>
          <cell r="B66" t="str">
            <v>CERRAMIENTO LAMINA ZINC H &lt;= 3MT</v>
          </cell>
          <cell r="C66" t="str">
            <v>ML</v>
          </cell>
          <cell r="D66" t="str">
            <v>1.59</v>
          </cell>
          <cell r="E66">
            <v>27501.083333333328</v>
          </cell>
        </row>
        <row r="67">
          <cell r="A67" t="str">
            <v>1.60</v>
          </cell>
          <cell r="B67" t="str">
            <v>INSTALACION PROVISIONAL ENERGIA</v>
          </cell>
          <cell r="C67" t="str">
            <v>MES</v>
          </cell>
          <cell r="D67" t="str">
            <v>1.60</v>
          </cell>
          <cell r="E67">
            <v>100000</v>
          </cell>
        </row>
        <row r="68">
          <cell r="A68" t="str">
            <v>1.61</v>
          </cell>
          <cell r="B68" t="str">
            <v>RETIRO DE SOBRANTES (  incluye cargue)</v>
          </cell>
          <cell r="C68" t="str">
            <v>M3</v>
          </cell>
          <cell r="D68" t="str">
            <v>1.61</v>
          </cell>
          <cell r="E68">
            <v>13506.470588235294</v>
          </cell>
        </row>
        <row r="69">
          <cell r="A69">
            <v>2</v>
          </cell>
          <cell r="B69" t="str">
            <v>CIMENTACION Y DESAGUES</v>
          </cell>
          <cell r="C69">
            <v>0</v>
          </cell>
          <cell r="D69">
            <v>2</v>
          </cell>
          <cell r="E69">
            <v>0</v>
          </cell>
        </row>
        <row r="70">
          <cell r="A70" t="str">
            <v>2.1</v>
          </cell>
          <cell r="B70" t="str">
            <v>EXCAVACIÓN MANUAL Y RETIRO MATERIAL COMUN</v>
          </cell>
          <cell r="C70" t="str">
            <v>M3</v>
          </cell>
          <cell r="D70" t="str">
            <v>2.1</v>
          </cell>
          <cell r="E70">
            <v>38858.333333333336</v>
          </cell>
        </row>
        <row r="71">
          <cell r="A71" t="str">
            <v>2.2</v>
          </cell>
          <cell r="B71" t="str">
            <v>EXCAVACION MECANICA Y RETIRO MATERIAL COMUN</v>
          </cell>
          <cell r="C71" t="str">
            <v>M3</v>
          </cell>
          <cell r="D71" t="str">
            <v>2.2</v>
          </cell>
          <cell r="E71">
            <v>13271.875</v>
          </cell>
        </row>
        <row r="72">
          <cell r="A72" t="str">
            <v>2.3</v>
          </cell>
          <cell r="B72" t="str">
            <v>EXCAVACIÓN MECÁNICA EN ROCA INCL. RETIRO</v>
          </cell>
          <cell r="C72" t="str">
            <v>M3</v>
          </cell>
          <cell r="D72" t="str">
            <v>2.3</v>
          </cell>
          <cell r="E72">
            <v>79395.902777777781</v>
          </cell>
        </row>
        <row r="73">
          <cell r="A73" t="str">
            <v>2.4</v>
          </cell>
          <cell r="B73" t="str">
            <v>EXCAVACIÓN MECÁNICA EN CONGLOMERADO INCL. RETIRO</v>
          </cell>
          <cell r="C73" t="str">
            <v>M3</v>
          </cell>
          <cell r="D73" t="str">
            <v>2.4</v>
          </cell>
          <cell r="E73">
            <v>20585.0625</v>
          </cell>
        </row>
        <row r="74">
          <cell r="A74" t="str">
            <v>2.5</v>
          </cell>
          <cell r="B74" t="str">
            <v>RETIRO MATERIAL EXCAVADO A MAQUINA</v>
          </cell>
          <cell r="C74" t="str">
            <v>M3</v>
          </cell>
          <cell r="D74" t="str">
            <v>2.5</v>
          </cell>
          <cell r="E74">
            <v>2800</v>
          </cell>
        </row>
        <row r="75">
          <cell r="A75" t="str">
            <v>2.6</v>
          </cell>
          <cell r="B75" t="str">
            <v>RELLENO CON MATERIAL DEL  SITIO COMPACTADO CILINDRO</v>
          </cell>
          <cell r="C75" t="str">
            <v>M3</v>
          </cell>
          <cell r="D75" t="str">
            <v>2.6</v>
          </cell>
          <cell r="E75">
            <v>10861</v>
          </cell>
        </row>
        <row r="76">
          <cell r="A76" t="str">
            <v>2.7</v>
          </cell>
          <cell r="B76" t="str">
            <v>CONCRETO CICLOPEO 17.5MPa (2500 PSI) RELACIÓN 60C/40P</v>
          </cell>
          <cell r="C76" t="str">
            <v>M3</v>
          </cell>
          <cell r="D76" t="str">
            <v>2.7</v>
          </cell>
          <cell r="E76">
            <v>242455.23076923078</v>
          </cell>
        </row>
        <row r="77">
          <cell r="A77" t="str">
            <v>2.8</v>
          </cell>
          <cell r="B77" t="str">
            <v>CONCRETO PARA ZAPATAS 3000 PSI INCLUYE FORMALETA</v>
          </cell>
          <cell r="C77" t="str">
            <v>M3</v>
          </cell>
          <cell r="D77" t="str">
            <v>2.8</v>
          </cell>
          <cell r="E77">
            <v>461263.18095238099</v>
          </cell>
        </row>
        <row r="78">
          <cell r="A78" t="str">
            <v>2.9</v>
          </cell>
          <cell r="B78" t="str">
            <v>CONCRETO VIGA DE AMARRE 3000 PSI INCLUYE FORMALETA</v>
          </cell>
          <cell r="C78" t="str">
            <v>M3</v>
          </cell>
          <cell r="D78" t="str">
            <v>2.9</v>
          </cell>
          <cell r="E78">
            <v>494560.875</v>
          </cell>
        </row>
        <row r="79">
          <cell r="A79" t="str">
            <v>2.10</v>
          </cell>
          <cell r="B79" t="str">
            <v>BASE CONCRETO POBRE E=0.05 MTS. 2000 PSI (SOLADO)</v>
          </cell>
          <cell r="C79" t="str">
            <v>M2</v>
          </cell>
          <cell r="D79" t="str">
            <v>2.10</v>
          </cell>
          <cell r="E79">
            <v>20820.485714285714</v>
          </cell>
        </row>
        <row r="80">
          <cell r="A80" t="str">
            <v>2.11</v>
          </cell>
          <cell r="B80" t="str">
            <v>BASE CONCRETO POBRE E=0.07 MTS. 2000 PSI (SOLADO)</v>
          </cell>
          <cell r="C80" t="str">
            <v>M2</v>
          </cell>
          <cell r="D80" t="str">
            <v>2.11</v>
          </cell>
          <cell r="E80">
            <v>27757.28571428571</v>
          </cell>
        </row>
        <row r="81">
          <cell r="A81" t="str">
            <v>2.12</v>
          </cell>
          <cell r="B81" t="str">
            <v>SUMINISTRO FIGURADA Y AMARRE DE ACERO 37.000 PSI</v>
          </cell>
          <cell r="C81" t="str">
            <v>KG</v>
          </cell>
          <cell r="D81" t="str">
            <v>2.12</v>
          </cell>
          <cell r="E81">
            <v>3833.66</v>
          </cell>
        </row>
        <row r="82">
          <cell r="A82" t="str">
            <v>2.13</v>
          </cell>
          <cell r="B82" t="str">
            <v>SUMINISTRO FIGURADA Y AMARRE DE ACERO 60.000 PSI</v>
          </cell>
          <cell r="C82" t="str">
            <v>KG</v>
          </cell>
          <cell r="D82" t="str">
            <v>2.13</v>
          </cell>
          <cell r="E82">
            <v>4040.41</v>
          </cell>
        </row>
        <row r="83">
          <cell r="A83" t="str">
            <v>2.14</v>
          </cell>
          <cell r="B83" t="str">
            <v>SUMINISTRO E INSTALACIÓN MALLA ELECTROSOLDADA</v>
          </cell>
          <cell r="C83" t="str">
            <v>KG</v>
          </cell>
          <cell r="D83" t="str">
            <v>2.14</v>
          </cell>
          <cell r="E83">
            <v>3535.0250000000001</v>
          </cell>
        </row>
        <row r="84">
          <cell r="A84" t="str">
            <v>2.15</v>
          </cell>
          <cell r="B84" t="str">
            <v>PILOTAJE EN CONCRETO (no incluye referzo)</v>
          </cell>
          <cell r="C84" t="str">
            <v>M3</v>
          </cell>
          <cell r="D84" t="str">
            <v>2.15</v>
          </cell>
          <cell r="E84">
            <v>617422.33333333349</v>
          </cell>
        </row>
        <row r="85">
          <cell r="A85" t="str">
            <v>2.16</v>
          </cell>
          <cell r="B85" t="str">
            <v>CAJA INSPECCION 60 x 60 x 60 CM [LADRILLO]</v>
          </cell>
          <cell r="C85" t="str">
            <v>UND</v>
          </cell>
          <cell r="D85" t="str">
            <v>2.16</v>
          </cell>
          <cell r="E85">
            <v>276382.11</v>
          </cell>
        </row>
        <row r="86">
          <cell r="A86" t="str">
            <v>2.17</v>
          </cell>
          <cell r="B86" t="str">
            <v>CAJA INSPECCION 80 x 80 x 80 CM [LADRILLO]</v>
          </cell>
          <cell r="C86" t="str">
            <v>UND</v>
          </cell>
          <cell r="D86" t="str">
            <v>2.17</v>
          </cell>
          <cell r="E86">
            <v>369069.64</v>
          </cell>
        </row>
        <row r="87">
          <cell r="A87" t="str">
            <v>2.18</v>
          </cell>
          <cell r="B87" t="str">
            <v>CAJA INSPECCION 100 x 100 x 100 CM [LADRILLO]</v>
          </cell>
          <cell r="C87" t="str">
            <v>UND</v>
          </cell>
          <cell r="D87" t="str">
            <v>2.18</v>
          </cell>
          <cell r="E87">
            <v>467070.8928571429</v>
          </cell>
        </row>
        <row r="88">
          <cell r="A88" t="str">
            <v>2.19</v>
          </cell>
          <cell r="B88" t="str">
            <v>CAJA INSPECCION 120 x 120 x 120 CM [LADRILLO]</v>
          </cell>
          <cell r="C88" t="str">
            <v>UND</v>
          </cell>
          <cell r="D88" t="str">
            <v>2.19</v>
          </cell>
          <cell r="E88">
            <v>559650.27461538464</v>
          </cell>
        </row>
        <row r="89">
          <cell r="A89" t="str">
            <v>2.20</v>
          </cell>
          <cell r="B89" t="str">
            <v>SUMINISTRO E INSTALACION TUBERIA PVC SANITARIA 2"</v>
          </cell>
          <cell r="C89" t="str">
            <v>ML</v>
          </cell>
          <cell r="D89" t="str">
            <v>2.20</v>
          </cell>
          <cell r="E89">
            <v>11471.35</v>
          </cell>
        </row>
        <row r="90">
          <cell r="A90" t="str">
            <v>2.21</v>
          </cell>
          <cell r="B90" t="str">
            <v>SUMINISTRO E INSTALACION TUBERIA PVC SANITARIA 3"</v>
          </cell>
          <cell r="C90" t="str">
            <v>ML</v>
          </cell>
          <cell r="D90" t="str">
            <v>2.21</v>
          </cell>
          <cell r="E90">
            <v>16917.335714285717</v>
          </cell>
        </row>
        <row r="91">
          <cell r="A91" t="str">
            <v>2.22</v>
          </cell>
          <cell r="B91" t="str">
            <v>SUMINISTRO E INSTALACION TUBERIA PVC SANITARIA 4"</v>
          </cell>
          <cell r="C91" t="str">
            <v>ML</v>
          </cell>
          <cell r="D91" t="str">
            <v>2.22</v>
          </cell>
          <cell r="E91">
            <v>17834.226190476191</v>
          </cell>
        </row>
        <row r="92">
          <cell r="A92" t="str">
            <v>2.23</v>
          </cell>
          <cell r="B92" t="str">
            <v>SUMINISTRO E INSTALACION TUBERIA 4" SANITARIA NOVAFORT</v>
          </cell>
          <cell r="C92" t="str">
            <v>ML</v>
          </cell>
          <cell r="D92" t="str">
            <v>2.23</v>
          </cell>
          <cell r="E92">
            <v>18298.066666666666</v>
          </cell>
        </row>
        <row r="93">
          <cell r="A93" t="str">
            <v>2.24</v>
          </cell>
          <cell r="B93" t="str">
            <v>SUMINISTRO E INSTALACION TUBERIA 6" SANITARIA NOVAFORT</v>
          </cell>
          <cell r="C93" t="str">
            <v>ML</v>
          </cell>
          <cell r="D93" t="str">
            <v>2.24</v>
          </cell>
          <cell r="E93">
            <v>23524.5</v>
          </cell>
        </row>
        <row r="94">
          <cell r="A94" t="str">
            <v>2.25</v>
          </cell>
          <cell r="B94" t="str">
            <v>TUBERIA PVC 4" DRENAJE SIN FILTRO</v>
          </cell>
          <cell r="C94" t="str">
            <v>ML</v>
          </cell>
          <cell r="D94" t="str">
            <v>2.25</v>
          </cell>
          <cell r="E94">
            <v>24932.916666666668</v>
          </cell>
        </row>
        <row r="95">
          <cell r="A95" t="str">
            <v>2.26</v>
          </cell>
          <cell r="B95" t="str">
            <v>TUBERIA PVC 4" DRENAJE CON FILTRO</v>
          </cell>
          <cell r="C95" t="str">
            <v>ML</v>
          </cell>
          <cell r="D95" t="str">
            <v>2.26</v>
          </cell>
          <cell r="E95">
            <v>36849.228571428583</v>
          </cell>
        </row>
        <row r="96">
          <cell r="A96" t="str">
            <v>2.27</v>
          </cell>
          <cell r="B96" t="str">
            <v>TUBERIA PVC 6" DRENAJE SIN FILTRO</v>
          </cell>
          <cell r="C96" t="str">
            <v>ML</v>
          </cell>
          <cell r="D96" t="str">
            <v>2.27</v>
          </cell>
          <cell r="E96">
            <v>53633.1</v>
          </cell>
        </row>
        <row r="97">
          <cell r="A97" t="str">
            <v>2.28</v>
          </cell>
          <cell r="B97" t="str">
            <v>TUBERIA PVC 6" DRENAJE CON FILTRO</v>
          </cell>
          <cell r="C97" t="str">
            <v>ML</v>
          </cell>
          <cell r="D97" t="str">
            <v>2.28</v>
          </cell>
          <cell r="E97">
            <v>72999.39285714287</v>
          </cell>
        </row>
        <row r="98">
          <cell r="A98" t="str">
            <v>2.29</v>
          </cell>
          <cell r="B98" t="str">
            <v>LOSA FLOTANTE CASETON-VIGAS H=40-45 CM (INCL. FORMALETA)</v>
          </cell>
          <cell r="C98" t="str">
            <v>M2</v>
          </cell>
          <cell r="D98" t="str">
            <v>2.29</v>
          </cell>
          <cell r="E98">
            <v>81293.900000000009</v>
          </cell>
        </row>
        <row r="99">
          <cell r="A99" t="str">
            <v>2.30</v>
          </cell>
          <cell r="B99" t="str">
            <v>LOSA MACIZA CIMIENTO CONCRETO 3000 psi H=10 CM</v>
          </cell>
          <cell r="C99" t="str">
            <v>M2</v>
          </cell>
          <cell r="D99" t="str">
            <v>2.30</v>
          </cell>
          <cell r="E99">
            <v>55278.400000000001</v>
          </cell>
        </row>
        <row r="100">
          <cell r="A100" t="str">
            <v>2.31</v>
          </cell>
          <cell r="B100" t="str">
            <v>LOSA MACIZA CIMIENTO CONCRETO 300 psi H=15 CM</v>
          </cell>
          <cell r="C100" t="str">
            <v>M2</v>
          </cell>
          <cell r="D100" t="str">
            <v>2.31</v>
          </cell>
          <cell r="E100">
            <v>72422.600000000006</v>
          </cell>
        </row>
        <row r="101">
          <cell r="A101" t="str">
            <v>2.32</v>
          </cell>
          <cell r="B101" t="str">
            <v>LOSA MACIZA CIMIENTO CONCRETO 300 psi  H=20 CM</v>
          </cell>
          <cell r="C101" t="str">
            <v>M2</v>
          </cell>
          <cell r="D101" t="str">
            <v>2.32</v>
          </cell>
          <cell r="E101">
            <v>94525</v>
          </cell>
        </row>
        <row r="102">
          <cell r="A102" t="str">
            <v>2.33</v>
          </cell>
          <cell r="B102" t="str">
            <v>MURO CONCRETO CONTENCION 0&lt;H&lt;=1.00MTS (no incluye refuerzo)</v>
          </cell>
          <cell r="C102" t="str">
            <v>M3</v>
          </cell>
          <cell r="D102" t="str">
            <v>2.33</v>
          </cell>
          <cell r="E102">
            <v>512088.09523809527</v>
          </cell>
        </row>
        <row r="103">
          <cell r="A103" t="str">
            <v>2.34</v>
          </cell>
          <cell r="B103" t="str">
            <v>MURO CONCRETO CONTENCION 1.00&lt;H&lt;=2.00MTS (no incluye refuerzo)</v>
          </cell>
          <cell r="C103" t="str">
            <v>M3</v>
          </cell>
          <cell r="D103" t="str">
            <v>2.34</v>
          </cell>
          <cell r="E103">
            <v>532385.85714285716</v>
          </cell>
        </row>
        <row r="104">
          <cell r="A104" t="str">
            <v>2.35</v>
          </cell>
          <cell r="B104" t="str">
            <v>MURO CONCRETO CONTENCION 2.00&lt;H&lt;=3.5 MTS (no incluye refuerzo)</v>
          </cell>
          <cell r="C104" t="str">
            <v>M3</v>
          </cell>
          <cell r="D104" t="str">
            <v>2.35</v>
          </cell>
          <cell r="E104">
            <v>540528.25</v>
          </cell>
        </row>
        <row r="105">
          <cell r="A105">
            <v>3</v>
          </cell>
          <cell r="B105" t="str">
            <v>ESTRUCTURAS</v>
          </cell>
          <cell r="C105">
            <v>0</v>
          </cell>
          <cell r="D105">
            <v>3</v>
          </cell>
          <cell r="E105">
            <v>0</v>
          </cell>
        </row>
        <row r="106">
          <cell r="A106" t="str">
            <v>3.1</v>
          </cell>
          <cell r="B106" t="str">
            <v>COLUMNAS EN CONCRETO 3000 PSI, ALTURA MENOR A 3 MTS.</v>
          </cell>
          <cell r="C106" t="str">
            <v>M3</v>
          </cell>
          <cell r="D106" t="str">
            <v>3.1</v>
          </cell>
          <cell r="E106">
            <v>631902</v>
          </cell>
        </row>
        <row r="107">
          <cell r="A107" t="str">
            <v>3.2</v>
          </cell>
          <cell r="B107" t="str">
            <v>COLUMNAS EN CONCRETO 3000 PSI, ALTURA MAYOR A 3 MTS.</v>
          </cell>
          <cell r="C107" t="str">
            <v>M3</v>
          </cell>
          <cell r="D107" t="str">
            <v>3.2</v>
          </cell>
          <cell r="E107">
            <v>746037.2</v>
          </cell>
        </row>
        <row r="108">
          <cell r="A108" t="str">
            <v>3.3</v>
          </cell>
          <cell r="B108" t="str">
            <v>COLUMNAS EN CONCRETO 3500 PSI, ALTURA  MENOR A 3 MTRS</v>
          </cell>
          <cell r="C108" t="str">
            <v>M3</v>
          </cell>
          <cell r="D108" t="str">
            <v>3.3</v>
          </cell>
          <cell r="E108">
            <v>656262</v>
          </cell>
        </row>
        <row r="109">
          <cell r="A109" t="str">
            <v>3.4</v>
          </cell>
          <cell r="B109" t="str">
            <v>COLUMNAS EN CONCRETO 3500 PSI, ALTURA MAYOR A 3 MTRS</v>
          </cell>
          <cell r="C109" t="str">
            <v>M3</v>
          </cell>
          <cell r="D109" t="str">
            <v>3.4</v>
          </cell>
          <cell r="E109">
            <v>770397.2</v>
          </cell>
        </row>
        <row r="110">
          <cell r="A110" t="str">
            <v>3.5</v>
          </cell>
          <cell r="B110" t="str">
            <v>COLUMNAS EN CONCRETO 4000 PSI , ALTURA MENOR A 3 MTRS</v>
          </cell>
          <cell r="C110" t="str">
            <v>M3</v>
          </cell>
          <cell r="D110" t="str">
            <v>3.5</v>
          </cell>
          <cell r="E110">
            <v>672705</v>
          </cell>
        </row>
        <row r="111">
          <cell r="A111" t="str">
            <v>3.6</v>
          </cell>
          <cell r="B111" t="str">
            <v>COLUMNAS EN CONCRETO 4000 PSI, ALTURA MAYOR A 3 MTRS</v>
          </cell>
          <cell r="C111" t="str">
            <v>M3</v>
          </cell>
          <cell r="D111" t="str">
            <v>3.6</v>
          </cell>
          <cell r="E111">
            <v>786840.2</v>
          </cell>
        </row>
        <row r="112">
          <cell r="A112" t="str">
            <v>3.7</v>
          </cell>
          <cell r="B112" t="str">
            <v>COLUMNAS EN CONCRETO 4500 PSI , ALTURA MENOR A 3 MTRS</v>
          </cell>
          <cell r="C112" t="str">
            <v>M3</v>
          </cell>
          <cell r="D112" t="str">
            <v>3.7</v>
          </cell>
          <cell r="E112">
            <v>685494</v>
          </cell>
        </row>
        <row r="113">
          <cell r="A113" t="str">
            <v>3.8</v>
          </cell>
          <cell r="B113" t="str">
            <v>COLUMNAS EN CONCRETO 4500 PSI, ALTURA MAYOR A 3 MTRS</v>
          </cell>
          <cell r="C113" t="str">
            <v>M3</v>
          </cell>
          <cell r="D113" t="str">
            <v>3.8</v>
          </cell>
          <cell r="E113">
            <v>799629.2</v>
          </cell>
        </row>
        <row r="114">
          <cell r="A114" t="str">
            <v>3.9</v>
          </cell>
          <cell r="B114" t="str">
            <v>COLUMNAS EN CONCRETO 5000 PSI , ALTURA MENOR A 3 MTRS</v>
          </cell>
          <cell r="C114" t="str">
            <v>M3</v>
          </cell>
          <cell r="D114" t="str">
            <v>3.9</v>
          </cell>
          <cell r="E114">
            <v>694020</v>
          </cell>
        </row>
        <row r="115">
          <cell r="A115" t="str">
            <v>3.10</v>
          </cell>
          <cell r="B115" t="str">
            <v>COLUMNAS EN CONCRETO 5000 PSI, ALTURA MAYOR A 3 MTRS</v>
          </cell>
          <cell r="C115" t="str">
            <v>M3</v>
          </cell>
          <cell r="D115" t="str">
            <v>3.10</v>
          </cell>
          <cell r="E115">
            <v>808155.2</v>
          </cell>
        </row>
        <row r="116">
          <cell r="A116" t="str">
            <v>3.11</v>
          </cell>
          <cell r="B116" t="str">
            <v>CINTA CONFINAMIENTO MURO 20*20</v>
          </cell>
          <cell r="C116" t="str">
            <v>ML</v>
          </cell>
          <cell r="D116" t="str">
            <v>3.11</v>
          </cell>
          <cell r="E116">
            <v>39878.293333333342</v>
          </cell>
        </row>
        <row r="117">
          <cell r="A117" t="str">
            <v>3.12</v>
          </cell>
          <cell r="B117" t="str">
            <v>COLUMNA AMARRE MURO</v>
          </cell>
          <cell r="C117" t="str">
            <v>ML</v>
          </cell>
          <cell r="D117" t="str">
            <v>3.12</v>
          </cell>
          <cell r="E117">
            <v>40080.693333333336</v>
          </cell>
        </row>
        <row r="118">
          <cell r="A118" t="str">
            <v>3.13</v>
          </cell>
          <cell r="B118" t="str">
            <v>COLUMNA AMARRE MURO CULATA E=15CM-20CM</v>
          </cell>
          <cell r="C118" t="str">
            <v>ML</v>
          </cell>
          <cell r="D118" t="str">
            <v>3.13</v>
          </cell>
          <cell r="E118">
            <v>44728.893333333341</v>
          </cell>
        </row>
        <row r="119">
          <cell r="A119" t="str">
            <v>3.14</v>
          </cell>
          <cell r="B119" t="str">
            <v>COLUMNA AMARRE MURO  CONFINADO  25CM X 25CM</v>
          </cell>
          <cell r="C119" t="str">
            <v>M3</v>
          </cell>
          <cell r="D119" t="str">
            <v>3.14</v>
          </cell>
          <cell r="E119">
            <v>589338.42666666664</v>
          </cell>
        </row>
        <row r="120">
          <cell r="A120" t="str">
            <v>3.15</v>
          </cell>
          <cell r="B120" t="str">
            <v>COLUMNA CONCRETO 3000 PSI CIRCULAR D=35C</v>
          </cell>
          <cell r="C120" t="str">
            <v>M3</v>
          </cell>
          <cell r="D120" t="str">
            <v>3.15</v>
          </cell>
          <cell r="E120">
            <v>680448.34285714291</v>
          </cell>
        </row>
        <row r="121">
          <cell r="A121" t="str">
            <v>3.16</v>
          </cell>
          <cell r="B121" t="str">
            <v>COLUMNA CONCRETO 3500 PSI</v>
          </cell>
          <cell r="C121" t="str">
            <v>M3</v>
          </cell>
          <cell r="D121" t="str">
            <v>3.16</v>
          </cell>
          <cell r="E121">
            <v>761588.2</v>
          </cell>
        </row>
        <row r="122">
          <cell r="A122" t="str">
            <v>3.17</v>
          </cell>
          <cell r="B122" t="str">
            <v>COLUMNA CONCRETO 4000 PSI</v>
          </cell>
          <cell r="C122" t="str">
            <v>M3</v>
          </cell>
          <cell r="D122" t="str">
            <v>3.17</v>
          </cell>
          <cell r="E122">
            <v>780442.2</v>
          </cell>
        </row>
        <row r="123">
          <cell r="A123" t="str">
            <v>3.18</v>
          </cell>
          <cell r="B123" t="str">
            <v>COLUMNA CONCRETO FLUIDO 28MPA.</v>
          </cell>
          <cell r="C123" t="str">
            <v>M3</v>
          </cell>
          <cell r="D123" t="str">
            <v>3.18</v>
          </cell>
          <cell r="E123">
            <v>1015661.9499999998</v>
          </cell>
        </row>
        <row r="124">
          <cell r="A124" t="str">
            <v>3.19</v>
          </cell>
          <cell r="B124" t="str">
            <v>COLUMNA CONCRETO 5000 PSI</v>
          </cell>
          <cell r="C124" t="str">
            <v>M3</v>
          </cell>
          <cell r="D124" t="str">
            <v>3.19</v>
          </cell>
          <cell r="E124">
            <v>714895.20000000007</v>
          </cell>
        </row>
        <row r="125">
          <cell r="A125" t="str">
            <v>3.20</v>
          </cell>
          <cell r="B125" t="str">
            <v>PERGOLA CONCRETO 15CM X 40CM</v>
          </cell>
          <cell r="C125" t="str">
            <v>ML</v>
          </cell>
          <cell r="D125" t="str">
            <v>3.20</v>
          </cell>
          <cell r="E125">
            <v>39974.044444444444</v>
          </cell>
        </row>
        <row r="126">
          <cell r="A126" t="str">
            <v>3.21</v>
          </cell>
          <cell r="B126" t="str">
            <v>VIGA CONFINAMIENTO MURO 10 -12x20CM</v>
          </cell>
          <cell r="C126" t="str">
            <v>ML</v>
          </cell>
          <cell r="D126" t="str">
            <v>3.21</v>
          </cell>
          <cell r="E126">
            <v>40773.75</v>
          </cell>
        </row>
        <row r="127">
          <cell r="A127" t="str">
            <v>3.22</v>
          </cell>
          <cell r="B127" t="str">
            <v xml:space="preserve">VIGA AEREA 3000 PSI </v>
          </cell>
          <cell r="C127" t="str">
            <v>M3</v>
          </cell>
          <cell r="D127" t="str">
            <v>3.22</v>
          </cell>
          <cell r="E127">
            <v>873813.42857142864</v>
          </cell>
        </row>
        <row r="128">
          <cell r="A128" t="str">
            <v>3.23</v>
          </cell>
          <cell r="B128" t="str">
            <v>VIGA AEREA 4000 PSI</v>
          </cell>
          <cell r="C128" t="str">
            <v>M3</v>
          </cell>
          <cell r="D128" t="str">
            <v>3.23</v>
          </cell>
          <cell r="E128">
            <v>916559.42857142864</v>
          </cell>
        </row>
        <row r="129">
          <cell r="A129" t="str">
            <v>3.24</v>
          </cell>
          <cell r="B129" t="str">
            <v>VIGA AEREA 5000 PSI</v>
          </cell>
          <cell r="C129" t="str">
            <v>M3</v>
          </cell>
          <cell r="D129" t="str">
            <v>3.24</v>
          </cell>
          <cell r="E129">
            <v>916559.42857142864</v>
          </cell>
        </row>
        <row r="130">
          <cell r="A130" t="str">
            <v>3.25</v>
          </cell>
          <cell r="B130" t="str">
            <v>VIGA CANAL EN CONCRETO 3000 PSI IMPERMEABILIZADO</v>
          </cell>
          <cell r="C130" t="str">
            <v>M3</v>
          </cell>
          <cell r="D130" t="str">
            <v>3.25</v>
          </cell>
          <cell r="E130">
            <v>757498.00000000012</v>
          </cell>
        </row>
        <row r="131">
          <cell r="A131" t="str">
            <v>3.26</v>
          </cell>
          <cell r="B131" t="str">
            <v>PLACA ENTREPISO ALIGERADO CASETÓN DE LONA  E=0.30 MTS. 3000 PSI</v>
          </cell>
          <cell r="C131" t="str">
            <v>M2</v>
          </cell>
          <cell r="D131" t="str">
            <v>3.26</v>
          </cell>
          <cell r="E131">
            <v>128457.9</v>
          </cell>
        </row>
        <row r="132">
          <cell r="A132" t="str">
            <v>3.27</v>
          </cell>
          <cell r="B132" t="str">
            <v>PLACA ENTREPISO ALIGERADO CASETÓN DE LONA  E=0.35 MTS. 3000 PSI</v>
          </cell>
          <cell r="C132" t="str">
            <v>M2</v>
          </cell>
          <cell r="D132" t="str">
            <v>3.27</v>
          </cell>
          <cell r="E132">
            <v>150068.70000000001</v>
          </cell>
        </row>
        <row r="133">
          <cell r="A133" t="str">
            <v>3.28</v>
          </cell>
          <cell r="B133" t="str">
            <v>PLACA ENTREPISO ALIGERADO CASETÓN DE LONA  E=0.40 MTS. 3000 PSI</v>
          </cell>
          <cell r="C133" t="str">
            <v>M2</v>
          </cell>
          <cell r="D133" t="str">
            <v>3.28</v>
          </cell>
          <cell r="E133">
            <v>157481.40000000002</v>
          </cell>
        </row>
        <row r="134">
          <cell r="A134" t="str">
            <v>3.29</v>
          </cell>
          <cell r="B134" t="str">
            <v>PLACA ENTREPISO ALIGERADO BLOQUE CONCRETO 21 MPa - (3000 PSI)</v>
          </cell>
          <cell r="C134" t="str">
            <v>M2</v>
          </cell>
          <cell r="D134" t="str">
            <v>3.29</v>
          </cell>
          <cell r="E134">
            <v>131291.39999999997</v>
          </cell>
        </row>
        <row r="135">
          <cell r="A135" t="str">
            <v>3.30</v>
          </cell>
          <cell r="B135" t="str">
            <v>ENTREPISO PLACA MACIZA 3000 PSI  E=0.10 MTS</v>
          </cell>
          <cell r="C135" t="str">
            <v>M2</v>
          </cell>
          <cell r="D135" t="str">
            <v>3.30</v>
          </cell>
          <cell r="E135">
            <v>107708.44545454546</v>
          </cell>
        </row>
        <row r="136">
          <cell r="A136" t="str">
            <v>3.31</v>
          </cell>
          <cell r="B136" t="str">
            <v>ENTREPISO PLACA MACIZA 3000 PSI  E=0.12 MTS</v>
          </cell>
          <cell r="C136" t="str">
            <v>M2</v>
          </cell>
          <cell r="D136" t="str">
            <v>3.31</v>
          </cell>
          <cell r="E136">
            <v>119681.9</v>
          </cell>
        </row>
        <row r="137">
          <cell r="A137" t="str">
            <v>3.32</v>
          </cell>
          <cell r="B137" t="str">
            <v>ENTREPISO PLACA MACIZA 3000 PSI  E=0.15 MTS</v>
          </cell>
          <cell r="C137" t="str">
            <v>M2</v>
          </cell>
          <cell r="D137" t="str">
            <v>3.32</v>
          </cell>
          <cell r="E137">
            <v>137717.82222222222</v>
          </cell>
        </row>
        <row r="138">
          <cell r="A138" t="str">
            <v>3.33</v>
          </cell>
          <cell r="B138" t="str">
            <v>REFUERZO MALLA ELECTROSOLDADA</v>
          </cell>
          <cell r="C138" t="str">
            <v>KG</v>
          </cell>
          <cell r="D138" t="str">
            <v>3.33</v>
          </cell>
          <cell r="E138">
            <v>3400.375</v>
          </cell>
        </row>
        <row r="139">
          <cell r="A139" t="str">
            <v>3.34</v>
          </cell>
          <cell r="B139" t="str">
            <v>ESCALERAS MACIZA 21 MPa - (3000 PSI)</v>
          </cell>
          <cell r="C139" t="str">
            <v>M3</v>
          </cell>
          <cell r="D139" t="str">
            <v>3.34</v>
          </cell>
          <cell r="E139">
            <v>847103</v>
          </cell>
        </row>
        <row r="140">
          <cell r="A140" t="str">
            <v>3.35</v>
          </cell>
          <cell r="B140" t="str">
            <v xml:space="preserve">LOSA PREFABRICADA H=10 CM </v>
          </cell>
          <cell r="C140" t="str">
            <v>M2</v>
          </cell>
          <cell r="D140" t="str">
            <v>3.35</v>
          </cell>
          <cell r="E140">
            <v>106720</v>
          </cell>
        </row>
        <row r="141">
          <cell r="A141" t="str">
            <v>3.36</v>
          </cell>
          <cell r="B141" t="str">
            <v>LOSA CONCRETO MACIZA E= 8CM</v>
          </cell>
          <cell r="C141" t="str">
            <v>M2</v>
          </cell>
          <cell r="D141" t="str">
            <v>3.36</v>
          </cell>
          <cell r="E141">
            <v>81075.633333333331</v>
          </cell>
        </row>
        <row r="142">
          <cell r="A142" t="str">
            <v>3.37</v>
          </cell>
          <cell r="B142" t="str">
            <v>LOSA CONCRETO MACIZA E=10CM</v>
          </cell>
          <cell r="C142" t="str">
            <v>M2</v>
          </cell>
          <cell r="D142" t="str">
            <v>3.37</v>
          </cell>
          <cell r="E142">
            <v>64880.133333333346</v>
          </cell>
        </row>
        <row r="143">
          <cell r="A143" t="str">
            <v>3.38</v>
          </cell>
          <cell r="B143" t="str">
            <v>LOSA CONCRETO MACIZA E=12CM</v>
          </cell>
          <cell r="C143" t="str">
            <v>M2</v>
          </cell>
          <cell r="D143" t="str">
            <v>3.38</v>
          </cell>
          <cell r="E143">
            <v>107989.72222222222</v>
          </cell>
        </row>
        <row r="144">
          <cell r="A144" t="str">
            <v>3.39</v>
          </cell>
          <cell r="B144" t="str">
            <v>ACERO ESTRUCTURAL A-36</v>
          </cell>
          <cell r="C144" t="str">
            <v>KG</v>
          </cell>
          <cell r="D144" t="str">
            <v>3.39</v>
          </cell>
          <cell r="E144">
            <v>4410.5</v>
          </cell>
        </row>
        <row r="145">
          <cell r="A145" t="str">
            <v>3.40</v>
          </cell>
          <cell r="B145" t="str">
            <v>LOSA CONCRETO STEEL DECK 2" E=10.0-11.0C</v>
          </cell>
          <cell r="C145" t="str">
            <v>M2</v>
          </cell>
          <cell r="D145" t="str">
            <v>3.40</v>
          </cell>
          <cell r="E145">
            <v>79395.016666666663</v>
          </cell>
        </row>
        <row r="146">
          <cell r="A146" t="str">
            <v>3.41</v>
          </cell>
          <cell r="B146" t="str">
            <v>LOSA CONCRETO STEEL DECK 2" E=11.1-12.0C</v>
          </cell>
          <cell r="C146" t="str">
            <v>M2</v>
          </cell>
          <cell r="D146" t="str">
            <v>3.41</v>
          </cell>
          <cell r="E146">
            <v>82996.816666666666</v>
          </cell>
        </row>
        <row r="147">
          <cell r="A147" t="str">
            <v>3.42</v>
          </cell>
          <cell r="B147" t="str">
            <v>LOSA CONCRETO STEEL DECK 2" E=14.1-15.0C</v>
          </cell>
          <cell r="C147" t="str">
            <v>M2</v>
          </cell>
          <cell r="D147" t="str">
            <v>3.42</v>
          </cell>
          <cell r="E147">
            <v>93802.21666666666</v>
          </cell>
        </row>
        <row r="148">
          <cell r="A148" t="str">
            <v>3.43</v>
          </cell>
          <cell r="B148" t="str">
            <v>LOSA CONCRETO STELL DECK 2" E=12.1-13.0C</v>
          </cell>
          <cell r="C148" t="str">
            <v>M2</v>
          </cell>
          <cell r="D148" t="str">
            <v>3.43</v>
          </cell>
          <cell r="E148">
            <v>86598.616666666669</v>
          </cell>
        </row>
        <row r="149">
          <cell r="A149" t="str">
            <v>3.44</v>
          </cell>
          <cell r="B149" t="str">
            <v>LOSA CONCRETO STELL DECK 2" E=13.1-14.0C</v>
          </cell>
          <cell r="C149" t="str">
            <v>M2</v>
          </cell>
          <cell r="D149" t="str">
            <v>3.44</v>
          </cell>
          <cell r="E149">
            <v>90200.416666666672</v>
          </cell>
        </row>
        <row r="150">
          <cell r="A150" t="str">
            <v>3.45</v>
          </cell>
          <cell r="B150" t="str">
            <v>LOSA CONCRETO STELL DECK 3" E=12.0-13.0C</v>
          </cell>
          <cell r="C150" t="str">
            <v>M2</v>
          </cell>
          <cell r="D150" t="str">
            <v>3.45</v>
          </cell>
          <cell r="E150">
            <v>89400.616666666669</v>
          </cell>
        </row>
        <row r="151">
          <cell r="A151" t="str">
            <v>3.46</v>
          </cell>
          <cell r="B151" t="str">
            <v>LOSA CONCRETO STELL DECK 3" E=13.1-14.0C</v>
          </cell>
          <cell r="C151" t="str">
            <v>M2</v>
          </cell>
          <cell r="D151" t="str">
            <v>3.46</v>
          </cell>
          <cell r="E151">
            <v>93002.416666666672</v>
          </cell>
        </row>
        <row r="152">
          <cell r="A152" t="str">
            <v>3.47</v>
          </cell>
          <cell r="B152" t="str">
            <v>LOSA CONCRETO STELL DECK 3" E=14.1-15.0C</v>
          </cell>
          <cell r="C152" t="str">
            <v>M2</v>
          </cell>
          <cell r="D152" t="str">
            <v>3.47</v>
          </cell>
          <cell r="E152">
            <v>97180.800000000003</v>
          </cell>
        </row>
        <row r="153">
          <cell r="A153" t="str">
            <v>3.48</v>
          </cell>
          <cell r="B153" t="str">
            <v>PLACA FACIL 21 MPa - (3000 PSI)</v>
          </cell>
          <cell r="C153" t="str">
            <v>M2</v>
          </cell>
          <cell r="D153" t="str">
            <v>3.48</v>
          </cell>
          <cell r="E153">
            <v>138883.4</v>
          </cell>
        </row>
        <row r="154">
          <cell r="A154" t="str">
            <v>3.49</v>
          </cell>
          <cell r="B154" t="str">
            <v>PLACA FACIL 24.5 MPa - (3500 PSI)</v>
          </cell>
          <cell r="C154" t="str">
            <v>M2</v>
          </cell>
          <cell r="D154" t="str">
            <v>3.49</v>
          </cell>
          <cell r="E154">
            <v>163239.4</v>
          </cell>
        </row>
        <row r="155">
          <cell r="A155" t="str">
            <v>3.50</v>
          </cell>
          <cell r="B155" t="str">
            <v>PANTALLA EN CONCRETO 3100 PSI E=10-30CMS</v>
          </cell>
          <cell r="C155" t="str">
            <v>M3</v>
          </cell>
          <cell r="D155" t="str">
            <v>3.50</v>
          </cell>
          <cell r="E155">
            <v>581631</v>
          </cell>
        </row>
        <row r="156">
          <cell r="A156" t="str">
            <v>3.51</v>
          </cell>
          <cell r="B156" t="str">
            <v>PANTALLA EN CONCRETO 3500 PSI E=10-30CMS</v>
          </cell>
          <cell r="C156" t="str">
            <v>M3</v>
          </cell>
          <cell r="D156" t="str">
            <v>3.51</v>
          </cell>
          <cell r="E156">
            <v>605991</v>
          </cell>
        </row>
        <row r="157">
          <cell r="A157" t="str">
            <v>3.52</v>
          </cell>
          <cell r="B157" t="str">
            <v>PANTALLA EN CONCRETO 4000 PSI E=10-30CMS</v>
          </cell>
          <cell r="C157" t="str">
            <v>M3</v>
          </cell>
          <cell r="D157" t="str">
            <v>3.52</v>
          </cell>
          <cell r="E157">
            <v>622434</v>
          </cell>
        </row>
        <row r="158">
          <cell r="A158" t="str">
            <v>3.53</v>
          </cell>
          <cell r="B158" t="str">
            <v>PERFORACION ,5/8" 35-40CM EN ESTRUCTURA DE CONCRETO</v>
          </cell>
          <cell r="C158" t="str">
            <v>UND</v>
          </cell>
          <cell r="D158" t="str">
            <v>3.53</v>
          </cell>
          <cell r="E158">
            <v>15772.625</v>
          </cell>
        </row>
        <row r="159">
          <cell r="A159" t="str">
            <v>3.54</v>
          </cell>
          <cell r="B159" t="str">
            <v>PERFORACION ,7/8" 36-40CM  EN ESTRUCTURA DE CONCRETO</v>
          </cell>
          <cell r="C159" t="str">
            <v>UND</v>
          </cell>
          <cell r="D159" t="str">
            <v>3.54</v>
          </cell>
          <cell r="E159">
            <v>24825.857142857141</v>
          </cell>
        </row>
        <row r="160">
          <cell r="A160" t="str">
            <v>3.55</v>
          </cell>
          <cell r="B160" t="str">
            <v>PERFORACION ,1/2" 31-40CM  EN ESTRUCTURA DE CONCRETO</v>
          </cell>
          <cell r="C160" t="str">
            <v>UND</v>
          </cell>
          <cell r="D160" t="str">
            <v>3.55</v>
          </cell>
          <cell r="E160">
            <v>16963.5</v>
          </cell>
        </row>
        <row r="161">
          <cell r="A161" t="str">
            <v>3.56</v>
          </cell>
          <cell r="B161" t="str">
            <v>PERFORACION ,3/4" 31-40CM  EN ESTRUCTURA DE CONCRETO</v>
          </cell>
          <cell r="C161" t="str">
            <v>UND</v>
          </cell>
          <cell r="D161" t="str">
            <v>3.56</v>
          </cell>
          <cell r="E161">
            <v>25556.2</v>
          </cell>
        </row>
        <row r="162">
          <cell r="A162" t="str">
            <v>3.57</v>
          </cell>
          <cell r="B162" t="str">
            <v>PERFORACION 1" 31-40CM EN ESTRUCTURA DE CONCRETO</v>
          </cell>
          <cell r="C162" t="str">
            <v>UND</v>
          </cell>
          <cell r="D162" t="str">
            <v>3.57</v>
          </cell>
          <cell r="E162">
            <v>34945.25</v>
          </cell>
        </row>
        <row r="163">
          <cell r="A163" t="str">
            <v>3.58</v>
          </cell>
          <cell r="B163" t="str">
            <v>ANCLAJE HIERRO ,1/2"-PERF. ,3/4" 21-25C  EN CONCRETO</v>
          </cell>
          <cell r="C163" t="str">
            <v>PTO</v>
          </cell>
          <cell r="D163" t="str">
            <v>3.58</v>
          </cell>
          <cell r="E163">
            <v>51340.05</v>
          </cell>
        </row>
        <row r="164">
          <cell r="A164" t="str">
            <v>3.59</v>
          </cell>
          <cell r="B164" t="str">
            <v>ANCLAJE HIERRO ,1/2"-PERF. ,5/8" 10-15C  ENCONCRETO</v>
          </cell>
          <cell r="C164" t="str">
            <v>PTO</v>
          </cell>
          <cell r="D164" t="str">
            <v>3.59</v>
          </cell>
          <cell r="E164">
            <v>36606.744444444448</v>
          </cell>
        </row>
        <row r="165">
          <cell r="A165" t="str">
            <v>3.60</v>
          </cell>
          <cell r="B165" t="str">
            <v>ANCLAJE HIERRO ,3/4"-PERF. ,7/8" 16-20C  EN CONCRETO</v>
          </cell>
          <cell r="C165" t="str">
            <v>PTO</v>
          </cell>
          <cell r="D165" t="str">
            <v>3.60</v>
          </cell>
          <cell r="E165">
            <v>54010.925000000003</v>
          </cell>
        </row>
        <row r="166">
          <cell r="A166" t="str">
            <v>3.61</v>
          </cell>
          <cell r="B166" t="str">
            <v>ANCLAJE HIERRO ,3/8"-PERF. ,1/2" 10-15C  EN CONCRETO</v>
          </cell>
          <cell r="C166" t="str">
            <v>PTO</v>
          </cell>
          <cell r="D166" t="str">
            <v>3.61</v>
          </cell>
          <cell r="E166">
            <v>37746.744444444448</v>
          </cell>
        </row>
        <row r="167">
          <cell r="A167" t="str">
            <v>3.62</v>
          </cell>
          <cell r="B167" t="str">
            <v>ANCLAJE HIERRO ,5/8"-PERF. ,3/4" 10-15C EN CONCRETO</v>
          </cell>
          <cell r="C167" t="str">
            <v>PTO</v>
          </cell>
          <cell r="D167" t="str">
            <v>3.62</v>
          </cell>
          <cell r="E167">
            <v>50202.744444444448</v>
          </cell>
        </row>
        <row r="168">
          <cell r="A168" t="str">
            <v>3.63</v>
          </cell>
          <cell r="B168" t="str">
            <v>ANCLAJE HIERRO ,7/8"-PERF.1" 21-25C     EN CONCRETO</v>
          </cell>
          <cell r="C168" t="str">
            <v>PTO</v>
          </cell>
          <cell r="D168" t="str">
            <v>3.63</v>
          </cell>
          <cell r="E168">
            <v>91989.107142857159</v>
          </cell>
        </row>
        <row r="169">
          <cell r="A169" t="str">
            <v>3.64</v>
          </cell>
          <cell r="B169" t="str">
            <v>ANCLAJE HIERRO 1" -PERF.1,1/4" 21-25C   EN CONCRETO</v>
          </cell>
          <cell r="C169" t="str">
            <v>PTO</v>
          </cell>
          <cell r="D169" t="str">
            <v>3.64</v>
          </cell>
          <cell r="E169">
            <v>97869.107142857159</v>
          </cell>
        </row>
        <row r="170">
          <cell r="A170" t="str">
            <v>3.65</v>
          </cell>
          <cell r="B170" t="str">
            <v>CONCRETO MURO-DOVELAS 1500PSI-10.0MPA</v>
          </cell>
          <cell r="C170" t="str">
            <v>M3</v>
          </cell>
          <cell r="D170" t="str">
            <v>3.65</v>
          </cell>
          <cell r="E170">
            <v>374212</v>
          </cell>
        </row>
        <row r="171">
          <cell r="A171" t="str">
            <v>3.66</v>
          </cell>
          <cell r="B171" t="str">
            <v>CONCRETO MURO-DOVELAS 3100PSI-420MPA</v>
          </cell>
          <cell r="C171" t="str">
            <v>M3</v>
          </cell>
          <cell r="D171" t="str">
            <v>3.66</v>
          </cell>
          <cell r="E171">
            <v>28997.916666666668</v>
          </cell>
        </row>
        <row r="172">
          <cell r="A172" t="str">
            <v>3.67</v>
          </cell>
          <cell r="B172" t="str">
            <v>FORMALETA COLUMNA CIRCULAR D=35 CM</v>
          </cell>
          <cell r="C172" t="str">
            <v>ML</v>
          </cell>
          <cell r="D172" t="str">
            <v>3.67</v>
          </cell>
          <cell r="E172">
            <v>212250</v>
          </cell>
        </row>
        <row r="173">
          <cell r="A173" t="str">
            <v>3.68</v>
          </cell>
          <cell r="B173" t="str">
            <v>FORMALETA CAMILLA/MES</v>
          </cell>
          <cell r="C173" t="str">
            <v>M2</v>
          </cell>
          <cell r="D173" t="str">
            <v>3.68</v>
          </cell>
          <cell r="E173">
            <v>4364.875</v>
          </cell>
        </row>
        <row r="174">
          <cell r="A174" t="str">
            <v>3.69</v>
          </cell>
          <cell r="B174" t="str">
            <v>FORMALETA LOSAS DE AJEDREZ E=.10 4 CARAS</v>
          </cell>
          <cell r="C174" t="str">
            <v>M2</v>
          </cell>
          <cell r="D174" t="str">
            <v>3.69</v>
          </cell>
          <cell r="E174">
            <v>8962.1428571428569</v>
          </cell>
        </row>
        <row r="175">
          <cell r="A175" t="str">
            <v>3.70</v>
          </cell>
          <cell r="B175" t="str">
            <v>ICOPOR JUNTA CONSTRUCCION E=2CM</v>
          </cell>
          <cell r="C175" t="str">
            <v>ML</v>
          </cell>
          <cell r="D175" t="str">
            <v>3.70</v>
          </cell>
          <cell r="E175">
            <v>1930</v>
          </cell>
        </row>
        <row r="176">
          <cell r="A176" t="str">
            <v>3.71</v>
          </cell>
          <cell r="B176" t="str">
            <v>ICOPOR JUNTA CONSTRUCCION E=4-5CM</v>
          </cell>
          <cell r="C176" t="str">
            <v>ML</v>
          </cell>
          <cell r="D176" t="str">
            <v>3.71</v>
          </cell>
          <cell r="E176">
            <v>3610.5</v>
          </cell>
        </row>
        <row r="177">
          <cell r="A177" t="str">
            <v>3.72</v>
          </cell>
          <cell r="B177" t="str">
            <v>MURO CONCRETO TANQUE ELEVADO 3100PSI</v>
          </cell>
          <cell r="C177" t="str">
            <v>M3</v>
          </cell>
          <cell r="D177" t="str">
            <v>3.72</v>
          </cell>
          <cell r="E177">
            <v>971657.375</v>
          </cell>
        </row>
        <row r="178">
          <cell r="A178" t="str">
            <v>3.73</v>
          </cell>
          <cell r="B178" t="str">
            <v>MURO CONCRETO TANQUE SUBTERRANEO 4000PSI</v>
          </cell>
          <cell r="C178" t="str">
            <v>M3</v>
          </cell>
          <cell r="D178" t="str">
            <v>3.73</v>
          </cell>
          <cell r="E178">
            <v>771041.5</v>
          </cell>
        </row>
        <row r="179">
          <cell r="A179" t="str">
            <v>3.74</v>
          </cell>
          <cell r="B179" t="str">
            <v>TANQUE ELEVADO  CONCRETO 3000 PSI</v>
          </cell>
          <cell r="C179" t="str">
            <v>M3</v>
          </cell>
          <cell r="D179" t="str">
            <v>3.74</v>
          </cell>
          <cell r="E179">
            <v>1129261.7083333335</v>
          </cell>
        </row>
        <row r="180">
          <cell r="A180" t="str">
            <v>3.75</v>
          </cell>
          <cell r="B180" t="str">
            <v>TANQUE ENTERRADO CONCRETO 3000 PSI</v>
          </cell>
          <cell r="C180" t="str">
            <v>M3</v>
          </cell>
          <cell r="D180" t="str">
            <v>3.75</v>
          </cell>
          <cell r="E180">
            <v>792865.875</v>
          </cell>
        </row>
        <row r="181">
          <cell r="A181" t="str">
            <v>3.76</v>
          </cell>
          <cell r="B181" t="str">
            <v>LOSA FONDO TANQUE ENTERRADO 4000PSI-28M</v>
          </cell>
          <cell r="C181" t="str">
            <v>M3</v>
          </cell>
          <cell r="D181" t="str">
            <v>3.76</v>
          </cell>
          <cell r="E181">
            <v>652177.42500000005</v>
          </cell>
        </row>
        <row r="182">
          <cell r="A182" t="str">
            <v>3.77</v>
          </cell>
          <cell r="B182" t="str">
            <v>MURO DE CONTENCION H=2.00 M</v>
          </cell>
          <cell r="C182" t="str">
            <v>M3</v>
          </cell>
          <cell r="D182" t="str">
            <v>3.77</v>
          </cell>
          <cell r="E182">
            <v>701340.37500000012</v>
          </cell>
        </row>
        <row r="183">
          <cell r="A183">
            <v>4</v>
          </cell>
          <cell r="B183" t="str">
            <v xml:space="preserve">MAMPOSTERIA </v>
          </cell>
          <cell r="C183">
            <v>0</v>
          </cell>
          <cell r="D183">
            <v>4</v>
          </cell>
          <cell r="E183">
            <v>0</v>
          </cell>
        </row>
        <row r="184">
          <cell r="A184" t="str">
            <v>4.1</v>
          </cell>
          <cell r="B184" t="str">
            <v xml:space="preserve"> MURO EN TAPIA PISADA 50 CM ANCHO, INCLUYE FORMALETA</v>
          </cell>
          <cell r="C184" t="str">
            <v>M2</v>
          </cell>
          <cell r="D184" t="str">
            <v>4.1</v>
          </cell>
          <cell r="E184">
            <v>225611</v>
          </cell>
        </row>
        <row r="185">
          <cell r="A185" t="str">
            <v>4.2</v>
          </cell>
          <cell r="B185" t="str">
            <v xml:space="preserve"> MURO EN ADOBE ESTABILIZAADO 65 ANCHO</v>
          </cell>
          <cell r="C185" t="str">
            <v>M2</v>
          </cell>
          <cell r="D185" t="str">
            <v>4.2</v>
          </cell>
          <cell r="E185">
            <v>165689</v>
          </cell>
        </row>
        <row r="186">
          <cell r="A186" t="str">
            <v>4.3</v>
          </cell>
          <cell r="B186" t="str">
            <v xml:space="preserve"> MURO EN BAHAREQUE</v>
          </cell>
          <cell r="C186" t="str">
            <v>M2</v>
          </cell>
          <cell r="D186" t="str">
            <v>4.3</v>
          </cell>
          <cell r="E186">
            <v>86874.1</v>
          </cell>
        </row>
        <row r="187">
          <cell r="A187" t="str">
            <v>4.4</v>
          </cell>
          <cell r="B187" t="str">
            <v xml:space="preserve"> MURO EN LADRILLO ESTRUCTURAL 0.15</v>
          </cell>
          <cell r="C187" t="str">
            <v>M2</v>
          </cell>
          <cell r="D187" t="str">
            <v>4.4</v>
          </cell>
          <cell r="E187">
            <v>69482.71428571429</v>
          </cell>
        </row>
        <row r="188">
          <cell r="A188" t="str">
            <v>4.5</v>
          </cell>
          <cell r="B188" t="str">
            <v xml:space="preserve"> MURO EN DRY WALL 1/2`` DOBLE CARA E =0.10</v>
          </cell>
          <cell r="C188" t="str">
            <v>M2</v>
          </cell>
          <cell r="D188" t="str">
            <v>4.5</v>
          </cell>
          <cell r="E188">
            <v>50910.619999999995</v>
          </cell>
        </row>
        <row r="189">
          <cell r="A189" t="str">
            <v>4.6</v>
          </cell>
          <cell r="B189" t="str">
            <v xml:space="preserve"> MURO EN DRY WALL 1/2`` DOBLE CARA E =0.12</v>
          </cell>
          <cell r="C189" t="str">
            <v>M2</v>
          </cell>
          <cell r="D189" t="str">
            <v>4.6</v>
          </cell>
          <cell r="E189">
            <v>53275.07</v>
          </cell>
        </row>
        <row r="190">
          <cell r="A190" t="str">
            <v>4.7</v>
          </cell>
          <cell r="B190" t="str">
            <v xml:space="preserve"> MURO EN SUPERBOARD 8 MM</v>
          </cell>
          <cell r="C190" t="str">
            <v>M2</v>
          </cell>
          <cell r="D190" t="str">
            <v>4.7</v>
          </cell>
          <cell r="E190">
            <v>95999.375</v>
          </cell>
        </row>
        <row r="191">
          <cell r="A191" t="str">
            <v>4.8</v>
          </cell>
          <cell r="B191" t="str">
            <v xml:space="preserve"> SOBRECIMIENTO TOLETE COMUN E=0.12 mts.INCLUYE PAÑETE IMP.</v>
          </cell>
          <cell r="C191" t="str">
            <v>ML</v>
          </cell>
          <cell r="D191" t="str">
            <v>4.8</v>
          </cell>
          <cell r="E191">
            <v>41860.5</v>
          </cell>
        </row>
        <row r="192">
          <cell r="A192" t="str">
            <v>4.9</v>
          </cell>
          <cell r="B192" t="str">
            <v xml:space="preserve"> SOBRERCIMIENTO TOLETE COMUN E=0.23 mts.INCLUYE PAÑETE IMP.</v>
          </cell>
          <cell r="C192" t="str">
            <v>ML</v>
          </cell>
          <cell r="D192" t="str">
            <v>4.9</v>
          </cell>
          <cell r="E192">
            <v>68053.21428571429</v>
          </cell>
        </row>
        <row r="193">
          <cell r="A193" t="str">
            <v>4.10</v>
          </cell>
          <cell r="B193" t="str">
            <v xml:space="preserve"> MURO TOLETE COMUN E=0.06 mts.</v>
          </cell>
          <cell r="C193" t="str">
            <v>M2</v>
          </cell>
          <cell r="D193" t="str">
            <v>4.10</v>
          </cell>
          <cell r="E193">
            <v>40699.857142857145</v>
          </cell>
        </row>
        <row r="194">
          <cell r="A194" t="str">
            <v>4.11</v>
          </cell>
          <cell r="B194" t="str">
            <v xml:space="preserve"> MURO TOLETE COMUN E=0.12 mts.</v>
          </cell>
          <cell r="C194" t="str">
            <v>M2</v>
          </cell>
          <cell r="D194" t="str">
            <v>4.11</v>
          </cell>
          <cell r="E194">
            <v>46246.25</v>
          </cell>
        </row>
        <row r="195">
          <cell r="A195" t="str">
            <v>4.12</v>
          </cell>
          <cell r="B195" t="str">
            <v xml:space="preserve"> MURO TOLETE COMUN E=0.25 mts</v>
          </cell>
          <cell r="C195" t="str">
            <v>M2</v>
          </cell>
          <cell r="D195" t="str">
            <v>4.12</v>
          </cell>
          <cell r="E195">
            <v>90048.25</v>
          </cell>
        </row>
        <row r="196">
          <cell r="A196" t="str">
            <v>4.13</v>
          </cell>
          <cell r="B196" t="str">
            <v xml:space="preserve"> MURO PRENSADO SANTA FE E=0.12 mts</v>
          </cell>
          <cell r="C196" t="str">
            <v>M2</v>
          </cell>
          <cell r="D196" t="str">
            <v>4.13</v>
          </cell>
          <cell r="E196">
            <v>89205.25</v>
          </cell>
        </row>
        <row r="197">
          <cell r="A197" t="str">
            <v>4.14</v>
          </cell>
          <cell r="B197" t="str">
            <v xml:space="preserve"> MURO SEMIPRENSADO MAGUNCIA E=0.12 mts.</v>
          </cell>
          <cell r="C197" t="str">
            <v>M2</v>
          </cell>
          <cell r="D197" t="str">
            <v>4.14</v>
          </cell>
          <cell r="E197">
            <v>74352.75</v>
          </cell>
        </row>
        <row r="198">
          <cell r="A198" t="str">
            <v>4.15</v>
          </cell>
          <cell r="B198" t="str">
            <v xml:space="preserve"> MURO PRENSADO SANTA FE E=0.25 mts.</v>
          </cell>
          <cell r="C198" t="str">
            <v>M2</v>
          </cell>
          <cell r="D198" t="str">
            <v>4.15</v>
          </cell>
          <cell r="E198">
            <v>172382</v>
          </cell>
        </row>
        <row r="199">
          <cell r="A199" t="str">
            <v>4.16</v>
          </cell>
          <cell r="B199" t="str">
            <v xml:space="preserve"> MURO SEMIPRENSADO MAGUNCIA E=0.25 mts.</v>
          </cell>
          <cell r="C199" t="str">
            <v>M2</v>
          </cell>
          <cell r="D199" t="str">
            <v>4.16</v>
          </cell>
          <cell r="E199">
            <v>163853.25</v>
          </cell>
        </row>
        <row r="200">
          <cell r="A200" t="str">
            <v>4.17</v>
          </cell>
          <cell r="B200" t="str">
            <v xml:space="preserve"> MURO EN BLOQUE No.4 E=0.10 mts.</v>
          </cell>
          <cell r="C200" t="str">
            <v>M2</v>
          </cell>
          <cell r="D200" t="str">
            <v>4.17</v>
          </cell>
          <cell r="E200">
            <v>27988.5</v>
          </cell>
        </row>
        <row r="201">
          <cell r="A201" t="str">
            <v>4.18</v>
          </cell>
          <cell r="B201" t="str">
            <v xml:space="preserve"> MURO EN BLOQUE No.4 E=0.25 mts.</v>
          </cell>
          <cell r="C201" t="str">
            <v>M2</v>
          </cell>
          <cell r="D201" t="str">
            <v>4.18</v>
          </cell>
          <cell r="E201">
            <v>68034</v>
          </cell>
        </row>
        <row r="202">
          <cell r="A202" t="str">
            <v>4.19</v>
          </cell>
          <cell r="B202" t="str">
            <v xml:space="preserve"> MURO EN BLOQUE No.5 E=0.12 mts.</v>
          </cell>
          <cell r="C202" t="str">
            <v>M2</v>
          </cell>
          <cell r="D202" t="str">
            <v>4.19</v>
          </cell>
          <cell r="E202">
            <v>29437.25</v>
          </cell>
        </row>
        <row r="203">
          <cell r="A203" t="str">
            <v>4.20</v>
          </cell>
          <cell r="B203" t="str">
            <v xml:space="preserve"> MURO EN BLOQUE No.5 E=0.23 mts.</v>
          </cell>
          <cell r="C203" t="str">
            <v>M2</v>
          </cell>
          <cell r="D203" t="str">
            <v>4.20</v>
          </cell>
          <cell r="E203">
            <v>59930.25</v>
          </cell>
        </row>
        <row r="204">
          <cell r="A204" t="str">
            <v>4.21</v>
          </cell>
          <cell r="B204" t="str">
            <v xml:space="preserve"> MURO LADRILLO VITRIFICADO E=0.12 mts.</v>
          </cell>
          <cell r="C204" t="str">
            <v>M2</v>
          </cell>
          <cell r="D204" t="str">
            <v>4.21</v>
          </cell>
          <cell r="E204">
            <v>64541.25</v>
          </cell>
        </row>
        <row r="205">
          <cell r="A205" t="str">
            <v>4.22</v>
          </cell>
          <cell r="B205" t="str">
            <v xml:space="preserve"> DINTELES EN CONCRETO DE 15X20 cms. 17.5 MPa - (2500 PSI)</v>
          </cell>
          <cell r="C205" t="str">
            <v>ML</v>
          </cell>
          <cell r="D205" t="str">
            <v>4.22</v>
          </cell>
          <cell r="E205">
            <v>43983.394999999997</v>
          </cell>
        </row>
        <row r="206">
          <cell r="A206" t="str">
            <v>4.23</v>
          </cell>
          <cell r="B206" t="str">
            <v xml:space="preserve"> ALFAGIA EN CONCRETO E=0.15mts. 17.5 MPa - (2500 PSI) INC. REFUERZO</v>
          </cell>
          <cell r="C206" t="str">
            <v>ML</v>
          </cell>
          <cell r="D206" t="str">
            <v>4.23</v>
          </cell>
          <cell r="E206">
            <v>26098.872142857141</v>
          </cell>
        </row>
        <row r="207">
          <cell r="A207" t="str">
            <v>4.24</v>
          </cell>
          <cell r="B207" t="str">
            <v xml:space="preserve"> ALFAGIA EN CONCRETO E=0.25mts. 17.5 MPa - (2500 PSI) INC. REFUERZO</v>
          </cell>
          <cell r="C207" t="str">
            <v>ML</v>
          </cell>
          <cell r="D207" t="str">
            <v>4.24</v>
          </cell>
          <cell r="E207">
            <v>44416.425000000003</v>
          </cell>
        </row>
        <row r="208">
          <cell r="A208" t="str">
            <v>4.25</v>
          </cell>
          <cell r="B208" t="str">
            <v xml:space="preserve"> MESONES EN CONCRETO A=0.60 mts. 17.5 MPa - (3500PSI) INC. REFUERZO</v>
          </cell>
          <cell r="C208" t="str">
            <v>M2</v>
          </cell>
          <cell r="D208" t="str">
            <v>4.25</v>
          </cell>
          <cell r="E208">
            <v>104488.62999999999</v>
          </cell>
        </row>
        <row r="209">
          <cell r="A209" t="str">
            <v>4.26</v>
          </cell>
          <cell r="B209" t="str">
            <v xml:space="preserve"> ALFAGIA LADRILLO PRENSADO MAGUNCIA</v>
          </cell>
          <cell r="C209" t="str">
            <v>ML</v>
          </cell>
          <cell r="D209" t="str">
            <v>4.26</v>
          </cell>
          <cell r="E209">
            <v>32349.9</v>
          </cell>
        </row>
        <row r="210">
          <cell r="A210" t="str">
            <v>4.27</v>
          </cell>
          <cell r="B210" t="str">
            <v xml:space="preserve"> PASAMANOS EN CONCRETO 17.5 MPA (2500 PSI) INC. REFUERZO</v>
          </cell>
          <cell r="C210" t="str">
            <v>ML</v>
          </cell>
          <cell r="D210" t="str">
            <v>4.27</v>
          </cell>
          <cell r="E210">
            <v>56322.065999999999</v>
          </cell>
        </row>
        <row r="211">
          <cell r="A211" t="str">
            <v>4.28</v>
          </cell>
          <cell r="B211" t="str">
            <v xml:space="preserve"> LAVADA DE FACHADA</v>
          </cell>
          <cell r="C211" t="str">
            <v>M2</v>
          </cell>
          <cell r="D211" t="str">
            <v>4.28</v>
          </cell>
          <cell r="E211">
            <v>36964.523809523809</v>
          </cell>
        </row>
        <row r="212">
          <cell r="A212">
            <v>5</v>
          </cell>
          <cell r="B212" t="str">
            <v>PAÑETES</v>
          </cell>
          <cell r="C212">
            <v>0</v>
          </cell>
          <cell r="D212">
            <v>5</v>
          </cell>
          <cell r="E212">
            <v>0</v>
          </cell>
        </row>
        <row r="213">
          <cell r="A213" t="str">
            <v>5.1</v>
          </cell>
          <cell r="B213" t="str">
            <v>FILOS Y DILATACIONES EN PAÑETE</v>
          </cell>
          <cell r="C213" t="str">
            <v>ML</v>
          </cell>
          <cell r="D213" t="str">
            <v>5.1</v>
          </cell>
          <cell r="E213">
            <v>6602.8214285714275</v>
          </cell>
        </row>
        <row r="214">
          <cell r="A214" t="str">
            <v>5.2</v>
          </cell>
          <cell r="B214" t="str">
            <v>PAÑETE COLUMNA Y FILOS 1:3</v>
          </cell>
          <cell r="C214" t="str">
            <v>ML</v>
          </cell>
          <cell r="D214" t="str">
            <v>5.2</v>
          </cell>
          <cell r="E214">
            <v>34708.6</v>
          </cell>
        </row>
        <row r="215">
          <cell r="A215" t="str">
            <v>5.3</v>
          </cell>
          <cell r="B215" t="str">
            <v>PAÑETE MALLA GALLINERO</v>
          </cell>
          <cell r="C215" t="str">
            <v>M2</v>
          </cell>
          <cell r="D215" t="str">
            <v>5.3</v>
          </cell>
          <cell r="E215">
            <v>22456.724999999999</v>
          </cell>
        </row>
        <row r="216">
          <cell r="A216" t="str">
            <v>5.4</v>
          </cell>
          <cell r="B216" t="str">
            <v>PAÑETE MALLA VENADA 1:2</v>
          </cell>
          <cell r="C216" t="str">
            <v>M2</v>
          </cell>
          <cell r="D216" t="str">
            <v>5.4</v>
          </cell>
          <cell r="E216">
            <v>25529.625</v>
          </cell>
        </row>
        <row r="217">
          <cell r="A217" t="str">
            <v>5.5</v>
          </cell>
          <cell r="B217" t="str">
            <v>PAÑETE MALLA VENADA 1:3</v>
          </cell>
          <cell r="C217" t="str">
            <v>ML</v>
          </cell>
          <cell r="D217" t="str">
            <v>5.5</v>
          </cell>
          <cell r="E217">
            <v>23638.625</v>
          </cell>
        </row>
        <row r="218">
          <cell r="A218" t="str">
            <v>5.6</v>
          </cell>
          <cell r="B218" t="str">
            <v>PAÑETE MEDIA CAÑA</v>
          </cell>
          <cell r="C218" t="str">
            <v>ML</v>
          </cell>
          <cell r="D218" t="str">
            <v>5.6</v>
          </cell>
          <cell r="E218">
            <v>13645.625</v>
          </cell>
        </row>
        <row r="219">
          <cell r="A219" t="str">
            <v>5.7</v>
          </cell>
          <cell r="B219" t="str">
            <v>PAÑETE MURO 1:2</v>
          </cell>
          <cell r="C219" t="str">
            <v>M2</v>
          </cell>
          <cell r="D219" t="str">
            <v>5.7</v>
          </cell>
          <cell r="E219">
            <v>23201.149999999998</v>
          </cell>
        </row>
        <row r="220">
          <cell r="A220" t="str">
            <v>5.8</v>
          </cell>
          <cell r="B220" t="str">
            <v>PAÑETE MURO 1:3</v>
          </cell>
          <cell r="C220" t="str">
            <v>M2</v>
          </cell>
          <cell r="D220" t="str">
            <v>5.8</v>
          </cell>
          <cell r="E220">
            <v>20931.949999999997</v>
          </cell>
        </row>
        <row r="221">
          <cell r="A221" t="str">
            <v>5.9</v>
          </cell>
          <cell r="B221" t="str">
            <v>PAÑETE MURO 1:4</v>
          </cell>
          <cell r="C221" t="str">
            <v>M2</v>
          </cell>
          <cell r="D221" t="str">
            <v>5.9</v>
          </cell>
          <cell r="E221">
            <v>18073.625</v>
          </cell>
        </row>
        <row r="222">
          <cell r="A222" t="str">
            <v>5.10</v>
          </cell>
          <cell r="B222" t="str">
            <v>PAÑETE MURO CULATAS 1:3</v>
          </cell>
          <cell r="C222" t="str">
            <v>M2</v>
          </cell>
          <cell r="D222" t="str">
            <v>5.10</v>
          </cell>
          <cell r="E222">
            <v>24734.625</v>
          </cell>
        </row>
        <row r="223">
          <cell r="A223" t="str">
            <v>5.11</v>
          </cell>
          <cell r="B223" t="str">
            <v>PAÑETE MURO IMPERMEABILIZADO 1:2</v>
          </cell>
          <cell r="C223" t="str">
            <v>M2</v>
          </cell>
          <cell r="D223" t="str">
            <v>5.11</v>
          </cell>
          <cell r="E223">
            <v>22783.200000000001</v>
          </cell>
        </row>
        <row r="224">
          <cell r="A224" t="str">
            <v>5.12</v>
          </cell>
          <cell r="B224" t="str">
            <v>PAÑETE MURO IMPERMEABILIZADO 1:3</v>
          </cell>
          <cell r="C224" t="str">
            <v>M2</v>
          </cell>
          <cell r="D224" t="str">
            <v>5.12</v>
          </cell>
          <cell r="E224">
            <v>25037.724999999999</v>
          </cell>
        </row>
        <row r="225">
          <cell r="A225" t="str">
            <v>5.13</v>
          </cell>
          <cell r="B225" t="str">
            <v>PAÑETE MURO RUSTICO 1:2</v>
          </cell>
          <cell r="C225" t="str">
            <v>M2</v>
          </cell>
          <cell r="D225" t="str">
            <v>5.13</v>
          </cell>
          <cell r="E225">
            <v>23475.625</v>
          </cell>
        </row>
        <row r="226">
          <cell r="A226" t="str">
            <v>5.14</v>
          </cell>
          <cell r="B226" t="str">
            <v>PAÑETE MURO RUSTICO 1:3</v>
          </cell>
          <cell r="C226" t="str">
            <v>M2</v>
          </cell>
          <cell r="D226" t="str">
            <v>5.14</v>
          </cell>
          <cell r="E226">
            <v>21584.625</v>
          </cell>
        </row>
        <row r="227">
          <cell r="A227" t="str">
            <v>5.15</v>
          </cell>
          <cell r="B227" t="str">
            <v>GOTERA</v>
          </cell>
          <cell r="C227" t="str">
            <v>ML</v>
          </cell>
          <cell r="D227" t="str">
            <v>5.15</v>
          </cell>
          <cell r="E227">
            <v>8098.25</v>
          </cell>
        </row>
        <row r="228">
          <cell r="A228" t="str">
            <v>5.16</v>
          </cell>
          <cell r="B228" t="str">
            <v>PAÑETE BAJO PLACA1:2</v>
          </cell>
          <cell r="C228" t="str">
            <v>M2</v>
          </cell>
          <cell r="D228" t="str">
            <v>5.16</v>
          </cell>
          <cell r="E228">
            <v>21752.1</v>
          </cell>
        </row>
        <row r="229">
          <cell r="A229" t="str">
            <v>5.17</v>
          </cell>
          <cell r="B229" t="str">
            <v>PAÑETE BAJO PLACA1:3</v>
          </cell>
          <cell r="C229" t="str">
            <v>M2</v>
          </cell>
          <cell r="D229" t="str">
            <v>5.17</v>
          </cell>
          <cell r="E229">
            <v>20239.3</v>
          </cell>
        </row>
        <row r="230">
          <cell r="A230" t="str">
            <v>5.18</v>
          </cell>
          <cell r="B230" t="str">
            <v>PAÑETE BAJO PLACA MALLA 1:2</v>
          </cell>
          <cell r="C230" t="str">
            <v>M2</v>
          </cell>
          <cell r="D230" t="str">
            <v>5.18</v>
          </cell>
          <cell r="E230">
            <v>24552.1</v>
          </cell>
        </row>
        <row r="231">
          <cell r="A231" t="str">
            <v>5.19</v>
          </cell>
          <cell r="B231" t="str">
            <v>PAÑETE BAJO PLACA MALLA 1:3</v>
          </cell>
          <cell r="C231" t="str">
            <v>M2</v>
          </cell>
          <cell r="D231" t="str">
            <v>5.19</v>
          </cell>
          <cell r="E231">
            <v>23039.3</v>
          </cell>
        </row>
        <row r="232">
          <cell r="A232">
            <v>6</v>
          </cell>
          <cell r="B232" t="str">
            <v>INSTALACIONES HIDRAULICAS Y SANITARIAS</v>
          </cell>
          <cell r="C232">
            <v>0</v>
          </cell>
          <cell r="D232">
            <v>6</v>
          </cell>
          <cell r="E232">
            <v>0</v>
          </cell>
        </row>
        <row r="233">
          <cell r="A233" t="str">
            <v>6.1</v>
          </cell>
          <cell r="B233" t="str">
            <v>ACOMETIDA PVC 1/2" DE 5 MTS RDE 9</v>
          </cell>
          <cell r="C233" t="str">
            <v>UND</v>
          </cell>
          <cell r="D233" t="str">
            <v>6.1</v>
          </cell>
          <cell r="E233">
            <v>102785</v>
          </cell>
        </row>
        <row r="234">
          <cell r="A234" t="str">
            <v>6.2</v>
          </cell>
          <cell r="B234" t="str">
            <v>ACOMETIDA PVC 3/4 de 5 MTS RDE11</v>
          </cell>
          <cell r="C234" t="str">
            <v>UND</v>
          </cell>
          <cell r="D234" t="str">
            <v>6.2</v>
          </cell>
          <cell r="E234">
            <v>107852</v>
          </cell>
        </row>
        <row r="235">
          <cell r="A235" t="str">
            <v>6.3</v>
          </cell>
          <cell r="B235" t="str">
            <v>SUMINISTRO E INSTALACIÓN DE ACOMETIDA 2" X 1/2" INCLUYE TUBERÍA PF + UAD 1/2", REGISTRO DE CORTE, COLLAR DERIVACIÓN Y ACCESORIOS COMPLEMENTARIOS PARA SU CONEXIÓN.</v>
          </cell>
          <cell r="C235" t="str">
            <v>UND</v>
          </cell>
          <cell r="D235" t="str">
            <v>6.3</v>
          </cell>
          <cell r="E235">
            <v>92056</v>
          </cell>
        </row>
        <row r="236">
          <cell r="A236" t="str">
            <v>6.4</v>
          </cell>
          <cell r="B236" t="str">
            <v>SUMINISTRO E INSTALACIÓN DE ACOMETIDA 3" X 1/2" INCLUYE TUBERÍA PF + UAD 1/2", REGISTRO DE CORTE, COLLAR DERIVACIÓN Y ACCESORIOS COMPLEMENTARIOS PARA SU CONEXIÓN.</v>
          </cell>
          <cell r="C236" t="str">
            <v>UND</v>
          </cell>
          <cell r="D236" t="str">
            <v>6.4</v>
          </cell>
          <cell r="E236">
            <v>95381</v>
          </cell>
        </row>
        <row r="237">
          <cell r="A237" t="str">
            <v>6.5</v>
          </cell>
          <cell r="B237" t="str">
            <v>RETIRO TUBERIA EXISTENTE</v>
          </cell>
          <cell r="C237" t="str">
            <v>ML</v>
          </cell>
          <cell r="D237" t="str">
            <v>6.5</v>
          </cell>
          <cell r="E237">
            <v>6105</v>
          </cell>
        </row>
        <row r="238">
          <cell r="A238" t="str">
            <v>6.6</v>
          </cell>
          <cell r="B238" t="str">
            <v>TUBERIA PVC 3 VENTILACION</v>
          </cell>
          <cell r="C238" t="str">
            <v>ML</v>
          </cell>
          <cell r="D238" t="str">
            <v>6.6</v>
          </cell>
          <cell r="E238">
            <v>19505.39</v>
          </cell>
        </row>
        <row r="239">
          <cell r="A239" t="str">
            <v>6.7</v>
          </cell>
          <cell r="B239" t="str">
            <v>TUBERIA PVC 4 VENTILACION</v>
          </cell>
          <cell r="C239" t="str">
            <v>ML</v>
          </cell>
          <cell r="D239" t="str">
            <v>6.7</v>
          </cell>
          <cell r="E239">
            <v>34846.07</v>
          </cell>
        </row>
        <row r="240">
          <cell r="A240" t="str">
            <v>6.8</v>
          </cell>
          <cell r="B240" t="str">
            <v xml:space="preserve"> RED SUMINISTRO PVC 1/2"</v>
          </cell>
          <cell r="C240" t="str">
            <v>ML</v>
          </cell>
          <cell r="D240" t="str">
            <v>6.8</v>
          </cell>
          <cell r="E240">
            <v>10161.98</v>
          </cell>
        </row>
        <row r="241">
          <cell r="A241" t="str">
            <v>6.9</v>
          </cell>
          <cell r="B241" t="str">
            <v xml:space="preserve"> RED SUMINISTRO PVC 3/4"</v>
          </cell>
          <cell r="C241" t="str">
            <v>ML</v>
          </cell>
          <cell r="D241" t="str">
            <v>6.9</v>
          </cell>
          <cell r="E241">
            <v>11002.98</v>
          </cell>
        </row>
        <row r="242">
          <cell r="A242" t="str">
            <v>6.10</v>
          </cell>
          <cell r="B242" t="str">
            <v xml:space="preserve"> RED SUMINISTRO PVC 1"</v>
          </cell>
          <cell r="C242" t="str">
            <v>ML</v>
          </cell>
          <cell r="D242" t="str">
            <v>6.10</v>
          </cell>
          <cell r="E242">
            <v>14904.40857142857</v>
          </cell>
        </row>
        <row r="243">
          <cell r="A243" t="str">
            <v>6.11</v>
          </cell>
          <cell r="B243" t="str">
            <v xml:space="preserve"> RED SUMINISTRO CPVC 1/2"</v>
          </cell>
          <cell r="C243" t="str">
            <v>ML</v>
          </cell>
          <cell r="D243" t="str">
            <v>6.11</v>
          </cell>
          <cell r="E243">
            <v>14267.08</v>
          </cell>
        </row>
        <row r="244">
          <cell r="A244" t="str">
            <v>6.12</v>
          </cell>
          <cell r="B244" t="str">
            <v xml:space="preserve"> RED SUMINISTRO CPVC 3/4"</v>
          </cell>
          <cell r="C244" t="str">
            <v>ML</v>
          </cell>
          <cell r="D244" t="str">
            <v>6.12</v>
          </cell>
          <cell r="E244">
            <v>18056.43</v>
          </cell>
        </row>
        <row r="245">
          <cell r="A245" t="str">
            <v>6.13</v>
          </cell>
          <cell r="B245" t="str">
            <v>PUNTO AGUA FRIA PVC 1/2"</v>
          </cell>
          <cell r="C245" t="str">
            <v>UND</v>
          </cell>
          <cell r="D245" t="str">
            <v>6.13</v>
          </cell>
          <cell r="E245">
            <v>44767.86</v>
          </cell>
        </row>
        <row r="246">
          <cell r="A246" t="str">
            <v>6.14</v>
          </cell>
          <cell r="B246" t="str">
            <v>PUNTO AGUA CALIENTE CPVC 1/2"</v>
          </cell>
          <cell r="C246" t="str">
            <v>UND</v>
          </cell>
          <cell r="D246" t="str">
            <v>6.14</v>
          </cell>
          <cell r="E246">
            <v>50630.32</v>
          </cell>
        </row>
        <row r="247">
          <cell r="A247" t="str">
            <v>6.15</v>
          </cell>
          <cell r="B247" t="str">
            <v>SUMINISTRO, INSTALACIÓN Y CONEXION TANQUE ELEVADO PVC 250 LTS.</v>
          </cell>
          <cell r="C247" t="str">
            <v>UND</v>
          </cell>
          <cell r="D247" t="str">
            <v>6.15</v>
          </cell>
          <cell r="E247">
            <v>324856.90000000002</v>
          </cell>
        </row>
        <row r="248">
          <cell r="A248" t="str">
            <v>6.16</v>
          </cell>
          <cell r="B248" t="str">
            <v>SUMINISTRO, INSTALACIÓN Y CONEXIÓN TANQUE ELEVADO PVC 500 LTS.</v>
          </cell>
          <cell r="C248" t="str">
            <v>UND</v>
          </cell>
          <cell r="D248" t="str">
            <v>6.16</v>
          </cell>
          <cell r="E248">
            <v>384421.18571428576</v>
          </cell>
        </row>
        <row r="249">
          <cell r="A249" t="str">
            <v>6.17</v>
          </cell>
          <cell r="B249" t="str">
            <v>SUMINISTRO, INSTALACIÓN Y CONEXION TANQUE ELEVADO PVC 1000 LTS</v>
          </cell>
          <cell r="C249" t="str">
            <v>UND</v>
          </cell>
          <cell r="D249" t="str">
            <v>6.17</v>
          </cell>
          <cell r="E249">
            <v>525744.9</v>
          </cell>
        </row>
        <row r="250">
          <cell r="A250" t="str">
            <v>6.18</v>
          </cell>
          <cell r="B250" t="str">
            <v>SUMINISTRO, INSTALACIÓN Y CONEXIÓN TANQUE ELEVADO PVC 2000 LTS.</v>
          </cell>
          <cell r="C250" t="str">
            <v>UND</v>
          </cell>
          <cell r="D250" t="str">
            <v>6.18</v>
          </cell>
          <cell r="E250">
            <v>646580.80000000005</v>
          </cell>
        </row>
        <row r="251">
          <cell r="A251" t="str">
            <v>6.19</v>
          </cell>
          <cell r="B251" t="str">
            <v>SUMINISTRO, INSTALACIÓN Y CONEXIÓN TANQUE ELEVADO PVC 5000 LTS</v>
          </cell>
          <cell r="C251" t="str">
            <v>UND</v>
          </cell>
          <cell r="D251" t="str">
            <v>6.19</v>
          </cell>
          <cell r="E251">
            <v>2344446.7999999998</v>
          </cell>
        </row>
        <row r="252">
          <cell r="A252" t="str">
            <v>6.20</v>
          </cell>
          <cell r="B252" t="str">
            <v>BAJANTE DE AGUA LLUVIA PVC 3"</v>
          </cell>
          <cell r="C252" t="str">
            <v>ML</v>
          </cell>
          <cell r="D252" t="str">
            <v>6.20</v>
          </cell>
          <cell r="E252">
            <v>26644.880000000001</v>
          </cell>
        </row>
        <row r="253">
          <cell r="A253" t="str">
            <v>6.21</v>
          </cell>
          <cell r="B253" t="str">
            <v>BAJANTE DE AGUA LLUVIA PVC 4"</v>
          </cell>
          <cell r="C253" t="str">
            <v>ML</v>
          </cell>
          <cell r="D253" t="str">
            <v>6.21</v>
          </cell>
          <cell r="E253">
            <v>36533.636666666673</v>
          </cell>
        </row>
        <row r="254">
          <cell r="A254" t="str">
            <v>6.22</v>
          </cell>
          <cell r="B254" t="str">
            <v>TUBERIA PVC 4" AGUA NEGRA</v>
          </cell>
          <cell r="C254" t="str">
            <v>ML</v>
          </cell>
          <cell r="D254" t="str">
            <v>6.22</v>
          </cell>
          <cell r="E254">
            <v>36016.81</v>
          </cell>
        </row>
        <row r="255">
          <cell r="A255" t="str">
            <v>6.23</v>
          </cell>
          <cell r="B255" t="str">
            <v>TUBERIA PVC 6" AGUA NEGRA</v>
          </cell>
          <cell r="C255" t="str">
            <v>ML</v>
          </cell>
          <cell r="D255" t="str">
            <v>6.23</v>
          </cell>
          <cell r="E255">
            <v>60865.457142857136</v>
          </cell>
        </row>
        <row r="256">
          <cell r="A256" t="str">
            <v>6.24</v>
          </cell>
          <cell r="B256" t="str">
            <v>PUNTO DESAGUES PVC 3"</v>
          </cell>
          <cell r="C256" t="str">
            <v>UND</v>
          </cell>
          <cell r="D256" t="str">
            <v>6.24</v>
          </cell>
          <cell r="E256">
            <v>59713</v>
          </cell>
        </row>
        <row r="257">
          <cell r="A257" t="str">
            <v>6.25</v>
          </cell>
          <cell r="B257" t="str">
            <v>PUNTO DESAGUES PVC 4"</v>
          </cell>
          <cell r="C257" t="str">
            <v>UND</v>
          </cell>
          <cell r="D257" t="str">
            <v>6.25</v>
          </cell>
          <cell r="E257">
            <v>70795.62</v>
          </cell>
        </row>
        <row r="258">
          <cell r="A258" t="str">
            <v>6.26</v>
          </cell>
          <cell r="B258" t="str">
            <v xml:space="preserve">CANAL PVC RAINGO </v>
          </cell>
          <cell r="C258" t="str">
            <v>ML</v>
          </cell>
          <cell r="D258" t="str">
            <v>6.26</v>
          </cell>
          <cell r="E258">
            <v>61506.8</v>
          </cell>
        </row>
        <row r="259">
          <cell r="A259" t="str">
            <v>6.27</v>
          </cell>
          <cell r="B259" t="str">
            <v xml:space="preserve">CANAL EN LAMINA D=0.75 </v>
          </cell>
          <cell r="C259" t="str">
            <v>ML</v>
          </cell>
          <cell r="D259" t="str">
            <v>6.27</v>
          </cell>
          <cell r="E259">
            <v>47784</v>
          </cell>
        </row>
        <row r="260">
          <cell r="A260" t="str">
            <v>6.28</v>
          </cell>
          <cell r="B260" t="str">
            <v>CANAL EN LAMINA "PECHO DE PALOMA"</v>
          </cell>
          <cell r="C260" t="str">
            <v>ML</v>
          </cell>
          <cell r="D260" t="str">
            <v>6.28</v>
          </cell>
          <cell r="E260">
            <v>42090</v>
          </cell>
        </row>
        <row r="261">
          <cell r="A261" t="str">
            <v>6.29</v>
          </cell>
          <cell r="B261" t="str">
            <v>BAJANTE PVC RAINGO</v>
          </cell>
          <cell r="C261" t="str">
            <v>ML</v>
          </cell>
          <cell r="D261" t="str">
            <v>6.29</v>
          </cell>
          <cell r="E261">
            <v>48624.557142857142</v>
          </cell>
        </row>
        <row r="262">
          <cell r="A262" t="str">
            <v>6.30</v>
          </cell>
          <cell r="B262" t="str">
            <v xml:space="preserve">REGISTRO RW 1" </v>
          </cell>
          <cell r="C262" t="str">
            <v>UND</v>
          </cell>
          <cell r="D262" t="str">
            <v>6.30</v>
          </cell>
          <cell r="E262">
            <v>76693.239999999991</v>
          </cell>
        </row>
        <row r="263">
          <cell r="A263" t="str">
            <v>6.31</v>
          </cell>
          <cell r="B263" t="str">
            <v>REGISTRO RW 1 1/2"</v>
          </cell>
          <cell r="C263" t="str">
            <v>UND</v>
          </cell>
          <cell r="D263" t="str">
            <v>6.31</v>
          </cell>
          <cell r="E263">
            <v>155335.24</v>
          </cell>
        </row>
        <row r="264">
          <cell r="A264" t="str">
            <v>6.32</v>
          </cell>
          <cell r="B264" t="str">
            <v>REVENTILACIÓN PVC 3"</v>
          </cell>
          <cell r="C264" t="str">
            <v>ML</v>
          </cell>
          <cell r="D264" t="str">
            <v>6.32</v>
          </cell>
          <cell r="E264">
            <v>40400.160000000003</v>
          </cell>
        </row>
        <row r="265">
          <cell r="A265" t="str">
            <v>6.33</v>
          </cell>
          <cell r="B265" t="str">
            <v>REGISTRO RW 1/2"</v>
          </cell>
          <cell r="C265" t="str">
            <v>UND</v>
          </cell>
          <cell r="D265" t="str">
            <v>6.33</v>
          </cell>
          <cell r="E265">
            <v>43025.24</v>
          </cell>
        </row>
        <row r="266">
          <cell r="A266" t="str">
            <v>6.34</v>
          </cell>
          <cell r="B266" t="str">
            <v>REGISTRO RW 3/4"</v>
          </cell>
          <cell r="C266" t="str">
            <v>UND</v>
          </cell>
          <cell r="D266" t="str">
            <v>6.34</v>
          </cell>
          <cell r="E266">
            <v>53402.239999999998</v>
          </cell>
        </row>
        <row r="267">
          <cell r="A267" t="str">
            <v>6.35</v>
          </cell>
          <cell r="B267" t="str">
            <v>REGISTRO CORTINA</v>
          </cell>
          <cell r="C267" t="str">
            <v>UND</v>
          </cell>
          <cell r="D267" t="str">
            <v>6.35</v>
          </cell>
          <cell r="E267">
            <v>43927.740000000005</v>
          </cell>
        </row>
        <row r="268">
          <cell r="A268" t="str">
            <v>6.36</v>
          </cell>
          <cell r="B268" t="str">
            <v>RED DE SUMINISTRO DE GAS EXTERIOR</v>
          </cell>
          <cell r="C268" t="str">
            <v>ML</v>
          </cell>
          <cell r="D268" t="str">
            <v>6.36</v>
          </cell>
          <cell r="E268">
            <v>44550.380000000005</v>
          </cell>
        </row>
        <row r="269">
          <cell r="A269" t="str">
            <v>6.37</v>
          </cell>
          <cell r="B269" t="str">
            <v>RED SUMINISTRO GALVANIZADA 1/2"</v>
          </cell>
          <cell r="C269" t="str">
            <v>ML</v>
          </cell>
          <cell r="D269" t="str">
            <v>6.37</v>
          </cell>
          <cell r="E269">
            <v>31610</v>
          </cell>
        </row>
        <row r="270">
          <cell r="A270" t="str">
            <v>6.38</v>
          </cell>
          <cell r="B270" t="str">
            <v>RED SUMINISTRO GALVANIZADA 3/4"</v>
          </cell>
          <cell r="C270" t="str">
            <v>ML</v>
          </cell>
          <cell r="D270" t="str">
            <v>6.38</v>
          </cell>
          <cell r="E270">
            <v>33351.600000000006</v>
          </cell>
        </row>
        <row r="271">
          <cell r="A271" t="str">
            <v>6.39</v>
          </cell>
          <cell r="B271" t="str">
            <v>CONEXIÓN TANQUE ELEVADO PVC</v>
          </cell>
          <cell r="C271" t="str">
            <v>UND</v>
          </cell>
          <cell r="D271" t="str">
            <v>6.39</v>
          </cell>
          <cell r="E271">
            <v>319096.44</v>
          </cell>
        </row>
        <row r="272">
          <cell r="A272" t="str">
            <v>6.40</v>
          </cell>
          <cell r="B272" t="str">
            <v>SISTEMA SEPTICO CILINDRICO 4.000 LT</v>
          </cell>
          <cell r="C272" t="str">
            <v>UND</v>
          </cell>
          <cell r="D272" t="str">
            <v>6.40</v>
          </cell>
          <cell r="E272">
            <v>2667200</v>
          </cell>
        </row>
        <row r="273">
          <cell r="A273" t="str">
            <v>6.41</v>
          </cell>
          <cell r="B273" t="str">
            <v>SISTEMA SEPTIMO CILINDRICO 8.000 LT.</v>
          </cell>
          <cell r="C273" t="str">
            <v>UND</v>
          </cell>
          <cell r="D273" t="str">
            <v>6.41</v>
          </cell>
          <cell r="E273">
            <v>5654200</v>
          </cell>
        </row>
        <row r="274">
          <cell r="A274" t="str">
            <v>6.42</v>
          </cell>
          <cell r="B274" t="str">
            <v>TANQUE SEPTICO 1000 LT PLASTICO FASE I</v>
          </cell>
          <cell r="C274" t="str">
            <v>UND</v>
          </cell>
          <cell r="D274" t="str">
            <v>6.42</v>
          </cell>
          <cell r="E274">
            <v>900525</v>
          </cell>
        </row>
        <row r="275">
          <cell r="A275" t="str">
            <v>6.43</v>
          </cell>
          <cell r="B275" t="str">
            <v>TANQUE SEPTICO 1000 LT PLASTICO FASE II</v>
          </cell>
          <cell r="C275" t="str">
            <v>UND</v>
          </cell>
          <cell r="D275" t="str">
            <v>6.43</v>
          </cell>
          <cell r="E275">
            <v>900525</v>
          </cell>
        </row>
        <row r="276">
          <cell r="A276" t="str">
            <v>6.44</v>
          </cell>
          <cell r="B276" t="str">
            <v>TRAMPA GRASAS TANQUE 250 LT PLASTICO</v>
          </cell>
          <cell r="C276" t="str">
            <v>UND</v>
          </cell>
          <cell r="D276" t="str">
            <v>6.44</v>
          </cell>
          <cell r="E276">
            <v>173962</v>
          </cell>
        </row>
        <row r="277">
          <cell r="A277" t="str">
            <v>6.45</v>
          </cell>
          <cell r="B277" t="str">
            <v>TRAMPA GRASAS CONCRETO 3.000 PSI</v>
          </cell>
          <cell r="C277" t="str">
            <v>UND</v>
          </cell>
          <cell r="D277" t="str">
            <v>6.45</v>
          </cell>
          <cell r="E277">
            <v>1602243.1875</v>
          </cell>
        </row>
        <row r="278">
          <cell r="A278">
            <v>7</v>
          </cell>
          <cell r="B278" t="str">
            <v>PINTURA</v>
          </cell>
          <cell r="C278">
            <v>0</v>
          </cell>
          <cell r="D278">
            <v>7</v>
          </cell>
          <cell r="E278">
            <v>0</v>
          </cell>
        </row>
        <row r="279">
          <cell r="A279" t="str">
            <v>7.1</v>
          </cell>
          <cell r="B279" t="str">
            <v>ADHERENTE EPOXICO SIKADUR 32</v>
          </cell>
          <cell r="C279" t="str">
            <v>UND</v>
          </cell>
          <cell r="D279" t="str">
            <v>7.1</v>
          </cell>
          <cell r="E279">
            <v>89170</v>
          </cell>
        </row>
        <row r="280">
          <cell r="A280" t="str">
            <v>7.2</v>
          </cell>
          <cell r="B280" t="str">
            <v>ESTUCO MUROS</v>
          </cell>
          <cell r="C280" t="str">
            <v>M2</v>
          </cell>
          <cell r="D280" t="str">
            <v>7.2</v>
          </cell>
          <cell r="E280">
            <v>6746.1</v>
          </cell>
        </row>
        <row r="281">
          <cell r="A281" t="str">
            <v>7.3</v>
          </cell>
          <cell r="B281" t="str">
            <v>ESTUCO BAJO PLACA</v>
          </cell>
          <cell r="C281" t="str">
            <v>M2</v>
          </cell>
          <cell r="D281" t="str">
            <v>7.3</v>
          </cell>
          <cell r="E281">
            <v>8257.2111111111117</v>
          </cell>
        </row>
        <row r="282">
          <cell r="A282" t="str">
            <v>7.4</v>
          </cell>
          <cell r="B282" t="str">
            <v>ESTUCO Y VINILO TRES MANOS EN MUROS</v>
          </cell>
          <cell r="C282" t="str">
            <v>M2</v>
          </cell>
          <cell r="D282" t="str">
            <v>7.4</v>
          </cell>
          <cell r="E282">
            <v>12312.800000000001</v>
          </cell>
        </row>
        <row r="283">
          <cell r="A283" t="str">
            <v>7.5</v>
          </cell>
          <cell r="B283" t="str">
            <v>ESTUCO Y VINILO TRES MANOS BAJO PLACA</v>
          </cell>
          <cell r="C283" t="str">
            <v>M2</v>
          </cell>
          <cell r="D283" t="str">
            <v>7.5</v>
          </cell>
          <cell r="E283">
            <v>14234.050000000001</v>
          </cell>
        </row>
        <row r="284">
          <cell r="A284" t="str">
            <v>7.6</v>
          </cell>
          <cell r="B284" t="str">
            <v>VINILO SOBRE PAÑETE UNA MANO EN MUROS</v>
          </cell>
          <cell r="C284" t="str">
            <v>M2</v>
          </cell>
          <cell r="D284" t="str">
            <v>7.6</v>
          </cell>
          <cell r="E284">
            <v>5546.875</v>
          </cell>
        </row>
        <row r="285">
          <cell r="A285" t="str">
            <v>7.7</v>
          </cell>
          <cell r="B285" t="str">
            <v>VINILO SOBRE PAÑETE DOS MANOS EN MUROS</v>
          </cell>
          <cell r="C285" t="str">
            <v>M2</v>
          </cell>
          <cell r="D285" t="str">
            <v>7.7</v>
          </cell>
          <cell r="E285">
            <v>8329.1666666666661</v>
          </cell>
        </row>
        <row r="286">
          <cell r="A286" t="str">
            <v>7.8</v>
          </cell>
          <cell r="B286" t="str">
            <v>VINILO SOBRE PAÑETE TRES MANOS EN MUROS</v>
          </cell>
          <cell r="C286" t="str">
            <v>M2</v>
          </cell>
          <cell r="D286" t="str">
            <v>7.8</v>
          </cell>
          <cell r="E286">
            <v>10891</v>
          </cell>
        </row>
        <row r="287">
          <cell r="A287" t="str">
            <v>7.9</v>
          </cell>
          <cell r="B287" t="str">
            <v>VINILO SOBRE PAÑETE UNA MANO BAJO PLACA</v>
          </cell>
          <cell r="C287" t="str">
            <v>M2</v>
          </cell>
          <cell r="D287" t="str">
            <v>7.9</v>
          </cell>
          <cell r="E287">
            <v>6602.6190476190477</v>
          </cell>
        </row>
        <row r="288">
          <cell r="A288" t="str">
            <v>7.10</v>
          </cell>
          <cell r="B288" t="str">
            <v>VINILO SOBRE PAÑETE DOS MANOS BAJO PLACA</v>
          </cell>
          <cell r="C288" t="str">
            <v>M2</v>
          </cell>
          <cell r="D288" t="str">
            <v>7.10</v>
          </cell>
          <cell r="E288">
            <v>8679.1666666666661</v>
          </cell>
        </row>
        <row r="289">
          <cell r="A289" t="str">
            <v>7.11</v>
          </cell>
          <cell r="B289" t="str">
            <v>VINILO SOBRE PAÑETE TRES MANOS BAJO PLACA</v>
          </cell>
          <cell r="C289" t="str">
            <v>M2</v>
          </cell>
          <cell r="D289" t="str">
            <v>7.11</v>
          </cell>
          <cell r="E289">
            <v>11124.333333333334</v>
          </cell>
        </row>
        <row r="290">
          <cell r="A290" t="str">
            <v>7.12</v>
          </cell>
          <cell r="B290" t="str">
            <v>ESMALTE BARANDA TUBO 2-3 LINEAS+PARALES</v>
          </cell>
          <cell r="C290" t="str">
            <v>ML</v>
          </cell>
          <cell r="D290" t="str">
            <v>7.12</v>
          </cell>
          <cell r="E290">
            <v>6798.5766666666659</v>
          </cell>
        </row>
        <row r="291">
          <cell r="A291" t="str">
            <v>7.13</v>
          </cell>
          <cell r="B291" t="str">
            <v>ESMALTE GUARDESCOBA</v>
          </cell>
          <cell r="C291" t="str">
            <v>ML</v>
          </cell>
          <cell r="D291" t="str">
            <v>7.13</v>
          </cell>
          <cell r="E291">
            <v>5157.3411764705888</v>
          </cell>
        </row>
        <row r="292">
          <cell r="A292" t="str">
            <v>7.14</v>
          </cell>
          <cell r="B292" t="str">
            <v>ESMALTE LINEA DEMARCACION</v>
          </cell>
          <cell r="C292" t="str">
            <v>ML</v>
          </cell>
          <cell r="D292" t="str">
            <v>7.14</v>
          </cell>
          <cell r="E292">
            <v>2409</v>
          </cell>
        </row>
        <row r="293">
          <cell r="A293" t="str">
            <v>7.15</v>
          </cell>
          <cell r="B293" t="str">
            <v>ESMALTE MALLA ESLABONADA</v>
          </cell>
          <cell r="C293" t="str">
            <v>M2</v>
          </cell>
          <cell r="D293" t="str">
            <v>7.15</v>
          </cell>
          <cell r="E293">
            <v>3101.2750000000001</v>
          </cell>
        </row>
        <row r="294">
          <cell r="A294" t="str">
            <v>7.16</v>
          </cell>
          <cell r="B294" t="str">
            <v>ESMALTE SOBRE LAMINA LINEAL</v>
          </cell>
          <cell r="C294" t="str">
            <v>ML</v>
          </cell>
          <cell r="D294" t="str">
            <v>7.16</v>
          </cell>
          <cell r="E294">
            <v>6889.3249999999998</v>
          </cell>
        </row>
        <row r="295">
          <cell r="A295" t="str">
            <v>7.17</v>
          </cell>
          <cell r="B295" t="str">
            <v>ESMALTE SOBRE LAMINA LLENA</v>
          </cell>
          <cell r="C295" t="str">
            <v>M2</v>
          </cell>
          <cell r="D295" t="str">
            <v>7.17</v>
          </cell>
          <cell r="E295">
            <v>10825.85</v>
          </cell>
        </row>
        <row r="296">
          <cell r="A296" t="str">
            <v>7.18</v>
          </cell>
          <cell r="B296" t="str">
            <v>ESMALTE SOBRE MADERA LINEAL</v>
          </cell>
          <cell r="C296" t="str">
            <v>ML</v>
          </cell>
          <cell r="D296" t="str">
            <v>7.18</v>
          </cell>
          <cell r="E296">
            <v>4329.2416666666668</v>
          </cell>
        </row>
        <row r="297">
          <cell r="A297" t="str">
            <v>7.19</v>
          </cell>
          <cell r="B297" t="str">
            <v>ESMALTE SOBRE MADERA LLENA</v>
          </cell>
          <cell r="C297" t="str">
            <v>M2</v>
          </cell>
          <cell r="D297" t="str">
            <v>7.19</v>
          </cell>
          <cell r="E297">
            <v>11896.85</v>
          </cell>
        </row>
        <row r="298">
          <cell r="A298" t="str">
            <v>7.20</v>
          </cell>
          <cell r="B298" t="str">
            <v>ESMALTE SOBRE MURO</v>
          </cell>
          <cell r="C298" t="str">
            <v>M2</v>
          </cell>
          <cell r="D298" t="str">
            <v>7.20</v>
          </cell>
          <cell r="E298">
            <v>8636.6749999999993</v>
          </cell>
        </row>
        <row r="299">
          <cell r="A299" t="str">
            <v>7.21</v>
          </cell>
          <cell r="B299" t="str">
            <v>ESMALTE SOBRE TUBERIA METALICA O PVC</v>
          </cell>
          <cell r="C299" t="str">
            <v>ML</v>
          </cell>
          <cell r="D299" t="str">
            <v>7.21</v>
          </cell>
          <cell r="E299">
            <v>6309.91</v>
          </cell>
        </row>
        <row r="300">
          <cell r="A300" t="str">
            <v>7.22</v>
          </cell>
          <cell r="B300" t="str">
            <v>CARBURO SOBRE PAÑETE EN MUROS</v>
          </cell>
          <cell r="C300" t="str">
            <v>M2</v>
          </cell>
          <cell r="D300" t="str">
            <v>7.22</v>
          </cell>
          <cell r="E300">
            <v>5160.1666666666661</v>
          </cell>
        </row>
        <row r="301">
          <cell r="A301" t="str">
            <v>7.23</v>
          </cell>
          <cell r="B301" t="str">
            <v>FILOS Y DILATACIONES EN ESTUCO</v>
          </cell>
          <cell r="C301" t="str">
            <v>ML</v>
          </cell>
          <cell r="D301" t="str">
            <v>7.23</v>
          </cell>
          <cell r="E301">
            <v>3758.1750000000002</v>
          </cell>
        </row>
        <row r="302">
          <cell r="A302" t="str">
            <v>7.24</v>
          </cell>
          <cell r="B302" t="str">
            <v>ACRILICA TRES MANOS</v>
          </cell>
          <cell r="C302" t="str">
            <v>M2</v>
          </cell>
          <cell r="D302" t="str">
            <v>7.24</v>
          </cell>
          <cell r="E302">
            <v>10525.75</v>
          </cell>
        </row>
        <row r="303">
          <cell r="A303" t="str">
            <v>7.25</v>
          </cell>
          <cell r="B303" t="str">
            <v>KORAZA UNA MANO</v>
          </cell>
          <cell r="C303" t="str">
            <v>M2</v>
          </cell>
          <cell r="D303" t="str">
            <v>7.25</v>
          </cell>
          <cell r="E303">
            <v>8398.75</v>
          </cell>
        </row>
        <row r="304">
          <cell r="A304" t="str">
            <v>7.26</v>
          </cell>
          <cell r="B304" t="str">
            <v>KORAZA DOS MANOS</v>
          </cell>
          <cell r="C304" t="str">
            <v>M2</v>
          </cell>
          <cell r="D304" t="str">
            <v>7.26</v>
          </cell>
          <cell r="E304">
            <v>9588.75</v>
          </cell>
        </row>
        <row r="305">
          <cell r="A305" t="str">
            <v>7.27</v>
          </cell>
          <cell r="B305" t="str">
            <v>KORAZA TRES MANOS</v>
          </cell>
          <cell r="C305" t="str">
            <v>M2</v>
          </cell>
          <cell r="D305" t="str">
            <v>7.27</v>
          </cell>
          <cell r="E305">
            <v>12983.333333333332</v>
          </cell>
        </row>
        <row r="306">
          <cell r="A306" t="str">
            <v>7.28</v>
          </cell>
          <cell r="B306" t="str">
            <v>KORAZA PLASTICA UNA MANO</v>
          </cell>
          <cell r="C306" t="str">
            <v>M2</v>
          </cell>
          <cell r="D306" t="str">
            <v>7.28</v>
          </cell>
          <cell r="E306">
            <v>7797.5</v>
          </cell>
        </row>
        <row r="307">
          <cell r="A307" t="str">
            <v>7.29</v>
          </cell>
          <cell r="B307" t="str">
            <v>KORAZA PLASTICA DOS MANOS</v>
          </cell>
          <cell r="C307" t="str">
            <v>M2</v>
          </cell>
          <cell r="D307" t="str">
            <v>7.29</v>
          </cell>
          <cell r="E307">
            <v>9588.75</v>
          </cell>
        </row>
        <row r="308">
          <cell r="A308" t="str">
            <v>7.30</v>
          </cell>
          <cell r="B308" t="str">
            <v>KORAZA PLASTICA TRES MANOS</v>
          </cell>
          <cell r="C308" t="str">
            <v>M2</v>
          </cell>
          <cell r="D308" t="str">
            <v>7.30</v>
          </cell>
          <cell r="E308">
            <v>12983.333333333332</v>
          </cell>
        </row>
        <row r="309">
          <cell r="A309" t="str">
            <v>7.31</v>
          </cell>
          <cell r="B309" t="str">
            <v>ANTICORROSIVA SOBRE LAMINA LINEAL</v>
          </cell>
          <cell r="C309" t="str">
            <v>ML</v>
          </cell>
          <cell r="D309" t="str">
            <v>7.31</v>
          </cell>
          <cell r="E309">
            <v>6965.7866666666669</v>
          </cell>
        </row>
        <row r="310">
          <cell r="A310" t="str">
            <v>7.32</v>
          </cell>
          <cell r="B310" t="str">
            <v>ANTICORROSIVA SOBRE LAMINA LLENA</v>
          </cell>
          <cell r="C310" t="str">
            <v>M2</v>
          </cell>
          <cell r="D310" t="str">
            <v>7.32</v>
          </cell>
          <cell r="E310">
            <v>9283.4599999999991</v>
          </cell>
        </row>
        <row r="311">
          <cell r="A311" t="str">
            <v>7.33</v>
          </cell>
          <cell r="B311" t="str">
            <v>ANTICORROSIVA SOBRE LAMINA LLENA GALVAN.</v>
          </cell>
          <cell r="C311" t="str">
            <v>M2</v>
          </cell>
          <cell r="D311" t="str">
            <v>7.33</v>
          </cell>
          <cell r="E311">
            <v>7640.4162962962964</v>
          </cell>
        </row>
        <row r="312">
          <cell r="A312" t="str">
            <v>7.34</v>
          </cell>
          <cell r="B312" t="str">
            <v>BARNIZ MACHIMBRE- BAJO PLACA MADERA</v>
          </cell>
          <cell r="C312" t="str">
            <v>M2</v>
          </cell>
          <cell r="D312" t="str">
            <v>7.34</v>
          </cell>
          <cell r="E312">
            <v>41747.449999999997</v>
          </cell>
        </row>
        <row r="313">
          <cell r="A313" t="str">
            <v>7.35</v>
          </cell>
          <cell r="B313" t="str">
            <v>BARNIZ SOBRE MUEBLE</v>
          </cell>
          <cell r="C313" t="str">
            <v>M2</v>
          </cell>
          <cell r="D313" t="str">
            <v>7.35</v>
          </cell>
          <cell r="E313">
            <v>60242.683333333327</v>
          </cell>
        </row>
        <row r="314">
          <cell r="A314" t="str">
            <v>7.36</v>
          </cell>
          <cell r="B314" t="str">
            <v>BASE SELLADOR</v>
          </cell>
          <cell r="C314" t="str">
            <v>M2</v>
          </cell>
          <cell r="D314" t="str">
            <v>7.36</v>
          </cell>
          <cell r="E314">
            <v>26127.833333333336</v>
          </cell>
        </row>
        <row r="315">
          <cell r="A315" t="str">
            <v>7.37</v>
          </cell>
          <cell r="B315" t="str">
            <v>LACA PISOS MADERA</v>
          </cell>
          <cell r="C315" t="str">
            <v>M2</v>
          </cell>
          <cell r="D315" t="str">
            <v>7.37</v>
          </cell>
          <cell r="E315">
            <v>14228.25333333333</v>
          </cell>
        </row>
        <row r="316">
          <cell r="A316" t="str">
            <v>7.38</v>
          </cell>
          <cell r="B316" t="str">
            <v>TINTILLA SOBRE MADERA LINEAL</v>
          </cell>
          <cell r="C316" t="str">
            <v>ML</v>
          </cell>
          <cell r="D316" t="str">
            <v>7.38</v>
          </cell>
          <cell r="E316">
            <v>4082.0857142857139</v>
          </cell>
        </row>
        <row r="317">
          <cell r="A317" t="str">
            <v>7.39</v>
          </cell>
          <cell r="B317" t="str">
            <v>TINTILLA SOBRE MADERA LLENA</v>
          </cell>
          <cell r="C317" t="str">
            <v>M2</v>
          </cell>
          <cell r="D317" t="str">
            <v>7.39</v>
          </cell>
          <cell r="E317">
            <v>11532.45</v>
          </cell>
        </row>
        <row r="318">
          <cell r="A318" t="str">
            <v>7.40</v>
          </cell>
          <cell r="B318" t="str">
            <v>LETRA EN PINTURA ACRILICA A=30-50CM2</v>
          </cell>
          <cell r="C318" t="str">
            <v>UND</v>
          </cell>
          <cell r="D318" t="str">
            <v>7.40</v>
          </cell>
          <cell r="E318">
            <v>1055.875</v>
          </cell>
        </row>
        <row r="319">
          <cell r="A319" t="str">
            <v>7.41</v>
          </cell>
          <cell r="B319" t="str">
            <v>LETRA EN PINTURA ACRILICA A=80-100 CM2</v>
          </cell>
          <cell r="C319" t="str">
            <v>UND</v>
          </cell>
          <cell r="D319" t="str">
            <v>7.41</v>
          </cell>
          <cell r="E319">
            <v>1129.3611111111111</v>
          </cell>
        </row>
        <row r="320">
          <cell r="A320" t="str">
            <v>7.42</v>
          </cell>
          <cell r="B320" t="str">
            <v>LINEA CEBRA DE PREVENCION A=10 L=100 CM</v>
          </cell>
          <cell r="C320">
            <v>0</v>
          </cell>
          <cell r="D320" t="str">
            <v>7.42</v>
          </cell>
          <cell r="E320">
            <v>4065.45</v>
          </cell>
        </row>
        <row r="321">
          <cell r="A321" t="str">
            <v>7.43</v>
          </cell>
          <cell r="B321" t="str">
            <v>LINEA DEMARCACION ACRILICA A=10CM</v>
          </cell>
          <cell r="C321" t="str">
            <v>ML</v>
          </cell>
          <cell r="D321" t="str">
            <v>7.43</v>
          </cell>
          <cell r="E321">
            <v>3223.3874999999998</v>
          </cell>
        </row>
        <row r="322">
          <cell r="A322">
            <v>8</v>
          </cell>
          <cell r="B322" t="str">
            <v xml:space="preserve">ENCHAPES </v>
          </cell>
          <cell r="C322">
            <v>0</v>
          </cell>
          <cell r="D322">
            <v>8</v>
          </cell>
          <cell r="E322">
            <v>0</v>
          </cell>
        </row>
        <row r="323">
          <cell r="A323" t="str">
            <v>8.1</v>
          </cell>
          <cell r="B323" t="str">
            <v xml:space="preserve">CENEFA </v>
          </cell>
          <cell r="C323" t="str">
            <v>ML</v>
          </cell>
          <cell r="D323" t="str">
            <v>8.1</v>
          </cell>
          <cell r="E323">
            <v>20035.800000000003</v>
          </cell>
        </row>
        <row r="324">
          <cell r="A324" t="str">
            <v>8.2</v>
          </cell>
          <cell r="B324" t="str">
            <v>ENCHAPE CERAMICA 25X35</v>
          </cell>
          <cell r="C324" t="str">
            <v>M2</v>
          </cell>
          <cell r="D324" t="str">
            <v>8.2</v>
          </cell>
          <cell r="E324">
            <v>38374.850000000006</v>
          </cell>
        </row>
        <row r="325">
          <cell r="A325" t="str">
            <v>8.3</v>
          </cell>
          <cell r="B325" t="str">
            <v xml:space="preserve">ENCHAPE CERAMICA 25X25 </v>
          </cell>
          <cell r="C325" t="str">
            <v>M2</v>
          </cell>
          <cell r="D325" t="str">
            <v>8.3</v>
          </cell>
          <cell r="E325">
            <v>41936.100000000006</v>
          </cell>
        </row>
        <row r="326">
          <cell r="A326" t="str">
            <v>8.4</v>
          </cell>
          <cell r="B326" t="str">
            <v xml:space="preserve">ENCHAPE CERAMICA 20X30 </v>
          </cell>
          <cell r="C326" t="str">
            <v>M2</v>
          </cell>
          <cell r="D326" t="str">
            <v>8.4</v>
          </cell>
          <cell r="E326">
            <v>38158.550000000003</v>
          </cell>
        </row>
        <row r="327">
          <cell r="A327" t="str">
            <v>8.5</v>
          </cell>
          <cell r="B327" t="str">
            <v xml:space="preserve">ENCHAPE CERAMICA 20X20 </v>
          </cell>
          <cell r="C327" t="str">
            <v>M2</v>
          </cell>
          <cell r="D327" t="str">
            <v>8.5</v>
          </cell>
          <cell r="E327">
            <v>39340.5</v>
          </cell>
        </row>
        <row r="328">
          <cell r="A328" t="str">
            <v>8.6</v>
          </cell>
          <cell r="B328" t="str">
            <v xml:space="preserve">ENCHAPE CERAMICA 20X25 </v>
          </cell>
          <cell r="C328" t="str">
            <v>M2</v>
          </cell>
          <cell r="D328" t="str">
            <v>8.6</v>
          </cell>
          <cell r="E328">
            <v>38150.850000000006</v>
          </cell>
        </row>
        <row r="329">
          <cell r="A329" t="str">
            <v>8.7</v>
          </cell>
          <cell r="B329" t="str">
            <v xml:space="preserve">ENCHAPE FACHALETA </v>
          </cell>
          <cell r="C329" t="str">
            <v>ML</v>
          </cell>
          <cell r="D329" t="str">
            <v>8.7</v>
          </cell>
          <cell r="E329">
            <v>4308.91</v>
          </cell>
        </row>
        <row r="330">
          <cell r="A330" t="str">
            <v>8.8</v>
          </cell>
          <cell r="B330" t="str">
            <v xml:space="preserve">ENCHAPE FACHALETA LADRILLO TIPO MAGUNCIA </v>
          </cell>
          <cell r="C330" t="str">
            <v>M2</v>
          </cell>
          <cell r="D330" t="str">
            <v>8.8</v>
          </cell>
          <cell r="E330">
            <v>28873</v>
          </cell>
        </row>
        <row r="331">
          <cell r="A331" t="str">
            <v>8.9</v>
          </cell>
          <cell r="B331" t="str">
            <v xml:space="preserve">ENCHAPE FACHALETA LADRILLO TIPO MAGUNCIA </v>
          </cell>
          <cell r="C331" t="str">
            <v>ML</v>
          </cell>
          <cell r="D331" t="str">
            <v>8.9</v>
          </cell>
          <cell r="E331">
            <v>4045.4</v>
          </cell>
        </row>
        <row r="332">
          <cell r="A332" t="str">
            <v>8.10</v>
          </cell>
          <cell r="B332" t="str">
            <v>FACHALETA ETRUSCA ROJA</v>
          </cell>
          <cell r="C332" t="str">
            <v>M2</v>
          </cell>
          <cell r="D332" t="str">
            <v>8.10</v>
          </cell>
          <cell r="E332">
            <v>31370.65</v>
          </cell>
        </row>
        <row r="333">
          <cell r="A333" t="str">
            <v>8.11</v>
          </cell>
          <cell r="B333" t="str">
            <v>GRANITO LAVADO</v>
          </cell>
          <cell r="C333" t="str">
            <v>M2</v>
          </cell>
          <cell r="D333" t="str">
            <v>8.11</v>
          </cell>
          <cell r="E333">
            <v>96987</v>
          </cell>
        </row>
        <row r="334">
          <cell r="A334" t="str">
            <v>8.12</v>
          </cell>
          <cell r="B334" t="str">
            <v>GRANITO PULIDO MESON+1/2 CANA+BASE+FALDO</v>
          </cell>
          <cell r="C334" t="str">
            <v>ML</v>
          </cell>
          <cell r="D334" t="str">
            <v>8.12</v>
          </cell>
          <cell r="E334">
            <v>115140.33333333333</v>
          </cell>
        </row>
        <row r="335">
          <cell r="A335" t="str">
            <v>8.13</v>
          </cell>
          <cell r="B335" t="str">
            <v>GRANITO PULIDO MESON+FALDON</v>
          </cell>
          <cell r="C335" t="str">
            <v>M2</v>
          </cell>
          <cell r="D335" t="str">
            <v>8.13</v>
          </cell>
          <cell r="E335">
            <v>94060</v>
          </cell>
        </row>
        <row r="336">
          <cell r="A336" t="str">
            <v>8.14</v>
          </cell>
          <cell r="B336" t="str">
            <v>ESTRIA REPELLO</v>
          </cell>
          <cell r="C336" t="str">
            <v>ML</v>
          </cell>
          <cell r="D336" t="str">
            <v>8.14</v>
          </cell>
          <cell r="E336">
            <v>4630.625</v>
          </cell>
        </row>
        <row r="337">
          <cell r="A337" t="str">
            <v>8.15</v>
          </cell>
          <cell r="B337" t="str">
            <v>FILOS</v>
          </cell>
          <cell r="C337" t="str">
            <v>ML</v>
          </cell>
          <cell r="D337" t="str">
            <v>8.15</v>
          </cell>
          <cell r="E337">
            <v>5313.6666666666661</v>
          </cell>
        </row>
        <row r="338">
          <cell r="A338" t="str">
            <v>8.16</v>
          </cell>
          <cell r="B338" t="str">
            <v xml:space="preserve">RECUBRIMIENTO TUBERIA EN MALLA </v>
          </cell>
          <cell r="C338" t="str">
            <v>ML</v>
          </cell>
          <cell r="D338" t="str">
            <v>8.16</v>
          </cell>
          <cell r="E338">
            <v>19449.09</v>
          </cell>
        </row>
        <row r="339">
          <cell r="A339" t="str">
            <v>8.17</v>
          </cell>
          <cell r="B339" t="str">
            <v>RESANE MALLA VENA + REPELLO</v>
          </cell>
          <cell r="C339" t="str">
            <v>ML</v>
          </cell>
          <cell r="D339" t="str">
            <v>8.17</v>
          </cell>
          <cell r="E339">
            <v>20504.509999999998</v>
          </cell>
        </row>
        <row r="340">
          <cell r="A340" t="str">
            <v>8.18</v>
          </cell>
          <cell r="B340" t="str">
            <v>ESPACATO TRAVERTINO BOSCONIA</v>
          </cell>
          <cell r="C340" t="str">
            <v>M2</v>
          </cell>
          <cell r="D340" t="str">
            <v>8.18</v>
          </cell>
          <cell r="E340">
            <v>107798</v>
          </cell>
        </row>
        <row r="341">
          <cell r="A341" t="str">
            <v>8.19</v>
          </cell>
          <cell r="B341" t="str">
            <v>INCRUSTACIONES ACUACER BLANCO</v>
          </cell>
          <cell r="C341" t="str">
            <v>JGO</v>
          </cell>
          <cell r="D341" t="str">
            <v>8.19</v>
          </cell>
          <cell r="E341">
            <v>72980</v>
          </cell>
        </row>
        <row r="342">
          <cell r="A342" t="str">
            <v>8.20</v>
          </cell>
          <cell r="B342" t="str">
            <v>INCRUSTACIONES  TEMPO</v>
          </cell>
          <cell r="C342" t="str">
            <v>JGO</v>
          </cell>
          <cell r="D342" t="str">
            <v>8.20</v>
          </cell>
          <cell r="E342">
            <v>104881.16666666669</v>
          </cell>
        </row>
        <row r="343">
          <cell r="A343" t="str">
            <v>8.21</v>
          </cell>
          <cell r="B343" t="str">
            <v>INCRUSTACIONES ESPACIO</v>
          </cell>
          <cell r="C343" t="str">
            <v>JGO</v>
          </cell>
          <cell r="D343" t="str">
            <v>8.21</v>
          </cell>
          <cell r="E343">
            <v>155954.5</v>
          </cell>
        </row>
        <row r="344">
          <cell r="A344" t="str">
            <v>8.22</v>
          </cell>
          <cell r="B344" t="str">
            <v>ENCHAPE EN PIEDRA CREMA</v>
          </cell>
          <cell r="C344" t="str">
            <v>M2</v>
          </cell>
          <cell r="D344" t="str">
            <v>8.22</v>
          </cell>
          <cell r="E344">
            <v>135502.5</v>
          </cell>
        </row>
        <row r="345">
          <cell r="A345" t="str">
            <v>8.23</v>
          </cell>
          <cell r="B345" t="str">
            <v>ENCHAPE EN PIEDRA MUÑECA</v>
          </cell>
          <cell r="C345" t="str">
            <v>M2</v>
          </cell>
          <cell r="D345" t="str">
            <v>8.23</v>
          </cell>
          <cell r="E345">
            <v>173258.5</v>
          </cell>
        </row>
        <row r="346">
          <cell r="A346" t="str">
            <v>8.24</v>
          </cell>
          <cell r="B346" t="str">
            <v>ENCHAPE EN PIEDRA SANTA ROSEÑA O SIMILAR</v>
          </cell>
          <cell r="C346" t="str">
            <v>M2</v>
          </cell>
          <cell r="D346" t="str">
            <v>8.24</v>
          </cell>
          <cell r="E346">
            <v>85058.5</v>
          </cell>
        </row>
        <row r="347">
          <cell r="A347" t="str">
            <v>8.25</v>
          </cell>
          <cell r="B347" t="str">
            <v>REMATE BOCEL ALUMINIO "WINGS"</v>
          </cell>
          <cell r="C347" t="str">
            <v>ML</v>
          </cell>
          <cell r="D347" t="str">
            <v>8.25</v>
          </cell>
          <cell r="E347">
            <v>6548.3333333333339</v>
          </cell>
        </row>
        <row r="348">
          <cell r="A348" t="str">
            <v>8.26</v>
          </cell>
          <cell r="B348" t="str">
            <v>REMATE BOCEL PORCELANA 0.11</v>
          </cell>
          <cell r="C348" t="str">
            <v>ML</v>
          </cell>
          <cell r="D348" t="str">
            <v>8.26</v>
          </cell>
          <cell r="E348">
            <v>10954.05</v>
          </cell>
        </row>
        <row r="349">
          <cell r="A349" t="str">
            <v>8.27</v>
          </cell>
          <cell r="B349" t="str">
            <v>REJILLAS DE PISO SOSCO 4*4*3 ALUMINIO</v>
          </cell>
          <cell r="C349" t="str">
            <v>UND</v>
          </cell>
          <cell r="D349" t="str">
            <v>8.27</v>
          </cell>
          <cell r="E349">
            <v>11505</v>
          </cell>
        </row>
        <row r="350">
          <cell r="A350" t="str">
            <v>8.28</v>
          </cell>
          <cell r="B350" t="str">
            <v>REJILLAS DE PISO SOSCO 5*5*4 ALUMINIO</v>
          </cell>
          <cell r="C350" t="str">
            <v>UND</v>
          </cell>
          <cell r="D350" t="str">
            <v>8.28</v>
          </cell>
          <cell r="E350">
            <v>14969</v>
          </cell>
        </row>
        <row r="351">
          <cell r="A351" t="str">
            <v>8.29</v>
          </cell>
          <cell r="B351" t="str">
            <v>REJILLAS PLANA BRONCE 20*20</v>
          </cell>
          <cell r="C351" t="str">
            <v>UND</v>
          </cell>
          <cell r="D351" t="str">
            <v>8.29</v>
          </cell>
          <cell r="E351">
            <v>32138.333333333328</v>
          </cell>
        </row>
        <row r="352">
          <cell r="A352" t="str">
            <v>8.30</v>
          </cell>
          <cell r="B352" t="str">
            <v>REJILLAS PLASTICAS SOSCO 4*4*3</v>
          </cell>
          <cell r="C352" t="str">
            <v>UND</v>
          </cell>
          <cell r="D352" t="str">
            <v>8.30</v>
          </cell>
          <cell r="E352">
            <v>10130</v>
          </cell>
        </row>
        <row r="353">
          <cell r="A353" t="str">
            <v>8.31</v>
          </cell>
          <cell r="B353" t="str">
            <v>REJILLAS PLASTICA SOSCO 5*3</v>
          </cell>
          <cell r="C353" t="str">
            <v>UND</v>
          </cell>
          <cell r="D353" t="str">
            <v>8.31</v>
          </cell>
          <cell r="E353">
            <v>10640</v>
          </cell>
        </row>
        <row r="354">
          <cell r="A354" t="str">
            <v>8.32</v>
          </cell>
          <cell r="B354" t="str">
            <v>REJILLAS CUPULA TRAGANTE 6*4</v>
          </cell>
          <cell r="C354" t="str">
            <v>UND</v>
          </cell>
          <cell r="D354" t="str">
            <v>8.32</v>
          </cell>
          <cell r="E354">
            <v>19396.25</v>
          </cell>
        </row>
        <row r="355">
          <cell r="A355" t="str">
            <v>8.33</v>
          </cell>
          <cell r="B355" t="str">
            <v>REJILLAS CUPULA TRAGANTE 5*3</v>
          </cell>
          <cell r="C355" t="str">
            <v>UND</v>
          </cell>
          <cell r="D355" t="str">
            <v>8.33</v>
          </cell>
          <cell r="E355">
            <v>13796.25</v>
          </cell>
        </row>
        <row r="356">
          <cell r="A356" t="str">
            <v>8.34</v>
          </cell>
          <cell r="B356" t="str">
            <v>REJILLAS VENTILACION 20*20 ALUMINIO</v>
          </cell>
          <cell r="C356" t="str">
            <v>UND</v>
          </cell>
          <cell r="D356" t="str">
            <v>8.34</v>
          </cell>
          <cell r="E356">
            <v>25083.333333333328</v>
          </cell>
        </row>
        <row r="357">
          <cell r="A357">
            <v>9</v>
          </cell>
          <cell r="B357" t="str">
            <v>PISOS</v>
          </cell>
          <cell r="C357">
            <v>0</v>
          </cell>
          <cell r="D357">
            <v>9</v>
          </cell>
          <cell r="E357">
            <v>0</v>
          </cell>
        </row>
        <row r="358">
          <cell r="A358" t="str">
            <v>9.1</v>
          </cell>
          <cell r="B358" t="str">
            <v>BASE EN MATERIAL DE AFIRMADO COMPACTADO</v>
          </cell>
          <cell r="C358" t="str">
            <v>M3</v>
          </cell>
          <cell r="D358" t="str">
            <v>9.1</v>
          </cell>
          <cell r="E358">
            <v>45180.5</v>
          </cell>
        </row>
        <row r="359">
          <cell r="A359" t="str">
            <v>9.2</v>
          </cell>
          <cell r="B359" t="str">
            <v>POLISEC (PELICULA IMPERMEABILIZANTE)</v>
          </cell>
          <cell r="C359" t="str">
            <v>M2</v>
          </cell>
          <cell r="D359" t="str">
            <v>9.2</v>
          </cell>
          <cell r="E359">
            <v>6046.9166666666661</v>
          </cell>
        </row>
        <row r="360">
          <cell r="A360" t="str">
            <v>9.3</v>
          </cell>
          <cell r="B360" t="str">
            <v>PLACA BASE EN CONCRETO  E=0.08  2500 PSI</v>
          </cell>
          <cell r="C360" t="str">
            <v>M2</v>
          </cell>
          <cell r="D360" t="str">
            <v>9.3</v>
          </cell>
          <cell r="E360">
            <v>40291.15625</v>
          </cell>
        </row>
        <row r="361">
          <cell r="A361" t="str">
            <v>9.4</v>
          </cell>
          <cell r="B361" t="str">
            <v>PLACA BASE EN CONCRETO  E=0.10  2500 PSI</v>
          </cell>
          <cell r="C361" t="str">
            <v>M2</v>
          </cell>
          <cell r="D361" t="str">
            <v>9.4</v>
          </cell>
          <cell r="E361">
            <v>46314.126153846148</v>
          </cell>
        </row>
        <row r="362">
          <cell r="A362" t="str">
            <v>9.5</v>
          </cell>
          <cell r="B362" t="str">
            <v>POLLOS COCINA Y BASE MUEBLES ,  E= 0.08 Y A=0.60 M   2500 PSI</v>
          </cell>
          <cell r="C362" t="str">
            <v>ML</v>
          </cell>
          <cell r="D362" t="str">
            <v>9.5</v>
          </cell>
          <cell r="E362">
            <v>36048.902419354839</v>
          </cell>
        </row>
        <row r="363">
          <cell r="A363" t="str">
            <v>9.6</v>
          </cell>
          <cell r="B363" t="str">
            <v>BALDOSÍN DE GRANITO NO. 5  30*30*1.7</v>
          </cell>
          <cell r="C363" t="str">
            <v>M2</v>
          </cell>
          <cell r="D363" t="str">
            <v>9.6</v>
          </cell>
          <cell r="E363">
            <v>50656.935714285719</v>
          </cell>
        </row>
        <row r="364">
          <cell r="A364" t="str">
            <v>9.7</v>
          </cell>
          <cell r="B364" t="str">
            <v>BALDOSIN DE CEMENTO 25*25*2</v>
          </cell>
          <cell r="C364" t="str">
            <v>M2</v>
          </cell>
          <cell r="D364" t="str">
            <v>9.7</v>
          </cell>
          <cell r="E364">
            <v>44341.581034482762</v>
          </cell>
        </row>
        <row r="365">
          <cell r="A365" t="str">
            <v>9.8</v>
          </cell>
          <cell r="B365" t="str">
            <v>TABLÓN DE GRES 33*33*2.5</v>
          </cell>
          <cell r="C365" t="str">
            <v>M2</v>
          </cell>
          <cell r="D365" t="str">
            <v>9.8</v>
          </cell>
          <cell r="E365">
            <v>52806.083333333343</v>
          </cell>
        </row>
        <row r="366">
          <cell r="A366" t="str">
            <v>9.9</v>
          </cell>
          <cell r="B366" t="str">
            <v>TABLETA GRES 20*20*1.2</v>
          </cell>
          <cell r="C366" t="str">
            <v>M2</v>
          </cell>
          <cell r="D366" t="str">
            <v>9.9</v>
          </cell>
          <cell r="E366">
            <v>37298.976190476191</v>
          </cell>
        </row>
        <row r="367">
          <cell r="A367" t="str">
            <v>9.10</v>
          </cell>
          <cell r="B367" t="str">
            <v>PISO CERAMICA  20,5*20,5 O SIMILAR</v>
          </cell>
          <cell r="C367" t="str">
            <v>M2</v>
          </cell>
          <cell r="D367" t="str">
            <v>9.10</v>
          </cell>
          <cell r="E367">
            <v>44169.619047619046</v>
          </cell>
        </row>
        <row r="368">
          <cell r="A368" t="str">
            <v>9.11</v>
          </cell>
          <cell r="B368" t="str">
            <v>PISO CERAMICA 30*30 ALFA O SIMILAR</v>
          </cell>
          <cell r="C368" t="str">
            <v>M2</v>
          </cell>
          <cell r="D368" t="str">
            <v>9.11</v>
          </cell>
          <cell r="E368">
            <v>39895.119047619053</v>
          </cell>
        </row>
        <row r="369">
          <cell r="A369" t="str">
            <v>9.12</v>
          </cell>
          <cell r="B369" t="str">
            <v>PISO PLANCHUELA DE MARMOL BRECCIA</v>
          </cell>
          <cell r="C369" t="str">
            <v>M2</v>
          </cell>
          <cell r="D369" t="str">
            <v>9.12</v>
          </cell>
          <cell r="E369">
            <v>120911.9642857143</v>
          </cell>
        </row>
        <row r="370">
          <cell r="A370" t="str">
            <v>9.13</v>
          </cell>
          <cell r="B370" t="str">
            <v>ADOQUÍN GRES PEATONAL 10*20*2,5</v>
          </cell>
          <cell r="C370" t="str">
            <v>M2</v>
          </cell>
          <cell r="D370" t="str">
            <v>9.13</v>
          </cell>
          <cell r="E370">
            <v>39078.333333333336</v>
          </cell>
        </row>
        <row r="371">
          <cell r="A371" t="str">
            <v>9.14</v>
          </cell>
          <cell r="B371" t="str">
            <v>ADOQUÍN GRES VEHICULAR 10*20*2,5</v>
          </cell>
          <cell r="C371" t="str">
            <v>M2</v>
          </cell>
          <cell r="D371" t="str">
            <v>9.14</v>
          </cell>
          <cell r="E371">
            <v>39601.333333333336</v>
          </cell>
        </row>
        <row r="372">
          <cell r="A372" t="str">
            <v>9.15</v>
          </cell>
          <cell r="B372" t="str">
            <v>PISO GRAVILLA LAVADA  DE 1/2" Y 3/4"</v>
          </cell>
          <cell r="C372" t="str">
            <v>M2</v>
          </cell>
          <cell r="D372" t="str">
            <v>9.15</v>
          </cell>
          <cell r="E372">
            <v>64107.040178571435</v>
          </cell>
        </row>
        <row r="373">
          <cell r="A373" t="str">
            <v>9.16</v>
          </cell>
          <cell r="B373" t="str">
            <v xml:space="preserve">PISO EN GRANITO PULIDO </v>
          </cell>
          <cell r="C373" t="str">
            <v>M2</v>
          </cell>
          <cell r="D373" t="str">
            <v>9.16</v>
          </cell>
          <cell r="E373">
            <v>107444.44444444444</v>
          </cell>
        </row>
        <row r="374">
          <cell r="A374" t="str">
            <v>9.17</v>
          </cell>
          <cell r="B374" t="str">
            <v>PISO EN GRANITO LAVADO</v>
          </cell>
          <cell r="C374" t="str">
            <v>M2</v>
          </cell>
          <cell r="D374" t="str">
            <v>9.17</v>
          </cell>
          <cell r="E374">
            <v>95708.333333333314</v>
          </cell>
        </row>
        <row r="375">
          <cell r="A375" t="str">
            <v>9.18</v>
          </cell>
          <cell r="B375" t="str">
            <v>PISO LISTÓN MACHIHEMBRIADO GUAYACAN CON ALISTADO MADERA</v>
          </cell>
          <cell r="C375" t="str">
            <v>M2</v>
          </cell>
          <cell r="D375" t="str">
            <v>9.18</v>
          </cell>
          <cell r="E375">
            <v>81298.3</v>
          </cell>
        </row>
        <row r="376">
          <cell r="A376" t="str">
            <v>9.19</v>
          </cell>
          <cell r="B376" t="str">
            <v>PULIDAD DE PISO EN MARMOL</v>
          </cell>
          <cell r="C376" t="str">
            <v>M2</v>
          </cell>
          <cell r="D376" t="str">
            <v>9.19</v>
          </cell>
          <cell r="E376">
            <v>24496.875</v>
          </cell>
        </row>
        <row r="377">
          <cell r="A377" t="str">
            <v>9.20</v>
          </cell>
          <cell r="B377" t="str">
            <v xml:space="preserve">ALFOMBRA RESIDENCIAL </v>
          </cell>
          <cell r="C377" t="str">
            <v>M2</v>
          </cell>
          <cell r="D377" t="str">
            <v>9.20</v>
          </cell>
          <cell r="E377">
            <v>42919.33</v>
          </cell>
        </row>
        <row r="378">
          <cell r="A378" t="str">
            <v>9.21</v>
          </cell>
          <cell r="B378" t="str">
            <v>ALFOMBRA RESIDENCIAL TERUEL 7 MM</v>
          </cell>
          <cell r="C378" t="str">
            <v>M2</v>
          </cell>
          <cell r="D378" t="str">
            <v>9.21</v>
          </cell>
          <cell r="E378">
            <v>26409.163333333334</v>
          </cell>
        </row>
        <row r="379">
          <cell r="A379" t="str">
            <v>9.22</v>
          </cell>
          <cell r="B379" t="str">
            <v xml:space="preserve">ALFOMBRA TRÁFICO PESADO </v>
          </cell>
          <cell r="C379" t="str">
            <v>M2</v>
          </cell>
          <cell r="D379" t="str">
            <v>9.22</v>
          </cell>
          <cell r="E379">
            <v>40314.16333333333</v>
          </cell>
        </row>
        <row r="380">
          <cell r="A380" t="str">
            <v>9.23</v>
          </cell>
          <cell r="B380" t="str">
            <v>PASOS ESCALERA GRAVILLA LAVADA</v>
          </cell>
          <cell r="C380" t="str">
            <v>ML</v>
          </cell>
          <cell r="D380" t="str">
            <v>9.23</v>
          </cell>
          <cell r="E380">
            <v>63124.193548387098</v>
          </cell>
        </row>
        <row r="381">
          <cell r="A381" t="str">
            <v>9.24</v>
          </cell>
          <cell r="B381" t="str">
            <v>ALISTADO PISO 4 CM</v>
          </cell>
          <cell r="C381" t="str">
            <v>M2</v>
          </cell>
          <cell r="D381" t="str">
            <v>9.24</v>
          </cell>
          <cell r="E381">
            <v>21384.083333333332</v>
          </cell>
        </row>
        <row r="382">
          <cell r="A382" t="str">
            <v>9.25</v>
          </cell>
          <cell r="B382" t="str">
            <v>ALISTADO PISO 5 CM</v>
          </cell>
          <cell r="C382" t="str">
            <v>M2</v>
          </cell>
          <cell r="D382" t="str">
            <v>9.25</v>
          </cell>
          <cell r="E382">
            <v>26263.75</v>
          </cell>
        </row>
        <row r="383">
          <cell r="A383" t="str">
            <v>9.26</v>
          </cell>
          <cell r="B383" t="str">
            <v>ALISTADO PISO 6 CM</v>
          </cell>
          <cell r="C383" t="str">
            <v>M2</v>
          </cell>
          <cell r="D383" t="str">
            <v>9.26</v>
          </cell>
          <cell r="E383">
            <v>28896.4375</v>
          </cell>
        </row>
        <row r="384">
          <cell r="A384" t="str">
            <v>9.27</v>
          </cell>
          <cell r="B384" t="str">
            <v>ALISTADO PISO ESMALTADO 3 CM</v>
          </cell>
          <cell r="C384" t="str">
            <v>M2</v>
          </cell>
          <cell r="D384" t="str">
            <v>9.27</v>
          </cell>
          <cell r="E384">
            <v>19424.833333333336</v>
          </cell>
        </row>
        <row r="385">
          <cell r="A385" t="str">
            <v>9.28</v>
          </cell>
          <cell r="B385" t="str">
            <v>ALISTADO PISO IMPERMEABILIZADO 4 CM</v>
          </cell>
          <cell r="C385" t="str">
            <v>M2</v>
          </cell>
          <cell r="D385" t="str">
            <v>9.28</v>
          </cell>
          <cell r="E385">
            <v>30745.683333333334</v>
          </cell>
        </row>
        <row r="386">
          <cell r="A386" t="str">
            <v>9.29</v>
          </cell>
          <cell r="B386" t="str">
            <v>ALISTADO PISO IMPERMEABILIZADO 5 CM</v>
          </cell>
          <cell r="C386" t="str">
            <v>M2</v>
          </cell>
          <cell r="D386" t="str">
            <v>9.29</v>
          </cell>
          <cell r="E386">
            <v>37965.75</v>
          </cell>
        </row>
        <row r="387">
          <cell r="A387" t="str">
            <v>9.30</v>
          </cell>
          <cell r="B387" t="str">
            <v>ALISTADO PISO NIVELADOR (1 CAPA)</v>
          </cell>
          <cell r="C387" t="str">
            <v>M2</v>
          </cell>
          <cell r="D387" t="str">
            <v>9.30</v>
          </cell>
          <cell r="E387">
            <v>5357.4000000000005</v>
          </cell>
        </row>
        <row r="388">
          <cell r="A388" t="str">
            <v>9.31</v>
          </cell>
          <cell r="B388" t="str">
            <v>ANDEN CONCRETO 10CM 2500 PSI</v>
          </cell>
          <cell r="C388" t="str">
            <v>M2</v>
          </cell>
          <cell r="D388" t="str">
            <v>9.31</v>
          </cell>
          <cell r="E388">
            <v>50071.458333333336</v>
          </cell>
        </row>
        <row r="389">
          <cell r="A389" t="str">
            <v>9.32</v>
          </cell>
          <cell r="B389" t="str">
            <v>ANDEN CONCRETO 10CM 3000 PSI</v>
          </cell>
          <cell r="C389" t="str">
            <v>M2</v>
          </cell>
          <cell r="D389" t="str">
            <v>9.32</v>
          </cell>
          <cell r="E389">
            <v>57668.333333333336</v>
          </cell>
        </row>
        <row r="390">
          <cell r="A390" t="str">
            <v>9.33</v>
          </cell>
          <cell r="B390" t="str">
            <v>CAÑUELAPISO 20X20X08 CM</v>
          </cell>
          <cell r="C390" t="str">
            <v>ML</v>
          </cell>
          <cell r="D390" t="str">
            <v>9.33</v>
          </cell>
          <cell r="E390">
            <v>42456.438000000002</v>
          </cell>
        </row>
        <row r="391">
          <cell r="A391" t="str">
            <v>9.34</v>
          </cell>
          <cell r="B391" t="str">
            <v>CAÑUELAPISO 25X30X08 CM</v>
          </cell>
          <cell r="C391" t="str">
            <v>ML</v>
          </cell>
          <cell r="D391" t="str">
            <v>9.34</v>
          </cell>
          <cell r="E391">
            <v>66080.992499999993</v>
          </cell>
        </row>
        <row r="392">
          <cell r="A392" t="str">
            <v>9.35</v>
          </cell>
          <cell r="B392" t="str">
            <v>CONTRAPISO CONCRETO E= 6CM 2.500PSI</v>
          </cell>
          <cell r="C392" t="str">
            <v>M2</v>
          </cell>
          <cell r="D392" t="str">
            <v>9.35</v>
          </cell>
          <cell r="E392">
            <v>33890.875</v>
          </cell>
        </row>
        <row r="393">
          <cell r="A393" t="str">
            <v>9.36</v>
          </cell>
          <cell r="B393" t="str">
            <v>CONTRAPISO CONCRETO E= 8CM 2.500PSI</v>
          </cell>
          <cell r="C393" t="str">
            <v>M2</v>
          </cell>
          <cell r="D393" t="str">
            <v>9.36</v>
          </cell>
          <cell r="E393">
            <v>42918.5</v>
          </cell>
        </row>
        <row r="394">
          <cell r="A394" t="str">
            <v>9.37</v>
          </cell>
          <cell r="B394" t="str">
            <v>CONTRAPISO CONCRETO E=10CM 2.500PSI</v>
          </cell>
          <cell r="C394" t="str">
            <v>M2</v>
          </cell>
          <cell r="D394" t="str">
            <v>9.37</v>
          </cell>
          <cell r="E394">
            <v>51946.125</v>
          </cell>
        </row>
        <row r="395">
          <cell r="A395" t="str">
            <v>9.38</v>
          </cell>
          <cell r="B395" t="str">
            <v>CONTRAPISO CONCRETO E=15CM 2.500PSI</v>
          </cell>
          <cell r="C395" t="str">
            <v>M2</v>
          </cell>
          <cell r="D395" t="str">
            <v>9.38</v>
          </cell>
          <cell r="E395">
            <v>74515.1875</v>
          </cell>
        </row>
        <row r="396">
          <cell r="A396" t="str">
            <v>9.39</v>
          </cell>
          <cell r="B396" t="str">
            <v>CONTRAPISO REFORZADO E= 7CM 3.000PSI</v>
          </cell>
          <cell r="C396" t="str">
            <v>M2</v>
          </cell>
          <cell r="D396" t="str">
            <v>9.39</v>
          </cell>
          <cell r="E396">
            <v>47838.043749999997</v>
          </cell>
        </row>
        <row r="397">
          <cell r="A397" t="str">
            <v>9.40</v>
          </cell>
          <cell r="B397" t="str">
            <v>CONTRAPISO REFORZADO E= 8CM 3.000PSI</v>
          </cell>
          <cell r="C397" t="str">
            <v>M2</v>
          </cell>
          <cell r="D397" t="str">
            <v>9.40</v>
          </cell>
          <cell r="E397">
            <v>53193.307142857142</v>
          </cell>
        </row>
        <row r="398">
          <cell r="A398" t="str">
            <v>9.41</v>
          </cell>
          <cell r="B398" t="str">
            <v>CONTRAPISO REFORZADO E=10CM 3.000PSI</v>
          </cell>
          <cell r="C398" t="str">
            <v>M2</v>
          </cell>
          <cell r="D398" t="str">
            <v>9.41</v>
          </cell>
          <cell r="E398">
            <v>64126.824999999997</v>
          </cell>
        </row>
        <row r="399">
          <cell r="A399" t="str">
            <v>9.42</v>
          </cell>
          <cell r="B399" t="str">
            <v>CONTRAPISO REFORZADO E=15CM 3.000PSI</v>
          </cell>
          <cell r="C399" t="str">
            <v>M2</v>
          </cell>
          <cell r="D399" t="str">
            <v>9.42</v>
          </cell>
          <cell r="E399">
            <v>90598.387499999997</v>
          </cell>
        </row>
        <row r="400">
          <cell r="A400" t="str">
            <v>9.43</v>
          </cell>
          <cell r="B400" t="str">
            <v>CONTRAPISO REFORZADO E=20CM 3.000PSI</v>
          </cell>
          <cell r="C400" t="str">
            <v>M2</v>
          </cell>
          <cell r="D400" t="str">
            <v>9.43</v>
          </cell>
          <cell r="E400">
            <v>121949.54285714286</v>
          </cell>
        </row>
        <row r="401">
          <cell r="A401" t="str">
            <v>9.44</v>
          </cell>
          <cell r="B401" t="str">
            <v>CUNETA-CANUELA CONC.3000PSI.A=40CM E=5CM</v>
          </cell>
          <cell r="C401" t="str">
            <v>ML</v>
          </cell>
          <cell r="D401" t="str">
            <v>9.44</v>
          </cell>
          <cell r="E401">
            <v>32379.731250000001</v>
          </cell>
        </row>
        <row r="402">
          <cell r="A402" t="str">
            <v>9.45</v>
          </cell>
          <cell r="B402" t="str">
            <v>LOSA CONCRE.CANCHA MULTIP E=10CM 3000PSI</v>
          </cell>
          <cell r="C402" t="str">
            <v>M2</v>
          </cell>
          <cell r="D402" t="str">
            <v>9.45</v>
          </cell>
          <cell r="E402">
            <v>57861.336111111108</v>
          </cell>
        </row>
        <row r="403">
          <cell r="A403" t="str">
            <v>9.46</v>
          </cell>
          <cell r="B403" t="str">
            <v>SARDINEL TRAPEZOIDAL B(10-15) H=26-35CM</v>
          </cell>
          <cell r="C403" t="str">
            <v>ML</v>
          </cell>
          <cell r="D403" t="str">
            <v>9.46</v>
          </cell>
          <cell r="E403">
            <v>36888.567424242421</v>
          </cell>
        </row>
        <row r="404">
          <cell r="A404" t="str">
            <v>9.47</v>
          </cell>
          <cell r="B404" t="str">
            <v>SARDINEL TRAPEZOIDAL B(15-20) H=26-35CM</v>
          </cell>
          <cell r="C404" t="str">
            <v>ML</v>
          </cell>
          <cell r="D404" t="str">
            <v>9.47</v>
          </cell>
          <cell r="E404">
            <v>42582.171590909093</v>
          </cell>
        </row>
        <row r="405">
          <cell r="A405" t="str">
            <v>9.48</v>
          </cell>
          <cell r="B405" t="str">
            <v>SARDINEL TRAPEZOIDAL B(15-20) H=36-45CM</v>
          </cell>
          <cell r="C405" t="str">
            <v>ML</v>
          </cell>
          <cell r="D405" t="str">
            <v>9.48</v>
          </cell>
          <cell r="E405">
            <v>54128.705494505499</v>
          </cell>
        </row>
        <row r="406">
          <cell r="A406" t="str">
            <v>9.49</v>
          </cell>
          <cell r="B406" t="str">
            <v>SARDINEL TRAPEZOIDAL B=(10-15) H=25CM</v>
          </cell>
          <cell r="C406" t="str">
            <v>ML</v>
          </cell>
          <cell r="D406" t="str">
            <v>9.49</v>
          </cell>
          <cell r="E406">
            <v>28945.078571428574</v>
          </cell>
        </row>
        <row r="407">
          <cell r="A407" t="str">
            <v>9.50</v>
          </cell>
          <cell r="B407" t="str">
            <v>MURETE DUCHA CERAMICA [SENCILLO]</v>
          </cell>
          <cell r="C407" t="str">
            <v>ML</v>
          </cell>
          <cell r="D407" t="str">
            <v>9.50</v>
          </cell>
          <cell r="E407">
            <v>46850.753750000003</v>
          </cell>
        </row>
        <row r="408">
          <cell r="A408" t="str">
            <v>9.51</v>
          </cell>
          <cell r="B408" t="str">
            <v>PORCELANATO 30.0-32.5X30.0-32.5CM</v>
          </cell>
          <cell r="C408" t="str">
            <v>M2</v>
          </cell>
          <cell r="D408" t="str">
            <v>9.51</v>
          </cell>
          <cell r="E408">
            <v>60458</v>
          </cell>
        </row>
        <row r="409">
          <cell r="A409" t="str">
            <v>9.52</v>
          </cell>
          <cell r="B409" t="str">
            <v>PORCELANATO 45.1-50.0X45.1-50.0CM</v>
          </cell>
          <cell r="C409" t="str">
            <v>M2</v>
          </cell>
          <cell r="D409" t="str">
            <v>9.52</v>
          </cell>
          <cell r="E409">
            <v>56039.984848484848</v>
          </cell>
        </row>
        <row r="410">
          <cell r="A410" t="str">
            <v>9.53</v>
          </cell>
          <cell r="B410" t="str">
            <v>DILATACION ADOQUIN GRESS A=7-8CM</v>
          </cell>
          <cell r="C410" t="str">
            <v>ML</v>
          </cell>
          <cell r="D410" t="str">
            <v>9.53</v>
          </cell>
          <cell r="E410">
            <v>7573.15</v>
          </cell>
        </row>
        <row r="411">
          <cell r="A411" t="str">
            <v>9.54</v>
          </cell>
          <cell r="B411" t="str">
            <v>HUELLA GRESS ESCALGRESS 20X20</v>
          </cell>
          <cell r="C411" t="str">
            <v>ML</v>
          </cell>
          <cell r="D411" t="str">
            <v>9.54</v>
          </cell>
          <cell r="E411">
            <v>44320.788461538461</v>
          </cell>
        </row>
        <row r="412">
          <cell r="A412" t="str">
            <v>9.55</v>
          </cell>
          <cell r="B412" t="str">
            <v>TABLETA GRESS 10X10</v>
          </cell>
          <cell r="C412" t="str">
            <v>M2</v>
          </cell>
          <cell r="D412" t="str">
            <v>9.55</v>
          </cell>
          <cell r="E412">
            <v>35637.85</v>
          </cell>
        </row>
        <row r="413">
          <cell r="A413" t="str">
            <v>9.56</v>
          </cell>
          <cell r="B413" t="str">
            <v>TABLETA GRESS 10X20</v>
          </cell>
          <cell r="C413" t="str">
            <v>M2</v>
          </cell>
          <cell r="D413" t="str">
            <v>9.56</v>
          </cell>
          <cell r="E413">
            <v>35321.183333333334</v>
          </cell>
        </row>
        <row r="414">
          <cell r="A414" t="str">
            <v>9.57</v>
          </cell>
          <cell r="B414" t="str">
            <v>TABLETA GRESS 20X20</v>
          </cell>
          <cell r="C414" t="str">
            <v>M2</v>
          </cell>
          <cell r="D414" t="str">
            <v>9.57</v>
          </cell>
          <cell r="E414">
            <v>48332.119230769225</v>
          </cell>
        </row>
        <row r="415">
          <cell r="A415" t="str">
            <v>9.58</v>
          </cell>
          <cell r="B415" t="str">
            <v xml:space="preserve">TABLETA GRESS 30X30 </v>
          </cell>
          <cell r="C415" t="str">
            <v>M2</v>
          </cell>
          <cell r="D415" t="str">
            <v>9.58</v>
          </cell>
          <cell r="E415">
            <v>47381.707142857136</v>
          </cell>
        </row>
        <row r="416">
          <cell r="A416" t="str">
            <v>9.59</v>
          </cell>
          <cell r="B416" t="str">
            <v>TABLON GRESS 25X25 CUCUTA</v>
          </cell>
          <cell r="C416" t="str">
            <v>M2</v>
          </cell>
          <cell r="D416" t="str">
            <v>9.59</v>
          </cell>
          <cell r="E416">
            <v>42197.768333333333</v>
          </cell>
        </row>
        <row r="417">
          <cell r="A417" t="str">
            <v>9.60</v>
          </cell>
          <cell r="B417" t="str">
            <v>ADOQUIN CONCRETO ECOLOGICO-GRAMOQUIN</v>
          </cell>
          <cell r="C417" t="str">
            <v>M2</v>
          </cell>
          <cell r="D417" t="str">
            <v>9.60</v>
          </cell>
          <cell r="E417">
            <v>49372.474999999999</v>
          </cell>
        </row>
        <row r="418">
          <cell r="A418" t="str">
            <v>9.61</v>
          </cell>
          <cell r="B418" t="str">
            <v>ADOQUIN CONCRETO PEATONAL CRUZ</v>
          </cell>
          <cell r="C418" t="str">
            <v>M2</v>
          </cell>
          <cell r="D418" t="str">
            <v>9.61</v>
          </cell>
          <cell r="E418">
            <v>95137.500000000015</v>
          </cell>
        </row>
        <row r="419">
          <cell r="A419" t="str">
            <v>9.62</v>
          </cell>
          <cell r="B419" t="str">
            <v>ADOQUIN CONCRETO PEATONAL GUITARRA</v>
          </cell>
          <cell r="C419" t="str">
            <v>M2</v>
          </cell>
          <cell r="D419" t="str">
            <v>9.62</v>
          </cell>
          <cell r="E419">
            <v>668972.47499999998</v>
          </cell>
        </row>
        <row r="420">
          <cell r="A420" t="str">
            <v>9.63</v>
          </cell>
          <cell r="B420" t="str">
            <v>ADOQUIN CONCRETO VEHICULAR CRUZ</v>
          </cell>
          <cell r="C420" t="str">
            <v>M2</v>
          </cell>
          <cell r="D420" t="str">
            <v>9.63</v>
          </cell>
          <cell r="E420">
            <v>93067.500000000015</v>
          </cell>
        </row>
        <row r="421">
          <cell r="A421" t="str">
            <v>9.64</v>
          </cell>
          <cell r="B421" t="str">
            <v>ADOQUIN CONCRETO VEHICULAR RECTANGULAR</v>
          </cell>
          <cell r="C421" t="str">
            <v>M2</v>
          </cell>
          <cell r="D421" t="str">
            <v>9.64</v>
          </cell>
          <cell r="E421">
            <v>91831.500000000015</v>
          </cell>
        </row>
        <row r="422">
          <cell r="A422" t="str">
            <v>9.65</v>
          </cell>
          <cell r="B422" t="str">
            <v>MEDIA CAÑA GRANITO PULIDO</v>
          </cell>
          <cell r="C422" t="str">
            <v>ML</v>
          </cell>
          <cell r="D422" t="str">
            <v>9.65</v>
          </cell>
          <cell r="E422">
            <v>40935.25</v>
          </cell>
        </row>
        <row r="423">
          <cell r="A423" t="str">
            <v>9.66</v>
          </cell>
          <cell r="B423" t="str">
            <v>MEDIA CAÑA GRAVA LAVADA &lt;= 25CMS</v>
          </cell>
          <cell r="C423" t="str">
            <v>ML</v>
          </cell>
          <cell r="D423" t="str">
            <v>9.66</v>
          </cell>
          <cell r="E423">
            <v>31921.735000000001</v>
          </cell>
        </row>
        <row r="424">
          <cell r="A424" t="str">
            <v>9.67</v>
          </cell>
          <cell r="B424" t="str">
            <v>GRANITO PULIDO [PANO]</v>
          </cell>
          <cell r="C424" t="str">
            <v>M2</v>
          </cell>
          <cell r="D424" t="str">
            <v>9.67</v>
          </cell>
          <cell r="E424">
            <v>116580.25</v>
          </cell>
        </row>
        <row r="425">
          <cell r="A425" t="str">
            <v>9.68</v>
          </cell>
          <cell r="B425" t="str">
            <v>GRAVA LAVADA</v>
          </cell>
          <cell r="C425" t="str">
            <v>M2</v>
          </cell>
          <cell r="D425" t="str">
            <v>9.68</v>
          </cell>
          <cell r="E425">
            <v>40256.391666666663</v>
          </cell>
        </row>
        <row r="426">
          <cell r="A426" t="str">
            <v>9.69</v>
          </cell>
          <cell r="B426" t="str">
            <v>HUELLA GRANITO</v>
          </cell>
          <cell r="C426" t="str">
            <v>ML</v>
          </cell>
          <cell r="D426" t="str">
            <v>9.69</v>
          </cell>
          <cell r="E426">
            <v>63957.75</v>
          </cell>
        </row>
        <row r="427">
          <cell r="A427" t="str">
            <v>9.70</v>
          </cell>
          <cell r="B427" t="str">
            <v>HUELLA GRAVILLA LAVADA</v>
          </cell>
          <cell r="C427" t="str">
            <v>ML</v>
          </cell>
          <cell r="D427" t="str">
            <v>9.70</v>
          </cell>
          <cell r="E427">
            <v>47511.25</v>
          </cell>
        </row>
        <row r="428">
          <cell r="A428" t="str">
            <v>9.71</v>
          </cell>
          <cell r="B428" t="str">
            <v>ALLANADO MECANICO ESMALTADO</v>
          </cell>
          <cell r="C428" t="str">
            <v>M2</v>
          </cell>
          <cell r="D428" t="str">
            <v>9.71</v>
          </cell>
          <cell r="E428">
            <v>9607</v>
          </cell>
        </row>
        <row r="429">
          <cell r="A429" t="str">
            <v>9.72</v>
          </cell>
          <cell r="B429" t="str">
            <v>ALLANADO MECANICO ESMALTADO GRIS-NEGRO</v>
          </cell>
          <cell r="C429" t="str">
            <v>M2</v>
          </cell>
          <cell r="D429" t="str">
            <v>9.72</v>
          </cell>
          <cell r="E429">
            <v>18368.222222222223</v>
          </cell>
        </row>
        <row r="430">
          <cell r="A430" t="str">
            <v>9.73</v>
          </cell>
          <cell r="B430" t="str">
            <v>ALLANADO MECANICO ESMALTADO NEUTRO</v>
          </cell>
          <cell r="C430" t="str">
            <v>M2</v>
          </cell>
          <cell r="D430" t="str">
            <v>9.73</v>
          </cell>
          <cell r="E430">
            <v>16720.222222222223</v>
          </cell>
        </row>
        <row r="431">
          <cell r="A431" t="str">
            <v>9.74</v>
          </cell>
          <cell r="B431" t="str">
            <v>AUTONIVELANTE 261 SIKA</v>
          </cell>
          <cell r="C431" t="str">
            <v>M2</v>
          </cell>
          <cell r="D431" t="str">
            <v>9.74</v>
          </cell>
          <cell r="E431">
            <v>121660.14000000001</v>
          </cell>
        </row>
        <row r="432">
          <cell r="A432" t="str">
            <v>9.75</v>
          </cell>
          <cell r="B432" t="str">
            <v>GUARDAESCOBA MADERA</v>
          </cell>
          <cell r="C432" t="str">
            <v>ML</v>
          </cell>
          <cell r="D432" t="str">
            <v>9.75</v>
          </cell>
          <cell r="E432">
            <v>13433.251666666667</v>
          </cell>
        </row>
        <row r="433">
          <cell r="A433" t="str">
            <v>9.76</v>
          </cell>
          <cell r="B433" t="str">
            <v>GUARDAESCOBA CEMENTO + PINTURA</v>
          </cell>
          <cell r="C433" t="str">
            <v>ML</v>
          </cell>
          <cell r="D433" t="str">
            <v>9.76</v>
          </cell>
          <cell r="E433">
            <v>10522.785</v>
          </cell>
        </row>
        <row r="434">
          <cell r="A434" t="str">
            <v>9.77</v>
          </cell>
          <cell r="B434" t="str">
            <v>GUARDAESCOBA EPOXICO 1/2C SIKAFLOOR 261</v>
          </cell>
          <cell r="C434" t="str">
            <v>ML</v>
          </cell>
          <cell r="D434" t="str">
            <v>9.77</v>
          </cell>
          <cell r="E434">
            <v>55430.52133333333</v>
          </cell>
        </row>
        <row r="435">
          <cell r="A435" t="str">
            <v>9.78</v>
          </cell>
          <cell r="B435" t="str">
            <v>GUARDAESCOBA GRANITO 1/2 C + DIL. BRONCE</v>
          </cell>
          <cell r="C435" t="str">
            <v>ML</v>
          </cell>
          <cell r="D435" t="str">
            <v>9.78</v>
          </cell>
          <cell r="E435">
            <v>44646.875</v>
          </cell>
        </row>
        <row r="436">
          <cell r="A436" t="str">
            <v>9.79</v>
          </cell>
          <cell r="B436" t="str">
            <v>GUARDAESCOBA GRANITO 1/2 C + DIL. PLAST.</v>
          </cell>
          <cell r="C436" t="str">
            <v>ML</v>
          </cell>
          <cell r="D436" t="str">
            <v>9.79</v>
          </cell>
          <cell r="E436">
            <v>46975.096666666665</v>
          </cell>
        </row>
        <row r="437">
          <cell r="A437" t="str">
            <v>9.80</v>
          </cell>
          <cell r="B437" t="str">
            <v>GUARDAESCOBA GRANITO PREFABRICADO</v>
          </cell>
          <cell r="C437" t="str">
            <v>ML</v>
          </cell>
          <cell r="D437" t="str">
            <v>9.80</v>
          </cell>
          <cell r="E437">
            <v>22700.952380952382</v>
          </cell>
        </row>
        <row r="438">
          <cell r="A438" t="str">
            <v>9.81</v>
          </cell>
          <cell r="B438" t="str">
            <v>GUARDAESCOBA GRAVA LAVADA</v>
          </cell>
          <cell r="C438" t="str">
            <v>ML</v>
          </cell>
          <cell r="D438" t="str">
            <v>9.81</v>
          </cell>
          <cell r="E438">
            <v>23757.735000000001</v>
          </cell>
        </row>
        <row r="439">
          <cell r="A439" t="str">
            <v>9.82</v>
          </cell>
          <cell r="B439" t="str">
            <v>GUARDAESCOBA GRESS H= 7CM</v>
          </cell>
          <cell r="C439" t="str">
            <v>ML</v>
          </cell>
          <cell r="D439" t="str">
            <v>9.82</v>
          </cell>
          <cell r="E439">
            <v>12591.972222222223</v>
          </cell>
        </row>
        <row r="440">
          <cell r="A440" t="str">
            <v>9.83</v>
          </cell>
          <cell r="B440" t="str">
            <v>GUARDAESCOBA GRESS H=10CM</v>
          </cell>
          <cell r="C440" t="str">
            <v>ML</v>
          </cell>
          <cell r="D440" t="str">
            <v>9.83</v>
          </cell>
          <cell r="E440">
            <v>13195.362222222222</v>
          </cell>
        </row>
        <row r="441">
          <cell r="A441" t="str">
            <v>9.84</v>
          </cell>
          <cell r="B441" t="str">
            <v>GUARDAESCOBA PORCELANATO 7X30CM</v>
          </cell>
          <cell r="C441" t="str">
            <v>ML</v>
          </cell>
          <cell r="D441" t="str">
            <v>9.84</v>
          </cell>
          <cell r="E441">
            <v>16998.10833333333</v>
          </cell>
        </row>
        <row r="442">
          <cell r="A442" t="str">
            <v>9.85</v>
          </cell>
          <cell r="B442" t="str">
            <v>GUARDAESCOBA TABLON</v>
          </cell>
          <cell r="C442" t="str">
            <v>ML</v>
          </cell>
          <cell r="D442" t="str">
            <v>9.85</v>
          </cell>
          <cell r="E442">
            <v>8854.2566666666662</v>
          </cell>
        </row>
        <row r="443">
          <cell r="A443" t="str">
            <v>9.86</v>
          </cell>
          <cell r="B443" t="str">
            <v>GUARDESCOBA EN PINO</v>
          </cell>
          <cell r="C443" t="str">
            <v>ML</v>
          </cell>
          <cell r="D443" t="str">
            <v>9.86</v>
          </cell>
          <cell r="E443">
            <v>15047.326666666668</v>
          </cell>
        </row>
        <row r="444">
          <cell r="A444" t="str">
            <v>9.87</v>
          </cell>
          <cell r="B444" t="str">
            <v>GUARDAESCOBA VIROLA 8 CM</v>
          </cell>
          <cell r="C444" t="str">
            <v>ML</v>
          </cell>
          <cell r="D444" t="str">
            <v>9.87</v>
          </cell>
          <cell r="E444">
            <v>11442.326666666668</v>
          </cell>
        </row>
        <row r="445">
          <cell r="A445" t="str">
            <v>9.88</v>
          </cell>
          <cell r="B445" t="str">
            <v>GUARDAESCOBA VINISOL 7 CM</v>
          </cell>
          <cell r="C445" t="str">
            <v>ML</v>
          </cell>
          <cell r="D445" t="str">
            <v>9.88</v>
          </cell>
          <cell r="E445">
            <v>9147.4587499999998</v>
          </cell>
        </row>
        <row r="446">
          <cell r="A446" t="str">
            <v>9.89</v>
          </cell>
          <cell r="B446" t="str">
            <v>PIRLAN - PIRAGUA ALUMINIO</v>
          </cell>
          <cell r="C446" t="str">
            <v>ML</v>
          </cell>
          <cell r="D446" t="str">
            <v>9.89</v>
          </cell>
          <cell r="E446">
            <v>4596.8999999999996</v>
          </cell>
        </row>
        <row r="447">
          <cell r="A447" t="str">
            <v>9.90</v>
          </cell>
          <cell r="B447" t="str">
            <v>REJILLA ANGULO HIERRO 1,1/2" Y VAR.1/2"</v>
          </cell>
          <cell r="C447" t="str">
            <v>ML</v>
          </cell>
          <cell r="D447" t="str">
            <v>9.90</v>
          </cell>
          <cell r="E447">
            <v>117911.29999999999</v>
          </cell>
        </row>
        <row r="448">
          <cell r="A448" t="str">
            <v>9.91</v>
          </cell>
          <cell r="B448" t="str">
            <v>REJILLA PISO ANGULO 1,1/2"-VARILLA 3/8"</v>
          </cell>
          <cell r="C448" t="str">
            <v>ML</v>
          </cell>
          <cell r="D448" t="str">
            <v>9.91</v>
          </cell>
          <cell r="E448">
            <v>89791</v>
          </cell>
        </row>
        <row r="449">
          <cell r="A449">
            <v>10</v>
          </cell>
          <cell r="B449" t="str">
            <v>CUBIERTAS</v>
          </cell>
          <cell r="C449">
            <v>0</v>
          </cell>
          <cell r="D449">
            <v>10</v>
          </cell>
          <cell r="E449">
            <v>0</v>
          </cell>
        </row>
        <row r="450">
          <cell r="A450" t="str">
            <v>10.1</v>
          </cell>
          <cell r="B450" t="str">
            <v>ESTRUCTURA METALICA</v>
          </cell>
          <cell r="C450" t="str">
            <v>KG</v>
          </cell>
          <cell r="D450" t="str">
            <v>10.1</v>
          </cell>
          <cell r="E450">
            <v>9963.4774516270736</v>
          </cell>
        </row>
        <row r="451">
          <cell r="A451" t="str">
            <v>10.2</v>
          </cell>
          <cell r="B451" t="str">
            <v>PLATINA LAM HR 0.11-0.15X0.11-0.15 X 1/8</v>
          </cell>
          <cell r="C451" t="str">
            <v>UND</v>
          </cell>
          <cell r="D451" t="str">
            <v>10.2</v>
          </cell>
          <cell r="E451">
            <v>16937.748896358709</v>
          </cell>
        </row>
        <row r="452">
          <cell r="A452" t="str">
            <v>10.3</v>
          </cell>
          <cell r="B452" t="str">
            <v>PLATINA LAMINA HR 05-10X05-10 CAL.1/ 8</v>
          </cell>
          <cell r="C452" t="str">
            <v>UND</v>
          </cell>
          <cell r="D452" t="str">
            <v>10.3</v>
          </cell>
          <cell r="E452">
            <v>16684.64117677341</v>
          </cell>
        </row>
        <row r="453">
          <cell r="A453" t="str">
            <v>10.4</v>
          </cell>
          <cell r="B453" t="str">
            <v>PLATINA LAMINA HR 25-30X25-30 CAL.3/16"</v>
          </cell>
          <cell r="C453" t="str">
            <v>UND</v>
          </cell>
          <cell r="D453" t="str">
            <v>10.4</v>
          </cell>
          <cell r="E453">
            <v>23705.545837837839</v>
          </cell>
        </row>
        <row r="454">
          <cell r="A454" t="str">
            <v>10.5</v>
          </cell>
          <cell r="B454" t="str">
            <v>PLATINA LAMINA HR 35-40X35-40 CAL.1/4</v>
          </cell>
          <cell r="C454" t="str">
            <v>UND</v>
          </cell>
          <cell r="D454" t="str">
            <v>10.5</v>
          </cell>
          <cell r="E454">
            <v>31990.048333333332</v>
          </cell>
        </row>
        <row r="455">
          <cell r="A455" t="str">
            <v>10.6</v>
          </cell>
          <cell r="B455" t="str">
            <v>TENSOR ESTR.VARILLA DIAMETRO 1/2"</v>
          </cell>
          <cell r="C455" t="str">
            <v>ML</v>
          </cell>
          <cell r="D455" t="str">
            <v>10.6</v>
          </cell>
          <cell r="E455">
            <v>13589.154761904761</v>
          </cell>
        </row>
        <row r="456">
          <cell r="A456" t="str">
            <v>10.7</v>
          </cell>
          <cell r="B456" t="str">
            <v>TENSOR ESTR.VARILLA DIAMETRO 3/8"</v>
          </cell>
          <cell r="C456" t="str">
            <v>ML</v>
          </cell>
          <cell r="D456" t="str">
            <v>10.7</v>
          </cell>
          <cell r="E456">
            <v>12561.714761904761</v>
          </cell>
        </row>
        <row r="457">
          <cell r="A457" t="str">
            <v>10.8</v>
          </cell>
          <cell r="B457" t="str">
            <v>TENSOR ESTR.VARILLA DIAMETRO 5/8"</v>
          </cell>
          <cell r="C457" t="str">
            <v>ML</v>
          </cell>
          <cell r="D457" t="str">
            <v>10.8</v>
          </cell>
          <cell r="E457">
            <v>13553.91</v>
          </cell>
        </row>
        <row r="458">
          <cell r="A458" t="str">
            <v>10.9</v>
          </cell>
          <cell r="B458" t="str">
            <v>VARILLA ROSCA.GALV.1/2" L=80-100C+TUERCA</v>
          </cell>
          <cell r="C458" t="str">
            <v>UND</v>
          </cell>
          <cell r="D458" t="str">
            <v>10.9</v>
          </cell>
          <cell r="E458">
            <v>10799.269047619047</v>
          </cell>
        </row>
        <row r="459">
          <cell r="A459" t="str">
            <v>10.10</v>
          </cell>
          <cell r="B459" t="str">
            <v>VARILLA ROSCA.GALV.5/8" L=30-33CM+TUERCA</v>
          </cell>
          <cell r="C459" t="str">
            <v>UND</v>
          </cell>
          <cell r="D459" t="str">
            <v>10.10</v>
          </cell>
          <cell r="E459">
            <v>6797.7335000000003</v>
          </cell>
        </row>
        <row r="460">
          <cell r="A460" t="str">
            <v>10.11</v>
          </cell>
          <cell r="B460" t="str">
            <v>ENTRAMADO TEJA FIBRO CEMENTO</v>
          </cell>
          <cell r="C460" t="str">
            <v>M2</v>
          </cell>
          <cell r="D460" t="str">
            <v>10.11</v>
          </cell>
          <cell r="E460">
            <v>34964.916666666672</v>
          </cell>
        </row>
        <row r="461">
          <cell r="A461" t="str">
            <v>10.12</v>
          </cell>
          <cell r="B461" t="str">
            <v>ENTRAMADO TEJA BARRO LISTON 2X2 C-50/60C</v>
          </cell>
          <cell r="C461" t="str">
            <v>M2</v>
          </cell>
          <cell r="D461" t="str">
            <v>10.12</v>
          </cell>
          <cell r="E461">
            <v>24991.116666666669</v>
          </cell>
        </row>
        <row r="462">
          <cell r="A462" t="str">
            <v>10.13</v>
          </cell>
          <cell r="B462" t="str">
            <v>ENTRAMADO TEJA ZINC</v>
          </cell>
          <cell r="C462" t="str">
            <v>M2</v>
          </cell>
          <cell r="D462" t="str">
            <v>10.13</v>
          </cell>
          <cell r="E462">
            <v>32084.75</v>
          </cell>
        </row>
        <row r="463">
          <cell r="A463" t="str">
            <v>10.14</v>
          </cell>
          <cell r="B463" t="str">
            <v>ESTRUC. MADERA CUBIERTA CHANUL 3X6 ESP.</v>
          </cell>
          <cell r="C463" t="str">
            <v>M2</v>
          </cell>
          <cell r="D463" t="str">
            <v>10.14</v>
          </cell>
          <cell r="E463">
            <v>50247.186666666668</v>
          </cell>
        </row>
        <row r="464">
          <cell r="A464" t="str">
            <v>10.15</v>
          </cell>
          <cell r="B464" t="str">
            <v>ESTRUCT.ENTRAMADO METAL C.F.TUB. 1"X1"</v>
          </cell>
          <cell r="C464" t="str">
            <v>M2</v>
          </cell>
          <cell r="D464" t="str">
            <v>10.15</v>
          </cell>
          <cell r="E464">
            <v>39858.20836603381</v>
          </cell>
        </row>
        <row r="465">
          <cell r="A465" t="str">
            <v>10.16</v>
          </cell>
          <cell r="B465" t="str">
            <v>AISLAMIENTO TERMICO FRESCASA</v>
          </cell>
          <cell r="C465" t="str">
            <v>M2</v>
          </cell>
          <cell r="D465" t="str">
            <v>10.16</v>
          </cell>
          <cell r="E465">
            <v>25736.814333333332</v>
          </cell>
        </row>
        <row r="466">
          <cell r="A466" t="str">
            <v>10.17</v>
          </cell>
          <cell r="B466" t="str">
            <v>IMPERMEABILIZACION DE PLACAS Y TERRAZAS</v>
          </cell>
          <cell r="C466" t="str">
            <v>M2</v>
          </cell>
          <cell r="D466" t="str">
            <v>10.17</v>
          </cell>
          <cell r="E466">
            <v>37236.65</v>
          </cell>
        </row>
        <row r="467">
          <cell r="A467" t="str">
            <v>10.18</v>
          </cell>
          <cell r="B467" t="str">
            <v>IMPERMEABILIZACION DE CANALES Y VIGACANALES</v>
          </cell>
          <cell r="C467" t="str">
            <v>ML</v>
          </cell>
          <cell r="D467" t="str">
            <v>10.18</v>
          </cell>
          <cell r="E467">
            <v>37712.602222222231</v>
          </cell>
        </row>
        <row r="468">
          <cell r="A468" t="str">
            <v>10.19</v>
          </cell>
          <cell r="B468" t="str">
            <v>IMPERM.ALQUITRAN LIQUIDO</v>
          </cell>
          <cell r="C468" t="str">
            <v>M2</v>
          </cell>
          <cell r="D468" t="str">
            <v>10.19</v>
          </cell>
          <cell r="E468">
            <v>10843.96875</v>
          </cell>
        </row>
        <row r="469">
          <cell r="A469" t="str">
            <v>10.20</v>
          </cell>
          <cell r="B469" t="str">
            <v>IMPERM.CANAL-LOSA EDIL 3M.</v>
          </cell>
          <cell r="C469" t="str">
            <v>M2</v>
          </cell>
          <cell r="D469" t="str">
            <v>10.20</v>
          </cell>
          <cell r="E469">
            <v>19179</v>
          </cell>
        </row>
        <row r="470">
          <cell r="A470" t="str">
            <v>10.21</v>
          </cell>
          <cell r="B470" t="str">
            <v>IMPERM.MANTO 500XT 3mm.</v>
          </cell>
          <cell r="C470" t="str">
            <v>M2</v>
          </cell>
          <cell r="D470" t="str">
            <v>10.21</v>
          </cell>
          <cell r="E470">
            <v>29080.15</v>
          </cell>
        </row>
        <row r="471">
          <cell r="A471" t="str">
            <v>10.22</v>
          </cell>
          <cell r="B471" t="str">
            <v>IMPERM.MANTO 500XT-FOIL ALUMINIO</v>
          </cell>
          <cell r="C471" t="str">
            <v>M2</v>
          </cell>
          <cell r="D471" t="str">
            <v>10.22</v>
          </cell>
          <cell r="E471">
            <v>22759.525000000001</v>
          </cell>
        </row>
        <row r="472">
          <cell r="A472" t="str">
            <v>10.23</v>
          </cell>
          <cell r="B472" t="str">
            <v>IMPERM.MANTO 800XT. 4mm.</v>
          </cell>
          <cell r="C472" t="str">
            <v>M2</v>
          </cell>
          <cell r="D472" t="str">
            <v>10.23</v>
          </cell>
          <cell r="E472">
            <v>31341.190000000002</v>
          </cell>
        </row>
        <row r="473">
          <cell r="A473" t="str">
            <v>10.24</v>
          </cell>
          <cell r="B473" t="str">
            <v>IMPERM.MANTO EDIL 3mm</v>
          </cell>
          <cell r="C473" t="str">
            <v>M2</v>
          </cell>
          <cell r="D473" t="str">
            <v>10.24</v>
          </cell>
          <cell r="E473">
            <v>23512.5</v>
          </cell>
        </row>
        <row r="474">
          <cell r="A474" t="str">
            <v>10.25</v>
          </cell>
          <cell r="B474" t="str">
            <v>IMPERM.MANTO TECHOFIELT 3000 E=3MM</v>
          </cell>
          <cell r="C474" t="str">
            <v>M2</v>
          </cell>
          <cell r="D474" t="str">
            <v>10.25</v>
          </cell>
          <cell r="E474">
            <v>25255.347999999998</v>
          </cell>
        </row>
        <row r="475">
          <cell r="A475" t="str">
            <v>10.26</v>
          </cell>
          <cell r="B475" t="str">
            <v>POLIETILENO CAL. 4</v>
          </cell>
          <cell r="C475" t="str">
            <v>M2</v>
          </cell>
          <cell r="D475" t="str">
            <v>10.26</v>
          </cell>
          <cell r="E475">
            <v>720.35733333333337</v>
          </cell>
        </row>
        <row r="476">
          <cell r="A476" t="str">
            <v>10.27</v>
          </cell>
          <cell r="B476" t="str">
            <v>POLIETILENO CAL. 7</v>
          </cell>
          <cell r="C476" t="str">
            <v>M2</v>
          </cell>
          <cell r="D476" t="str">
            <v>10.27</v>
          </cell>
          <cell r="E476">
            <v>2907.6722222222224</v>
          </cell>
        </row>
        <row r="477">
          <cell r="A477" t="str">
            <v>10.28</v>
          </cell>
          <cell r="B477" t="str">
            <v>POLIETILENO CAL.6</v>
          </cell>
          <cell r="C477" t="str">
            <v>M2</v>
          </cell>
          <cell r="D477" t="str">
            <v>10.28</v>
          </cell>
          <cell r="E477">
            <v>745.28333333333342</v>
          </cell>
        </row>
        <row r="478">
          <cell r="A478" t="str">
            <v>10.29</v>
          </cell>
          <cell r="B478" t="str">
            <v>SOLAPA-CINTA ADHESIVA SIKA MULTISEAL 15C</v>
          </cell>
          <cell r="C478" t="str">
            <v>ML</v>
          </cell>
          <cell r="D478" t="str">
            <v>10.29</v>
          </cell>
          <cell r="E478">
            <v>10393.809222222222</v>
          </cell>
        </row>
        <row r="479">
          <cell r="A479" t="str">
            <v>10.30</v>
          </cell>
          <cell r="B479" t="str">
            <v>CABALLETE TEJA FIBRO CEMENTO ARTICULAD</v>
          </cell>
          <cell r="C479" t="str">
            <v>ML</v>
          </cell>
          <cell r="D479" t="str">
            <v>10.30</v>
          </cell>
          <cell r="E479">
            <v>46373.366666666669</v>
          </cell>
        </row>
        <row r="480">
          <cell r="A480" t="str">
            <v>10.31</v>
          </cell>
          <cell r="B480" t="str">
            <v>CABALLETE TEJA FIBRO CEMENTO FIJO</v>
          </cell>
          <cell r="C480" t="str">
            <v>ML</v>
          </cell>
          <cell r="D480" t="str">
            <v>10.31</v>
          </cell>
          <cell r="E480">
            <v>29910.066666666666</v>
          </cell>
        </row>
        <row r="481">
          <cell r="A481" t="str">
            <v>10.32</v>
          </cell>
          <cell r="B481" t="str">
            <v>CABALLETE TEJA FIBRO CEMENTO VENTILAC.</v>
          </cell>
          <cell r="C481" t="str">
            <v>ML</v>
          </cell>
          <cell r="D481" t="str">
            <v>10.32</v>
          </cell>
          <cell r="E481">
            <v>28266.186666666668</v>
          </cell>
        </row>
        <row r="482">
          <cell r="A482" t="str">
            <v>10.33</v>
          </cell>
          <cell r="B482" t="str">
            <v>CUBIERTA EN TEJA TRANSPARENTE No. 6 NO INCLUYE ENTRAMADO</v>
          </cell>
          <cell r="C482" t="str">
            <v>M2</v>
          </cell>
          <cell r="D482" t="str">
            <v>10.33</v>
          </cell>
          <cell r="E482">
            <v>39781.533333333333</v>
          </cell>
        </row>
        <row r="483">
          <cell r="A483" t="str">
            <v>10.34</v>
          </cell>
          <cell r="B483" t="str">
            <v>CANALETA 43 DE 3.50M.</v>
          </cell>
          <cell r="C483" t="str">
            <v>M2</v>
          </cell>
          <cell r="D483" t="str">
            <v>10.34</v>
          </cell>
          <cell r="E483">
            <v>84923.074999999997</v>
          </cell>
        </row>
        <row r="484">
          <cell r="A484" t="str">
            <v>10.35</v>
          </cell>
          <cell r="B484" t="str">
            <v>CANALETA 43 DE 4.00M.</v>
          </cell>
          <cell r="C484" t="str">
            <v>M2</v>
          </cell>
          <cell r="D484" t="str">
            <v>10.35</v>
          </cell>
          <cell r="E484">
            <v>81315.373809523822</v>
          </cell>
        </row>
        <row r="485">
          <cell r="A485" t="str">
            <v>10.36</v>
          </cell>
          <cell r="B485" t="str">
            <v>CANALETA 43 DE 4.50M.</v>
          </cell>
          <cell r="C485" t="str">
            <v>M2</v>
          </cell>
          <cell r="D485" t="str">
            <v>10.36</v>
          </cell>
          <cell r="E485">
            <v>84160.205555555556</v>
          </cell>
        </row>
        <row r="486">
          <cell r="A486" t="str">
            <v>10.37</v>
          </cell>
          <cell r="B486" t="str">
            <v>CANALETA 43 DE 5.50M.</v>
          </cell>
          <cell r="C486" t="str">
            <v>M2</v>
          </cell>
          <cell r="D486" t="str">
            <v>10.37</v>
          </cell>
          <cell r="E486">
            <v>96017.96166666667</v>
          </cell>
        </row>
        <row r="487">
          <cell r="A487" t="str">
            <v>10.38</v>
          </cell>
          <cell r="B487" t="str">
            <v>CANALETA 43 DE 6.00M.</v>
          </cell>
          <cell r="C487" t="str">
            <v>M2</v>
          </cell>
          <cell r="D487" t="str">
            <v>10.38</v>
          </cell>
          <cell r="E487">
            <v>93695.636666666658</v>
          </cell>
        </row>
        <row r="488">
          <cell r="A488" t="str">
            <v>10.39</v>
          </cell>
          <cell r="B488" t="str">
            <v>CANALETA 90 DE 3.75M</v>
          </cell>
          <cell r="C488" t="str">
            <v>M2</v>
          </cell>
          <cell r="D488" t="str">
            <v>10.39</v>
          </cell>
          <cell r="E488">
            <v>56575.510952380951</v>
          </cell>
        </row>
        <row r="489">
          <cell r="A489" t="str">
            <v>10.40</v>
          </cell>
          <cell r="B489" t="str">
            <v>CANALETA 90 DE 4.50M</v>
          </cell>
          <cell r="C489" t="str">
            <v>M2</v>
          </cell>
          <cell r="D489" t="str">
            <v>10.40</v>
          </cell>
          <cell r="E489">
            <v>60038.704444444447</v>
          </cell>
        </row>
        <row r="490">
          <cell r="A490" t="str">
            <v>10.41</v>
          </cell>
          <cell r="B490" t="str">
            <v>CANALETA 90 DE 5.25M</v>
          </cell>
          <cell r="C490" t="str">
            <v>M2</v>
          </cell>
          <cell r="D490" t="str">
            <v>10.41</v>
          </cell>
          <cell r="E490">
            <v>67420.563333333324</v>
          </cell>
        </row>
        <row r="491">
          <cell r="A491" t="str">
            <v>10.42</v>
          </cell>
          <cell r="B491" t="str">
            <v>CANALETA 90 DE 6.00M.</v>
          </cell>
          <cell r="C491" t="str">
            <v>M2</v>
          </cell>
          <cell r="D491" t="str">
            <v>10.42</v>
          </cell>
          <cell r="E491">
            <v>70501.066666666666</v>
          </cell>
        </row>
        <row r="492">
          <cell r="A492" t="str">
            <v>10.43</v>
          </cell>
          <cell r="B492" t="str">
            <v>CANALETA 90 DE 7.50M.</v>
          </cell>
          <cell r="C492" t="str">
            <v>M2</v>
          </cell>
          <cell r="D492" t="str">
            <v>10.43</v>
          </cell>
          <cell r="E492">
            <v>70422.786666666667</v>
          </cell>
        </row>
        <row r="493">
          <cell r="A493" t="str">
            <v>10.44</v>
          </cell>
          <cell r="B493" t="str">
            <v>CANALETA 90 DE 9.00M.</v>
          </cell>
          <cell r="C493" t="str">
            <v>M2</v>
          </cell>
          <cell r="D493" t="str">
            <v>10.44</v>
          </cell>
          <cell r="E493">
            <v>69586.478666666662</v>
          </cell>
        </row>
        <row r="494">
          <cell r="A494" t="str">
            <v>10.45</v>
          </cell>
          <cell r="B494" t="str">
            <v>LIMAHOYA TEJA FIBRO CEMENTO</v>
          </cell>
          <cell r="C494" t="str">
            <v>ML</v>
          </cell>
          <cell r="D494" t="str">
            <v>10.45</v>
          </cell>
          <cell r="E494">
            <v>17399.633333333331</v>
          </cell>
        </row>
        <row r="495">
          <cell r="A495" t="str">
            <v>10.46</v>
          </cell>
          <cell r="B495" t="str">
            <v>LIMATESA TEJA FIBRO CEMENTO</v>
          </cell>
          <cell r="C495" t="str">
            <v>ML</v>
          </cell>
          <cell r="D495" t="str">
            <v>10.46</v>
          </cell>
          <cell r="E495">
            <v>29166.033333333333</v>
          </cell>
        </row>
        <row r="496">
          <cell r="A496" t="str">
            <v>10.47</v>
          </cell>
          <cell r="B496" t="str">
            <v>TEJA FIBRO CEMENTO</v>
          </cell>
          <cell r="C496" t="str">
            <v>M2</v>
          </cell>
          <cell r="D496" t="str">
            <v>10.47</v>
          </cell>
          <cell r="E496">
            <v>29125.974999999999</v>
          </cell>
        </row>
        <row r="497">
          <cell r="A497" t="str">
            <v>10.48</v>
          </cell>
          <cell r="B497" t="str">
            <v>TEJA FIBRO CEMENTO # 2</v>
          </cell>
          <cell r="C497" t="str">
            <v>UND</v>
          </cell>
          <cell r="D497" t="str">
            <v>10.48</v>
          </cell>
          <cell r="E497">
            <v>16945.375</v>
          </cell>
        </row>
        <row r="498">
          <cell r="A498" t="str">
            <v>10.49</v>
          </cell>
          <cell r="B498" t="str">
            <v>TEJA FIBRO CEMENTO # 3</v>
          </cell>
          <cell r="C498" t="str">
            <v>UND</v>
          </cell>
          <cell r="D498" t="str">
            <v>10.49</v>
          </cell>
          <cell r="E498">
            <v>18491.375</v>
          </cell>
        </row>
        <row r="499">
          <cell r="A499" t="str">
            <v>10.50</v>
          </cell>
          <cell r="B499" t="str">
            <v>TEJA FIBRO CEMENTO # 4</v>
          </cell>
          <cell r="C499" t="str">
            <v>UND</v>
          </cell>
          <cell r="D499" t="str">
            <v>10.50</v>
          </cell>
          <cell r="E499">
            <v>25030.21875</v>
          </cell>
        </row>
        <row r="500">
          <cell r="A500" t="str">
            <v>10.51</v>
          </cell>
          <cell r="B500" t="str">
            <v>TEJA FIBRO CEMENTO # 5</v>
          </cell>
          <cell r="C500" t="str">
            <v>UND</v>
          </cell>
          <cell r="D500" t="str">
            <v>10.51</v>
          </cell>
          <cell r="E500">
            <v>30676.802083333336</v>
          </cell>
        </row>
        <row r="501">
          <cell r="A501" t="str">
            <v>10.52</v>
          </cell>
          <cell r="B501" t="str">
            <v>TEJA FIBRO CEMENTO # 6</v>
          </cell>
          <cell r="C501" t="str">
            <v>UND</v>
          </cell>
          <cell r="D501" t="str">
            <v>10.52</v>
          </cell>
          <cell r="E501">
            <v>36083.625</v>
          </cell>
        </row>
        <row r="502">
          <cell r="A502" t="str">
            <v>10.53</v>
          </cell>
          <cell r="B502" t="str">
            <v>TEJA FIBRO CEMENTO # 8</v>
          </cell>
          <cell r="C502" t="str">
            <v>UND</v>
          </cell>
          <cell r="D502" t="str">
            <v>10.53</v>
          </cell>
          <cell r="E502">
            <v>41954.625000000007</v>
          </cell>
        </row>
        <row r="503">
          <cell r="A503" t="str">
            <v>10.54</v>
          </cell>
          <cell r="B503" t="str">
            <v>TEJA FIBRO CEMENTO ESPANOLA</v>
          </cell>
          <cell r="C503" t="str">
            <v>M2</v>
          </cell>
          <cell r="D503" t="str">
            <v>10.54</v>
          </cell>
          <cell r="E503">
            <v>57587.965000000004</v>
          </cell>
        </row>
        <row r="504">
          <cell r="A504" t="str">
            <v>10.55</v>
          </cell>
          <cell r="B504" t="str">
            <v>TEJA CLARABOYA FIBRO CEMENTO # 4</v>
          </cell>
          <cell r="C504" t="str">
            <v>UND</v>
          </cell>
          <cell r="D504" t="str">
            <v>10.55</v>
          </cell>
          <cell r="E504">
            <v>35764.14875</v>
          </cell>
        </row>
        <row r="505">
          <cell r="A505" t="str">
            <v>10.56</v>
          </cell>
          <cell r="B505" t="str">
            <v>TEJA CLARABOYA FIBRO CEMENTO # 5</v>
          </cell>
          <cell r="C505" t="str">
            <v>UND</v>
          </cell>
          <cell r="D505" t="str">
            <v>10.56</v>
          </cell>
          <cell r="E505">
            <v>50998.375</v>
          </cell>
        </row>
        <row r="506">
          <cell r="A506" t="str">
            <v>10.57</v>
          </cell>
          <cell r="B506" t="str">
            <v>TEJA CLARABOYA FIBRO CEMENTO # 6</v>
          </cell>
          <cell r="C506" t="str">
            <v>UND</v>
          </cell>
          <cell r="D506" t="str">
            <v>10.57</v>
          </cell>
          <cell r="E506">
            <v>62412.833333333336</v>
          </cell>
        </row>
        <row r="507">
          <cell r="A507" t="str">
            <v>10.58</v>
          </cell>
          <cell r="B507" t="str">
            <v>TEJA VENTILACION FIBRO CEMENTO # 4</v>
          </cell>
          <cell r="C507" t="str">
            <v>UND</v>
          </cell>
          <cell r="D507" t="str">
            <v>10.58</v>
          </cell>
          <cell r="E507">
            <v>50780.21875</v>
          </cell>
        </row>
        <row r="508">
          <cell r="A508" t="str">
            <v>10.59</v>
          </cell>
          <cell r="B508" t="str">
            <v>TEJA VENTILACION FIBRO CEMENTO # 6</v>
          </cell>
          <cell r="C508" t="str">
            <v>UND</v>
          </cell>
          <cell r="D508" t="str">
            <v>10.59</v>
          </cell>
          <cell r="E508">
            <v>53696.625000000007</v>
          </cell>
        </row>
        <row r="509">
          <cell r="A509" t="str">
            <v>10.60</v>
          </cell>
          <cell r="B509" t="str">
            <v>UNION CABALLETE - LIMATESA</v>
          </cell>
          <cell r="C509" t="str">
            <v>UND</v>
          </cell>
          <cell r="D509" t="str">
            <v>10.60</v>
          </cell>
          <cell r="E509">
            <v>26522.825000000001</v>
          </cell>
        </row>
        <row r="510">
          <cell r="A510" t="str">
            <v>10.61</v>
          </cell>
          <cell r="B510" t="str">
            <v>TEJA ASBESTO CEMENTO #10</v>
          </cell>
          <cell r="C510" t="str">
            <v>UND</v>
          </cell>
          <cell r="D510" t="str">
            <v>10.61</v>
          </cell>
          <cell r="E510">
            <v>55871.416666666672</v>
          </cell>
        </row>
        <row r="511">
          <cell r="A511" t="str">
            <v>10.62</v>
          </cell>
          <cell r="B511" t="str">
            <v>CABALLETE TEJA BARRO NORMAL</v>
          </cell>
          <cell r="C511" t="str">
            <v>ML</v>
          </cell>
          <cell r="D511" t="str">
            <v>10.62</v>
          </cell>
          <cell r="E511">
            <v>13671.125</v>
          </cell>
        </row>
        <row r="512">
          <cell r="A512" t="str">
            <v>10.63</v>
          </cell>
          <cell r="B512" t="str">
            <v>CABALLETE TEJA BARRO PRENSADA</v>
          </cell>
          <cell r="C512" t="str">
            <v>ML</v>
          </cell>
          <cell r="D512" t="str">
            <v>10.63</v>
          </cell>
          <cell r="E512">
            <v>18582.333333333336</v>
          </cell>
        </row>
        <row r="513">
          <cell r="A513" t="str">
            <v>10.64</v>
          </cell>
          <cell r="B513" t="str">
            <v>LIMATESA TEJA BARRO NORMAL</v>
          </cell>
          <cell r="C513" t="str">
            <v>ML</v>
          </cell>
          <cell r="D513" t="str">
            <v>10.64</v>
          </cell>
          <cell r="E513">
            <v>15362.642857142857</v>
          </cell>
        </row>
        <row r="514">
          <cell r="A514" t="str">
            <v>10.65</v>
          </cell>
          <cell r="B514" t="str">
            <v>LIMATESA TEJA BARRO PRENSADA</v>
          </cell>
          <cell r="C514" t="str">
            <v>ML</v>
          </cell>
          <cell r="D514" t="str">
            <v>10.65</v>
          </cell>
          <cell r="E514">
            <v>21764.277777777774</v>
          </cell>
        </row>
        <row r="515">
          <cell r="A515" t="str">
            <v>10.66</v>
          </cell>
          <cell r="B515" t="str">
            <v>TEJA BARRO ANTIGUA-RESTAURACION</v>
          </cell>
          <cell r="C515" t="str">
            <v>M2</v>
          </cell>
          <cell r="D515" t="str">
            <v>10.66</v>
          </cell>
          <cell r="E515">
            <v>36859.750000000007</v>
          </cell>
        </row>
        <row r="516">
          <cell r="A516" t="str">
            <v>10.67</v>
          </cell>
          <cell r="B516" t="str">
            <v>TEJA BARRO NORMAL</v>
          </cell>
          <cell r="C516" t="str">
            <v>M2</v>
          </cell>
          <cell r="D516" t="str">
            <v>10.67</v>
          </cell>
          <cell r="E516">
            <v>37423.750000000007</v>
          </cell>
        </row>
        <row r="517">
          <cell r="A517" t="str">
            <v>10.68</v>
          </cell>
          <cell r="B517" t="str">
            <v>TEJA BARRO PRENSADA</v>
          </cell>
          <cell r="C517" t="str">
            <v>M2</v>
          </cell>
          <cell r="D517" t="str">
            <v>10.68</v>
          </cell>
          <cell r="E517">
            <v>53423.75</v>
          </cell>
        </row>
        <row r="518">
          <cell r="A518" t="str">
            <v>10.69</v>
          </cell>
          <cell r="B518" t="str">
            <v>TEJA BARRO PRENSADA SOBRE FIBRO CEMENTO</v>
          </cell>
          <cell r="C518" t="str">
            <v>M2</v>
          </cell>
          <cell r="D518" t="str">
            <v>10.69</v>
          </cell>
          <cell r="E518">
            <v>37062.9375</v>
          </cell>
        </row>
        <row r="519">
          <cell r="A519" t="str">
            <v>10.70</v>
          </cell>
          <cell r="B519" t="str">
            <v>CABALLETE TEJA AJOVER</v>
          </cell>
          <cell r="C519" t="str">
            <v>ML</v>
          </cell>
          <cell r="D519" t="str">
            <v>10.70</v>
          </cell>
          <cell r="E519">
            <v>43729.625000000007</v>
          </cell>
        </row>
        <row r="520">
          <cell r="A520" t="str">
            <v>10.71</v>
          </cell>
          <cell r="B520" t="str">
            <v>CABALLETE TEJA ALUMINIO COLOR</v>
          </cell>
          <cell r="C520" t="str">
            <v>ML</v>
          </cell>
          <cell r="D520" t="str">
            <v>10.71</v>
          </cell>
          <cell r="E520">
            <v>27728.050000000003</v>
          </cell>
        </row>
        <row r="521">
          <cell r="A521" t="str">
            <v>10.72</v>
          </cell>
          <cell r="B521" t="str">
            <v>CABALLETE TEJA ALUMINIO NATURAL</v>
          </cell>
          <cell r="C521" t="str">
            <v>ML</v>
          </cell>
          <cell r="D521" t="str">
            <v>10.72</v>
          </cell>
          <cell r="E521">
            <v>24892.5</v>
          </cell>
        </row>
        <row r="522">
          <cell r="A522" t="str">
            <v>10.73</v>
          </cell>
          <cell r="B522" t="str">
            <v>TEJA AJOVER ONDULADA COLOR .27MM</v>
          </cell>
          <cell r="C522" t="str">
            <v>M2</v>
          </cell>
          <cell r="D522" t="str">
            <v>10.73</v>
          </cell>
          <cell r="E522">
            <v>35906.342083333337</v>
          </cell>
        </row>
        <row r="523">
          <cell r="A523" t="str">
            <v>10.74</v>
          </cell>
          <cell r="B523" t="str">
            <v>TEJA AJOVER ONDULADA SUPER COLOR .35MM</v>
          </cell>
          <cell r="C523" t="str">
            <v>M2</v>
          </cell>
          <cell r="D523" t="str">
            <v>10.74</v>
          </cell>
          <cell r="E523">
            <v>40645.610000000008</v>
          </cell>
        </row>
        <row r="524">
          <cell r="A524" t="str">
            <v>10.75</v>
          </cell>
          <cell r="B524" t="str">
            <v>TEJA AJOVER TRAPEZOIDAL COLOR .27MM</v>
          </cell>
          <cell r="C524" t="str">
            <v>M2</v>
          </cell>
          <cell r="D524" t="str">
            <v>10.75</v>
          </cell>
          <cell r="E524">
            <v>38193.695</v>
          </cell>
        </row>
        <row r="525">
          <cell r="A525" t="str">
            <v>10.76</v>
          </cell>
          <cell r="B525" t="str">
            <v>TEJA AJOVER TRAPEZOIDAL SUPER .35MM</v>
          </cell>
          <cell r="C525" t="str">
            <v>M2</v>
          </cell>
          <cell r="D525" t="str">
            <v>10.76</v>
          </cell>
          <cell r="E525">
            <v>40592.668000000005</v>
          </cell>
        </row>
        <row r="526">
          <cell r="A526" t="str">
            <v>10.77</v>
          </cell>
          <cell r="B526" t="str">
            <v>TEJA ALUMINIO-POLIURETANO-ALUM.E=1 1C</v>
          </cell>
          <cell r="C526" t="str">
            <v>M2</v>
          </cell>
          <cell r="D526" t="str">
            <v>10.77</v>
          </cell>
          <cell r="E526">
            <v>150264.29</v>
          </cell>
        </row>
        <row r="527">
          <cell r="A527" t="str">
            <v>10.78</v>
          </cell>
          <cell r="B527" t="str">
            <v>TEJA GALVANIZADA TRAPEZOIDAL CAL.26</v>
          </cell>
          <cell r="C527" t="str">
            <v>M2</v>
          </cell>
          <cell r="D527" t="str">
            <v>10.78</v>
          </cell>
          <cell r="E527">
            <v>29809.328750000001</v>
          </cell>
        </row>
        <row r="528">
          <cell r="A528" t="str">
            <v>10.79</v>
          </cell>
          <cell r="B528" t="str">
            <v>TEJA ZINC</v>
          </cell>
          <cell r="C528" t="str">
            <v>M2</v>
          </cell>
          <cell r="D528" t="str">
            <v>10.79</v>
          </cell>
          <cell r="E528">
            <v>15669.875</v>
          </cell>
        </row>
        <row r="529">
          <cell r="A529" t="str">
            <v>10.80</v>
          </cell>
          <cell r="B529" t="str">
            <v>CONECTOR BASE+TAPA LAMINA POLICARBONATO</v>
          </cell>
          <cell r="C529" t="str">
            <v>ML</v>
          </cell>
          <cell r="D529" t="str">
            <v>10.80</v>
          </cell>
          <cell r="E529">
            <v>27550.400000000001</v>
          </cell>
        </row>
        <row r="530">
          <cell r="A530" t="str">
            <v>10.81</v>
          </cell>
          <cell r="B530" t="str">
            <v>CONECTOR H LAMINA POLICARBONATO A=4- 6MM</v>
          </cell>
          <cell r="C530" t="str">
            <v>ML</v>
          </cell>
          <cell r="D530" t="str">
            <v>10.81</v>
          </cell>
          <cell r="E530">
            <v>14387</v>
          </cell>
        </row>
        <row r="531">
          <cell r="A531" t="str">
            <v>10.82</v>
          </cell>
          <cell r="B531" t="str">
            <v>CONECTOR H LAMINA POLICARBONATO A=8-10MM</v>
          </cell>
          <cell r="C531" t="str">
            <v>ML</v>
          </cell>
          <cell r="D531" t="str">
            <v>10.82</v>
          </cell>
          <cell r="E531">
            <v>16315.16</v>
          </cell>
        </row>
        <row r="532">
          <cell r="A532" t="str">
            <v>10.83</v>
          </cell>
          <cell r="B532" t="str">
            <v>CONECTOR TAPA LAMINA POLICARBONATO</v>
          </cell>
          <cell r="C532" t="str">
            <v>ML</v>
          </cell>
          <cell r="D532" t="str">
            <v>10.83</v>
          </cell>
          <cell r="E532">
            <v>22231.480000000003</v>
          </cell>
        </row>
        <row r="533">
          <cell r="A533" t="str">
            <v>10.84</v>
          </cell>
          <cell r="B533" t="str">
            <v>DOMO ACRILICO CIRCULAR-RECTANG. 65X65CM</v>
          </cell>
          <cell r="C533" t="str">
            <v>UND</v>
          </cell>
          <cell r="D533" t="str">
            <v>10.84</v>
          </cell>
          <cell r="E533">
            <v>84581.166666666672</v>
          </cell>
        </row>
        <row r="534">
          <cell r="A534" t="str">
            <v>10.85</v>
          </cell>
          <cell r="B534" t="str">
            <v>LAMINA POLICARBONATO ALVEOLAR 4MM</v>
          </cell>
          <cell r="C534" t="str">
            <v>M2</v>
          </cell>
          <cell r="D534" t="str">
            <v>10.85</v>
          </cell>
          <cell r="E534">
            <v>65994.212499999994</v>
          </cell>
        </row>
        <row r="535">
          <cell r="A535" t="str">
            <v>10.86</v>
          </cell>
          <cell r="B535" t="str">
            <v>LAMINA POLICARBONATO ALVEOLAR 6MM</v>
          </cell>
          <cell r="C535" t="str">
            <v>M2</v>
          </cell>
          <cell r="D535" t="str">
            <v>10.86</v>
          </cell>
          <cell r="E535">
            <v>124872.02500000001</v>
          </cell>
        </row>
        <row r="536">
          <cell r="A536" t="str">
            <v>10.87</v>
          </cell>
          <cell r="B536" t="str">
            <v>LAMINA POLICARBONATO ALVEOLAR 8MM</v>
          </cell>
          <cell r="C536" t="str">
            <v>M2</v>
          </cell>
          <cell r="D536" t="str">
            <v>10.87</v>
          </cell>
          <cell r="E536">
            <v>151137.02499999999</v>
          </cell>
        </row>
        <row r="537">
          <cell r="A537" t="str">
            <v>10.88</v>
          </cell>
          <cell r="B537" t="str">
            <v>LAMINA POLICARBONATO ALVEOLAR 10MM</v>
          </cell>
          <cell r="C537" t="str">
            <v>M2</v>
          </cell>
          <cell r="D537" t="str">
            <v>10.88</v>
          </cell>
          <cell r="E537">
            <v>182037.02499999999</v>
          </cell>
        </row>
        <row r="538">
          <cell r="A538" t="str">
            <v>10.89</v>
          </cell>
          <cell r="B538" t="str">
            <v>LAMINA POLICARBONATO ALVEOLAR 10MM</v>
          </cell>
          <cell r="C538" t="str">
            <v>M2</v>
          </cell>
          <cell r="D538" t="str">
            <v>10.89</v>
          </cell>
          <cell r="E538">
            <v>182037.02499999999</v>
          </cell>
        </row>
        <row r="539">
          <cell r="A539" t="str">
            <v>10.90</v>
          </cell>
          <cell r="B539" t="str">
            <v>TEJA PLASTICA TRASLUCIDA</v>
          </cell>
          <cell r="C539" t="str">
            <v>M2</v>
          </cell>
          <cell r="D539" t="str">
            <v>10.90</v>
          </cell>
          <cell r="E539">
            <v>32459.555000000004</v>
          </cell>
        </row>
        <row r="540">
          <cell r="A540" t="str">
            <v>10.91</v>
          </cell>
          <cell r="B540" t="str">
            <v>TEJA POLICARBONATO TRAPEZOIDAL 82CM</v>
          </cell>
          <cell r="C540" t="str">
            <v>M2</v>
          </cell>
          <cell r="D540" t="str">
            <v>10.91</v>
          </cell>
          <cell r="E540">
            <v>72289.658750000002</v>
          </cell>
        </row>
        <row r="541">
          <cell r="A541" t="str">
            <v>10.92</v>
          </cell>
          <cell r="B541" t="str">
            <v>CANAL AMAZONAS PVC AGUAS LLUVIAS</v>
          </cell>
          <cell r="C541" t="str">
            <v>ML</v>
          </cell>
          <cell r="D541" t="str">
            <v>10.92</v>
          </cell>
          <cell r="E541">
            <v>38822.743333333339</v>
          </cell>
        </row>
        <row r="542">
          <cell r="A542" t="str">
            <v>10.93</v>
          </cell>
          <cell r="B542" t="str">
            <v>CANAL RAINGO PVC AGUAS LLUVIAS</v>
          </cell>
          <cell r="C542" t="str">
            <v>ML</v>
          </cell>
          <cell r="D542" t="str">
            <v>10.93</v>
          </cell>
          <cell r="E542">
            <v>20885.653333333332</v>
          </cell>
        </row>
        <row r="543">
          <cell r="A543" t="str">
            <v>10.94</v>
          </cell>
          <cell r="B543" t="str">
            <v>CODO BAJANTE 45 CANAL PVC</v>
          </cell>
          <cell r="C543" t="str">
            <v>UND</v>
          </cell>
          <cell r="D543" t="str">
            <v>10.94</v>
          </cell>
          <cell r="E543">
            <v>9336.6333333333332</v>
          </cell>
        </row>
        <row r="544">
          <cell r="A544" t="str">
            <v>10.95</v>
          </cell>
          <cell r="B544" t="str">
            <v>CODO BAJANTE 90 CANAL PVC</v>
          </cell>
          <cell r="C544" t="str">
            <v>UND</v>
          </cell>
          <cell r="D544" t="str">
            <v>10.95</v>
          </cell>
          <cell r="E544">
            <v>8600.9666666666672</v>
          </cell>
        </row>
        <row r="545">
          <cell r="A545" t="str">
            <v>10.96</v>
          </cell>
          <cell r="B545" t="str">
            <v>SOPORTE CANAL AMAZONAS PVC</v>
          </cell>
          <cell r="C545" t="str">
            <v>UND</v>
          </cell>
          <cell r="D545" t="str">
            <v>10.96</v>
          </cell>
          <cell r="E545">
            <v>5385.875</v>
          </cell>
        </row>
        <row r="546">
          <cell r="A546" t="str">
            <v>10.97</v>
          </cell>
          <cell r="B546" t="str">
            <v>SOPORTE CANAL RAINGO PVC</v>
          </cell>
          <cell r="C546" t="str">
            <v>UND</v>
          </cell>
          <cell r="D546" t="str">
            <v>10.97</v>
          </cell>
          <cell r="E546">
            <v>4352.875</v>
          </cell>
        </row>
        <row r="547">
          <cell r="A547" t="str">
            <v>10.98</v>
          </cell>
          <cell r="B547" t="str">
            <v>TAPA EXTERNA CANAL AMAZONAS PVC</v>
          </cell>
          <cell r="C547" t="str">
            <v>UND</v>
          </cell>
          <cell r="D547" t="str">
            <v>10.98</v>
          </cell>
          <cell r="E547">
            <v>7121.875</v>
          </cell>
        </row>
        <row r="548">
          <cell r="A548" t="str">
            <v>10.99</v>
          </cell>
          <cell r="B548" t="str">
            <v>TAPA EXTERNA CANAL RAINGO PVC</v>
          </cell>
          <cell r="C548" t="str">
            <v>UND</v>
          </cell>
          <cell r="D548" t="str">
            <v>10.99</v>
          </cell>
          <cell r="E548">
            <v>7415.875</v>
          </cell>
        </row>
        <row r="549">
          <cell r="A549" t="str">
            <v>10.100</v>
          </cell>
          <cell r="B549" t="str">
            <v>TAPA INTERNA CANAL AMAZONAS PVC</v>
          </cell>
          <cell r="C549" t="str">
            <v>UND</v>
          </cell>
          <cell r="D549" t="str">
            <v>10.100</v>
          </cell>
          <cell r="E549">
            <v>7081.875</v>
          </cell>
        </row>
        <row r="550">
          <cell r="A550" t="str">
            <v>10.101</v>
          </cell>
          <cell r="B550" t="str">
            <v>TAPA INTERNA CANAL RAINGO PVC</v>
          </cell>
          <cell r="C550" t="str">
            <v>UND</v>
          </cell>
          <cell r="D550" t="str">
            <v>10.101</v>
          </cell>
          <cell r="E550">
            <v>6824.875</v>
          </cell>
        </row>
        <row r="551">
          <cell r="A551" t="str">
            <v>10.102</v>
          </cell>
          <cell r="B551" t="str">
            <v>UNION BAJANTE CANAL AMAZONAS PVC</v>
          </cell>
          <cell r="C551" t="str">
            <v>UND</v>
          </cell>
          <cell r="D551" t="str">
            <v>10.102</v>
          </cell>
          <cell r="E551">
            <v>13628.875</v>
          </cell>
        </row>
        <row r="552">
          <cell r="A552" t="str">
            <v>10.103</v>
          </cell>
          <cell r="B552" t="str">
            <v>UNION BAJANTE CANAL RAINGO PVC</v>
          </cell>
          <cell r="C552" t="str">
            <v>UND</v>
          </cell>
          <cell r="D552" t="str">
            <v>10.103</v>
          </cell>
          <cell r="E552">
            <v>7654.875</v>
          </cell>
        </row>
        <row r="553">
          <cell r="A553" t="str">
            <v>10.104</v>
          </cell>
          <cell r="B553" t="str">
            <v>UNION BAJANTE CUADRADO-TUBO 3" PVC</v>
          </cell>
          <cell r="C553" t="str">
            <v>UND</v>
          </cell>
          <cell r="D553" t="str">
            <v>10.104</v>
          </cell>
          <cell r="E553">
            <v>6393.875</v>
          </cell>
        </row>
        <row r="554">
          <cell r="A554" t="str">
            <v>10.105</v>
          </cell>
          <cell r="B554" t="str">
            <v>UNION CANAL AMAZONAS PVC</v>
          </cell>
          <cell r="C554" t="str">
            <v>UND</v>
          </cell>
          <cell r="D554" t="str">
            <v>10.105</v>
          </cell>
          <cell r="E554">
            <v>13569.875</v>
          </cell>
        </row>
        <row r="555">
          <cell r="A555" t="str">
            <v>10.106</v>
          </cell>
          <cell r="B555" t="str">
            <v>UNION CANAL RAINGO PVC</v>
          </cell>
          <cell r="C555" t="str">
            <v>UND</v>
          </cell>
          <cell r="D555" t="str">
            <v>10.106</v>
          </cell>
          <cell r="E555">
            <v>17631.875</v>
          </cell>
        </row>
        <row r="556">
          <cell r="A556" t="str">
            <v>10.107</v>
          </cell>
          <cell r="B556" t="str">
            <v>UNION ESQUINA CANAL AMAZONAS PVC</v>
          </cell>
          <cell r="C556" t="str">
            <v>UND</v>
          </cell>
          <cell r="D556" t="str">
            <v>10.107</v>
          </cell>
          <cell r="E556">
            <v>22091.289572393096</v>
          </cell>
        </row>
        <row r="557">
          <cell r="A557" t="str">
            <v>10.108</v>
          </cell>
          <cell r="B557" t="str">
            <v>UNION ESQUINA CANAL RAINGO PVC</v>
          </cell>
          <cell r="C557" t="str">
            <v>UND</v>
          </cell>
          <cell r="D557" t="str">
            <v>10.108</v>
          </cell>
          <cell r="E557">
            <v>11845.75</v>
          </cell>
        </row>
        <row r="558">
          <cell r="A558" t="str">
            <v>10.109</v>
          </cell>
          <cell r="B558" t="str">
            <v>CANAL LAMINA ALUMINIO</v>
          </cell>
          <cell r="C558" t="str">
            <v>ML</v>
          </cell>
          <cell r="D558" t="str">
            <v>10.109</v>
          </cell>
          <cell r="E558">
            <v>68326.883333333331</v>
          </cell>
        </row>
        <row r="559">
          <cell r="A559" t="str">
            <v>10.110</v>
          </cell>
          <cell r="B559" t="str">
            <v>CANAL LAMINA GALVANIZADA CAL.22</v>
          </cell>
          <cell r="C559" t="str">
            <v>ML</v>
          </cell>
          <cell r="D559" t="str">
            <v>10.110</v>
          </cell>
          <cell r="E559">
            <v>60584.895000000004</v>
          </cell>
        </row>
        <row r="560">
          <cell r="A560" t="str">
            <v>10.111</v>
          </cell>
          <cell r="B560" t="str">
            <v>CANAL LAMINA GALVANIZADA CAL.26</v>
          </cell>
          <cell r="C560" t="str">
            <v>ML</v>
          </cell>
          <cell r="D560" t="str">
            <v>10.111</v>
          </cell>
          <cell r="E560">
            <v>56275.811666666668</v>
          </cell>
        </row>
        <row r="561">
          <cell r="A561" t="str">
            <v>10.112</v>
          </cell>
          <cell r="B561" t="str">
            <v>CANAL LAMINA LIMAHOYA</v>
          </cell>
          <cell r="C561" t="str">
            <v>ML</v>
          </cell>
          <cell r="D561" t="str">
            <v>10.112</v>
          </cell>
          <cell r="E561">
            <v>44167.661111111112</v>
          </cell>
        </row>
        <row r="562">
          <cell r="A562" t="str">
            <v>10.113</v>
          </cell>
          <cell r="B562" t="str">
            <v>FLANCHE ALUMINIO DINTEL-CANECILLO</v>
          </cell>
          <cell r="C562" t="str">
            <v>ML</v>
          </cell>
          <cell r="D562" t="str">
            <v>10.113</v>
          </cell>
          <cell r="E562">
            <v>37390.858333333337</v>
          </cell>
        </row>
        <row r="563">
          <cell r="A563" t="str">
            <v>10.114</v>
          </cell>
          <cell r="B563" t="str">
            <v>FLANCHE LAMINA ALUMINIO .7MM</v>
          </cell>
          <cell r="C563" t="str">
            <v>ML</v>
          </cell>
          <cell r="D563" t="str">
            <v>10.114</v>
          </cell>
          <cell r="E563">
            <v>39145.583333333336</v>
          </cell>
        </row>
        <row r="564">
          <cell r="A564" t="str">
            <v>10.115</v>
          </cell>
          <cell r="B564" t="str">
            <v>LAVADA Y LIMPIEZA TEJA DE A.C.</v>
          </cell>
          <cell r="C564" t="str">
            <v>M2</v>
          </cell>
          <cell r="D564" t="str">
            <v>10.115</v>
          </cell>
          <cell r="E564">
            <v>2942</v>
          </cell>
        </row>
        <row r="565">
          <cell r="A565" t="str">
            <v>10.116</v>
          </cell>
          <cell r="B565" t="str">
            <v>Alistado impermeabilizado para teja de barro</v>
          </cell>
          <cell r="C565" t="str">
            <v>M2</v>
          </cell>
          <cell r="D565" t="str">
            <v>10.116</v>
          </cell>
          <cell r="E565">
            <v>140478.54600840335</v>
          </cell>
        </row>
        <row r="566">
          <cell r="A566" t="str">
            <v>10.117</v>
          </cell>
          <cell r="B566" t="str">
            <v>Afinado  cubiertas planas</v>
          </cell>
          <cell r="C566" t="str">
            <v>M2</v>
          </cell>
          <cell r="D566" t="str">
            <v>10.117</v>
          </cell>
          <cell r="E566">
            <v>35388.250000000007</v>
          </cell>
        </row>
        <row r="567">
          <cell r="A567" t="str">
            <v>10.118</v>
          </cell>
          <cell r="B567" t="str">
            <v>Teja Termoacústica</v>
          </cell>
          <cell r="C567" t="str">
            <v>M2</v>
          </cell>
          <cell r="D567" t="str">
            <v>10.118</v>
          </cell>
          <cell r="E567">
            <v>56741.25</v>
          </cell>
        </row>
        <row r="568">
          <cell r="A568" t="str">
            <v>10.119</v>
          </cell>
          <cell r="B568" t="str">
            <v>CABALLETE TEJA TERMOACUSTICA</v>
          </cell>
          <cell r="C568" t="str">
            <v>ML</v>
          </cell>
          <cell r="D568" t="str">
            <v>10.119</v>
          </cell>
          <cell r="E568">
            <v>43703.625000000007</v>
          </cell>
        </row>
        <row r="569">
          <cell r="A569" t="str">
            <v>10.120</v>
          </cell>
          <cell r="B569" t="str">
            <v>CONSTRUCCIÓN DE CUBIERTA EN TEJA PANEL METÁLICO DE ALUZINC - ALUZINC CAL 26 TIPO SANDUCHE, CON POLIURETANO EXPANDIDO DE ALTA DENSIDAD, ACABADO EN PINTURA POLIESTER HORNEADA EN AMBAS CARAS. ESPESOR DE 2``</v>
          </cell>
          <cell r="C569" t="str">
            <v>M2</v>
          </cell>
          <cell r="D569" t="str">
            <v>10.120</v>
          </cell>
          <cell r="E569">
            <v>148931.24999999997</v>
          </cell>
        </row>
        <row r="570">
          <cell r="A570" t="str">
            <v>10.121</v>
          </cell>
          <cell r="B570" t="str">
            <v>LAMINA ALVEOLAR 4MM FIBRA DE CARBONO</v>
          </cell>
          <cell r="C570" t="str">
            <v>M2</v>
          </cell>
          <cell r="D570" t="str">
            <v>10.121</v>
          </cell>
          <cell r="E570">
            <v>64205.000000000007</v>
          </cell>
        </row>
        <row r="571">
          <cell r="A571" t="str">
            <v>10.122</v>
          </cell>
          <cell r="B571" t="str">
            <v>LAMINA ALVEOLAR 6MM FIBRA DE CARBONO</v>
          </cell>
          <cell r="C571" t="str">
            <v>M2</v>
          </cell>
          <cell r="D571" t="str">
            <v>10.122</v>
          </cell>
          <cell r="E571">
            <v>123740</v>
          </cell>
        </row>
        <row r="572">
          <cell r="A572" t="str">
            <v>10.123</v>
          </cell>
          <cell r="B572" t="str">
            <v>TEJA TERMOACÚSTICA (1.8 Kg/m2) FIBRA DE CARBÓN</v>
          </cell>
          <cell r="C572" t="str">
            <v>M2</v>
          </cell>
          <cell r="D572" t="str">
            <v>10.123</v>
          </cell>
          <cell r="E572">
            <v>128406.25000000001</v>
          </cell>
        </row>
        <row r="573">
          <cell r="A573">
            <v>11</v>
          </cell>
          <cell r="B573" t="str">
            <v>CIELO RASOS</v>
          </cell>
          <cell r="C573">
            <v>0</v>
          </cell>
          <cell r="D573">
            <v>11</v>
          </cell>
          <cell r="E573">
            <v>0</v>
          </cell>
        </row>
        <row r="574">
          <cell r="A574" t="str">
            <v>11.1</v>
          </cell>
          <cell r="B574" t="str">
            <v>Armadura madera y malla con vena</v>
          </cell>
          <cell r="C574" t="str">
            <v>M2</v>
          </cell>
          <cell r="D574" t="str">
            <v>11.1</v>
          </cell>
          <cell r="E574">
            <v>40407.455555555556</v>
          </cell>
        </row>
        <row r="575">
          <cell r="A575" t="str">
            <v>11.2</v>
          </cell>
          <cell r="B575" t="str">
            <v>C.F.ESQUELETO ALUMINIO ,7/8"</v>
          </cell>
          <cell r="C575" t="str">
            <v>M2</v>
          </cell>
          <cell r="D575" t="str">
            <v>11.2</v>
          </cell>
          <cell r="E575">
            <v>29731.250000000004</v>
          </cell>
        </row>
        <row r="576">
          <cell r="A576" t="str">
            <v>11.3</v>
          </cell>
          <cell r="B576" t="str">
            <v>C.F.ICOPOR TEXTURIZADO 1CM [LAMINA]</v>
          </cell>
          <cell r="C576" t="str">
            <v>UND</v>
          </cell>
          <cell r="D576" t="str">
            <v>11.3</v>
          </cell>
          <cell r="E576">
            <v>11073.5</v>
          </cell>
        </row>
        <row r="577">
          <cell r="A577" t="str">
            <v>11.4</v>
          </cell>
          <cell r="B577" t="str">
            <v>C.F.ICOPOR TEXTURIZADO 1CM - PERLITA</v>
          </cell>
          <cell r="C577" t="str">
            <v>M2</v>
          </cell>
          <cell r="D577" t="str">
            <v>11.4</v>
          </cell>
          <cell r="E577">
            <v>34577.26</v>
          </cell>
        </row>
        <row r="578">
          <cell r="A578" t="str">
            <v>11.5</v>
          </cell>
          <cell r="B578" t="str">
            <v>C.F.ICOPOR TEXTURIZADO 1CM - PVC</v>
          </cell>
          <cell r="C578" t="str">
            <v>M2</v>
          </cell>
          <cell r="D578" t="str">
            <v>11.5</v>
          </cell>
          <cell r="E578">
            <v>37658.356666666667</v>
          </cell>
        </row>
        <row r="579">
          <cell r="A579" t="str">
            <v>11.6</v>
          </cell>
          <cell r="B579" t="str">
            <v xml:space="preserve"> C. F. TERMOACUSTICOS EN SUPERBOARD</v>
          </cell>
          <cell r="C579" t="str">
            <v>M2</v>
          </cell>
          <cell r="D579" t="str">
            <v>11.6</v>
          </cell>
          <cell r="E579">
            <v>68622.044999999998</v>
          </cell>
        </row>
        <row r="580">
          <cell r="A580" t="str">
            <v>11.7</v>
          </cell>
          <cell r="B580" t="str">
            <v>C.F.LAMINA ACRILICO 0.61X1.22M</v>
          </cell>
          <cell r="C580" t="str">
            <v>M2</v>
          </cell>
          <cell r="D580" t="str">
            <v>11.7</v>
          </cell>
          <cell r="E580">
            <v>96419.900000000009</v>
          </cell>
        </row>
        <row r="581">
          <cell r="A581" t="str">
            <v>11.8</v>
          </cell>
          <cell r="B581" t="str">
            <v>C.F.LAMINA BOARD 1214x605x4MM P.ALUMINIO</v>
          </cell>
          <cell r="C581" t="str">
            <v>M2</v>
          </cell>
          <cell r="D581" t="str">
            <v>11.8</v>
          </cell>
          <cell r="E581">
            <v>42810.96333333334</v>
          </cell>
        </row>
        <row r="582">
          <cell r="A582" t="str">
            <v>11.9</v>
          </cell>
          <cell r="B582" t="str">
            <v>C.F.LAMINA BOARD 1214x605x6MM P.ALUMINIO</v>
          </cell>
          <cell r="C582" t="str">
            <v>M2</v>
          </cell>
          <cell r="D582" t="str">
            <v>11.9</v>
          </cell>
          <cell r="E582">
            <v>45869.46333333334</v>
          </cell>
        </row>
        <row r="583">
          <cell r="A583" t="str">
            <v>11.10</v>
          </cell>
          <cell r="B583" t="str">
            <v>C.F.LAMINA PANEL(PVC-FOIL ALUM)-P.ENSAMB</v>
          </cell>
          <cell r="C583" t="str">
            <v>M2</v>
          </cell>
          <cell r="D583" t="str">
            <v>11.10</v>
          </cell>
          <cell r="E583">
            <v>50179.065000000002</v>
          </cell>
        </row>
        <row r="584">
          <cell r="A584" t="str">
            <v>11.11</v>
          </cell>
          <cell r="B584" t="str">
            <v>C.F.LAMINA SUPERBOARD CARTERA-TEJA 4MM</v>
          </cell>
          <cell r="C584" t="str">
            <v>ML</v>
          </cell>
          <cell r="D584" t="str">
            <v>11.11</v>
          </cell>
          <cell r="E584">
            <v>33952.350000000006</v>
          </cell>
        </row>
        <row r="585">
          <cell r="A585" t="str">
            <v>11.12</v>
          </cell>
          <cell r="B585" t="str">
            <v>C.F.MADERA LISTON MACH.PINO CIPREX-MADER</v>
          </cell>
          <cell r="C585" t="str">
            <v>M2</v>
          </cell>
          <cell r="D585" t="str">
            <v>11.12</v>
          </cell>
          <cell r="E585">
            <v>29843.916666666664</v>
          </cell>
        </row>
        <row r="586">
          <cell r="A586" t="str">
            <v>11.13</v>
          </cell>
          <cell r="B586" t="str">
            <v>C.F.MADERA LISTON MACH.PINO PATULA</v>
          </cell>
          <cell r="C586" t="str">
            <v>M2</v>
          </cell>
          <cell r="D586" t="str">
            <v>11.13</v>
          </cell>
          <cell r="E586">
            <v>30894.666666666664</v>
          </cell>
        </row>
        <row r="587">
          <cell r="A587" t="str">
            <v>11.14</v>
          </cell>
          <cell r="B587" t="str">
            <v>C.F.MADERA MACHIMBRE PINO CIPREX-S/METAL</v>
          </cell>
          <cell r="C587" t="str">
            <v>M2</v>
          </cell>
          <cell r="D587" t="str">
            <v>11.14</v>
          </cell>
          <cell r="E587">
            <v>31266.956666666665</v>
          </cell>
        </row>
        <row r="588">
          <cell r="A588" t="str">
            <v>11.15</v>
          </cell>
          <cell r="B588" t="str">
            <v>C.F.MALLA-ESTRUCIELO</v>
          </cell>
          <cell r="C588" t="str">
            <v>M2</v>
          </cell>
          <cell r="D588" t="str">
            <v>11.15</v>
          </cell>
          <cell r="E588">
            <v>23331.25</v>
          </cell>
        </row>
        <row r="589">
          <cell r="A589" t="str">
            <v>11.16</v>
          </cell>
          <cell r="B589" t="str">
            <v>C.F.MALLA-VENADA-MADERA</v>
          </cell>
          <cell r="C589" t="str">
            <v>M2</v>
          </cell>
          <cell r="D589" t="str">
            <v>11.16</v>
          </cell>
          <cell r="E589">
            <v>38734.300000000003</v>
          </cell>
        </row>
        <row r="590">
          <cell r="A590" t="str">
            <v>11.17</v>
          </cell>
          <cell r="B590" t="str">
            <v xml:space="preserve"> CIELO RASO METALICOS</v>
          </cell>
          <cell r="C590" t="str">
            <v>M2</v>
          </cell>
          <cell r="D590" t="str">
            <v>11.17</v>
          </cell>
          <cell r="E590">
            <v>139011.12400000001</v>
          </cell>
        </row>
        <row r="591">
          <cell r="A591" t="str">
            <v>11.18</v>
          </cell>
          <cell r="B591" t="str">
            <v>C.F.PANEL BOARD 6.0MM S.JUNTA+VINILO</v>
          </cell>
          <cell r="C591" t="str">
            <v>M2</v>
          </cell>
          <cell r="D591" t="str">
            <v>11.18</v>
          </cell>
          <cell r="E591">
            <v>58214.55333333333</v>
          </cell>
        </row>
        <row r="592">
          <cell r="A592" t="str">
            <v>11.19</v>
          </cell>
          <cell r="B592" t="str">
            <v>C.F.PANEL YESO 12.7MM S.JUNTA+VINILO</v>
          </cell>
          <cell r="C592" t="str">
            <v>M2</v>
          </cell>
          <cell r="D592" t="str">
            <v>11.19</v>
          </cell>
          <cell r="E592">
            <v>50893.808333333327</v>
          </cell>
        </row>
        <row r="593">
          <cell r="A593" t="str">
            <v>11.20</v>
          </cell>
          <cell r="B593" t="str">
            <v>C.F.PANEL YESO 12.7MM S.JUNTA+VINILO RH</v>
          </cell>
          <cell r="C593" t="str">
            <v>M2</v>
          </cell>
          <cell r="D593" t="str">
            <v>11.20</v>
          </cell>
          <cell r="E593">
            <v>46559.188333333339</v>
          </cell>
        </row>
        <row r="594">
          <cell r="A594" t="str">
            <v>11.21</v>
          </cell>
          <cell r="B594" t="str">
            <v>C.F.PANEL YESO 3/8 S.JUNTA+VINILO</v>
          </cell>
          <cell r="C594" t="str">
            <v>M2</v>
          </cell>
          <cell r="D594" t="str">
            <v>11.21</v>
          </cell>
          <cell r="E594">
            <v>44334.388333333336</v>
          </cell>
        </row>
        <row r="595">
          <cell r="A595" t="str">
            <v>11.22</v>
          </cell>
          <cell r="B595" t="str">
            <v>C.F.[FV] DURACUSTIC 5/8 [LAMINA]</v>
          </cell>
          <cell r="C595" t="str">
            <v>M2</v>
          </cell>
          <cell r="D595" t="str">
            <v>11.22</v>
          </cell>
          <cell r="E595">
            <v>25103</v>
          </cell>
        </row>
        <row r="596">
          <cell r="A596" t="str">
            <v>11.23</v>
          </cell>
          <cell r="B596" t="str">
            <v>C.F.[FV] DURACUSTIC 5/8"</v>
          </cell>
          <cell r="C596" t="str">
            <v>M2</v>
          </cell>
          <cell r="D596" t="str">
            <v>11.23</v>
          </cell>
          <cell r="E596">
            <v>53733.63</v>
          </cell>
        </row>
        <row r="597">
          <cell r="A597" t="str">
            <v>11.24</v>
          </cell>
          <cell r="B597" t="str">
            <v xml:space="preserve"> LAMINA PLANA SUPERCELL INCLUYE ALISTADO ALUMINIO</v>
          </cell>
          <cell r="C597" t="str">
            <v>M2</v>
          </cell>
          <cell r="D597" t="str">
            <v>11.24</v>
          </cell>
          <cell r="E597">
            <v>60092.916666666664</v>
          </cell>
        </row>
        <row r="598">
          <cell r="A598">
            <v>12</v>
          </cell>
          <cell r="B598" t="str">
            <v>CARPINTERIA DE MADERA</v>
          </cell>
          <cell r="C598">
            <v>0</v>
          </cell>
          <cell r="D598">
            <v>12</v>
          </cell>
          <cell r="E598">
            <v>0</v>
          </cell>
        </row>
        <row r="599">
          <cell r="A599" t="str">
            <v>12.1</v>
          </cell>
          <cell r="B599" t="str">
            <v>COLOC.PUERTA MADERA</v>
          </cell>
          <cell r="C599" t="str">
            <v>UND</v>
          </cell>
          <cell r="D599" t="str">
            <v>12.1</v>
          </cell>
          <cell r="E599">
            <v>33225</v>
          </cell>
        </row>
        <row r="600">
          <cell r="A600" t="str">
            <v>12.2</v>
          </cell>
          <cell r="B600" t="str">
            <v xml:space="preserve">PUERTA MADERA.TIPO FORTEC </v>
          </cell>
          <cell r="C600" t="str">
            <v>M2</v>
          </cell>
          <cell r="D600" t="str">
            <v>12.2</v>
          </cell>
          <cell r="E600">
            <v>111616</v>
          </cell>
        </row>
        <row r="601">
          <cell r="A601" t="str">
            <v>12.3</v>
          </cell>
          <cell r="B601" t="str">
            <v>PUERTA MADERA.TRIPLEX ENTAMBORADA</v>
          </cell>
          <cell r="C601" t="str">
            <v>M2</v>
          </cell>
          <cell r="D601" t="str">
            <v>12.3</v>
          </cell>
          <cell r="E601">
            <v>122961.40000000001</v>
          </cell>
        </row>
        <row r="602">
          <cell r="A602" t="str">
            <v>12.4</v>
          </cell>
          <cell r="B602" t="str">
            <v xml:space="preserve">PUERTA MADERA.TRIPLEX 4MM </v>
          </cell>
          <cell r="C602" t="str">
            <v>M2</v>
          </cell>
          <cell r="D602" t="str">
            <v>12.4</v>
          </cell>
          <cell r="E602">
            <v>111616</v>
          </cell>
        </row>
        <row r="603">
          <cell r="A603" t="str">
            <v>12.5</v>
          </cell>
          <cell r="B603" t="str">
            <v>PUERTA MADERA.TRIPLEX ENTABLERA-CEDRO(80-100)</v>
          </cell>
          <cell r="C603" t="str">
            <v>UND</v>
          </cell>
          <cell r="D603" t="str">
            <v>12.5</v>
          </cell>
          <cell r="E603">
            <v>111020.9</v>
          </cell>
        </row>
        <row r="604">
          <cell r="A604" t="str">
            <v>12.6</v>
          </cell>
          <cell r="B604" t="str">
            <v xml:space="preserve">MARCO MAD.CEDRO PUERTA </v>
          </cell>
          <cell r="C604" t="str">
            <v>ML</v>
          </cell>
          <cell r="D604" t="str">
            <v>12.6</v>
          </cell>
          <cell r="E604">
            <v>169436</v>
          </cell>
        </row>
        <row r="605">
          <cell r="A605" t="str">
            <v>12.7</v>
          </cell>
          <cell r="B605" t="str">
            <v>PUERTA MADERA.AMARILLO/NOGAL-TRIPLEX</v>
          </cell>
          <cell r="C605" t="str">
            <v>UND</v>
          </cell>
          <cell r="D605" t="str">
            <v>12.7</v>
          </cell>
          <cell r="E605">
            <v>176210.93333333332</v>
          </cell>
        </row>
        <row r="606">
          <cell r="A606" t="str">
            <v>12.8</v>
          </cell>
          <cell r="B606" t="str">
            <v xml:space="preserve">PUERTA MADERA.MACIZA AMARIL/NOGAL </v>
          </cell>
          <cell r="C606" t="str">
            <v>M2</v>
          </cell>
          <cell r="D606" t="str">
            <v>12.8</v>
          </cell>
          <cell r="E606">
            <v>254810.5</v>
          </cell>
        </row>
        <row r="607">
          <cell r="A607" t="str">
            <v>12.9</v>
          </cell>
          <cell r="B607" t="str">
            <v xml:space="preserve">PUERTA MADERA.MACIZA CEDRO </v>
          </cell>
          <cell r="C607" t="str">
            <v>M2</v>
          </cell>
          <cell r="D607" t="str">
            <v>12.9</v>
          </cell>
          <cell r="E607">
            <v>696522.50505050493</v>
          </cell>
        </row>
        <row r="608">
          <cell r="A608" t="str">
            <v>12.10</v>
          </cell>
          <cell r="B608" t="str">
            <v xml:space="preserve">PUERTA MADERA.MDF </v>
          </cell>
          <cell r="C608" t="str">
            <v>M2</v>
          </cell>
          <cell r="D608" t="str">
            <v>12.10</v>
          </cell>
          <cell r="E608">
            <v>126067.1875</v>
          </cell>
        </row>
        <row r="609">
          <cell r="A609" t="str">
            <v>12.11</v>
          </cell>
          <cell r="B609" t="str">
            <v>INSTALACION VENTANA DE MADERA</v>
          </cell>
          <cell r="C609" t="str">
            <v>M2</v>
          </cell>
          <cell r="D609" t="str">
            <v>12.11</v>
          </cell>
          <cell r="E609">
            <v>46134.375</v>
          </cell>
        </row>
        <row r="610">
          <cell r="A610" t="str">
            <v>12.12</v>
          </cell>
          <cell r="B610" t="str">
            <v>MARCO MAD.AMARILLO/NOGAL</v>
          </cell>
          <cell r="C610" t="str">
            <v>M2</v>
          </cell>
          <cell r="D610" t="str">
            <v>12.12</v>
          </cell>
          <cell r="E610">
            <v>96134.375</v>
          </cell>
        </row>
        <row r="611">
          <cell r="A611" t="str">
            <v>12.13</v>
          </cell>
          <cell r="B611" t="str">
            <v>MARCO MAD.CEDRO VENTANA</v>
          </cell>
          <cell r="C611" t="str">
            <v>M2</v>
          </cell>
          <cell r="D611" t="str">
            <v>12.13</v>
          </cell>
          <cell r="E611">
            <v>126134.375</v>
          </cell>
        </row>
        <row r="612">
          <cell r="A612" t="str">
            <v>12.14</v>
          </cell>
          <cell r="B612" t="str">
            <v>VENTANA MADERA 100% AMARILLO/NOGAL</v>
          </cell>
          <cell r="C612" t="str">
            <v>M2</v>
          </cell>
          <cell r="D612" t="str">
            <v>12.14</v>
          </cell>
          <cell r="E612">
            <v>142725</v>
          </cell>
        </row>
        <row r="613">
          <cell r="A613" t="str">
            <v>12.15</v>
          </cell>
          <cell r="B613" t="str">
            <v>VENTANA MADERA 100% CEDRO CAQUETA</v>
          </cell>
          <cell r="C613" t="str">
            <v>M2</v>
          </cell>
          <cell r="D613" t="str">
            <v>12.15</v>
          </cell>
          <cell r="E613">
            <v>252016.66666666669</v>
          </cell>
        </row>
        <row r="614">
          <cell r="A614" t="str">
            <v>12.16</v>
          </cell>
          <cell r="B614" t="str">
            <v>VENTANA MADERA AMARILLO/NOGAL-VIDRIO</v>
          </cell>
          <cell r="C614" t="str">
            <v>M2</v>
          </cell>
          <cell r="D614" t="str">
            <v>12.16</v>
          </cell>
          <cell r="E614">
            <v>181780.76923076922</v>
          </cell>
        </row>
        <row r="615">
          <cell r="A615" t="str">
            <v>12.17</v>
          </cell>
          <cell r="B615" t="str">
            <v>VENTANA MADERA CEDRO INCL MARCO MADER M2</v>
          </cell>
          <cell r="C615" t="str">
            <v>M2</v>
          </cell>
          <cell r="D615" t="str">
            <v>12.17</v>
          </cell>
          <cell r="E615">
            <v>305450</v>
          </cell>
        </row>
        <row r="616">
          <cell r="A616" t="str">
            <v>12.18</v>
          </cell>
          <cell r="B616" t="str">
            <v>VENTANA MADERA CEDRO-VIDRIO</v>
          </cell>
          <cell r="C616" t="str">
            <v>M2</v>
          </cell>
          <cell r="D616" t="str">
            <v>12.18</v>
          </cell>
          <cell r="E616">
            <v>335450</v>
          </cell>
        </row>
        <row r="617">
          <cell r="A617" t="str">
            <v>12.19</v>
          </cell>
          <cell r="B617" t="str">
            <v>CLOSET MADER.AMAR/NOGAL PERSIANA FORRADO</v>
          </cell>
          <cell r="C617" t="str">
            <v>M2</v>
          </cell>
          <cell r="D617" t="str">
            <v>12.19</v>
          </cell>
          <cell r="E617">
            <v>427630</v>
          </cell>
        </row>
        <row r="618">
          <cell r="A618" t="str">
            <v>12.20</v>
          </cell>
          <cell r="B618" t="str">
            <v>CLOSET MADERA CEDRO PERSIANA FORRADO</v>
          </cell>
          <cell r="C618" t="str">
            <v>M2</v>
          </cell>
          <cell r="D618" t="str">
            <v>12.20</v>
          </cell>
          <cell r="E618">
            <v>527630</v>
          </cell>
        </row>
        <row r="619">
          <cell r="A619" t="str">
            <v>12.21</v>
          </cell>
          <cell r="B619" t="str">
            <v>CLOSET MADERA(2N)AMAR/NOGAL FORRADO</v>
          </cell>
          <cell r="C619" t="str">
            <v>M2</v>
          </cell>
          <cell r="D619" t="str">
            <v>12.21</v>
          </cell>
          <cell r="E619">
            <v>597630</v>
          </cell>
        </row>
        <row r="620">
          <cell r="A620" t="str">
            <v>12.22</v>
          </cell>
          <cell r="B620" t="str">
            <v>CLOSET MADERA(2N)AMAR/NOGAL S/FORRO</v>
          </cell>
          <cell r="C620" t="str">
            <v>M2</v>
          </cell>
          <cell r="D620" t="str">
            <v>12.22</v>
          </cell>
          <cell r="E620">
            <v>547630</v>
          </cell>
        </row>
        <row r="621">
          <cell r="A621" t="str">
            <v>12.23</v>
          </cell>
          <cell r="B621" t="str">
            <v>CLOSET MADERA(2N)CEDRO FORRADO</v>
          </cell>
          <cell r="C621" t="str">
            <v>M2</v>
          </cell>
          <cell r="D621" t="str">
            <v>12.23</v>
          </cell>
          <cell r="E621">
            <v>627630</v>
          </cell>
        </row>
        <row r="622">
          <cell r="A622" t="str">
            <v>12.24</v>
          </cell>
          <cell r="B622" t="str">
            <v>CLOSET MADERA(2N)CEDRO S/FORRO</v>
          </cell>
          <cell r="C622" t="str">
            <v>M2</v>
          </cell>
          <cell r="D622" t="str">
            <v>12.24</v>
          </cell>
          <cell r="E622">
            <v>577630</v>
          </cell>
        </row>
        <row r="623">
          <cell r="A623" t="str">
            <v>12.25</v>
          </cell>
          <cell r="B623" t="str">
            <v>CLOSET MADERA(2N)CEDRO ARCHIVO FORRADO</v>
          </cell>
          <cell r="C623" t="str">
            <v>M2</v>
          </cell>
          <cell r="D623" t="str">
            <v>12.25</v>
          </cell>
          <cell r="E623">
            <v>597630</v>
          </cell>
        </row>
        <row r="624">
          <cell r="A624" t="str">
            <v>12.26</v>
          </cell>
          <cell r="B624" t="str">
            <v>PASAMANOS MADERA CEDRO A=15CM E=2CM</v>
          </cell>
          <cell r="C624" t="str">
            <v>ML</v>
          </cell>
          <cell r="D624" t="str">
            <v>12.26</v>
          </cell>
          <cell r="E624">
            <v>86130.5</v>
          </cell>
        </row>
        <row r="625">
          <cell r="A625" t="str">
            <v>12.27</v>
          </cell>
          <cell r="B625" t="str">
            <v>ENCHAPE LISTON MACH.PINO PATULA</v>
          </cell>
          <cell r="C625" t="str">
            <v>M2</v>
          </cell>
          <cell r="D625" t="str">
            <v>12.27</v>
          </cell>
          <cell r="E625">
            <v>46089.85</v>
          </cell>
        </row>
        <row r="626">
          <cell r="A626" t="str">
            <v>12.28</v>
          </cell>
          <cell r="B626" t="str">
            <v>ENCHAPE EN TRIPLEX CEDRO CAQUETA 4MM</v>
          </cell>
          <cell r="C626" t="str">
            <v>M2</v>
          </cell>
          <cell r="D626" t="str">
            <v>12.28</v>
          </cell>
          <cell r="E626">
            <v>142324.79999999999</v>
          </cell>
        </row>
        <row r="627">
          <cell r="A627" t="str">
            <v>12.29</v>
          </cell>
          <cell r="B627" t="str">
            <v>ENCHAPE GRADAS GRANADILLO</v>
          </cell>
          <cell r="C627" t="str">
            <v>UND</v>
          </cell>
          <cell r="D627" t="str">
            <v>12.29</v>
          </cell>
          <cell r="E627">
            <v>181785.375</v>
          </cell>
        </row>
        <row r="628">
          <cell r="A628" t="str">
            <v>12.30</v>
          </cell>
          <cell r="B628" t="str">
            <v>MARCO MACHARE 80-90 H=210C</v>
          </cell>
          <cell r="C628" t="str">
            <v>UND</v>
          </cell>
          <cell r="D628" t="str">
            <v>12.30</v>
          </cell>
          <cell r="E628">
            <v>95756.250000000015</v>
          </cell>
        </row>
        <row r="629">
          <cell r="A629" t="str">
            <v>12.31</v>
          </cell>
          <cell r="B629" t="str">
            <v>MARCO MAD.AMARILLO-NOGAL 80-100 H=210CM</v>
          </cell>
          <cell r="C629" t="str">
            <v>UND</v>
          </cell>
          <cell r="D629" t="str">
            <v>12.31</v>
          </cell>
          <cell r="E629">
            <v>107384.93333333335</v>
          </cell>
        </row>
        <row r="630">
          <cell r="A630">
            <v>13</v>
          </cell>
          <cell r="B630" t="str">
            <v>CARPINTERIA METALICA</v>
          </cell>
          <cell r="C630">
            <v>0</v>
          </cell>
          <cell r="D630">
            <v>13</v>
          </cell>
          <cell r="E630">
            <v>0</v>
          </cell>
        </row>
        <row r="631">
          <cell r="A631" t="str">
            <v>13.1</v>
          </cell>
          <cell r="B631" t="str">
            <v xml:space="preserve"> SUMINISTRO E INSTALACION VENTANA LAMINA CALIBRE 18 INC. ANTICORR.</v>
          </cell>
          <cell r="C631" t="str">
            <v>M2</v>
          </cell>
          <cell r="D631" t="str">
            <v>13.1</v>
          </cell>
          <cell r="E631">
            <v>77644.75</v>
          </cell>
        </row>
        <row r="632">
          <cell r="A632" t="str">
            <v>13.2</v>
          </cell>
          <cell r="B632" t="str">
            <v xml:space="preserve"> SUMINISTRO E INSTALACIÓN PUERTA EN LAMINA CAL 18 INC. ANTICORR.</v>
          </cell>
          <cell r="C632" t="str">
            <v>M2</v>
          </cell>
          <cell r="D632" t="str">
            <v>13.2</v>
          </cell>
          <cell r="E632">
            <v>166125.30181818182</v>
          </cell>
        </row>
        <row r="633">
          <cell r="A633" t="str">
            <v>13.3</v>
          </cell>
          <cell r="B633" t="str">
            <v xml:space="preserve"> SUMINISTRO E INSTALACIÓNPUERTA VENTANA EN LAMINA CAL 18 INC. ANTICORR.</v>
          </cell>
          <cell r="C633" t="str">
            <v>M2</v>
          </cell>
          <cell r="D633" t="str">
            <v>13.3</v>
          </cell>
          <cell r="E633">
            <v>149187.96000000002</v>
          </cell>
        </row>
        <row r="634">
          <cell r="A634" t="str">
            <v>13.4</v>
          </cell>
          <cell r="B634" t="str">
            <v>SUMINISTRO E INSTALACION VENTANA LAM.PERSIANA FIJA CAL.20</v>
          </cell>
          <cell r="C634" t="str">
            <v>M2</v>
          </cell>
          <cell r="D634" t="str">
            <v>13.4</v>
          </cell>
          <cell r="E634">
            <v>129163.9323076923</v>
          </cell>
        </row>
        <row r="635">
          <cell r="A635" t="str">
            <v>13.5</v>
          </cell>
          <cell r="B635" t="str">
            <v>SUMINISTRO E INSTALACION VENTANA LAM.VIDRIO SENCILLA CAL.20 COR.</v>
          </cell>
          <cell r="C635" t="str">
            <v>M2</v>
          </cell>
          <cell r="D635" t="str">
            <v>13.5</v>
          </cell>
          <cell r="E635">
            <v>107208.58000000002</v>
          </cell>
        </row>
        <row r="636">
          <cell r="A636" t="str">
            <v>13.6</v>
          </cell>
          <cell r="B636" t="str">
            <v>SUMINISTRO E INSTALACION VENTANA LAM.VIDRIO-VARILLA C.20 BASCUL.</v>
          </cell>
          <cell r="C636" t="str">
            <v>M2</v>
          </cell>
          <cell r="D636" t="str">
            <v>13.6</v>
          </cell>
          <cell r="E636">
            <v>113957.89230769229</v>
          </cell>
        </row>
        <row r="637">
          <cell r="A637" t="str">
            <v>13.7</v>
          </cell>
          <cell r="B637" t="str">
            <v>SUMINISTRO E INSTALACION VENTANA LAM.VIDRIO-VARILLA CAL.20 COR.</v>
          </cell>
          <cell r="C637" t="str">
            <v>M2</v>
          </cell>
          <cell r="D637" t="str">
            <v>13.7</v>
          </cell>
          <cell r="E637">
            <v>132632.20000000001</v>
          </cell>
        </row>
        <row r="638">
          <cell r="A638" t="str">
            <v>13.8</v>
          </cell>
          <cell r="B638" t="str">
            <v>SUMINISTRO E INSTALACION VENTANA LAM.VIDRIO-VARILLA CAL.20 FIJA</v>
          </cell>
          <cell r="C638" t="str">
            <v>M2</v>
          </cell>
          <cell r="D638" t="str">
            <v>13.8</v>
          </cell>
          <cell r="E638">
            <v>126332.2</v>
          </cell>
        </row>
        <row r="639">
          <cell r="A639" t="str">
            <v>13.9</v>
          </cell>
          <cell r="B639" t="str">
            <v>SUMINISTRO E INSTALACION VENTANA LAM.VIDRIO-VARILLA CAL.20 BAT.</v>
          </cell>
          <cell r="C639" t="str">
            <v>M2</v>
          </cell>
          <cell r="D639" t="str">
            <v>13.9</v>
          </cell>
          <cell r="E639">
            <v>116988.7</v>
          </cell>
        </row>
        <row r="640">
          <cell r="A640" t="str">
            <v>13.10</v>
          </cell>
          <cell r="B640" t="str">
            <v>SUMINISTRO E INSTALACION MARCO PUERTA LAMINA CAL.20</v>
          </cell>
          <cell r="C640" t="str">
            <v>UND</v>
          </cell>
          <cell r="D640" t="str">
            <v>13.10</v>
          </cell>
          <cell r="E640">
            <v>73923.600000000006</v>
          </cell>
        </row>
        <row r="641">
          <cell r="A641" t="str">
            <v>13.11</v>
          </cell>
          <cell r="B641" t="str">
            <v>SUMINISTRO E INSTALACION HOJAPUERTA LAMINA</v>
          </cell>
          <cell r="C641" t="str">
            <v>UND</v>
          </cell>
          <cell r="D641" t="str">
            <v>13.11</v>
          </cell>
          <cell r="E641">
            <v>99006.65</v>
          </cell>
        </row>
        <row r="642">
          <cell r="A642" t="str">
            <v>13.12</v>
          </cell>
          <cell r="B642" t="str">
            <v>SUMINISTRO E INSTALACION PUERTA LAMINA CAL.20</v>
          </cell>
          <cell r="C642" t="str">
            <v>M2</v>
          </cell>
          <cell r="D642" t="str">
            <v>13.12</v>
          </cell>
          <cell r="E642">
            <v>133017.37</v>
          </cell>
        </row>
        <row r="643">
          <cell r="A643" t="str">
            <v>13.13</v>
          </cell>
          <cell r="B643" t="str">
            <v>SUMINISTRO E INSTALACION VENTANA EXISTENTE LAMINA</v>
          </cell>
          <cell r="C643" t="str">
            <v>M2</v>
          </cell>
          <cell r="D643" t="str">
            <v>13.13</v>
          </cell>
          <cell r="E643">
            <v>17531.5</v>
          </cell>
        </row>
        <row r="644">
          <cell r="A644" t="str">
            <v>13.14</v>
          </cell>
          <cell r="B644" t="str">
            <v xml:space="preserve">SUMINISTRO E INSTALACION MARCO LAM.GALV. CAL.20 </v>
          </cell>
          <cell r="C644" t="str">
            <v>ML</v>
          </cell>
          <cell r="D644" t="str">
            <v>13.14</v>
          </cell>
          <cell r="E644">
            <v>18891.174999999999</v>
          </cell>
        </row>
        <row r="645">
          <cell r="A645" t="str">
            <v>13.15</v>
          </cell>
          <cell r="B645" t="str">
            <v>SUMINISTRO E INSTALACION MARCO VENTANA LAM.CEL.H &lt;0.50 M CAL.20</v>
          </cell>
          <cell r="C645" t="str">
            <v>ML</v>
          </cell>
          <cell r="D645" t="str">
            <v>13.15</v>
          </cell>
          <cell r="E645">
            <v>33993.745000000003</v>
          </cell>
        </row>
        <row r="646">
          <cell r="A646" t="str">
            <v>13.16</v>
          </cell>
          <cell r="B646" t="str">
            <v>MARCO SUMINISTRO E INSTALACION VENTANA LAM.CEL.H &gt;0.51 M CAL.20</v>
          </cell>
          <cell r="C646" t="str">
            <v>M2</v>
          </cell>
          <cell r="D646" t="str">
            <v>13.16</v>
          </cell>
          <cell r="E646">
            <v>81565.244999999995</v>
          </cell>
        </row>
        <row r="647">
          <cell r="A647" t="str">
            <v>13.17</v>
          </cell>
          <cell r="B647" t="str">
            <v>HOJALAM.GALV. LLENA CAL.20 BAT</v>
          </cell>
          <cell r="C647" t="str">
            <v>M2</v>
          </cell>
          <cell r="D647" t="str">
            <v>13.17</v>
          </cell>
          <cell r="E647">
            <v>131205.9</v>
          </cell>
        </row>
        <row r="648">
          <cell r="A648" t="str">
            <v>13.18</v>
          </cell>
          <cell r="B648" t="str">
            <v>HOJALAM.ENTAMB. CAL.20 BAT.</v>
          </cell>
          <cell r="C648" t="str">
            <v>M2</v>
          </cell>
          <cell r="D648" t="str">
            <v>13.18</v>
          </cell>
          <cell r="E648">
            <v>145281.56</v>
          </cell>
        </row>
        <row r="649">
          <cell r="A649" t="str">
            <v>13.19</v>
          </cell>
          <cell r="B649" t="str">
            <v>HOJALAM.LLENA CAL.20 BAT.</v>
          </cell>
          <cell r="C649" t="str">
            <v>M2</v>
          </cell>
          <cell r="D649" t="str">
            <v>13.19</v>
          </cell>
          <cell r="E649">
            <v>115304.09999999999</v>
          </cell>
        </row>
        <row r="650">
          <cell r="A650" t="str">
            <v>13.20</v>
          </cell>
          <cell r="B650" t="str">
            <v>HOJALAM.LLENA CAL.20 COR.</v>
          </cell>
          <cell r="C650" t="str">
            <v>M2</v>
          </cell>
          <cell r="D650" t="str">
            <v>13.20</v>
          </cell>
          <cell r="E650">
            <v>151522.6</v>
          </cell>
        </row>
        <row r="651">
          <cell r="A651" t="str">
            <v>13.21</v>
          </cell>
          <cell r="B651" t="str">
            <v>HOJALAM.LLENA CAL.20 VAI.</v>
          </cell>
          <cell r="C651" t="str">
            <v>M2</v>
          </cell>
          <cell r="D651" t="str">
            <v>13.21</v>
          </cell>
          <cell r="E651">
            <v>109043.09999999999</v>
          </cell>
        </row>
        <row r="652">
          <cell r="A652" t="str">
            <v>13.22</v>
          </cell>
          <cell r="B652" t="str">
            <v>REJA SEGUR.LAMI.TUB.1x1 CAL.20</v>
          </cell>
          <cell r="C652" t="str">
            <v>M2</v>
          </cell>
          <cell r="D652" t="str">
            <v>13.22</v>
          </cell>
          <cell r="E652">
            <v>102618.59230769231</v>
          </cell>
        </row>
        <row r="653">
          <cell r="A653" t="str">
            <v>13.23</v>
          </cell>
          <cell r="B653" t="str">
            <v>ANGULO DE HIERRO 2"x2" x1/ 4"</v>
          </cell>
          <cell r="C653" t="str">
            <v>ML</v>
          </cell>
          <cell r="D653" t="str">
            <v>13.23</v>
          </cell>
          <cell r="E653">
            <v>11581.6</v>
          </cell>
        </row>
        <row r="654">
          <cell r="A654" t="str">
            <v>13.24</v>
          </cell>
          <cell r="B654" t="str">
            <v>BARANDA INDIV.TUBO GALV. 1,1/2" C/SOPORT</v>
          </cell>
          <cell r="C654" t="str">
            <v>ML</v>
          </cell>
          <cell r="D654" t="str">
            <v>13.24</v>
          </cell>
          <cell r="E654">
            <v>46549.123333333337</v>
          </cell>
        </row>
        <row r="655">
          <cell r="A655" t="str">
            <v>13.25</v>
          </cell>
          <cell r="B655" t="str">
            <v>BARANDA INDIV.TUBO GALV. 2" C/SOPORT</v>
          </cell>
          <cell r="C655" t="str">
            <v>ML</v>
          </cell>
          <cell r="D655" t="str">
            <v>13.25</v>
          </cell>
          <cell r="E655">
            <v>51073.523333333331</v>
          </cell>
        </row>
        <row r="656">
          <cell r="A656" t="str">
            <v>13.26</v>
          </cell>
          <cell r="B656" t="str">
            <v>BARANDA-PASAM.LAM.GALV 2,1/2x1,1/2x1,1/2</v>
          </cell>
          <cell r="C656" t="str">
            <v>ML</v>
          </cell>
          <cell r="D656" t="str">
            <v>13.26</v>
          </cell>
          <cell r="E656">
            <v>120850.89</v>
          </cell>
        </row>
        <row r="657">
          <cell r="A657" t="str">
            <v>13.27</v>
          </cell>
          <cell r="B657" t="str">
            <v>CADENA BAJANTE AGUAS LLUVIAS</v>
          </cell>
          <cell r="C657" t="str">
            <v>ML</v>
          </cell>
          <cell r="D657" t="str">
            <v>13.27</v>
          </cell>
          <cell r="E657">
            <v>4975.6666666666661</v>
          </cell>
        </row>
        <row r="658">
          <cell r="A658" t="str">
            <v>13.28</v>
          </cell>
          <cell r="B658" t="str">
            <v>INSTAL.BAR.INDIV.TUBO GALV. 1,1/2"-2"</v>
          </cell>
          <cell r="C658" t="str">
            <v>ML</v>
          </cell>
          <cell r="D658" t="str">
            <v>13.28</v>
          </cell>
          <cell r="E658">
            <v>16978.125</v>
          </cell>
        </row>
        <row r="659">
          <cell r="A659" t="str">
            <v>13.29</v>
          </cell>
          <cell r="B659" t="str">
            <v xml:space="preserve">MARCO ANGULO CAJA INSPEC. </v>
          </cell>
          <cell r="C659" t="str">
            <v>ML</v>
          </cell>
          <cell r="D659" t="str">
            <v>13.29</v>
          </cell>
          <cell r="E659">
            <v>18944.315000000002</v>
          </cell>
        </row>
        <row r="660">
          <cell r="A660" t="str">
            <v>13.30</v>
          </cell>
          <cell r="B660" t="str">
            <v>PASAMANOS TUBO GALV. 1,1/2" S/BARROTES</v>
          </cell>
          <cell r="C660" t="str">
            <v>M2</v>
          </cell>
          <cell r="D660" t="str">
            <v>13.30</v>
          </cell>
          <cell r="E660">
            <v>152146.98000000001</v>
          </cell>
        </row>
        <row r="661">
          <cell r="A661" t="str">
            <v>13.31</v>
          </cell>
          <cell r="B661" t="str">
            <v>PASAMANOS TUBO GALV. 2" S/BARROTES</v>
          </cell>
          <cell r="C661" t="str">
            <v>M2</v>
          </cell>
          <cell r="D661" t="str">
            <v>13.31</v>
          </cell>
          <cell r="E661">
            <v>174768.97999999998</v>
          </cell>
        </row>
        <row r="662">
          <cell r="A662" t="str">
            <v>13.32</v>
          </cell>
          <cell r="B662" t="str">
            <v>REJA SEGURIDAD ANGULO 1X1/8"-PLAT.1X3/16</v>
          </cell>
          <cell r="C662" t="str">
            <v>M2</v>
          </cell>
          <cell r="D662" t="str">
            <v>13.32</v>
          </cell>
          <cell r="E662">
            <v>125325.95</v>
          </cell>
        </row>
        <row r="663">
          <cell r="A663" t="str">
            <v>13.33</v>
          </cell>
          <cell r="B663" t="str">
            <v>REJA SEGURIDAD ANGULO 1X1/8"-VAR.1/2"C.</v>
          </cell>
          <cell r="C663" t="str">
            <v>M2</v>
          </cell>
          <cell r="D663" t="str">
            <v>13.33</v>
          </cell>
          <cell r="E663">
            <v>116529.42499999999</v>
          </cell>
        </row>
        <row r="664">
          <cell r="A664" t="str">
            <v>13.34</v>
          </cell>
          <cell r="B664" t="str">
            <v>REJA SEGURIDAD ANGULO-1X1/8" MALLA #10</v>
          </cell>
          <cell r="C664" t="str">
            <v>M2</v>
          </cell>
          <cell r="D664" t="str">
            <v>13.34</v>
          </cell>
          <cell r="E664">
            <v>70105.306666666671</v>
          </cell>
        </row>
        <row r="665">
          <cell r="A665" t="str">
            <v>13.35</v>
          </cell>
          <cell r="B665" t="str">
            <v>REJA SEGURIDAD PATIO VARILLA 1/2"</v>
          </cell>
          <cell r="C665" t="str">
            <v>M2</v>
          </cell>
          <cell r="D665" t="str">
            <v>13.35</v>
          </cell>
          <cell r="E665">
            <v>73229.48</v>
          </cell>
        </row>
        <row r="666">
          <cell r="A666" t="str">
            <v>13.36</v>
          </cell>
          <cell r="B666" t="str">
            <v>BASURERO A.INOX D=40 H=110-S/PARALES</v>
          </cell>
          <cell r="C666" t="str">
            <v>UND</v>
          </cell>
          <cell r="D666" t="str">
            <v>13.36</v>
          </cell>
          <cell r="E666">
            <v>704932</v>
          </cell>
        </row>
        <row r="667">
          <cell r="A667" t="str">
            <v>13.37</v>
          </cell>
          <cell r="B667" t="str">
            <v>MESON ACERO INOX.ENTREPANO &lt;0.50M C.18</v>
          </cell>
          <cell r="C667" t="str">
            <v>ML</v>
          </cell>
          <cell r="D667" t="str">
            <v>13.37</v>
          </cell>
          <cell r="E667">
            <v>138240.25</v>
          </cell>
        </row>
        <row r="668">
          <cell r="A668" t="str">
            <v>13.38</v>
          </cell>
          <cell r="B668" t="str">
            <v>MESON ACERO INOX.&gt;0.61 M CAL.18</v>
          </cell>
          <cell r="C668" t="str">
            <v>M2</v>
          </cell>
          <cell r="D668" t="str">
            <v>13.38</v>
          </cell>
          <cell r="E668">
            <v>321254</v>
          </cell>
        </row>
        <row r="669">
          <cell r="A669" t="str">
            <v>13.39</v>
          </cell>
          <cell r="B669" t="str">
            <v>BARANDA INDIV.TUBO GALV. 2" C/SOPORT</v>
          </cell>
          <cell r="C669" t="str">
            <v>ML</v>
          </cell>
          <cell r="D669" t="str">
            <v>13.39</v>
          </cell>
          <cell r="E669">
            <v>53852.377500000002</v>
          </cell>
        </row>
        <row r="670">
          <cell r="A670" t="str">
            <v>13.40</v>
          </cell>
          <cell r="B670" t="str">
            <v>PASAMANOS TUBO GALV. 2" S/BARROTES</v>
          </cell>
          <cell r="C670" t="str">
            <v>M2</v>
          </cell>
          <cell r="D670" t="str">
            <v>13.40</v>
          </cell>
          <cell r="E670">
            <v>174768.97999999998</v>
          </cell>
        </row>
        <row r="671">
          <cell r="A671" t="str">
            <v>13.41</v>
          </cell>
          <cell r="B671" t="str">
            <v>PASAMANOS-PARED TUBO GALV. 2" C/SOPORTES</v>
          </cell>
          <cell r="C671" t="str">
            <v>ML</v>
          </cell>
          <cell r="D671" t="str">
            <v>13.41</v>
          </cell>
          <cell r="E671">
            <v>69378.11</v>
          </cell>
        </row>
        <row r="672">
          <cell r="A672" t="str">
            <v>13.42</v>
          </cell>
          <cell r="B672" t="str">
            <v>REJA CLARABOYA LAM.TECHO 0.60*0.80 M C18</v>
          </cell>
          <cell r="C672" t="str">
            <v>UND</v>
          </cell>
          <cell r="D672" t="str">
            <v>13.42</v>
          </cell>
          <cell r="E672">
            <v>91591.792307692303</v>
          </cell>
        </row>
        <row r="673">
          <cell r="A673" t="str">
            <v>13.43</v>
          </cell>
          <cell r="B673" t="str">
            <v>VENTANA ALUM.BASCULANTE P.38-31</v>
          </cell>
          <cell r="C673" t="str">
            <v>M2</v>
          </cell>
          <cell r="D673" t="str">
            <v>13.43</v>
          </cell>
          <cell r="E673">
            <v>137452</v>
          </cell>
        </row>
        <row r="674">
          <cell r="A674" t="str">
            <v>13.44</v>
          </cell>
          <cell r="B674" t="str">
            <v xml:space="preserve">VENTANA ALUM.CORREDIZA </v>
          </cell>
          <cell r="C674" t="str">
            <v>M2</v>
          </cell>
          <cell r="D674" t="str">
            <v>13.44</v>
          </cell>
          <cell r="E674">
            <v>140682.25</v>
          </cell>
        </row>
        <row r="675">
          <cell r="A675" t="str">
            <v>13.45</v>
          </cell>
          <cell r="B675" t="str">
            <v>VENTANA ALUM.FIJA P.38-31</v>
          </cell>
          <cell r="C675" t="str">
            <v>M2</v>
          </cell>
          <cell r="D675" t="str">
            <v>13.45</v>
          </cell>
          <cell r="E675">
            <v>126211.5</v>
          </cell>
        </row>
        <row r="676">
          <cell r="A676" t="str">
            <v>13.46</v>
          </cell>
          <cell r="B676" t="str">
            <v>VENTANA ALUM.FIJA P.50-20</v>
          </cell>
          <cell r="C676" t="str">
            <v>M2</v>
          </cell>
          <cell r="D676" t="str">
            <v>13.46</v>
          </cell>
          <cell r="E676">
            <v>103211.5</v>
          </cell>
        </row>
        <row r="677">
          <cell r="A677" t="str">
            <v>13.47</v>
          </cell>
          <cell r="B677" t="str">
            <v>VENTANA ALUM.FIJA P.7-44</v>
          </cell>
          <cell r="C677" t="str">
            <v>M2</v>
          </cell>
          <cell r="D677" t="str">
            <v>13.47</v>
          </cell>
          <cell r="E677">
            <v>98211.5</v>
          </cell>
        </row>
        <row r="678">
          <cell r="A678" t="str">
            <v>13.48</v>
          </cell>
          <cell r="B678" t="str">
            <v>VENTANA ALUM.PERSIANA</v>
          </cell>
          <cell r="C678" t="str">
            <v>M2</v>
          </cell>
          <cell r="D678" t="str">
            <v>13.48</v>
          </cell>
          <cell r="E678">
            <v>174058.17499999999</v>
          </cell>
        </row>
        <row r="679">
          <cell r="A679" t="str">
            <v>13.49</v>
          </cell>
          <cell r="B679" t="str">
            <v xml:space="preserve">MARCO ALUM.   LISO </v>
          </cell>
          <cell r="C679" t="str">
            <v>ML</v>
          </cell>
          <cell r="D679" t="str">
            <v>13.49</v>
          </cell>
          <cell r="E679">
            <v>132196.65000000002</v>
          </cell>
        </row>
        <row r="680">
          <cell r="A680" t="str">
            <v>13.50</v>
          </cell>
          <cell r="B680" t="str">
            <v xml:space="preserve">DIV.ALUM.-ACRILICO 50% CORREDIZA </v>
          </cell>
          <cell r="C680" t="str">
            <v>M2</v>
          </cell>
          <cell r="D680" t="str">
            <v>13.50</v>
          </cell>
          <cell r="E680">
            <v>123131.5</v>
          </cell>
        </row>
        <row r="681">
          <cell r="A681" t="str">
            <v>13.51</v>
          </cell>
          <cell r="B681" t="str">
            <v xml:space="preserve">DIV.ALUM.ACRILICO 75% CORREDIZA </v>
          </cell>
          <cell r="C681" t="str">
            <v>M2</v>
          </cell>
          <cell r="D681" t="str">
            <v>13.51</v>
          </cell>
          <cell r="E681">
            <v>126354.5</v>
          </cell>
        </row>
        <row r="682">
          <cell r="A682" t="str">
            <v>13.52</v>
          </cell>
          <cell r="B682" t="str">
            <v>DIV.METALICA BANO L.ACERO INOX C.18</v>
          </cell>
          <cell r="C682" t="str">
            <v>M2</v>
          </cell>
          <cell r="D682" t="str">
            <v>13.52</v>
          </cell>
          <cell r="E682">
            <v>326375.96999999997</v>
          </cell>
        </row>
        <row r="683">
          <cell r="A683" t="str">
            <v>13.53</v>
          </cell>
          <cell r="B683" t="str">
            <v>DIV.METALICA BANO L.GALVIZADA C-20 [E]</v>
          </cell>
          <cell r="C683" t="str">
            <v>M2</v>
          </cell>
          <cell r="D683" t="str">
            <v>13.53</v>
          </cell>
          <cell r="E683">
            <v>214038.1</v>
          </cell>
        </row>
        <row r="684">
          <cell r="A684" t="str">
            <v>13.54</v>
          </cell>
          <cell r="B684" t="str">
            <v>DIV.METALICA BANO LAM.COLD ROLL C.18 LL.</v>
          </cell>
          <cell r="C684" t="str">
            <v>M2</v>
          </cell>
          <cell r="D684" t="str">
            <v>13.54</v>
          </cell>
          <cell r="E684">
            <v>185178.01</v>
          </cell>
        </row>
        <row r="685">
          <cell r="A685" t="str">
            <v>13.55</v>
          </cell>
          <cell r="B685" t="str">
            <v>DIV.METALICA BANO LAMINA COLD ROLL. C-20</v>
          </cell>
          <cell r="C685" t="str">
            <v>M2</v>
          </cell>
          <cell r="D685" t="str">
            <v>13.55</v>
          </cell>
          <cell r="E685">
            <v>173145.64</v>
          </cell>
        </row>
        <row r="686">
          <cell r="A686" t="str">
            <v>13.56</v>
          </cell>
          <cell r="B686" t="str">
            <v>DIV.METALICA BANO LAMINA COLD ROLL. C-22</v>
          </cell>
          <cell r="C686" t="str">
            <v>M2</v>
          </cell>
          <cell r="D686" t="str">
            <v>13.56</v>
          </cell>
          <cell r="E686">
            <v>169966.03</v>
          </cell>
        </row>
        <row r="687">
          <cell r="A687" t="str">
            <v>13.57</v>
          </cell>
          <cell r="B687" t="str">
            <v>DIV.METALICA BANO LAMINA GALVANIZA. C-22</v>
          </cell>
          <cell r="C687" t="str">
            <v>M2</v>
          </cell>
          <cell r="D687" t="str">
            <v>13.57</v>
          </cell>
          <cell r="E687">
            <v>177820.72999999998</v>
          </cell>
        </row>
        <row r="688">
          <cell r="A688">
            <v>14</v>
          </cell>
          <cell r="B688" t="str">
            <v>APARATOS SANITARIOS</v>
          </cell>
          <cell r="C688">
            <v>0</v>
          </cell>
          <cell r="D688">
            <v>14</v>
          </cell>
          <cell r="E688">
            <v>0</v>
          </cell>
        </row>
        <row r="689">
          <cell r="A689" t="str">
            <v>14.1</v>
          </cell>
          <cell r="B689" t="str">
            <v>SUMINISTRO E INSTALACION DUCHA MEZCLADORA GRIV L PRISMA-GALAX (M)</v>
          </cell>
          <cell r="C689" t="str">
            <v>UND</v>
          </cell>
          <cell r="D689" t="str">
            <v>14.1</v>
          </cell>
          <cell r="E689">
            <v>82662.500000000015</v>
          </cell>
        </row>
        <row r="690">
          <cell r="A690" t="str">
            <v>14.2</v>
          </cell>
          <cell r="B690" t="str">
            <v>SUMINISTRO E INSTALACION DUCHA SENCILLA L.PICIS (E)</v>
          </cell>
          <cell r="C690" t="str">
            <v>UND</v>
          </cell>
          <cell r="D690" t="str">
            <v>14.2</v>
          </cell>
          <cell r="E690">
            <v>53662.5</v>
          </cell>
        </row>
        <row r="691">
          <cell r="A691" t="str">
            <v>14.3</v>
          </cell>
          <cell r="B691" t="str">
            <v>SUMINISTRO E INSTALACION COMBO SANITARIO ECONOMICO [S+L+G+I]</v>
          </cell>
          <cell r="C691" t="str">
            <v>JGO</v>
          </cell>
          <cell r="D691" t="str">
            <v>14.3</v>
          </cell>
          <cell r="E691">
            <v>212834.45</v>
          </cell>
        </row>
        <row r="692">
          <cell r="A692" t="str">
            <v>14.4</v>
          </cell>
          <cell r="B692" t="str">
            <v>SUMINISTRO E INSTALACION LAVAMANOS COLGAR LINEA ECONOMICA</v>
          </cell>
          <cell r="C692" t="str">
            <v>UND</v>
          </cell>
          <cell r="D692" t="str">
            <v>14.4</v>
          </cell>
          <cell r="E692">
            <v>70491.3</v>
          </cell>
        </row>
        <row r="693">
          <cell r="A693" t="str">
            <v>14.5</v>
          </cell>
          <cell r="B693" t="str">
            <v>SUMINISTRO E INSTALACION LAVAMANOS COLGAR LINEA MEDIA</v>
          </cell>
          <cell r="C693" t="str">
            <v>UND</v>
          </cell>
          <cell r="D693" t="str">
            <v>14.5</v>
          </cell>
          <cell r="E693">
            <v>95491.3</v>
          </cell>
        </row>
        <row r="694">
          <cell r="A694" t="str">
            <v>14.6</v>
          </cell>
          <cell r="B694" t="str">
            <v>SUMINISTRO E INSTALACION LAVAMANOS COLGAR PEDESTAL LINEA ECONOMICA</v>
          </cell>
          <cell r="C694" t="str">
            <v>JGO</v>
          </cell>
          <cell r="D694" t="str">
            <v>14.6</v>
          </cell>
          <cell r="E694">
            <v>86890.675000000003</v>
          </cell>
        </row>
        <row r="695">
          <cell r="A695" t="str">
            <v>14.7</v>
          </cell>
          <cell r="B695" t="str">
            <v>SUMINISTRO E INSTALACIONLAVAMANOS COLGAR PEDESTAL LINEA MEDIA</v>
          </cell>
          <cell r="C695" t="str">
            <v>JGO</v>
          </cell>
          <cell r="D695" t="str">
            <v>14.7</v>
          </cell>
          <cell r="E695">
            <v>110890.675</v>
          </cell>
        </row>
        <row r="696">
          <cell r="A696" t="str">
            <v>14.8</v>
          </cell>
          <cell r="B696" t="str">
            <v>SUMINISTRO E INSTALACION LAVAMANOS SOBREPONER MEZ.LINEA ECONOMICA</v>
          </cell>
          <cell r="C696" t="str">
            <v>UND</v>
          </cell>
          <cell r="D696" t="str">
            <v>14.8</v>
          </cell>
          <cell r="E696">
            <v>128840.47500000001</v>
          </cell>
        </row>
        <row r="697">
          <cell r="A697" t="str">
            <v>14.9</v>
          </cell>
          <cell r="B697" t="str">
            <v xml:space="preserve"> SUMINISTRO E INSTALACION LAVAMANOS SOBREPONER MEZC.LINEA MEDIA</v>
          </cell>
          <cell r="C697" t="str">
            <v>UND</v>
          </cell>
          <cell r="D697" t="str">
            <v>14.9</v>
          </cell>
          <cell r="E697">
            <v>203012.97500000001</v>
          </cell>
        </row>
        <row r="698">
          <cell r="A698" t="str">
            <v>14.10</v>
          </cell>
          <cell r="B698" t="str">
            <v xml:space="preserve"> SUMINISTRO E INSTALACION ORINAL MEDIANO</v>
          </cell>
          <cell r="C698" t="str">
            <v>UND</v>
          </cell>
          <cell r="D698" t="str">
            <v>14.10</v>
          </cell>
          <cell r="E698">
            <v>162360</v>
          </cell>
        </row>
        <row r="699">
          <cell r="A699" t="str">
            <v>14.11</v>
          </cell>
          <cell r="B699" t="str">
            <v xml:space="preserve"> SUMINISTRO E INSTALACION ORINAL PEQUENO</v>
          </cell>
          <cell r="C699" t="str">
            <v>UND</v>
          </cell>
          <cell r="D699" t="str">
            <v>14.11</v>
          </cell>
          <cell r="E699">
            <v>125628.8</v>
          </cell>
        </row>
        <row r="700">
          <cell r="A700" t="str">
            <v>14.12</v>
          </cell>
          <cell r="B700" t="str">
            <v>INSTALACION APARATO SANITARIO</v>
          </cell>
          <cell r="C700" t="str">
            <v>UND</v>
          </cell>
          <cell r="D700" t="str">
            <v>14.12</v>
          </cell>
          <cell r="E700">
            <v>19059.375</v>
          </cell>
        </row>
        <row r="701">
          <cell r="A701" t="str">
            <v>14.13</v>
          </cell>
          <cell r="B701" t="str">
            <v xml:space="preserve"> SUMINISTRO E INSTALACION CALENTADOR AGUA</v>
          </cell>
          <cell r="C701" t="str">
            <v>UND</v>
          </cell>
          <cell r="D701" t="str">
            <v>14.13</v>
          </cell>
          <cell r="E701">
            <v>1090650</v>
          </cell>
        </row>
        <row r="702">
          <cell r="A702" t="str">
            <v>14.14</v>
          </cell>
          <cell r="B702" t="str">
            <v xml:space="preserve"> SUMINISTRO E INSTALACION INCRUSTACION CERAMICA</v>
          </cell>
          <cell r="C702" t="str">
            <v>UND</v>
          </cell>
          <cell r="D702" t="str">
            <v>14.14</v>
          </cell>
          <cell r="E702">
            <v>51848.675000000003</v>
          </cell>
        </row>
        <row r="703">
          <cell r="A703" t="str">
            <v>14.15</v>
          </cell>
          <cell r="B703" t="str">
            <v xml:space="preserve"> SUMINISTRO E INSTALACION LAVAMANOS COLGAR</v>
          </cell>
          <cell r="C703" t="str">
            <v>UND</v>
          </cell>
          <cell r="D703" t="str">
            <v>14.15</v>
          </cell>
          <cell r="E703">
            <v>70023.3</v>
          </cell>
        </row>
        <row r="704">
          <cell r="A704" t="str">
            <v>14.16</v>
          </cell>
          <cell r="B704" t="str">
            <v xml:space="preserve"> SUMINISTRO E INSTALACION SANITARIO</v>
          </cell>
          <cell r="C704" t="str">
            <v>UND</v>
          </cell>
          <cell r="D704" t="str">
            <v>14.16</v>
          </cell>
          <cell r="E704">
            <v>136059.375</v>
          </cell>
        </row>
        <row r="705">
          <cell r="A705" t="str">
            <v>14.17</v>
          </cell>
          <cell r="B705" t="str">
            <v xml:space="preserve"> APARATOS SANITARIOS BAJO CONSUMO CON VALVULA ANTIVANDALICA</v>
          </cell>
          <cell r="C705" t="str">
            <v>UND</v>
          </cell>
          <cell r="D705" t="str">
            <v>14.17</v>
          </cell>
          <cell r="E705">
            <v>547259</v>
          </cell>
        </row>
        <row r="706">
          <cell r="A706" t="str">
            <v>14.18</v>
          </cell>
          <cell r="B706" t="str">
            <v xml:space="preserve"> SUMINISTRO E INSTLACION DE SECADOR ELECTRICO PARA MANOS, AUTOMATICO (MANOS LIBRES)</v>
          </cell>
          <cell r="C706" t="str">
            <v>UND</v>
          </cell>
          <cell r="D706" t="str">
            <v>14.18</v>
          </cell>
          <cell r="E706">
            <v>412662.5</v>
          </cell>
        </row>
        <row r="707">
          <cell r="A707" t="str">
            <v>14.19</v>
          </cell>
          <cell r="B707" t="str">
            <v xml:space="preserve"> SUMINISTRO E INSTALACION SANITARIO INFANTIL CORONA</v>
          </cell>
          <cell r="C707" t="str">
            <v>JGO</v>
          </cell>
          <cell r="D707" t="str">
            <v>14.19</v>
          </cell>
          <cell r="E707">
            <v>352265</v>
          </cell>
        </row>
        <row r="708">
          <cell r="A708" t="str">
            <v>14.20</v>
          </cell>
          <cell r="B708" t="str">
            <v xml:space="preserve"> SUMINISTRO E INSTALACION SANITARIO LINEA ECONOMICA </v>
          </cell>
          <cell r="C708" t="str">
            <v>JGO</v>
          </cell>
          <cell r="D708" t="str">
            <v>14.20</v>
          </cell>
          <cell r="E708">
            <v>142724.99999999997</v>
          </cell>
        </row>
        <row r="709">
          <cell r="A709" t="str">
            <v>14.21</v>
          </cell>
          <cell r="B709" t="str">
            <v xml:space="preserve"> SUMINISTRO E INSTALACION SANITARIO LINEA MEDIA </v>
          </cell>
          <cell r="C709" t="str">
            <v>JGO</v>
          </cell>
          <cell r="D709" t="str">
            <v>14.21</v>
          </cell>
          <cell r="E709">
            <v>224725</v>
          </cell>
        </row>
        <row r="710">
          <cell r="A710">
            <v>15</v>
          </cell>
          <cell r="B710" t="str">
            <v>VIDRIOS Y CERRADURAS</v>
          </cell>
          <cell r="C710">
            <v>0</v>
          </cell>
          <cell r="D710">
            <v>15</v>
          </cell>
          <cell r="E710">
            <v>0</v>
          </cell>
        </row>
        <row r="711">
          <cell r="A711" t="str">
            <v>15.1</v>
          </cell>
          <cell r="B711" t="str">
            <v>CANTONERA ELECTRICA</v>
          </cell>
          <cell r="C711" t="str">
            <v>UND</v>
          </cell>
          <cell r="D711" t="str">
            <v>15.1</v>
          </cell>
          <cell r="E711">
            <v>120597</v>
          </cell>
        </row>
        <row r="712">
          <cell r="A712" t="str">
            <v>15.2</v>
          </cell>
          <cell r="B712" t="str">
            <v>CERRADURA SAFE ENTRADA (CILIN)</v>
          </cell>
          <cell r="C712" t="str">
            <v>UND</v>
          </cell>
          <cell r="D712" t="str">
            <v>15.2</v>
          </cell>
          <cell r="E712">
            <v>132662.5</v>
          </cell>
        </row>
        <row r="713">
          <cell r="A713" t="str">
            <v>15.3</v>
          </cell>
          <cell r="B713" t="str">
            <v>CERRADURA SAFE PICO-LORO PTA.ALUM</v>
          </cell>
          <cell r="C713" t="str">
            <v>UND</v>
          </cell>
          <cell r="D713" t="str">
            <v>15.3</v>
          </cell>
          <cell r="E713">
            <v>47969.499999999993</v>
          </cell>
        </row>
        <row r="714">
          <cell r="A714" t="str">
            <v>15.4</v>
          </cell>
          <cell r="B714" t="str">
            <v>CERRADURA SCHLAGE ENTRADA APTO.</v>
          </cell>
          <cell r="C714" t="str">
            <v>UND</v>
          </cell>
          <cell r="D714" t="str">
            <v>15.4</v>
          </cell>
          <cell r="E714">
            <v>62070.5</v>
          </cell>
        </row>
        <row r="715">
          <cell r="A715" t="str">
            <v>15.5</v>
          </cell>
          <cell r="B715" t="str">
            <v>CERRADURA YALE 1/4 DE VUELTA</v>
          </cell>
          <cell r="C715" t="str">
            <v>UND</v>
          </cell>
          <cell r="D715" t="str">
            <v>15.5</v>
          </cell>
          <cell r="E715">
            <v>85389.500000000015</v>
          </cell>
        </row>
        <row r="716">
          <cell r="A716" t="str">
            <v>15.6</v>
          </cell>
          <cell r="B716" t="str">
            <v>CERRADURA YALE TRES VUELTAS</v>
          </cell>
          <cell r="C716" t="str">
            <v>UND</v>
          </cell>
          <cell r="D716" t="str">
            <v>15.6</v>
          </cell>
          <cell r="E716">
            <v>101758.5</v>
          </cell>
        </row>
        <row r="717">
          <cell r="A717" t="str">
            <v>15.7</v>
          </cell>
          <cell r="B717" t="str">
            <v>CERROJO SCHLAGE SEGURIDAD 1/4 DE VUELTA</v>
          </cell>
          <cell r="C717" t="str">
            <v>UND</v>
          </cell>
          <cell r="D717" t="str">
            <v>15.7</v>
          </cell>
          <cell r="E717">
            <v>62927.5</v>
          </cell>
        </row>
        <row r="718">
          <cell r="A718" t="str">
            <v>15.8</v>
          </cell>
          <cell r="B718" t="str">
            <v>MANIJA METALICA</v>
          </cell>
          <cell r="C718" t="str">
            <v>UND</v>
          </cell>
          <cell r="D718" t="str">
            <v>15.8</v>
          </cell>
          <cell r="E718">
            <v>21755.5</v>
          </cell>
        </row>
        <row r="719">
          <cell r="A719" t="str">
            <v>15.9</v>
          </cell>
          <cell r="B719" t="str">
            <v>PIVOTE AEREO MARCO PUERTA VAIVEN</v>
          </cell>
          <cell r="C719" t="str">
            <v>UND</v>
          </cell>
          <cell r="D719" t="str">
            <v>15.9</v>
          </cell>
          <cell r="E719">
            <v>51996.875</v>
          </cell>
        </row>
        <row r="720">
          <cell r="A720" t="str">
            <v>15.10</v>
          </cell>
          <cell r="B720" t="str">
            <v>TOPE PARA PUERTA</v>
          </cell>
          <cell r="C720" t="str">
            <v>UND</v>
          </cell>
          <cell r="D720" t="str">
            <v>15.10</v>
          </cell>
          <cell r="E720">
            <v>5548.5</v>
          </cell>
        </row>
        <row r="721">
          <cell r="A721" t="str">
            <v>15.11</v>
          </cell>
          <cell r="B721" t="str">
            <v>PIVOTE AEREO MARCO LISO PUERTA VAIVEN</v>
          </cell>
          <cell r="C721" t="str">
            <v>UND</v>
          </cell>
          <cell r="D721" t="str">
            <v>15.11</v>
          </cell>
          <cell r="E721">
            <v>61996.875</v>
          </cell>
        </row>
        <row r="722">
          <cell r="A722" t="str">
            <v>15.12</v>
          </cell>
          <cell r="B722" t="str">
            <v>CERRADURA SAFE ALCOBA [CILIN]</v>
          </cell>
          <cell r="C722" t="str">
            <v>UND</v>
          </cell>
          <cell r="D722" t="str">
            <v>15.12</v>
          </cell>
          <cell r="E722">
            <v>42662.499999999993</v>
          </cell>
        </row>
        <row r="723">
          <cell r="A723" t="str">
            <v>15.13</v>
          </cell>
          <cell r="B723" t="str">
            <v>CERRADURA SCHLAGE ALCOBA MOD. BELL WOOD</v>
          </cell>
          <cell r="C723" t="str">
            <v>UND</v>
          </cell>
          <cell r="D723" t="str">
            <v>15.13</v>
          </cell>
          <cell r="E723">
            <v>44992.499999999993</v>
          </cell>
        </row>
        <row r="724">
          <cell r="A724" t="str">
            <v>15.14</v>
          </cell>
          <cell r="B724" t="str">
            <v>CERRADURA YALE ALCOBA REF.5304 C/P</v>
          </cell>
          <cell r="C724" t="str">
            <v>UND</v>
          </cell>
          <cell r="D724" t="str">
            <v>15.14</v>
          </cell>
          <cell r="E724">
            <v>75472.5</v>
          </cell>
        </row>
        <row r="725">
          <cell r="A725" t="str">
            <v>15.15</v>
          </cell>
          <cell r="B725" t="str">
            <v>BLOQUE VIDRIO 19X19X08 CM COLOR ( INSOLUX)</v>
          </cell>
          <cell r="C725" t="str">
            <v>M2</v>
          </cell>
          <cell r="D725" t="str">
            <v>15.15</v>
          </cell>
          <cell r="E725">
            <v>269233.125</v>
          </cell>
        </row>
        <row r="726">
          <cell r="A726" t="str">
            <v>15.16</v>
          </cell>
          <cell r="B726" t="str">
            <v>BLOQUE VIDRIO 19x19x08 CM (INSOLUX)</v>
          </cell>
          <cell r="C726" t="str">
            <v>M2</v>
          </cell>
          <cell r="D726" t="str">
            <v>15.16</v>
          </cell>
          <cell r="E726">
            <v>185233.125</v>
          </cell>
        </row>
        <row r="727">
          <cell r="A727" t="str">
            <v>15.17</v>
          </cell>
          <cell r="B727" t="str">
            <v>VIDRIO BRONCE ANTISOL 4 MM</v>
          </cell>
          <cell r="C727" t="str">
            <v>M2</v>
          </cell>
          <cell r="D727" t="str">
            <v>15.17</v>
          </cell>
          <cell r="E727">
            <v>36493.400000000009</v>
          </cell>
        </row>
        <row r="728">
          <cell r="A728" t="str">
            <v>15.18</v>
          </cell>
          <cell r="B728" t="str">
            <v>VIDRIO ESMERILADO DE 4MM</v>
          </cell>
          <cell r="C728" t="str">
            <v>M2</v>
          </cell>
          <cell r="D728" t="str">
            <v>15.18</v>
          </cell>
          <cell r="E728">
            <v>40439.300000000003</v>
          </cell>
        </row>
        <row r="729">
          <cell r="A729" t="str">
            <v>15.19</v>
          </cell>
          <cell r="B729" t="str">
            <v>VIDRIO ESMERILADO DE 5MM</v>
          </cell>
          <cell r="C729" t="str">
            <v>M2</v>
          </cell>
          <cell r="D729" t="str">
            <v>15.19</v>
          </cell>
          <cell r="E729">
            <v>41921.900000000009</v>
          </cell>
        </row>
        <row r="730">
          <cell r="A730" t="str">
            <v>15.20</v>
          </cell>
          <cell r="B730" t="str">
            <v>VIDRIO ESMERILADO DE 6MM</v>
          </cell>
          <cell r="C730" t="str">
            <v>M2</v>
          </cell>
          <cell r="D730" t="str">
            <v>15.20</v>
          </cell>
          <cell r="E730">
            <v>49355.900000000009</v>
          </cell>
        </row>
        <row r="731">
          <cell r="A731" t="str">
            <v>15.21</v>
          </cell>
          <cell r="B731" t="str">
            <v>VIDRIO LAMINADO BRONCE 7 MM</v>
          </cell>
          <cell r="C731" t="str">
            <v>M2</v>
          </cell>
          <cell r="D731" t="str">
            <v>15.21</v>
          </cell>
          <cell r="E731">
            <v>137862.15</v>
          </cell>
        </row>
        <row r="732">
          <cell r="A732" t="str">
            <v>15.22</v>
          </cell>
          <cell r="B732" t="str">
            <v>VIDRIO LAMINADO BRONCE 8 MM</v>
          </cell>
          <cell r="C732" t="str">
            <v>M2</v>
          </cell>
          <cell r="D732" t="str">
            <v>15.22</v>
          </cell>
          <cell r="E732">
            <v>148801.52500000002</v>
          </cell>
        </row>
        <row r="733">
          <cell r="A733" t="str">
            <v>15.23</v>
          </cell>
          <cell r="B733" t="str">
            <v>VIDRIO LAMINADO BRONCE 10 MM</v>
          </cell>
          <cell r="C733" t="str">
            <v>M2</v>
          </cell>
          <cell r="D733" t="str">
            <v>15.23</v>
          </cell>
          <cell r="E733">
            <v>170308.49615384615</v>
          </cell>
        </row>
        <row r="734">
          <cell r="A734" t="str">
            <v>15.24</v>
          </cell>
          <cell r="B734" t="str">
            <v>VIDRIO LAMINADO INCOLORO 6 MM</v>
          </cell>
          <cell r="C734" t="str">
            <v>M2</v>
          </cell>
          <cell r="D734" t="str">
            <v>15.24</v>
          </cell>
          <cell r="E734">
            <v>101008.49615384614</v>
          </cell>
        </row>
        <row r="735">
          <cell r="A735" t="str">
            <v>15.25</v>
          </cell>
          <cell r="B735" t="str">
            <v>VIDRIO LAMINADO INCOLORO 7 MM</v>
          </cell>
          <cell r="C735" t="str">
            <v>M2</v>
          </cell>
          <cell r="D735" t="str">
            <v>15.25</v>
          </cell>
          <cell r="E735">
            <v>114658.49615384614</v>
          </cell>
        </row>
        <row r="736">
          <cell r="A736" t="str">
            <v>15.26</v>
          </cell>
          <cell r="B736" t="str">
            <v>VIDRIO LAMINADO INCOLORO 8 MM</v>
          </cell>
          <cell r="C736" t="str">
            <v>M2</v>
          </cell>
          <cell r="D736" t="str">
            <v>15.26</v>
          </cell>
          <cell r="E736">
            <v>128899.96250000001</v>
          </cell>
        </row>
        <row r="737">
          <cell r="A737" t="str">
            <v>15.27</v>
          </cell>
          <cell r="B737" t="str">
            <v>VIDRIO LAMINADO INCOLORO 10 MM</v>
          </cell>
          <cell r="C737" t="str">
            <v>M2</v>
          </cell>
          <cell r="D737" t="str">
            <v>15.27</v>
          </cell>
          <cell r="E737">
            <v>166137.77499999999</v>
          </cell>
        </row>
        <row r="738">
          <cell r="A738" t="str">
            <v>15.28</v>
          </cell>
          <cell r="B738" t="str">
            <v>VIDRIO MARTILLADO 4 MM</v>
          </cell>
          <cell r="C738" t="str">
            <v>M2</v>
          </cell>
          <cell r="D738" t="str">
            <v>15.28</v>
          </cell>
          <cell r="E738">
            <v>34734.65</v>
          </cell>
        </row>
        <row r="739">
          <cell r="A739" t="str">
            <v>15.29</v>
          </cell>
          <cell r="B739" t="str">
            <v>VIDRIO TEMPLADO BRONCE 4 MM</v>
          </cell>
          <cell r="C739" t="str">
            <v>M2</v>
          </cell>
          <cell r="D739" t="str">
            <v>15.29</v>
          </cell>
          <cell r="E739">
            <v>123342.39999999999</v>
          </cell>
        </row>
        <row r="740">
          <cell r="A740" t="str">
            <v>15.30</v>
          </cell>
          <cell r="B740" t="str">
            <v>VIDRIO TEMPLADO BRONCE 5 MM</v>
          </cell>
          <cell r="C740" t="str">
            <v>M2</v>
          </cell>
          <cell r="D740" t="str">
            <v>15.30</v>
          </cell>
          <cell r="E740">
            <v>133842.4</v>
          </cell>
        </row>
        <row r="741">
          <cell r="A741" t="str">
            <v>15.31</v>
          </cell>
          <cell r="B741" t="str">
            <v>VIDRIO TEMPLADO BRONCE 6 MM</v>
          </cell>
          <cell r="C741" t="str">
            <v>M2</v>
          </cell>
          <cell r="D741" t="str">
            <v>15.31</v>
          </cell>
          <cell r="E741">
            <v>160092.4</v>
          </cell>
        </row>
        <row r="742">
          <cell r="A742" t="str">
            <v>15.32</v>
          </cell>
          <cell r="B742" t="str">
            <v>VIDRIO TEMPLADO BRONCE 8 MM</v>
          </cell>
          <cell r="C742" t="str">
            <v>M2</v>
          </cell>
          <cell r="D742" t="str">
            <v>15.32</v>
          </cell>
          <cell r="E742">
            <v>206292.4</v>
          </cell>
        </row>
        <row r="743">
          <cell r="A743" t="str">
            <v>15.33</v>
          </cell>
          <cell r="B743" t="str">
            <v>VIDRIO TEMPLADO BRONCE 10 MM</v>
          </cell>
          <cell r="C743" t="str">
            <v>M2</v>
          </cell>
          <cell r="D743" t="str">
            <v>15.33</v>
          </cell>
          <cell r="E743">
            <v>270342.40000000002</v>
          </cell>
        </row>
        <row r="744">
          <cell r="A744" t="str">
            <v>15.34</v>
          </cell>
          <cell r="B744" t="str">
            <v>VIDRIO TEMPLADO INCOLORO 4 MM</v>
          </cell>
          <cell r="C744" t="str">
            <v>M2</v>
          </cell>
          <cell r="D744" t="str">
            <v>15.34</v>
          </cell>
          <cell r="E744">
            <v>118092.4</v>
          </cell>
        </row>
        <row r="745">
          <cell r="A745" t="str">
            <v>15.35</v>
          </cell>
          <cell r="B745" t="str">
            <v>VIDRIO TEMPLADO INCOLORO 5 MM</v>
          </cell>
          <cell r="C745" t="str">
            <v>M2</v>
          </cell>
          <cell r="D745" t="str">
            <v>15.35</v>
          </cell>
          <cell r="E745">
            <v>128592.4</v>
          </cell>
        </row>
        <row r="746">
          <cell r="A746" t="str">
            <v>15.36</v>
          </cell>
          <cell r="B746" t="str">
            <v>VIDRIO TEMPLADO INCOLORO 6 MM</v>
          </cell>
          <cell r="C746" t="str">
            <v>M2</v>
          </cell>
          <cell r="D746" t="str">
            <v>15.36</v>
          </cell>
          <cell r="E746">
            <v>152742.39999999999</v>
          </cell>
        </row>
        <row r="747">
          <cell r="A747" t="str">
            <v>15.37</v>
          </cell>
          <cell r="B747" t="str">
            <v>VIDRIO TEMPLADO INCOLORO 8 MM</v>
          </cell>
          <cell r="C747" t="str">
            <v>M2</v>
          </cell>
          <cell r="D747" t="str">
            <v>15.37</v>
          </cell>
          <cell r="E747">
            <v>196842.4</v>
          </cell>
        </row>
        <row r="748">
          <cell r="A748" t="str">
            <v>15.38</v>
          </cell>
          <cell r="B748" t="str">
            <v>VIDRIO TEMPLADO INCOLORO 10 MM</v>
          </cell>
          <cell r="C748" t="str">
            <v>M2</v>
          </cell>
          <cell r="D748" t="str">
            <v>15.38</v>
          </cell>
          <cell r="E748">
            <v>259842.4</v>
          </cell>
        </row>
        <row r="749">
          <cell r="A749" t="str">
            <v>15.39</v>
          </cell>
          <cell r="B749" t="str">
            <v>VIDRIO TRANSPARENTE 3 MM</v>
          </cell>
          <cell r="C749" t="str">
            <v>M2</v>
          </cell>
          <cell r="D749" t="str">
            <v>15.39</v>
          </cell>
          <cell r="E749">
            <v>11293.400000000001</v>
          </cell>
        </row>
        <row r="750">
          <cell r="A750" t="str">
            <v>15.40</v>
          </cell>
          <cell r="B750" t="str">
            <v>VIDRIO TRANSPARENTE 4 MM</v>
          </cell>
          <cell r="C750" t="str">
            <v>M2</v>
          </cell>
          <cell r="D750" t="str">
            <v>15.40</v>
          </cell>
          <cell r="E750">
            <v>12343.400000000001</v>
          </cell>
        </row>
        <row r="751">
          <cell r="A751" t="str">
            <v>15.41</v>
          </cell>
          <cell r="B751" t="str">
            <v>VIDRIO TRANSPARENTE 5 MM</v>
          </cell>
          <cell r="C751" t="str">
            <v>M2</v>
          </cell>
          <cell r="D751" t="str">
            <v>15.41</v>
          </cell>
          <cell r="E751">
            <v>13393.400000000001</v>
          </cell>
        </row>
        <row r="752">
          <cell r="A752" t="str">
            <v>15.42</v>
          </cell>
          <cell r="B752" t="str">
            <v>VIDRIO TRANSPARENTE 6 MM</v>
          </cell>
          <cell r="C752" t="str">
            <v>M2</v>
          </cell>
          <cell r="D752" t="str">
            <v>15.42</v>
          </cell>
          <cell r="E752">
            <v>15140.707692307693</v>
          </cell>
        </row>
        <row r="753">
          <cell r="A753" t="str">
            <v>15.43</v>
          </cell>
          <cell r="B753" t="str">
            <v>ESPEJO CLARO DE 3MM</v>
          </cell>
          <cell r="C753" t="str">
            <v>M2</v>
          </cell>
          <cell r="D753" t="str">
            <v>15.43</v>
          </cell>
          <cell r="E753">
            <v>36493.400000000009</v>
          </cell>
        </row>
        <row r="754">
          <cell r="A754" t="str">
            <v>15.44</v>
          </cell>
          <cell r="B754" t="str">
            <v>ESPEJO CLARO DE 4 MM</v>
          </cell>
          <cell r="C754" t="str">
            <v>M2</v>
          </cell>
          <cell r="D754" t="str">
            <v>15.44</v>
          </cell>
          <cell r="E754">
            <v>52243.400000000009</v>
          </cell>
        </row>
        <row r="755">
          <cell r="A755" t="str">
            <v>15.45</v>
          </cell>
          <cell r="B755" t="str">
            <v>INSTALACION ESPEJO</v>
          </cell>
          <cell r="C755" t="str">
            <v>M2</v>
          </cell>
          <cell r="D755" t="str">
            <v>15.45</v>
          </cell>
          <cell r="E755">
            <v>4993.4000000000005</v>
          </cell>
        </row>
        <row r="756">
          <cell r="A756">
            <v>16</v>
          </cell>
          <cell r="B756" t="str">
            <v>OBRAS EXTERIORES</v>
          </cell>
          <cell r="C756">
            <v>0</v>
          </cell>
          <cell r="D756">
            <v>16</v>
          </cell>
          <cell r="E756">
            <v>0</v>
          </cell>
        </row>
        <row r="757">
          <cell r="A757" t="str">
            <v>16.1</v>
          </cell>
          <cell r="B757" t="str">
            <v>ARBOL PINO - EUCALIPTO H= 30- 50CM</v>
          </cell>
          <cell r="C757" t="str">
            <v>UND</v>
          </cell>
          <cell r="D757" t="str">
            <v>16.1</v>
          </cell>
          <cell r="E757">
            <v>7087.1</v>
          </cell>
        </row>
        <row r="758">
          <cell r="A758" t="str">
            <v>16.2</v>
          </cell>
          <cell r="B758" t="str">
            <v xml:space="preserve"> LAVADA DE FACHADA EN LADRILLO A LA VISTA</v>
          </cell>
          <cell r="C758" t="str">
            <v>M2</v>
          </cell>
          <cell r="D758" t="str">
            <v>16.2</v>
          </cell>
          <cell r="E758">
            <v>13457.916666666668</v>
          </cell>
        </row>
        <row r="759">
          <cell r="A759" t="str">
            <v>16.3</v>
          </cell>
          <cell r="B759" t="str">
            <v>COLOCACION PRADO EXISTENTE</v>
          </cell>
          <cell r="C759" t="str">
            <v>M2</v>
          </cell>
          <cell r="D759" t="str">
            <v>16.3</v>
          </cell>
          <cell r="E759">
            <v>21597.75</v>
          </cell>
        </row>
        <row r="760">
          <cell r="A760" t="str">
            <v>16.4</v>
          </cell>
          <cell r="B760" t="str">
            <v>TIERRA NEGRA PARA NIVELACION</v>
          </cell>
          <cell r="C760" t="str">
            <v>M3</v>
          </cell>
          <cell r="D760" t="str">
            <v>16.4</v>
          </cell>
          <cell r="E760">
            <v>73869.375</v>
          </cell>
        </row>
        <row r="761">
          <cell r="A761" t="str">
            <v>16.5</v>
          </cell>
          <cell r="B761" t="str">
            <v>CONCRETO ESTRIADO RAMPAS 2500 PSI</v>
          </cell>
          <cell r="C761" t="str">
            <v>M2</v>
          </cell>
          <cell r="D761" t="str">
            <v>16.5</v>
          </cell>
          <cell r="E761">
            <v>76204.675000000003</v>
          </cell>
        </row>
        <row r="762">
          <cell r="A762" t="str">
            <v>16.6</v>
          </cell>
          <cell r="B762" t="str">
            <v>PISO EN GRAMA INCL. TIERRA NEGRA</v>
          </cell>
          <cell r="C762" t="str">
            <v>M2</v>
          </cell>
          <cell r="D762" t="str">
            <v>16.6</v>
          </cell>
          <cell r="E762">
            <v>41836.875</v>
          </cell>
        </row>
        <row r="763">
          <cell r="A763" t="str">
            <v>16.7</v>
          </cell>
          <cell r="B763" t="str">
            <v>ASEO GENERAL PARA ENTREGA</v>
          </cell>
          <cell r="C763" t="str">
            <v>M2</v>
          </cell>
          <cell r="D763" t="str">
            <v>16.7</v>
          </cell>
          <cell r="E763">
            <v>3931.1</v>
          </cell>
        </row>
        <row r="764">
          <cell r="A764">
            <v>17</v>
          </cell>
          <cell r="B764" t="str">
            <v>INSTALACIONES DEPORTIVAS</v>
          </cell>
          <cell r="C764">
            <v>0</v>
          </cell>
          <cell r="D764">
            <v>17</v>
          </cell>
          <cell r="E764">
            <v>0</v>
          </cell>
        </row>
        <row r="765">
          <cell r="A765" t="str">
            <v>17.1</v>
          </cell>
          <cell r="B765" t="str">
            <v>CANCHA MULTIPLE TUBO AGUA NEGRA TIPO PESADO 2" INCLUYE TABLERO</v>
          </cell>
          <cell r="C765" t="str">
            <v>JGO</v>
          </cell>
          <cell r="D765" t="str">
            <v>17.1</v>
          </cell>
          <cell r="E765">
            <v>3738869.5</v>
          </cell>
        </row>
        <row r="766">
          <cell r="A766" t="str">
            <v>17.2</v>
          </cell>
          <cell r="B766" t="str">
            <v>ACRÍLICO 10 MM DE ANCLAR AL PISO</v>
          </cell>
          <cell r="C766" t="str">
            <v>JGO</v>
          </cell>
          <cell r="D766" t="str">
            <v>17.2</v>
          </cell>
          <cell r="E766">
            <v>359332.25</v>
          </cell>
        </row>
        <row r="767">
          <cell r="A767" t="str">
            <v>17.3</v>
          </cell>
          <cell r="B767" t="str">
            <v>CANCHA MULTIPLE TUBO AGUA NEGRA TIPO PESADO 2" INCLUYE TABLERO</v>
          </cell>
          <cell r="C767" t="str">
            <v>JGO</v>
          </cell>
          <cell r="D767" t="str">
            <v>17.3</v>
          </cell>
          <cell r="E767">
            <v>3786266.5</v>
          </cell>
        </row>
        <row r="768">
          <cell r="A768" t="str">
            <v>17.4</v>
          </cell>
          <cell r="B768" t="str">
            <v>CANCHA PARA SOLO BALONCESTO DE ANCLAR AL PISO</v>
          </cell>
          <cell r="C768" t="str">
            <v>JGO</v>
          </cell>
          <cell r="D768" t="str">
            <v>17.4</v>
          </cell>
          <cell r="E768">
            <v>3458069.5</v>
          </cell>
        </row>
        <row r="769">
          <cell r="A769" t="str">
            <v>17.5</v>
          </cell>
          <cell r="B769" t="str">
            <v>CANCHA PARA SOLO BALONCESTO C/ RODACHINES Y CILINDRO</v>
          </cell>
          <cell r="C769" t="str">
            <v>JGO</v>
          </cell>
          <cell r="D769" t="str">
            <v>17.5</v>
          </cell>
          <cell r="E769">
            <v>3293891.5000000005</v>
          </cell>
        </row>
        <row r="770">
          <cell r="A770" t="str">
            <v>17.6</v>
          </cell>
          <cell r="B770" t="str">
            <v>CANCHA PARA MICROFUTBOL</v>
          </cell>
          <cell r="C770" t="str">
            <v>JGO</v>
          </cell>
          <cell r="D770" t="str">
            <v>17.6</v>
          </cell>
          <cell r="E770">
            <v>1437866.25</v>
          </cell>
        </row>
        <row r="771">
          <cell r="A771" t="str">
            <v>17.7</v>
          </cell>
          <cell r="B771" t="str">
            <v>CANCHA PARA MINIBALONCESTO Y MINIFUTBOL</v>
          </cell>
          <cell r="C771" t="str">
            <v>UND</v>
          </cell>
          <cell r="D771" t="str">
            <v>17.7</v>
          </cell>
          <cell r="E771">
            <v>3436080</v>
          </cell>
        </row>
        <row r="772">
          <cell r="A772" t="str">
            <v>17.8</v>
          </cell>
          <cell r="B772" t="str">
            <v>DEMARCACIÓN CON PINTURA TIPO TRÁFICO E=0.08 M</v>
          </cell>
          <cell r="C772" t="str">
            <v>ML</v>
          </cell>
          <cell r="D772" t="str">
            <v>17.8</v>
          </cell>
          <cell r="E772">
            <v>3982.5</v>
          </cell>
        </row>
        <row r="773">
          <cell r="A773">
            <v>18</v>
          </cell>
          <cell r="B773" t="str">
            <v>PISOS EN ADOQUINES Y EN LOSETAS</v>
          </cell>
          <cell r="C773">
            <v>0</v>
          </cell>
          <cell r="D773">
            <v>18</v>
          </cell>
          <cell r="E773">
            <v>0</v>
          </cell>
        </row>
        <row r="774">
          <cell r="A774" t="str">
            <v>18.1</v>
          </cell>
          <cell r="B774" t="str">
            <v>CENEFA EN ADOQUIN DE ARCILLA a=6cm( suministro einstalacion . No incluye material de base)</v>
          </cell>
          <cell r="C774" t="str">
            <v>ML</v>
          </cell>
          <cell r="D774" t="str">
            <v>18.1</v>
          </cell>
          <cell r="E774">
            <v>9869.5</v>
          </cell>
        </row>
        <row r="775">
          <cell r="A775" t="str">
            <v>18.2</v>
          </cell>
          <cell r="B775" t="str">
            <v>CONTENEDOR DE RAICES TIPO B20 (TIPO A)(1.2*1.2*1m. Incluye suministro , construccion y filro de gravilla. No incluye tierra)</v>
          </cell>
          <cell r="C775" t="str">
            <v>UND</v>
          </cell>
          <cell r="D775" t="str">
            <v>18.2</v>
          </cell>
          <cell r="E775">
            <v>533234.35714285716</v>
          </cell>
        </row>
        <row r="776">
          <cell r="A776" t="str">
            <v>18.3</v>
          </cell>
          <cell r="B776" t="str">
            <v>CONTENEDOR DE RAICES TIPO B25 (TIPO A)(1.2*1.2*1m. Incluye suministro , construccion y filro de gravilla. No incluye tierra)</v>
          </cell>
          <cell r="C776" t="str">
            <v>UND</v>
          </cell>
          <cell r="D776" t="str">
            <v>18.3</v>
          </cell>
          <cell r="E776">
            <v>533234.35714285716</v>
          </cell>
        </row>
        <row r="777">
          <cell r="A777" t="str">
            <v>18.4</v>
          </cell>
          <cell r="B777" t="str">
            <v>PISO EN ADOQUIN DE ARCILLA 20*10*6 cm (suministro e instalacion. Incluye base 3 cm arena nivelacion y arena de sella)</v>
          </cell>
          <cell r="C777" t="str">
            <v>M2</v>
          </cell>
          <cell r="D777" t="str">
            <v>18.4</v>
          </cell>
          <cell r="E777">
            <v>57709.25</v>
          </cell>
        </row>
        <row r="778">
          <cell r="A778" t="str">
            <v>18.5</v>
          </cell>
          <cell r="B778" t="str">
            <v>PISO EN ADOQUIN DE ARCILLA 26*6*6 cm (suministro e instalacion. Incluye base 3 cm arena nivelacion y arena de sella)</v>
          </cell>
          <cell r="C778" t="str">
            <v>M2</v>
          </cell>
          <cell r="D778" t="str">
            <v>18.5</v>
          </cell>
          <cell r="E778">
            <v>74634.25</v>
          </cell>
        </row>
        <row r="779">
          <cell r="A779" t="str">
            <v>18.6</v>
          </cell>
          <cell r="B779" t="str">
            <v>PISO EN ADOQUIN DE CONCRETO  A25 20*10*6 cm (suministro e instalacion. Incluye base 3 cm arena nivelacion y arena de sella)</v>
          </cell>
          <cell r="C779" t="str">
            <v>M2</v>
          </cell>
          <cell r="D779" t="str">
            <v>18.6</v>
          </cell>
          <cell r="E779">
            <v>64384.25</v>
          </cell>
        </row>
        <row r="780">
          <cell r="A780" t="str">
            <v>18.7</v>
          </cell>
          <cell r="B780" t="str">
            <v>PISO EN LOSETA PREFABRICADA A30 (suministro e instalacion. Incluye base 4cm arena nivelacion y arena de sello)</v>
          </cell>
          <cell r="C780" t="str">
            <v>M2</v>
          </cell>
          <cell r="D780" t="str">
            <v>18.7</v>
          </cell>
          <cell r="E780">
            <v>66609.375</v>
          </cell>
        </row>
        <row r="781">
          <cell r="A781" t="str">
            <v>18.8</v>
          </cell>
          <cell r="B781" t="str">
            <v>PISO EN LOSETA PREFABRICADA A30 (suministro e instalacion. Incluye base 4cm mortero 1:5 y arena de sello)</v>
          </cell>
          <cell r="C781" t="str">
            <v>M2</v>
          </cell>
          <cell r="D781" t="str">
            <v>18.8</v>
          </cell>
          <cell r="E781">
            <v>67526.8</v>
          </cell>
        </row>
        <row r="782">
          <cell r="A782" t="str">
            <v>18.9</v>
          </cell>
          <cell r="B782" t="str">
            <v>PISO EN LOSETA PREFABRICADA A30 (suministro e instalacion. Incluye base 4cm mortero 2000 psi y arena de sello)</v>
          </cell>
          <cell r="C782" t="str">
            <v>M2</v>
          </cell>
          <cell r="D782" t="str">
            <v>18.9</v>
          </cell>
          <cell r="E782">
            <v>68722</v>
          </cell>
        </row>
        <row r="783">
          <cell r="A783" t="str">
            <v>18.10</v>
          </cell>
          <cell r="B783" t="str">
            <v>PISO EN LOSETA PREFABRICADA A40 (suministro e instalacion. Incluye base 4cm arena nivelacion y arena de sello)</v>
          </cell>
          <cell r="C783" t="str">
            <v>M2</v>
          </cell>
          <cell r="D783" t="str">
            <v>18.10</v>
          </cell>
          <cell r="E783">
            <v>50320.109375</v>
          </cell>
        </row>
        <row r="784">
          <cell r="A784" t="str">
            <v>18.11</v>
          </cell>
          <cell r="B784" t="str">
            <v>PISO EN LOSETA PREFABRICADA A40 (suministro e instalacion. Incluye base 4cm mortero 1:5 y arena de sello)</v>
          </cell>
          <cell r="C784" t="str">
            <v>M2</v>
          </cell>
          <cell r="D784" t="str">
            <v>18.11</v>
          </cell>
          <cell r="E784">
            <v>72526.8</v>
          </cell>
        </row>
        <row r="785">
          <cell r="A785" t="str">
            <v>18.12</v>
          </cell>
          <cell r="B785" t="str">
            <v>PISO EN LOSETA PREFABRICADA A40 (suministro e instalacion. Incluye base 4cm mortero 2000 psi y arena de sello)</v>
          </cell>
          <cell r="C785" t="str">
            <v>M2</v>
          </cell>
          <cell r="D785" t="str">
            <v>18.12</v>
          </cell>
          <cell r="E785">
            <v>73722</v>
          </cell>
        </row>
        <row r="786">
          <cell r="A786" t="str">
            <v>18.13</v>
          </cell>
          <cell r="B786" t="str">
            <v>PISO EN LOSETA PREFABRICADA A50 (suministro e instalacion. Incluye base 4cm arena nivelacion y arena de sello)</v>
          </cell>
          <cell r="C786" t="str">
            <v>M2</v>
          </cell>
          <cell r="D786" t="str">
            <v>18.13</v>
          </cell>
          <cell r="E786">
            <v>69730</v>
          </cell>
        </row>
        <row r="787">
          <cell r="A787" t="str">
            <v>18.14</v>
          </cell>
          <cell r="B787" t="str">
            <v>PISO EN LOSETA PREFABRICADA A50 (suministro e instalacion. Incluye base 4cm mortero 1:5 y arena de sello)</v>
          </cell>
          <cell r="C787" t="str">
            <v>M2</v>
          </cell>
          <cell r="D787" t="str">
            <v>18.14</v>
          </cell>
          <cell r="E787">
            <v>77526.8</v>
          </cell>
        </row>
        <row r="788">
          <cell r="A788" t="str">
            <v>18.15</v>
          </cell>
          <cell r="B788" t="str">
            <v>PISO EN LOSETA PREFABRICADA A50 (suministro e instalacion. Incluye base 4cm mortero 2000 psi y arena de sello)</v>
          </cell>
          <cell r="C788" t="str">
            <v>M2</v>
          </cell>
          <cell r="D788" t="str">
            <v>18.15</v>
          </cell>
          <cell r="E788">
            <v>80542.000000000015</v>
          </cell>
        </row>
        <row r="789">
          <cell r="A789" t="str">
            <v>18.16</v>
          </cell>
          <cell r="B789" t="str">
            <v>PISO EN LOSETA PREFABRICADA A60 (suministro e instalacion. Incluye base 4cm arena nivelacion y arena de sello)</v>
          </cell>
          <cell r="C789" t="str">
            <v>M2</v>
          </cell>
          <cell r="D789" t="str">
            <v>18.16</v>
          </cell>
          <cell r="E789">
            <v>74790</v>
          </cell>
        </row>
        <row r="790">
          <cell r="A790" t="str">
            <v>18.17</v>
          </cell>
          <cell r="B790" t="str">
            <v>PISO EN LOSETA PREFABRICADA A60 (suministro e instalacion. Incluye base 4cm mortero 1:5 y arena de sello)</v>
          </cell>
          <cell r="C790" t="str">
            <v>M2</v>
          </cell>
          <cell r="D790" t="str">
            <v>18.17</v>
          </cell>
          <cell r="E790">
            <v>82526.8</v>
          </cell>
        </row>
        <row r="791">
          <cell r="A791" t="str">
            <v>18.18</v>
          </cell>
          <cell r="B791" t="str">
            <v>PISO EN LOSETA PREFABRICADA A60 (suministro e instalacion. Incluye base 4cm mortero 2000 psi y arena de sello)</v>
          </cell>
          <cell r="C791" t="str">
            <v>M2</v>
          </cell>
          <cell r="D791" t="str">
            <v>18.18</v>
          </cell>
          <cell r="E791">
            <v>83722.000000000015</v>
          </cell>
        </row>
        <row r="792">
          <cell r="A792" t="str">
            <v>18.19</v>
          </cell>
          <cell r="B792" t="str">
            <v>PISO EN TABLETA PREFABRICADA A20 (suministro e instalacion. Incluye base 1.5 cm mortero 1:5 y arena de sello)</v>
          </cell>
          <cell r="C792" t="str">
            <v>M2</v>
          </cell>
          <cell r="D792" t="str">
            <v>18.19</v>
          </cell>
          <cell r="E792">
            <v>62526.8</v>
          </cell>
        </row>
        <row r="793">
          <cell r="A793" t="str">
            <v>18.20</v>
          </cell>
          <cell r="B793" t="str">
            <v>PISO EN TABLETA PREFABRICADA A20 (suministro e instalacion. Incluye base 1.5 cm mortero 2000 PSI y arena de sello)</v>
          </cell>
          <cell r="C793" t="str">
            <v>M2</v>
          </cell>
          <cell r="D793" t="str">
            <v>18.20</v>
          </cell>
          <cell r="E793">
            <v>57693.5</v>
          </cell>
        </row>
        <row r="794">
          <cell r="A794">
            <v>19</v>
          </cell>
          <cell r="B794" t="str">
            <v>ANDENES EN CONCRETO</v>
          </cell>
          <cell r="C794">
            <v>0</v>
          </cell>
          <cell r="D794">
            <v>19</v>
          </cell>
          <cell r="E794">
            <v>0</v>
          </cell>
        </row>
        <row r="795">
          <cell r="A795" t="str">
            <v>19.1</v>
          </cell>
          <cell r="B795" t="str">
            <v>ANDEN EN CONCRETO 3000 PSI (210 kg/cm2) HECHO EN OBRA e= 0.10m (incluye mezcla, formaleteo, fundida y curado)</v>
          </cell>
          <cell r="C795" t="str">
            <v>M2</v>
          </cell>
          <cell r="D795" t="str">
            <v>19.1</v>
          </cell>
          <cell r="E795">
            <v>52901.474999999999</v>
          </cell>
        </row>
        <row r="796">
          <cell r="A796" t="str">
            <v>19.2</v>
          </cell>
          <cell r="B796" t="str">
            <v>ANDEN EN CONCRETO 3000 PSI (210 kg/cm2) PREMEZCLADO e= 0.10m (incluye mezcla, formaleteo, fundida y curado)</v>
          </cell>
          <cell r="C796" t="str">
            <v>M2</v>
          </cell>
          <cell r="D796" t="str">
            <v>19.2</v>
          </cell>
          <cell r="E796">
            <v>52901.474999999999</v>
          </cell>
        </row>
        <row r="797">
          <cell r="A797">
            <v>20</v>
          </cell>
          <cell r="B797" t="str">
            <v>MOBILIARIO URBANO</v>
          </cell>
          <cell r="C797">
            <v>0</v>
          </cell>
          <cell r="D797">
            <v>20</v>
          </cell>
          <cell r="E797">
            <v>0</v>
          </cell>
        </row>
        <row r="798">
          <cell r="A798" t="str">
            <v>20.1</v>
          </cell>
          <cell r="B798" t="str">
            <v>BANCA EN CONCRETO TIPO M30 (Suministro e instalacion. No incluye materiales de base)</v>
          </cell>
          <cell r="C798" t="str">
            <v>UND</v>
          </cell>
          <cell r="D798" t="str">
            <v>20.1</v>
          </cell>
          <cell r="E798">
            <v>467012.125</v>
          </cell>
        </row>
        <row r="799">
          <cell r="A799" t="str">
            <v>20.2</v>
          </cell>
          <cell r="B799" t="str">
            <v>BANCA EN CONCRETO TIPO M31 (suministro e instalacion)</v>
          </cell>
          <cell r="C799" t="str">
            <v>UND</v>
          </cell>
          <cell r="D799" t="str">
            <v>20.2</v>
          </cell>
          <cell r="E799">
            <v>280012.125</v>
          </cell>
        </row>
        <row r="800">
          <cell r="A800" t="str">
            <v>20.3</v>
          </cell>
          <cell r="B800" t="str">
            <v>BANCA EN CONCRETO TIPO M40( suministro e instalacion)</v>
          </cell>
          <cell r="C800" t="str">
            <v>UND</v>
          </cell>
          <cell r="D800" t="str">
            <v>20.3</v>
          </cell>
          <cell r="E800">
            <v>95367.125</v>
          </cell>
        </row>
        <row r="801">
          <cell r="A801" t="str">
            <v>20.4</v>
          </cell>
          <cell r="B801" t="str">
            <v>BANCA EN MADERA TIPO M50 (suministro e instalacion)</v>
          </cell>
          <cell r="C801" t="str">
            <v>UND</v>
          </cell>
          <cell r="D801" t="str">
            <v>20.4</v>
          </cell>
          <cell r="E801">
            <v>339367.125</v>
          </cell>
        </row>
        <row r="802">
          <cell r="A802" t="str">
            <v>20.5</v>
          </cell>
          <cell r="B802" t="str">
            <v>BOLARDO EN CONCRETO TIPO M60 ( suministro e instalacion. Incluye base en concreto 1500 psi . Hecho en obra)</v>
          </cell>
          <cell r="C802" t="str">
            <v>UND</v>
          </cell>
          <cell r="D802" t="str">
            <v>20.5</v>
          </cell>
          <cell r="E802">
            <v>102439.82</v>
          </cell>
        </row>
        <row r="803">
          <cell r="A803" t="str">
            <v>20.6</v>
          </cell>
          <cell r="B803" t="str">
            <v>BOLARDO EN CONCRETO TIPO M60 ( suministro e instalacion. Incluye base en concreto 1500 psi . Premezclado)</v>
          </cell>
          <cell r="C803" t="str">
            <v>UND</v>
          </cell>
          <cell r="D803" t="str">
            <v>20.6</v>
          </cell>
          <cell r="E803">
            <v>129651.63538461537</v>
          </cell>
        </row>
        <row r="804">
          <cell r="A804" t="str">
            <v>20.7</v>
          </cell>
          <cell r="B804" t="str">
            <v>BOLARDO EN CONCRETO TIPO M60 ( suministro e instalacion. Incluye base en concreto 3000 psi . Hecho en obra)</v>
          </cell>
          <cell r="C804" t="str">
            <v>UND</v>
          </cell>
          <cell r="D804" t="str">
            <v>20.7</v>
          </cell>
          <cell r="E804">
            <v>133455.52000000002</v>
          </cell>
        </row>
        <row r="805">
          <cell r="A805" t="str">
            <v>20.8</v>
          </cell>
          <cell r="B805" t="str">
            <v>BOLARDO EN CONCRETO TIPO M60 ( suministro e instalacion. Incluye base en concreto 3000 psi . Premezclado)</v>
          </cell>
          <cell r="C805" t="str">
            <v>UND</v>
          </cell>
          <cell r="D805" t="str">
            <v>20.8</v>
          </cell>
          <cell r="E805">
            <v>106668.19647058824</v>
          </cell>
        </row>
        <row r="806">
          <cell r="A806" t="str">
            <v>20.9</v>
          </cell>
          <cell r="B806" t="str">
            <v>BOLARDO EN CONCRETO TIPO M60 ( suministro e instalacion. No Incluye base en concreto)</v>
          </cell>
          <cell r="C806" t="str">
            <v>UND</v>
          </cell>
          <cell r="D806" t="str">
            <v>20.9</v>
          </cell>
          <cell r="E806">
            <v>108083.96</v>
          </cell>
        </row>
        <row r="807">
          <cell r="A807" t="str">
            <v>20.10</v>
          </cell>
          <cell r="B807" t="str">
            <v>BOLARDO EN CONCRETO TIPO M61 ( suministro e instalacion. Incluye base en concreto 1500 psi . Hecho en obra)</v>
          </cell>
          <cell r="C807" t="str">
            <v>UND</v>
          </cell>
          <cell r="D807" t="str">
            <v>20.10</v>
          </cell>
          <cell r="E807">
            <v>106252.46</v>
          </cell>
        </row>
        <row r="808">
          <cell r="A808" t="str">
            <v>20.11</v>
          </cell>
          <cell r="B808" t="str">
            <v>BOLARDO EN CONCRETO TIPO M61 ( suministro e instalacion. Incluye base en concreto 1500 psi . Premezclado)</v>
          </cell>
          <cell r="C808" t="str">
            <v>UND</v>
          </cell>
          <cell r="D808" t="str">
            <v>20.11</v>
          </cell>
          <cell r="E808">
            <v>100211.71428571429</v>
          </cell>
        </row>
        <row r="809">
          <cell r="A809" t="str">
            <v>20.12</v>
          </cell>
          <cell r="B809" t="str">
            <v>BOLARDO EN CONCRETO TIPO M61 ( suministro e instalacion. Incluye base en concreto 3000 psi . Hecho en obra)</v>
          </cell>
          <cell r="C809" t="str">
            <v>UND</v>
          </cell>
          <cell r="D809" t="str">
            <v>20.12</v>
          </cell>
          <cell r="E809">
            <v>128083.96</v>
          </cell>
        </row>
        <row r="810">
          <cell r="A810" t="str">
            <v>20.13</v>
          </cell>
          <cell r="B810" t="str">
            <v>BOLARDO EN CONCRETO TIPO M61 ( suministro e instalacion. Incluye base en concreto 3000 psi . Premezclado)</v>
          </cell>
          <cell r="C810" t="str">
            <v>UND</v>
          </cell>
          <cell r="D810" t="str">
            <v>20.13</v>
          </cell>
          <cell r="E810">
            <v>120620.4761904762</v>
          </cell>
        </row>
        <row r="811">
          <cell r="A811" t="str">
            <v>20.14</v>
          </cell>
          <cell r="B811" t="str">
            <v>BOLARDO EN CONCRETO TIPO M61 ( suministro e instalacion. No Incluye base en concreto)</v>
          </cell>
          <cell r="C811" t="str">
            <v>UND</v>
          </cell>
          <cell r="D811" t="str">
            <v>20.14</v>
          </cell>
          <cell r="E811">
            <v>120620.4761904762</v>
          </cell>
        </row>
        <row r="812">
          <cell r="A812" t="str">
            <v>20.15</v>
          </cell>
          <cell r="B812" t="str">
            <v>BOLARDO EN HIERRO TIPO M62 ( suministro e instalacion. Incluye base en concreto 1500 psi . Hecho en obra)</v>
          </cell>
          <cell r="C812" t="str">
            <v>UND</v>
          </cell>
          <cell r="D812" t="str">
            <v>20.15</v>
          </cell>
          <cell r="E812">
            <v>137961.02000000002</v>
          </cell>
        </row>
        <row r="813">
          <cell r="A813" t="str">
            <v>20.16</v>
          </cell>
          <cell r="B813" t="str">
            <v>BOLARDO EN HIERRO TIPO M62 ( suministro e instalacion. Incluye base en concreto 1500 psi . Premezclado)</v>
          </cell>
          <cell r="C813" t="str">
            <v>UND</v>
          </cell>
          <cell r="D813" t="str">
            <v>20.16</v>
          </cell>
          <cell r="E813">
            <v>146668.19647058824</v>
          </cell>
        </row>
        <row r="814">
          <cell r="A814" t="str">
            <v>20.17</v>
          </cell>
          <cell r="B814" t="str">
            <v>BOLARDO EN HIERRO TIPO M62 ( suministro e instalacion. Incluye base en concreto 3000 psi . Hecho en obra)</v>
          </cell>
          <cell r="C814" t="str">
            <v>UND</v>
          </cell>
          <cell r="D814" t="str">
            <v>20.17</v>
          </cell>
          <cell r="E814">
            <v>147961.01999999999</v>
          </cell>
        </row>
        <row r="815">
          <cell r="A815" t="str">
            <v>20.18</v>
          </cell>
          <cell r="B815" t="str">
            <v>BOLARDO EN HIERRO TIPO M62 ( suministro e instalacion. Incluye base en concreto 3000 psi . Premezclado)</v>
          </cell>
          <cell r="C815" t="str">
            <v>UND</v>
          </cell>
          <cell r="D815" t="str">
            <v>20.18</v>
          </cell>
          <cell r="E815">
            <v>136668.19647058824</v>
          </cell>
        </row>
        <row r="816">
          <cell r="A816" t="str">
            <v>20.19</v>
          </cell>
          <cell r="B816" t="str">
            <v>BOLARDO EN HIERRO TIPO M63 ( suministro e instalacion. Incluye base en concreto 1500 psi . Hecho en obra)</v>
          </cell>
          <cell r="C816" t="str">
            <v>UND</v>
          </cell>
          <cell r="D816" t="str">
            <v>20.19</v>
          </cell>
          <cell r="E816">
            <v>156938.6</v>
          </cell>
        </row>
        <row r="817">
          <cell r="A817" t="str">
            <v>20.20</v>
          </cell>
          <cell r="B817" t="str">
            <v>BOLARDO EN HIERRO TIPO M63 ( suministro e instalacion. Incluye base en concreto 1500 psi . Premezclado)</v>
          </cell>
          <cell r="C817" t="str">
            <v>UND</v>
          </cell>
          <cell r="D817" t="str">
            <v>20.20</v>
          </cell>
          <cell r="E817">
            <v>136791.13647058824</v>
          </cell>
        </row>
        <row r="818">
          <cell r="A818" t="str">
            <v>20.21</v>
          </cell>
          <cell r="B818" t="str">
            <v>BOLARDO EN HIERRO TIPO M63 ( suministro e instalacion. Incluye base en concreto 3000 psi . Hecho en obra)</v>
          </cell>
          <cell r="C818" t="str">
            <v>UND</v>
          </cell>
          <cell r="D818" t="str">
            <v>20.21</v>
          </cell>
          <cell r="E818">
            <v>136791.13647058824</v>
          </cell>
        </row>
        <row r="819">
          <cell r="A819" t="str">
            <v>20.22</v>
          </cell>
          <cell r="B819" t="str">
            <v>BOLARDO EN HIERRO TIPO M63 ( suministro e instalacion. Incluye base en concreto 3000 psi . Premezclado)</v>
          </cell>
          <cell r="C819" t="str">
            <v>UND</v>
          </cell>
          <cell r="D819" t="str">
            <v>20.22</v>
          </cell>
          <cell r="E819">
            <v>148083.96</v>
          </cell>
        </row>
        <row r="820">
          <cell r="A820" t="str">
            <v>20.23</v>
          </cell>
          <cell r="B820" t="str">
            <v>CANECA TIPO M120 (En malla metalica. Incluye suministroe instalacion.incluye base en concreto 3000 psi, hecho en obra)</v>
          </cell>
          <cell r="C820" t="str">
            <v>UND</v>
          </cell>
          <cell r="D820" t="str">
            <v>20.23</v>
          </cell>
          <cell r="E820">
            <v>240621.55</v>
          </cell>
        </row>
        <row r="821">
          <cell r="A821" t="str">
            <v>20.24</v>
          </cell>
          <cell r="B821" t="str">
            <v>CANECA TIPO M120 (En malla metalica. Incluye suministroe instalacion.incluye base en concreto 3000 psi, hecho en obra)</v>
          </cell>
          <cell r="C821" t="str">
            <v>UND</v>
          </cell>
          <cell r="D821" t="str">
            <v>20.24</v>
          </cell>
          <cell r="E821">
            <v>240621.55</v>
          </cell>
        </row>
        <row r="822">
          <cell r="A822" t="str">
            <v>20.25</v>
          </cell>
          <cell r="B822" t="str">
            <v>CICLO-PARQUEADERO TIPO M100 (TIPO 1)(H=1M, L=2M.incluye suministro e instalacion. No incluye bases)</v>
          </cell>
          <cell r="C822" t="str">
            <v>UND</v>
          </cell>
          <cell r="D822" t="str">
            <v>20.25</v>
          </cell>
          <cell r="E822">
            <v>370604.375</v>
          </cell>
        </row>
        <row r="823">
          <cell r="A823" t="str">
            <v>20.26</v>
          </cell>
          <cell r="B823" t="str">
            <v>CICLO-PARQUEADERO TIPO M101 (TIPO 1)(H=0.60M, L=2M, A= 0.60M.incluye suministro e instalacion. No incluye bases)</v>
          </cell>
          <cell r="C823" t="str">
            <v>UND</v>
          </cell>
          <cell r="D823" t="str">
            <v>20.26</v>
          </cell>
          <cell r="E823">
            <v>477604.375</v>
          </cell>
        </row>
      </sheetData>
      <sheetData sheetId="2">
        <row r="3">
          <cell r="A3" t="str">
            <v>-</v>
          </cell>
          <cell r="B3" t="str">
            <v>-</v>
          </cell>
          <cell r="C3" t="str">
            <v>-</v>
          </cell>
        </row>
        <row r="4">
          <cell r="A4" t="str">
            <v>ALLANADORA MECANICA 5HP</v>
          </cell>
          <cell r="B4" t="str">
            <v>DIA</v>
          </cell>
          <cell r="C4">
            <v>70000</v>
          </cell>
        </row>
        <row r="5">
          <cell r="A5" t="str">
            <v>ANDAMIO METALICO TUBULAR</v>
          </cell>
          <cell r="B5" t="str">
            <v>U/D</v>
          </cell>
          <cell r="C5">
            <v>3500</v>
          </cell>
        </row>
        <row r="6">
          <cell r="A6" t="str">
            <v>ANDAMIO METALICO TUBULAR (SECCION)</v>
          </cell>
          <cell r="B6" t="str">
            <v>DIA</v>
          </cell>
          <cell r="C6">
            <v>1400</v>
          </cell>
        </row>
        <row r="7">
          <cell r="A7" t="str">
            <v>ARENA LAVADA</v>
          </cell>
          <cell r="B7" t="str">
            <v>M³-KM</v>
          </cell>
          <cell r="C7">
            <v>1000</v>
          </cell>
        </row>
        <row r="8">
          <cell r="A8" t="str">
            <v>BRILLADORA</v>
          </cell>
          <cell r="B8" t="str">
            <v>DIA</v>
          </cell>
          <cell r="C8">
            <v>4000</v>
          </cell>
        </row>
        <row r="9">
          <cell r="A9" t="str">
            <v>CARROTANQUE AGUA 10000 LTS</v>
          </cell>
          <cell r="B9" t="str">
            <v>HR</v>
          </cell>
          <cell r="C9">
            <v>55000</v>
          </cell>
        </row>
        <row r="10">
          <cell r="A10" t="str">
            <v>COMPACTADOR MANUAL (RANA)</v>
          </cell>
          <cell r="B10" t="str">
            <v>DIA</v>
          </cell>
          <cell r="C10">
            <v>65000</v>
          </cell>
        </row>
        <row r="11">
          <cell r="A11" t="str">
            <v>COMPACTADOR MANUAL RANA</v>
          </cell>
          <cell r="B11" t="str">
            <v>HORA</v>
          </cell>
          <cell r="C11">
            <v>5000</v>
          </cell>
        </row>
        <row r="12">
          <cell r="A12" t="str">
            <v>COMPRESOR 125 PIES 3 CON MARTILLO</v>
          </cell>
          <cell r="B12" t="str">
            <v>$/HORA</v>
          </cell>
          <cell r="C12">
            <v>80000</v>
          </cell>
        </row>
        <row r="13">
          <cell r="A13" t="str">
            <v>COMPRESOR AIRE + PISTOLA</v>
          </cell>
          <cell r="B13" t="str">
            <v>DIA</v>
          </cell>
          <cell r="C13">
            <v>60000</v>
          </cell>
        </row>
        <row r="14">
          <cell r="A14" t="str">
            <v>COMPRESOR DE DOS MARTILLOS</v>
          </cell>
          <cell r="B14" t="str">
            <v>DIA</v>
          </cell>
          <cell r="C14">
            <v>220000</v>
          </cell>
        </row>
        <row r="15">
          <cell r="A15" t="str">
            <v>DOBLADORA</v>
          </cell>
          <cell r="B15" t="str">
            <v>HR</v>
          </cell>
          <cell r="C15">
            <v>20000</v>
          </cell>
        </row>
        <row r="16">
          <cell r="A16" t="str">
            <v>EQUIPO DE ACABADO SUPERFICIAL</v>
          </cell>
          <cell r="B16" t="str">
            <v>DIA</v>
          </cell>
          <cell r="C16">
            <v>30000</v>
          </cell>
        </row>
        <row r="17">
          <cell r="A17" t="str">
            <v>EQUIPO DE OXICORTE</v>
          </cell>
          <cell r="B17" t="str">
            <v>dd</v>
          </cell>
          <cell r="C17">
            <v>30000</v>
          </cell>
        </row>
        <row r="18">
          <cell r="A18" t="str">
            <v>EQUIPO DE SOLDADURA</v>
          </cell>
          <cell r="B18" t="str">
            <v>$/HORA</v>
          </cell>
          <cell r="C18">
            <v>20000</v>
          </cell>
        </row>
        <row r="19">
          <cell r="A19" t="str">
            <v>EQUIPO DE SOLDADURA Y CORTE</v>
          </cell>
          <cell r="B19" t="str">
            <v>DIA</v>
          </cell>
          <cell r="C19">
            <v>140000</v>
          </cell>
        </row>
        <row r="20">
          <cell r="A20" t="str">
            <v>EQUIPO DE TOPOGRAFÍA (ESTACION,NIVEL Y ELEMENTOS)</v>
          </cell>
          <cell r="B20" t="str">
            <v>hr</v>
          </cell>
          <cell r="C20">
            <v>20000</v>
          </cell>
        </row>
        <row r="21">
          <cell r="A21" t="str">
            <v>EQUIPO PARA TRABAJO EN ALTURAS</v>
          </cell>
          <cell r="B21" t="str">
            <v>DIA</v>
          </cell>
          <cell r="C21">
            <v>50000</v>
          </cell>
        </row>
        <row r="22">
          <cell r="A22" t="str">
            <v>FORMALETA CAMILLA DE MADERA</v>
          </cell>
          <cell r="B22" t="str">
            <v>M2/MES</v>
          </cell>
          <cell r="C22">
            <v>3500</v>
          </cell>
        </row>
        <row r="23">
          <cell r="A23" t="str">
            <v>FORMALETA COLUMNA CIRCULAR D=35 CM H=2.4 M</v>
          </cell>
          <cell r="B23" t="str">
            <v>DIA</v>
          </cell>
          <cell r="C23">
            <v>35000</v>
          </cell>
        </row>
        <row r="24">
          <cell r="A24" t="str">
            <v>FORMALETA LOSAS PISO</v>
          </cell>
          <cell r="B24" t="str">
            <v>DD</v>
          </cell>
          <cell r="C24">
            <v>4000</v>
          </cell>
        </row>
        <row r="25">
          <cell r="A25" t="str">
            <v>FORMALETA MET.PAVIMENTO 0.15X0.20X3MTS</v>
          </cell>
          <cell r="B25" t="str">
            <v>DIA</v>
          </cell>
          <cell r="C25">
            <v>1300</v>
          </cell>
        </row>
        <row r="26">
          <cell r="A26" t="str">
            <v>FORMALETA MET.SARDINEL TRAPEZOIDAL</v>
          </cell>
          <cell r="B26" t="str">
            <v>DIA</v>
          </cell>
          <cell r="C26">
            <v>1200</v>
          </cell>
        </row>
        <row r="27">
          <cell r="A27" t="str">
            <v>FORMALETA PARA CAMISA DE PILOTE</v>
          </cell>
          <cell r="B27" t="str">
            <v>$/HORA</v>
          </cell>
          <cell r="C27">
            <v>20000</v>
          </cell>
        </row>
        <row r="28">
          <cell r="A28" t="str">
            <v>GRANALLADORA - ESCALIFICADORA</v>
          </cell>
          <cell r="B28" t="str">
            <v>DIA</v>
          </cell>
          <cell r="C28">
            <v>60000</v>
          </cell>
        </row>
        <row r="29">
          <cell r="A29" t="str">
            <v>HERRAMIENTA MENOR (10%)</v>
          </cell>
          <cell r="B29" t="str">
            <v>%</v>
          </cell>
          <cell r="C29">
            <v>0</v>
          </cell>
        </row>
        <row r="30">
          <cell r="A30" t="str">
            <v>HERRAMIENTA MENOR (5%)</v>
          </cell>
          <cell r="B30" t="str">
            <v>%</v>
          </cell>
          <cell r="C30">
            <v>0</v>
          </cell>
        </row>
        <row r="31">
          <cell r="A31" t="str">
            <v>MEZCLADORA A GASOLINA 1 M3</v>
          </cell>
          <cell r="B31" t="str">
            <v>DD</v>
          </cell>
          <cell r="C31">
            <v>80000</v>
          </cell>
        </row>
        <row r="32">
          <cell r="A32" t="str">
            <v>MONTACARGA 5 TONELADAS</v>
          </cell>
          <cell r="B32" t="str">
            <v>HRS</v>
          </cell>
          <cell r="C32">
            <v>60000</v>
          </cell>
        </row>
        <row r="33">
          <cell r="A33" t="str">
            <v>MOTOBOMBA 3 PULGADAS</v>
          </cell>
          <cell r="B33" t="str">
            <v>$/HORA</v>
          </cell>
          <cell r="C33">
            <v>12000</v>
          </cell>
        </row>
        <row r="34">
          <cell r="A34" t="str">
            <v>MOTOBOMBA 4 PULGADAS</v>
          </cell>
          <cell r="B34" t="str">
            <v>$/HORA</v>
          </cell>
          <cell r="C34">
            <v>12000</v>
          </cell>
        </row>
        <row r="35">
          <cell r="A35" t="str">
            <v>MOTONIVELADORA CAT-12-F</v>
          </cell>
          <cell r="B35" t="str">
            <v>HRS</v>
          </cell>
          <cell r="C35">
            <v>150000</v>
          </cell>
        </row>
        <row r="36">
          <cell r="A36" t="str">
            <v>MOTOSIERRA</v>
          </cell>
          <cell r="B36" t="str">
            <v>DIA</v>
          </cell>
          <cell r="C36">
            <v>64000</v>
          </cell>
        </row>
        <row r="37">
          <cell r="A37" t="str">
            <v>PILOTEADORA</v>
          </cell>
          <cell r="B37" t="str">
            <v>$/HORA</v>
          </cell>
          <cell r="C37">
            <v>130000</v>
          </cell>
        </row>
        <row r="38">
          <cell r="A38" t="str">
            <v>PLUMA GRUA 250 KILOS</v>
          </cell>
          <cell r="B38" t="str">
            <v>DIA</v>
          </cell>
          <cell r="C38">
            <v>200000</v>
          </cell>
        </row>
        <row r="39">
          <cell r="A39" t="str">
            <v>PULIDORA CON PIEDRA O DISCO</v>
          </cell>
          <cell r="B39" t="str">
            <v>DIA</v>
          </cell>
          <cell r="C39">
            <v>60000</v>
          </cell>
        </row>
        <row r="40">
          <cell r="A40" t="str">
            <v>PULIDORA MANUAL (SOLA)</v>
          </cell>
          <cell r="B40" t="str">
            <v>DIA</v>
          </cell>
          <cell r="C40">
            <v>30000</v>
          </cell>
        </row>
        <row r="41">
          <cell r="A41" t="str">
            <v>PULIDORA MANUAL ELECTRICA</v>
          </cell>
          <cell r="B41" t="str">
            <v>DIA</v>
          </cell>
          <cell r="C41">
            <v>30000</v>
          </cell>
        </row>
        <row r="42">
          <cell r="A42" t="str">
            <v>PULIDORA PISO 2 EJES</v>
          </cell>
          <cell r="B42" t="str">
            <v>DIA</v>
          </cell>
          <cell r="C42">
            <v>23000</v>
          </cell>
        </row>
        <row r="43">
          <cell r="A43" t="str">
            <v xml:space="preserve">RETROCARGADOR CAT 7-10 </v>
          </cell>
          <cell r="B43" t="str">
            <v>$/HORA</v>
          </cell>
          <cell r="C43">
            <v>70000</v>
          </cell>
        </row>
        <row r="44">
          <cell r="A44" t="str">
            <v xml:space="preserve">RETROEXCAVADORA SOBRE LLANTA </v>
          </cell>
          <cell r="B44" t="str">
            <v>$/HORA</v>
          </cell>
          <cell r="C44">
            <v>90000</v>
          </cell>
        </row>
        <row r="45">
          <cell r="A45" t="str">
            <v>SOLDADOR ELECTRICO</v>
          </cell>
          <cell r="B45" t="str">
            <v>DIA</v>
          </cell>
          <cell r="C45">
            <v>30000</v>
          </cell>
        </row>
        <row r="46">
          <cell r="A46" t="str">
            <v>SOPLETE DE GAS PROPANO 150,000 BTU</v>
          </cell>
          <cell r="B46" t="str">
            <v>DIA</v>
          </cell>
          <cell r="C46">
            <v>50000</v>
          </cell>
        </row>
        <row r="47">
          <cell r="A47" t="str">
            <v>TABLERO O PLAQUETA DE 1.4MT X O.7MT</v>
          </cell>
          <cell r="B47" t="str">
            <v>DIA</v>
          </cell>
          <cell r="C47">
            <v>1000</v>
          </cell>
        </row>
        <row r="48">
          <cell r="A48" t="str">
            <v>TALADRO ROTO PERCUTOR  TIPO HILTI</v>
          </cell>
          <cell r="B48" t="str">
            <v>DIA</v>
          </cell>
          <cell r="C48">
            <v>70000</v>
          </cell>
        </row>
        <row r="49">
          <cell r="A49" t="str">
            <v>TIJERAS O DIAGONALES CORTAS O LARGAS</v>
          </cell>
          <cell r="B49" t="str">
            <v>DIA</v>
          </cell>
          <cell r="C49">
            <v>100</v>
          </cell>
        </row>
        <row r="50">
          <cell r="A50" t="str">
            <v>VIBRADOR A GASOLINA</v>
          </cell>
          <cell r="B50" t="str">
            <v>DIA</v>
          </cell>
          <cell r="C50">
            <v>60000</v>
          </cell>
        </row>
        <row r="51">
          <cell r="A51" t="str">
            <v>VIBRADOR ELECTRICO</v>
          </cell>
          <cell r="B51" t="str">
            <v>DIA</v>
          </cell>
          <cell r="C51">
            <v>60000</v>
          </cell>
        </row>
        <row r="52">
          <cell r="A52" t="str">
            <v>VIBROCOMPATADOR DYNAPAC (10 TON)</v>
          </cell>
          <cell r="B52" t="str">
            <v>$/HORA</v>
          </cell>
          <cell r="C52">
            <v>110000</v>
          </cell>
        </row>
        <row r="53">
          <cell r="A53" t="str">
            <v>VOLQUETA</v>
          </cell>
          <cell r="B53" t="str">
            <v>HORA</v>
          </cell>
          <cell r="C53">
            <v>50000</v>
          </cell>
        </row>
        <row r="54">
          <cell r="A54" t="str">
            <v>VOLQUETA DE 6 METROS CUBICOS</v>
          </cell>
          <cell r="B54" t="str">
            <v>DIA</v>
          </cell>
          <cell r="C54">
            <v>400000</v>
          </cell>
        </row>
        <row r="55">
          <cell r="A55" t="str">
            <v>VOLQUETADE 10 TONS</v>
          </cell>
          <cell r="B55" t="str">
            <v>$HORA</v>
          </cell>
          <cell r="C55">
            <v>50000</v>
          </cell>
        </row>
        <row r="56">
          <cell r="A56" t="str">
            <v>-</v>
          </cell>
          <cell r="B56" t="str">
            <v>-</v>
          </cell>
          <cell r="C56" t="str">
            <v>-</v>
          </cell>
        </row>
      </sheetData>
      <sheetData sheetId="3">
        <row r="3">
          <cell r="A3" t="str">
            <v>Descripción</v>
          </cell>
          <cell r="B3" t="str">
            <v>Unidad</v>
          </cell>
          <cell r="C3" t="str">
            <v>Salario</v>
          </cell>
        </row>
        <row r="4">
          <cell r="A4" t="str">
            <v>-</v>
          </cell>
          <cell r="B4" t="str">
            <v>-</v>
          </cell>
          <cell r="C4" t="str">
            <v>-</v>
          </cell>
        </row>
        <row r="5">
          <cell r="A5" t="str">
            <v>AYUDANTE</v>
          </cell>
          <cell r="B5" t="str">
            <v>DIA</v>
          </cell>
          <cell r="C5">
            <v>25000</v>
          </cell>
        </row>
        <row r="6">
          <cell r="A6" t="str">
            <v>AYUDANTE TÉCNICO</v>
          </cell>
          <cell r="B6" t="str">
            <v>DIA</v>
          </cell>
          <cell r="C6">
            <v>25000</v>
          </cell>
        </row>
        <row r="7">
          <cell r="A7" t="str">
            <v>CADENERO  1</v>
          </cell>
          <cell r="B7" t="str">
            <v>DIA</v>
          </cell>
          <cell r="C7">
            <v>30000</v>
          </cell>
        </row>
        <row r="8">
          <cell r="A8" t="str">
            <v>CADENERO 2</v>
          </cell>
          <cell r="B8" t="str">
            <v>DIA</v>
          </cell>
          <cell r="C8">
            <v>28000</v>
          </cell>
        </row>
        <row r="9">
          <cell r="A9" t="str">
            <v>CARPINTERO ALUMINIO</v>
          </cell>
          <cell r="B9" t="str">
            <v>DIA</v>
          </cell>
          <cell r="C9">
            <v>70000</v>
          </cell>
        </row>
        <row r="10">
          <cell r="A10" t="str">
            <v>CELADOR</v>
          </cell>
          <cell r="B10" t="str">
            <v>DIA</v>
          </cell>
          <cell r="C10">
            <v>24000</v>
          </cell>
        </row>
        <row r="11">
          <cell r="A11" t="str">
            <v>CERRAJERO</v>
          </cell>
          <cell r="B11" t="str">
            <v>DIA</v>
          </cell>
          <cell r="C11">
            <v>70000</v>
          </cell>
        </row>
        <row r="12">
          <cell r="A12" t="str">
            <v>EBANISTA - CARPINTERO</v>
          </cell>
          <cell r="B12" t="str">
            <v>DIA</v>
          </cell>
          <cell r="C12">
            <v>70000</v>
          </cell>
        </row>
        <row r="13">
          <cell r="A13" t="str">
            <v>ENCHAPADOR</v>
          </cell>
          <cell r="B13" t="str">
            <v>DIA</v>
          </cell>
          <cell r="C13">
            <v>45000</v>
          </cell>
        </row>
        <row r="14">
          <cell r="A14" t="str">
            <v>MAESTRO DE OBRA</v>
          </cell>
          <cell r="B14" t="str">
            <v>DIA</v>
          </cell>
          <cell r="C14">
            <v>50000</v>
          </cell>
        </row>
        <row r="15">
          <cell r="A15" t="str">
            <v>OBRERO</v>
          </cell>
          <cell r="B15" t="str">
            <v>DIA</v>
          </cell>
          <cell r="C15">
            <v>23000</v>
          </cell>
        </row>
        <row r="16">
          <cell r="A16" t="str">
            <v>OFICIAL</v>
          </cell>
          <cell r="B16" t="str">
            <v>DIA</v>
          </cell>
          <cell r="C16">
            <v>35000</v>
          </cell>
        </row>
        <row r="17">
          <cell r="A17" t="str">
            <v xml:space="preserve">PINTOR </v>
          </cell>
          <cell r="B17" t="str">
            <v>DIA</v>
          </cell>
          <cell r="C17">
            <v>40000</v>
          </cell>
        </row>
        <row r="18">
          <cell r="A18" t="str">
            <v>SOLDADOR</v>
          </cell>
          <cell r="B18" t="str">
            <v>DIA</v>
          </cell>
          <cell r="C18">
            <v>80000</v>
          </cell>
        </row>
        <row r="19">
          <cell r="A19" t="str">
            <v>SUBCONTRATO  CAROINTERIA MADERA</v>
          </cell>
          <cell r="B19" t="str">
            <v>DIA</v>
          </cell>
          <cell r="C19">
            <v>85000</v>
          </cell>
        </row>
        <row r="20">
          <cell r="A20" t="str">
            <v>SUBCONTRATO CARPINTERIA ALUMINIO</v>
          </cell>
          <cell r="B20" t="str">
            <v>DIA</v>
          </cell>
          <cell r="C20">
            <v>100000</v>
          </cell>
        </row>
        <row r="21">
          <cell r="A21" t="str">
            <v>SUBCONTRATO CARPINTERIA METALICA</v>
          </cell>
          <cell r="B21" t="str">
            <v>DIA</v>
          </cell>
          <cell r="C21">
            <v>80000</v>
          </cell>
        </row>
        <row r="22">
          <cell r="A22" t="str">
            <v>TOPOGRAFO</v>
          </cell>
          <cell r="B22" t="str">
            <v>DIA</v>
          </cell>
          <cell r="C22">
            <v>55000</v>
          </cell>
        </row>
        <row r="23">
          <cell r="A23" t="str">
            <v>VIDRIERO</v>
          </cell>
          <cell r="B23" t="str">
            <v>DIA</v>
          </cell>
          <cell r="C23">
            <v>70000</v>
          </cell>
        </row>
        <row r="24">
          <cell r="A24" t="str">
            <v>-</v>
          </cell>
          <cell r="B24" t="str">
            <v>-</v>
          </cell>
          <cell r="C24" t="str">
            <v>-</v>
          </cell>
        </row>
      </sheetData>
      <sheetData sheetId="4">
        <row r="4">
          <cell r="A4" t="str">
            <v xml:space="preserve">ESTRUCTURAS METÁLICAS </v>
          </cell>
          <cell r="B4" t="str">
            <v>KG-KM</v>
          </cell>
          <cell r="C4">
            <v>200</v>
          </cell>
        </row>
        <row r="5">
          <cell r="A5" t="str">
            <v>ESTRUCTURAS METÁLICAS EN OBRA</v>
          </cell>
          <cell r="B5" t="str">
            <v>KG-KM</v>
          </cell>
          <cell r="C5">
            <v>200</v>
          </cell>
        </row>
        <row r="6">
          <cell r="A6" t="str">
            <v>MATERIAL AGREGADOS PETREOS</v>
          </cell>
          <cell r="B6" t="str">
            <v>M³-KM</v>
          </cell>
          <cell r="C6">
            <v>1100</v>
          </cell>
        </row>
        <row r="7">
          <cell r="A7" t="str">
            <v>MATERIAL DE ACARREO</v>
          </cell>
          <cell r="B7" t="str">
            <v>M³-KM</v>
          </cell>
          <cell r="C7">
            <v>1100</v>
          </cell>
        </row>
        <row r="8">
          <cell r="A8" t="str">
            <v>MATERIAL DE AFIRMADO</v>
          </cell>
          <cell r="B8" t="str">
            <v>M³-KM</v>
          </cell>
          <cell r="C8">
            <v>1100</v>
          </cell>
        </row>
        <row r="9">
          <cell r="A9" t="str">
            <v>MATERIAL DE AFIRMADO DE LA ZONA</v>
          </cell>
          <cell r="B9" t="str">
            <v>M³-KM</v>
          </cell>
          <cell r="C9">
            <v>1100</v>
          </cell>
        </row>
        <row r="10">
          <cell r="A10" t="str">
            <v>MATERIAL DE DEMOLICION</v>
          </cell>
          <cell r="B10" t="str">
            <v>M³-KM</v>
          </cell>
          <cell r="C10">
            <v>1200</v>
          </cell>
        </row>
        <row r="11">
          <cell r="A11" t="str">
            <v>MATERIAL DE ESTRUCTURAS</v>
          </cell>
          <cell r="B11" t="str">
            <v>KG-KM</v>
          </cell>
          <cell r="C11">
            <v>10</v>
          </cell>
        </row>
        <row r="12">
          <cell r="A12" t="str">
            <v>MATERIAL DE EXCAVACION</v>
          </cell>
          <cell r="B12" t="str">
            <v>KG-KM</v>
          </cell>
          <cell r="C12">
            <v>900</v>
          </cell>
        </row>
        <row r="13">
          <cell r="A13" t="str">
            <v>MATERIAL DE EXPLOSIVOS</v>
          </cell>
          <cell r="B13" t="str">
            <v>KG-KM</v>
          </cell>
          <cell r="C13">
            <v>1000</v>
          </cell>
        </row>
        <row r="14">
          <cell r="A14" t="str">
            <v>MATERIAL GRANULAR</v>
          </cell>
          <cell r="B14" t="str">
            <v>M³-KM</v>
          </cell>
          <cell r="C14">
            <v>1100</v>
          </cell>
        </row>
        <row r="15">
          <cell r="A15" t="str">
            <v>MEZCLAS</v>
          </cell>
          <cell r="B15" t="str">
            <v>M³-KM</v>
          </cell>
          <cell r="C15">
            <v>1100</v>
          </cell>
        </row>
        <row r="16">
          <cell r="A16" t="str">
            <v xml:space="preserve">MEZCLAS PARA BACHEO </v>
          </cell>
          <cell r="B16" t="str">
            <v>M³-KM</v>
          </cell>
          <cell r="C16">
            <v>1100</v>
          </cell>
        </row>
        <row r="17">
          <cell r="A17" t="str">
            <v>-</v>
          </cell>
          <cell r="B17" t="str">
            <v>-</v>
          </cell>
          <cell r="C17" t="str">
            <v>-</v>
          </cell>
        </row>
      </sheetData>
      <sheetData sheetId="5">
        <row r="2">
          <cell r="A2" t="str">
            <v>Descripción</v>
          </cell>
          <cell r="B2" t="str">
            <v>Unidad</v>
          </cell>
          <cell r="C2" t="str">
            <v>Precio</v>
          </cell>
        </row>
        <row r="3">
          <cell r="A3" t="str">
            <v>-</v>
          </cell>
          <cell r="B3" t="str">
            <v>-</v>
          </cell>
          <cell r="C3" t="str">
            <v>-</v>
          </cell>
        </row>
        <row r="4">
          <cell r="A4" t="str">
            <v>ABRAZADERA PLASTICA 5/8</v>
          </cell>
          <cell r="B4" t="str">
            <v>UN</v>
          </cell>
          <cell r="C4">
            <v>100</v>
          </cell>
        </row>
        <row r="5">
          <cell r="A5" t="str">
            <v>ACCESORIOS DE INSTALACIÒN TEJA DE FIBRA DE CARBÓN</v>
          </cell>
          <cell r="B5" t="str">
            <v>UN</v>
          </cell>
          <cell r="C5">
            <v>650</v>
          </cell>
        </row>
        <row r="6">
          <cell r="A6" t="str">
            <v>ACEITE QUEMADO</v>
          </cell>
          <cell r="B6" t="str">
            <v>GLN</v>
          </cell>
          <cell r="C6">
            <v>680</v>
          </cell>
        </row>
        <row r="7">
          <cell r="A7" t="str">
            <v>ACERO 37000 PSI</v>
          </cell>
          <cell r="B7" t="str">
            <v>KG</v>
          </cell>
          <cell r="C7">
            <v>3100</v>
          </cell>
        </row>
        <row r="8">
          <cell r="A8" t="str">
            <v>ACERO 60000 PSI</v>
          </cell>
          <cell r="B8" t="str">
            <v>KG</v>
          </cell>
          <cell r="C8">
            <v>3200</v>
          </cell>
        </row>
        <row r="9">
          <cell r="A9" t="str">
            <v>ACERO A-36 PARA ESTRUCTURA METALICA</v>
          </cell>
          <cell r="B9" t="str">
            <v>KG</v>
          </cell>
          <cell r="C9">
            <v>3800</v>
          </cell>
        </row>
        <row r="10">
          <cell r="A10" t="str">
            <v>ACIDO MURIATICO</v>
          </cell>
          <cell r="B10" t="str">
            <v>GLN</v>
          </cell>
          <cell r="C10">
            <v>11500</v>
          </cell>
        </row>
        <row r="11">
          <cell r="A11" t="str">
            <v>ACRILSET  T8001</v>
          </cell>
          <cell r="B11" t="str">
            <v>GLN</v>
          </cell>
          <cell r="C11">
            <v>26600</v>
          </cell>
        </row>
        <row r="12">
          <cell r="A12" t="str">
            <v>ACRONAL</v>
          </cell>
          <cell r="B12" t="str">
            <v>GLN</v>
          </cell>
          <cell r="C12">
            <v>20240</v>
          </cell>
        </row>
        <row r="13">
          <cell r="A13" t="str">
            <v>ADAPTADOR HEMBRA  D = 3/4"</v>
          </cell>
          <cell r="B13" t="str">
            <v>UN</v>
          </cell>
          <cell r="C13">
            <v>558</v>
          </cell>
        </row>
        <row r="14">
          <cell r="A14" t="str">
            <v>ADAPTADOR MACHO  D = 1 1/2"</v>
          </cell>
          <cell r="B14" t="str">
            <v>UN</v>
          </cell>
          <cell r="C14">
            <v>2559</v>
          </cell>
        </row>
        <row r="15">
          <cell r="A15" t="str">
            <v>ADAPTADOR MACHO  D = 1"</v>
          </cell>
          <cell r="B15" t="str">
            <v>UN</v>
          </cell>
          <cell r="C15">
            <v>1038</v>
          </cell>
        </row>
        <row r="16">
          <cell r="A16" t="str">
            <v>ADAPTADOR MACHO  D = 1/2"</v>
          </cell>
          <cell r="B16" t="str">
            <v>UN</v>
          </cell>
          <cell r="C16">
            <v>274</v>
          </cell>
        </row>
        <row r="17">
          <cell r="A17" t="str">
            <v>ADAPTADOR MACHO  D = 3/4"</v>
          </cell>
          <cell r="B17" t="str">
            <v>UN</v>
          </cell>
          <cell r="C17">
            <v>495</v>
          </cell>
        </row>
        <row r="18">
          <cell r="A18" t="str">
            <v>ADAPTADOR MACHO UNION PLATINO PF + UAD   D = 1/2"</v>
          </cell>
          <cell r="B18" t="str">
            <v>UN</v>
          </cell>
          <cell r="C18">
            <v>1269</v>
          </cell>
        </row>
        <row r="19">
          <cell r="A19" t="str">
            <v>ADHERENTE EPOXICO SIKADUR 32</v>
          </cell>
          <cell r="B19" t="str">
            <v>KG</v>
          </cell>
          <cell r="C19">
            <v>76960</v>
          </cell>
        </row>
        <row r="20">
          <cell r="A20" t="str">
            <v>ADHESIVO PISO VINILICO N.10</v>
          </cell>
          <cell r="B20" t="str">
            <v>GLN</v>
          </cell>
          <cell r="C20">
            <v>34299</v>
          </cell>
        </row>
        <row r="21">
          <cell r="A21" t="str">
            <v>ADOQ.CONCR. TR LIVIANO 20X10X6 CM</v>
          </cell>
          <cell r="B21" t="str">
            <v>UN</v>
          </cell>
          <cell r="C21">
            <v>900</v>
          </cell>
        </row>
        <row r="22">
          <cell r="A22" t="str">
            <v>ADOQ.CONCR.PEATO.HEXAGONAL 25.0X23.0X6CM</v>
          </cell>
          <cell r="B22" t="str">
            <v>UN</v>
          </cell>
          <cell r="C22">
            <v>1545</v>
          </cell>
        </row>
        <row r="23">
          <cell r="A23" t="str">
            <v>ADOQ.CONCR.VEHIC.CRUZ 23.0X25.0X08 20/M2</v>
          </cell>
          <cell r="B23" t="str">
            <v>M2</v>
          </cell>
          <cell r="C23">
            <v>1545</v>
          </cell>
        </row>
        <row r="24">
          <cell r="A24" t="str">
            <v>ADOQ.CONCR.VEHIC.GUITARRA 22.5X14 X08 38/M2</v>
          </cell>
          <cell r="B24" t="str">
            <v>UN</v>
          </cell>
          <cell r="C24">
            <v>29102</v>
          </cell>
        </row>
        <row r="25">
          <cell r="A25" t="str">
            <v>ADOQ.CONCR.VEHIC.RECTANGUL 12.0X24.0X08 35/M2</v>
          </cell>
          <cell r="B25" t="str">
            <v>M2</v>
          </cell>
          <cell r="C25">
            <v>29664</v>
          </cell>
        </row>
        <row r="26">
          <cell r="A26" t="str">
            <v>ADOQ.GRESS VEHIC.10X20X8.0 VEHICULAR-ADOQUIN 8</v>
          </cell>
          <cell r="B26" t="str">
            <v>UN</v>
          </cell>
          <cell r="C26">
            <v>577</v>
          </cell>
        </row>
        <row r="27">
          <cell r="A27" t="str">
            <v>ADOQUIN ARCILLA 20X10X6 cm</v>
          </cell>
          <cell r="B27" t="str">
            <v>UN</v>
          </cell>
          <cell r="C27">
            <v>700</v>
          </cell>
        </row>
        <row r="28">
          <cell r="A28" t="str">
            <v>ADOQUIN ARCILLA 26X10X6 cm</v>
          </cell>
          <cell r="B28" t="str">
            <v>UN</v>
          </cell>
          <cell r="C28">
            <v>850</v>
          </cell>
        </row>
        <row r="29">
          <cell r="A29" t="str">
            <v>ADOQUIN ECOLOGICO-GRAMOQUI 30.0x45.0x08 PREMOLDA</v>
          </cell>
          <cell r="B29" t="str">
            <v>UN</v>
          </cell>
          <cell r="C29">
            <v>3502</v>
          </cell>
        </row>
        <row r="30">
          <cell r="A30" t="str">
            <v>ADOQUIN PEATONAL 10x20x2.5</v>
          </cell>
          <cell r="B30" t="str">
            <v>M2</v>
          </cell>
          <cell r="C30">
            <v>22500</v>
          </cell>
        </row>
        <row r="31">
          <cell r="A31" t="str">
            <v>ADOQUIN VEHICULAR 10x20x5</v>
          </cell>
          <cell r="B31" t="str">
            <v>M2</v>
          </cell>
          <cell r="C31">
            <v>22500</v>
          </cell>
        </row>
        <row r="32">
          <cell r="A32" t="str">
            <v>AGUA</v>
          </cell>
          <cell r="B32" t="str">
            <v>LT</v>
          </cell>
          <cell r="C32">
            <v>100</v>
          </cell>
        </row>
        <row r="33">
          <cell r="A33" t="str">
            <v xml:space="preserve">ALAMBRE DE PUAS No. 12. </v>
          </cell>
          <cell r="B33" t="str">
            <v>KG</v>
          </cell>
          <cell r="C33">
            <v>3167</v>
          </cell>
        </row>
        <row r="34">
          <cell r="A34" t="str">
            <v>ALAMBRE GALVANIZADO # 10</v>
          </cell>
          <cell r="B34" t="str">
            <v>KG</v>
          </cell>
          <cell r="C34">
            <v>4375</v>
          </cell>
        </row>
        <row r="35">
          <cell r="A35" t="str">
            <v>ALAMBRE GALVANIZADO # 12</v>
          </cell>
          <cell r="B35" t="str">
            <v>ML</v>
          </cell>
          <cell r="C35">
            <v>3193</v>
          </cell>
        </row>
        <row r="36">
          <cell r="A36" t="str">
            <v>ALAMBRE GALVANIZADO # 18</v>
          </cell>
          <cell r="B36" t="str">
            <v>KG</v>
          </cell>
          <cell r="C36">
            <v>3200</v>
          </cell>
        </row>
        <row r="37">
          <cell r="A37" t="str">
            <v>ALAMBRE GALVANIZADO # 6</v>
          </cell>
          <cell r="B37" t="str">
            <v>KG</v>
          </cell>
          <cell r="C37">
            <v>4375</v>
          </cell>
        </row>
        <row r="38">
          <cell r="A38" t="str">
            <v>ALAMBRE NEGRO No. 18</v>
          </cell>
          <cell r="B38" t="str">
            <v>KG</v>
          </cell>
          <cell r="C38">
            <v>3222</v>
          </cell>
        </row>
        <row r="39">
          <cell r="A39" t="str">
            <v>ALFACRIL LATEX PARA MORTERO</v>
          </cell>
          <cell r="B39" t="str">
            <v>LT</v>
          </cell>
          <cell r="C39">
            <v>1550</v>
          </cell>
        </row>
        <row r="40">
          <cell r="A40" t="str">
            <v>ALQUILER ANDAMIO TUBULAR SECCION</v>
          </cell>
          <cell r="B40" t="str">
            <v>DIA</v>
          </cell>
          <cell r="C40">
            <v>1200</v>
          </cell>
        </row>
        <row r="41">
          <cell r="A41" t="str">
            <v>ALQUILER CAMILLA DE 0.70 M X 1.40 M</v>
          </cell>
          <cell r="B41" t="str">
            <v>DIA</v>
          </cell>
          <cell r="C41">
            <v>200</v>
          </cell>
        </row>
        <row r="42">
          <cell r="A42" t="str">
            <v>ALQUILER DE  CAMILLA M2 (CAMILLA. PARAL Y CERCHA</v>
          </cell>
          <cell r="B42" t="str">
            <v>MES</v>
          </cell>
          <cell r="C42">
            <v>4200</v>
          </cell>
        </row>
        <row r="43">
          <cell r="A43" t="str">
            <v>ALQUILER DE BODEGA DE 200 M2</v>
          </cell>
          <cell r="B43" t="str">
            <v>MES</v>
          </cell>
          <cell r="C43">
            <v>850000</v>
          </cell>
        </row>
        <row r="44">
          <cell r="A44" t="str">
            <v>ALQUILER FORMALETA PARA COLUMNA CIRCULAR D= 35 CM</v>
          </cell>
          <cell r="B44" t="str">
            <v>DIA</v>
          </cell>
          <cell r="C44">
            <v>35000</v>
          </cell>
        </row>
        <row r="45">
          <cell r="A45" t="str">
            <v>ALQUILER FORMALETA RECTANGULAR COLUNNA 0.20-0.35 DE 2.4M</v>
          </cell>
          <cell r="B45" t="str">
            <v>DIA</v>
          </cell>
          <cell r="C45">
            <v>12000</v>
          </cell>
        </row>
        <row r="46">
          <cell r="A46" t="str">
            <v>ALQUITRAN</v>
          </cell>
          <cell r="B46" t="str">
            <v>KG</v>
          </cell>
          <cell r="C46">
            <v>1938</v>
          </cell>
        </row>
        <row r="47">
          <cell r="A47" t="str">
            <v>AMARRAS PARA TEJA ASBESTO</v>
          </cell>
          <cell r="B47" t="str">
            <v>UN</v>
          </cell>
          <cell r="C47">
            <v>69</v>
          </cell>
        </row>
        <row r="48">
          <cell r="A48" t="str">
            <v>AMARRE PARA TEJA ASBESTO</v>
          </cell>
          <cell r="B48" t="str">
            <v>UN</v>
          </cell>
          <cell r="C48">
            <v>200</v>
          </cell>
        </row>
        <row r="49">
          <cell r="A49" t="str">
            <v>ANGULO 1 x 1/ 8 TIRA DE 6 METROS</v>
          </cell>
          <cell r="B49" t="str">
            <v>UN</v>
          </cell>
          <cell r="C49">
            <v>17417</v>
          </cell>
        </row>
        <row r="50">
          <cell r="A50" t="str">
            <v>ANGULO 1 X 3/ 4 ALUMINIO TIRA DE 6 METROS</v>
          </cell>
          <cell r="B50" t="str">
            <v>ML</v>
          </cell>
          <cell r="C50">
            <v>5974</v>
          </cell>
        </row>
        <row r="51">
          <cell r="A51" t="str">
            <v>ANGULO 1*1*1/8"</v>
          </cell>
          <cell r="B51" t="str">
            <v>ML</v>
          </cell>
          <cell r="C51">
            <v>2800</v>
          </cell>
        </row>
        <row r="52">
          <cell r="A52" t="str">
            <v>ANGULO 11/2 x 1/ 8 TIRA DE 6 METROS</v>
          </cell>
          <cell r="B52" t="str">
            <v>UN</v>
          </cell>
          <cell r="C52">
            <v>26059</v>
          </cell>
        </row>
        <row r="53">
          <cell r="A53" t="str">
            <v>ANGULO 11/2 x 3/16 TIRA DE 6 METROS</v>
          </cell>
          <cell r="B53" t="str">
            <v>UN</v>
          </cell>
          <cell r="C53">
            <v>38007</v>
          </cell>
        </row>
        <row r="54">
          <cell r="A54" t="str">
            <v>ANGULO 11/2" x 1/ 4 TIRA DE 6 METROS</v>
          </cell>
          <cell r="B54" t="str">
            <v>UN</v>
          </cell>
          <cell r="C54">
            <v>54817</v>
          </cell>
        </row>
        <row r="55">
          <cell r="A55" t="str">
            <v>ANGULO 11/4 x 1/ 8 TIRA DE 6 METROS</v>
          </cell>
          <cell r="B55" t="str">
            <v>UN</v>
          </cell>
          <cell r="C55">
            <v>26059</v>
          </cell>
        </row>
        <row r="56">
          <cell r="A56" t="str">
            <v>ANGULO 2 x 1/ 4 TIRA DE 6 METROS</v>
          </cell>
          <cell r="B56" t="str">
            <v>UN</v>
          </cell>
          <cell r="C56">
            <v>57908</v>
          </cell>
        </row>
        <row r="57">
          <cell r="A57" t="str">
            <v>ANGULO 2 x 3/16 TIRA DE 6 METROS</v>
          </cell>
          <cell r="B57" t="str">
            <v>UN</v>
          </cell>
          <cell r="C57">
            <v>52221</v>
          </cell>
        </row>
        <row r="58">
          <cell r="A58" t="str">
            <v>ANGULO 29X29X2440MM C.26 PERFILERIA ROLADA PANEL</v>
          </cell>
          <cell r="B58" t="str">
            <v>UN</v>
          </cell>
          <cell r="C58">
            <v>3090</v>
          </cell>
        </row>
        <row r="59">
          <cell r="A59" t="str">
            <v>ANGULO 3/4" * 1/8"</v>
          </cell>
          <cell r="B59" t="str">
            <v>ML</v>
          </cell>
          <cell r="C59">
            <v>1589</v>
          </cell>
        </row>
        <row r="60">
          <cell r="A60" t="str">
            <v>ANGULO 7/8 x 7/ 8 TIRA DE 6 METROS</v>
          </cell>
          <cell r="B60" t="str">
            <v>UN</v>
          </cell>
          <cell r="C60">
            <v>6850</v>
          </cell>
        </row>
        <row r="61">
          <cell r="A61" t="str">
            <v>ANGULO PERIMETRAL DE 1x1 CAL 26</v>
          </cell>
          <cell r="B61" t="str">
            <v>UN</v>
          </cell>
          <cell r="C61">
            <v>13000</v>
          </cell>
        </row>
        <row r="62">
          <cell r="A62" t="str">
            <v>ANTICORROSIVO BASE PINTURA</v>
          </cell>
          <cell r="B62" t="str">
            <v>GLN</v>
          </cell>
          <cell r="C62">
            <v>20806</v>
          </cell>
        </row>
        <row r="63">
          <cell r="A63" t="str">
            <v>ANTICORROSIVO WASH-PRIMER</v>
          </cell>
          <cell r="B63" t="str">
            <v>GLN</v>
          </cell>
          <cell r="C63">
            <v>93524</v>
          </cell>
        </row>
        <row r="64">
          <cell r="A64" t="str">
            <v>ANTISOL ROJO</v>
          </cell>
          <cell r="B64" t="str">
            <v>KG</v>
          </cell>
          <cell r="C64">
            <v>10403</v>
          </cell>
        </row>
        <row r="65">
          <cell r="A65" t="str">
            <v>APARATOS SANITARIOS BAJO CONSUMO CON VALVULA ANTIVANDALICA</v>
          </cell>
          <cell r="B65" t="str">
            <v>UN</v>
          </cell>
          <cell r="C65">
            <v>522534</v>
          </cell>
        </row>
        <row r="66">
          <cell r="A66" t="str">
            <v>ARANDELA METALICA 5/8" GALVANIZADA</v>
          </cell>
          <cell r="B66" t="str">
            <v>UN</v>
          </cell>
          <cell r="C66">
            <v>103</v>
          </cell>
        </row>
        <row r="67">
          <cell r="A67" t="str">
            <v>ARANDELA NEOPRENO</v>
          </cell>
          <cell r="B67" t="str">
            <v>UN</v>
          </cell>
          <cell r="C67">
            <v>49</v>
          </cell>
        </row>
        <row r="68">
          <cell r="A68" t="str">
            <v>ARBOL PEQUE.PINO-EUCALIPTO H= 30- 50CM PLANTA REFORESTAR</v>
          </cell>
          <cell r="B68" t="str">
            <v>UN</v>
          </cell>
          <cell r="C68">
            <v>3500</v>
          </cell>
        </row>
        <row r="69">
          <cell r="A69" t="str">
            <v>ARENA DE PEÑA</v>
          </cell>
          <cell r="B69" t="str">
            <v>M3</v>
          </cell>
          <cell r="C69">
            <v>35000</v>
          </cell>
        </row>
        <row r="70">
          <cell r="A70" t="str">
            <v>ARENA DE SELLO (ARENA FINA)</v>
          </cell>
          <cell r="B70" t="str">
            <v>M3</v>
          </cell>
          <cell r="C70">
            <v>35000</v>
          </cell>
        </row>
        <row r="71">
          <cell r="A71" t="str">
            <v>ARENA DE SOPORTE (MEDIA)</v>
          </cell>
          <cell r="B71" t="str">
            <v>M3</v>
          </cell>
          <cell r="C71">
            <v>30000</v>
          </cell>
        </row>
        <row r="72">
          <cell r="A72" t="str">
            <v>ARENA LAVADA</v>
          </cell>
          <cell r="B72" t="str">
            <v>M3</v>
          </cell>
          <cell r="C72">
            <v>45000</v>
          </cell>
        </row>
        <row r="73">
          <cell r="A73" t="str">
            <v>ARENA LAVADA DE RIO</v>
          </cell>
          <cell r="B73" t="str">
            <v>M3</v>
          </cell>
          <cell r="C73">
            <v>77650</v>
          </cell>
        </row>
        <row r="74">
          <cell r="A74" t="str">
            <v>ASFALTO TIPO 90</v>
          </cell>
          <cell r="B74" t="str">
            <v>KG</v>
          </cell>
          <cell r="C74">
            <v>1800</v>
          </cell>
        </row>
        <row r="75">
          <cell r="A75" t="str">
            <v>BAJANTE BLANCO RAINGO</v>
          </cell>
          <cell r="B75" t="str">
            <v>ML</v>
          </cell>
          <cell r="C75">
            <v>19954</v>
          </cell>
        </row>
        <row r="76">
          <cell r="A76" t="str">
            <v>BANCA EN CONCRETO TIPO M30</v>
          </cell>
          <cell r="B76" t="str">
            <v>UN</v>
          </cell>
          <cell r="C76">
            <v>415000</v>
          </cell>
        </row>
        <row r="77">
          <cell r="A77" t="str">
            <v>BANCA EN CONCRETO TIPO M31</v>
          </cell>
          <cell r="B77" t="str">
            <v>UN</v>
          </cell>
          <cell r="C77">
            <v>228000</v>
          </cell>
        </row>
        <row r="78">
          <cell r="A78" t="str">
            <v>BANCA EN CONCRETO TIPO M40</v>
          </cell>
          <cell r="B78" t="str">
            <v>UN</v>
          </cell>
          <cell r="C78">
            <v>65000</v>
          </cell>
        </row>
        <row r="79">
          <cell r="A79" t="str">
            <v>BANCA EN CONCRETO TIPO M50</v>
          </cell>
          <cell r="B79" t="str">
            <v>UN</v>
          </cell>
          <cell r="C79">
            <v>309000</v>
          </cell>
        </row>
        <row r="80">
          <cell r="A80" t="str">
            <v>BARNIZ SINTETICO BRILLANTE</v>
          </cell>
          <cell r="B80" t="str">
            <v>GLN</v>
          </cell>
          <cell r="C80">
            <v>45200</v>
          </cell>
        </row>
        <row r="81">
          <cell r="A81" t="str">
            <v>BARNIZ TAPA PORO</v>
          </cell>
          <cell r="B81" t="str">
            <v>GLN</v>
          </cell>
          <cell r="C81">
            <v>38200</v>
          </cell>
        </row>
        <row r="82">
          <cell r="A82" t="str">
            <v>BARNIZ VITRIFLEX S.BRILL.A MEZCLA</v>
          </cell>
          <cell r="B82" t="str">
            <v>GLN</v>
          </cell>
          <cell r="C82">
            <v>98552</v>
          </cell>
        </row>
        <row r="83">
          <cell r="A83" t="str">
            <v>BARRO DE PEGA</v>
          </cell>
          <cell r="B83" t="str">
            <v>M3</v>
          </cell>
          <cell r="C83">
            <v>60000</v>
          </cell>
        </row>
        <row r="84">
          <cell r="A84" t="str">
            <v>BASE EN CONCRETO POBRE E=0.05 mts. 14 MPa - (2000 PSI)</v>
          </cell>
          <cell r="B84" t="str">
            <v>M2</v>
          </cell>
          <cell r="C84">
            <v>19506</v>
          </cell>
        </row>
        <row r="85">
          <cell r="A85" t="str">
            <v>BASURERO A.INOX D=40 H=110 SOBRE PARALES - GIRATORIO</v>
          </cell>
          <cell r="B85" t="str">
            <v>UN</v>
          </cell>
          <cell r="C85">
            <v>704932</v>
          </cell>
        </row>
        <row r="86">
          <cell r="A86" t="str">
            <v>BISAGRA 3x1.1/4" COBRIZ</v>
          </cell>
          <cell r="B86" t="str">
            <v>UN</v>
          </cell>
          <cell r="C86">
            <v>5047</v>
          </cell>
        </row>
        <row r="87">
          <cell r="A87" t="str">
            <v>BISAGRA 3x2" COBRIZ</v>
          </cell>
          <cell r="B87" t="str">
            <v>UN</v>
          </cell>
          <cell r="C87">
            <v>4176</v>
          </cell>
        </row>
        <row r="88">
          <cell r="A88" t="str">
            <v>BISAGRA 3x3" COBRIZ</v>
          </cell>
          <cell r="B88" t="str">
            <v>UN</v>
          </cell>
          <cell r="C88">
            <v>3584</v>
          </cell>
        </row>
        <row r="89">
          <cell r="A89" t="str">
            <v>BISAGRA AL. EXTERIOR 2"</v>
          </cell>
          <cell r="B89" t="str">
            <v>UN</v>
          </cell>
          <cell r="C89">
            <v>1000</v>
          </cell>
        </row>
        <row r="90">
          <cell r="A90" t="str">
            <v>BISAGRA AL. EXTERIOR 3"</v>
          </cell>
          <cell r="B90" t="str">
            <v>UN</v>
          </cell>
          <cell r="C90">
            <v>1700</v>
          </cell>
        </row>
        <row r="91">
          <cell r="A91" t="str">
            <v>BISAGRA REDONDA 3/4</v>
          </cell>
          <cell r="B91" t="str">
            <v>UN</v>
          </cell>
          <cell r="C91">
            <v>4278</v>
          </cell>
        </row>
        <row r="92">
          <cell r="A92" t="str">
            <v>BLOQUE CONCRETO T 12X19X39</v>
          </cell>
          <cell r="B92" t="str">
            <v>UN</v>
          </cell>
          <cell r="C92">
            <v>1442</v>
          </cell>
        </row>
        <row r="93">
          <cell r="A93" t="str">
            <v>BLOQUE No. 4</v>
          </cell>
          <cell r="B93" t="str">
            <v>UN</v>
          </cell>
          <cell r="C93">
            <v>750</v>
          </cell>
        </row>
        <row r="94">
          <cell r="A94" t="str">
            <v>BLOQUE No. 5</v>
          </cell>
          <cell r="B94" t="str">
            <v>UN</v>
          </cell>
          <cell r="C94">
            <v>757</v>
          </cell>
        </row>
        <row r="95">
          <cell r="A95" t="str">
            <v>BLOQUE VIDRIO 19x19x08 CM (INSOLUX)</v>
          </cell>
          <cell r="B95" t="str">
            <v>und</v>
          </cell>
          <cell r="C95">
            <v>6000</v>
          </cell>
        </row>
        <row r="96">
          <cell r="A96" t="str">
            <v>BLOQUE VIDRIO 19X19X08 CM COLOR ( INSOLUX)</v>
          </cell>
          <cell r="B96" t="str">
            <v>un</v>
          </cell>
          <cell r="C96">
            <v>9000</v>
          </cell>
        </row>
        <row r="97">
          <cell r="A97" t="str">
            <v>BOCEL ALUMINIO</v>
          </cell>
          <cell r="B97" t="str">
            <v>ML</v>
          </cell>
          <cell r="C97">
            <v>1500</v>
          </cell>
        </row>
        <row r="98">
          <cell r="A98" t="str">
            <v>BOCEL MADERA .1/2x.1/2x3M</v>
          </cell>
          <cell r="B98" t="str">
            <v>UN</v>
          </cell>
          <cell r="C98">
            <v>2575</v>
          </cell>
        </row>
        <row r="99">
          <cell r="A99" t="str">
            <v>BOCEL PLASTICO</v>
          </cell>
          <cell r="B99" t="str">
            <v>ML</v>
          </cell>
          <cell r="C99">
            <v>1500</v>
          </cell>
        </row>
        <row r="100">
          <cell r="A100" t="str">
            <v>BOCEL REMATES CERAMICOS</v>
          </cell>
          <cell r="B100" t="str">
            <v>UN</v>
          </cell>
          <cell r="C100">
            <v>3700</v>
          </cell>
        </row>
        <row r="101">
          <cell r="A101" t="str">
            <v>BOLARDO DE CONCRETO TIPO M60</v>
          </cell>
          <cell r="B101" t="str">
            <v>UN</v>
          </cell>
          <cell r="C101">
            <v>95000</v>
          </cell>
        </row>
        <row r="102">
          <cell r="A102" t="str">
            <v>BOLARDO DE CONCRETO TIPO M61</v>
          </cell>
          <cell r="B102" t="str">
            <v>UN</v>
          </cell>
          <cell r="C102">
            <v>115000</v>
          </cell>
        </row>
        <row r="103">
          <cell r="A103" t="str">
            <v>BOLARDO EN HIERRO  TIPO M 62</v>
          </cell>
          <cell r="B103" t="str">
            <v>UN</v>
          </cell>
          <cell r="C103">
            <v>125000</v>
          </cell>
        </row>
        <row r="104">
          <cell r="A104" t="str">
            <v>BOLARDO EN HIERRO  TIPO M 63</v>
          </cell>
          <cell r="B104" t="str">
            <v>UN</v>
          </cell>
          <cell r="C104">
            <v>135000</v>
          </cell>
        </row>
        <row r="105">
          <cell r="A105" t="str">
            <v>BRAZO BASCULANTE PREMOLDA</v>
          </cell>
          <cell r="B105" t="str">
            <v>UN</v>
          </cell>
          <cell r="C105">
            <v>4944</v>
          </cell>
        </row>
        <row r="106">
          <cell r="A106" t="str">
            <v>BROCA PARA COBCRETO DE  1/2" TIPO HILTI</v>
          </cell>
          <cell r="B106" t="str">
            <v>UN</v>
          </cell>
          <cell r="C106">
            <v>9000</v>
          </cell>
        </row>
        <row r="107">
          <cell r="A107" t="str">
            <v>BROCA PARA COBCRETO DE  5/8" TIPO HILTI</v>
          </cell>
          <cell r="B107" t="str">
            <v>UN</v>
          </cell>
          <cell r="C107">
            <v>9800</v>
          </cell>
        </row>
        <row r="108">
          <cell r="A108" t="str">
            <v>BROCA PARA CONCRETO DE 1" TIPO HILTI</v>
          </cell>
          <cell r="B108" t="str">
            <v>UN</v>
          </cell>
          <cell r="C108">
            <v>23000</v>
          </cell>
        </row>
        <row r="109">
          <cell r="A109" t="str">
            <v>BROCA PARA CONCRETO DE 3/4" TIPO HILTI</v>
          </cell>
          <cell r="B109" t="str">
            <v>UN</v>
          </cell>
          <cell r="C109">
            <v>16000</v>
          </cell>
        </row>
        <row r="110">
          <cell r="A110" t="str">
            <v>BROCA PARA CONCRETO DE 7/8" TIPO HILTI</v>
          </cell>
          <cell r="B110" t="str">
            <v>UN</v>
          </cell>
          <cell r="C110">
            <v>18000</v>
          </cell>
        </row>
        <row r="111">
          <cell r="A111" t="str">
            <v>CABALLETE AC ARTICULADO IN INFERIOR ASBESTO CEMENTO</v>
          </cell>
          <cell r="B111" t="str">
            <v>UN</v>
          </cell>
          <cell r="C111">
            <v>16171</v>
          </cell>
        </row>
        <row r="112">
          <cell r="A112" t="str">
            <v>CABALLETE AJOVER THERMOACU 700MMX2000MM</v>
          </cell>
          <cell r="B112" t="str">
            <v>UN</v>
          </cell>
          <cell r="C112">
            <v>63036</v>
          </cell>
        </row>
        <row r="113">
          <cell r="A113" t="str">
            <v>CABALLETE ALUM.COLOR .5MM</v>
          </cell>
          <cell r="B113" t="str">
            <v>UN</v>
          </cell>
          <cell r="C113">
            <v>29252</v>
          </cell>
        </row>
        <row r="114">
          <cell r="A114" t="str">
            <v>CABALLETE ALUMINIO</v>
          </cell>
          <cell r="B114" t="str">
            <v>ML</v>
          </cell>
          <cell r="C114">
            <v>18437</v>
          </cell>
        </row>
        <row r="115">
          <cell r="A115" t="str">
            <v>CABALLETE ARTIC.ASBEST.CEM</v>
          </cell>
          <cell r="B115" t="str">
            <v>UN</v>
          </cell>
          <cell r="C115">
            <v>16200</v>
          </cell>
        </row>
        <row r="116">
          <cell r="A116" t="str">
            <v>CABALLETE FIJO ASBESTO CEM L=94 U=87CM P=15-20%</v>
          </cell>
          <cell r="B116" t="str">
            <v>UN</v>
          </cell>
          <cell r="C116">
            <v>19467</v>
          </cell>
        </row>
        <row r="117">
          <cell r="A117" t="str">
            <v>CABALLETE VENT.ASB.CEMENTO</v>
          </cell>
          <cell r="B117" t="str">
            <v>UN</v>
          </cell>
          <cell r="C117">
            <v>17304</v>
          </cell>
        </row>
        <row r="118">
          <cell r="A118" t="str">
            <v>CADENA GALVANIZADA 3/16" HIERRO GALVANIZADO</v>
          </cell>
          <cell r="B118" t="str">
            <v>ML</v>
          </cell>
          <cell r="C118">
            <v>2472</v>
          </cell>
        </row>
        <row r="119">
          <cell r="A119" t="str">
            <v>CALENTADOR AGUA</v>
          </cell>
          <cell r="B119" t="str">
            <v>und</v>
          </cell>
          <cell r="C119">
            <v>1000000</v>
          </cell>
        </row>
        <row r="120">
          <cell r="A120" t="str">
            <v>CANAL 40 GUIA L.GALV 2.44M PERFILERIA ROLADA CAL.26</v>
          </cell>
          <cell r="B120" t="str">
            <v>UN</v>
          </cell>
          <cell r="C120">
            <v>4307</v>
          </cell>
        </row>
        <row r="121">
          <cell r="A121" t="str">
            <v>CANAL B 6 X 2.44 CAL 26</v>
          </cell>
          <cell r="B121" t="str">
            <v>UN</v>
          </cell>
          <cell r="C121">
            <v>3800</v>
          </cell>
        </row>
        <row r="122">
          <cell r="A122" t="str">
            <v>CANAL B 9 X 2.44 CAL 26</v>
          </cell>
          <cell r="B122" t="str">
            <v>UN</v>
          </cell>
          <cell r="C122">
            <v>4800</v>
          </cell>
        </row>
        <row r="123">
          <cell r="A123" t="str">
            <v>CANAL BLANCO</v>
          </cell>
          <cell r="B123" t="str">
            <v>ML</v>
          </cell>
          <cell r="C123">
            <v>22316</v>
          </cell>
        </row>
        <row r="124">
          <cell r="A124" t="str">
            <v>CANAL PVC AMAZONAS AGUAS LLUVIAS</v>
          </cell>
          <cell r="B124" t="str">
            <v>ML</v>
          </cell>
          <cell r="C124">
            <v>67465</v>
          </cell>
        </row>
        <row r="125">
          <cell r="A125" t="str">
            <v>CANAL PVC RAUNGO R. 240090</v>
          </cell>
          <cell r="B125" t="str">
            <v>ML</v>
          </cell>
          <cell r="C125">
            <v>25704</v>
          </cell>
        </row>
        <row r="126">
          <cell r="A126" t="str">
            <v>CANAL PVC SOPORTE</v>
          </cell>
          <cell r="B126" t="str">
            <v>UN</v>
          </cell>
          <cell r="C126">
            <v>2529</v>
          </cell>
        </row>
        <row r="127">
          <cell r="A127" t="str">
            <v>CANAL PVC SOPORTE [RAINGO]  R:219790</v>
          </cell>
          <cell r="B127" t="str">
            <v>UN</v>
          </cell>
          <cell r="C127">
            <v>1849</v>
          </cell>
        </row>
        <row r="128">
          <cell r="A128" t="str">
            <v>CANAL PVC SOPORTE METALICO</v>
          </cell>
          <cell r="B128" t="str">
            <v>UN</v>
          </cell>
          <cell r="C128">
            <v>4633</v>
          </cell>
        </row>
        <row r="129">
          <cell r="A129" t="str">
            <v>CANALETA 43 DE 3.50</v>
          </cell>
          <cell r="B129" t="str">
            <v>UN</v>
          </cell>
          <cell r="C129">
            <v>92906</v>
          </cell>
        </row>
        <row r="130">
          <cell r="A130" t="str">
            <v>CANALETA 43 DE 4.00</v>
          </cell>
          <cell r="B130" t="str">
            <v>UN</v>
          </cell>
          <cell r="C130">
            <v>105781</v>
          </cell>
        </row>
        <row r="131">
          <cell r="A131" t="str">
            <v>CANALETA 43 DE 4.50</v>
          </cell>
          <cell r="B131" t="str">
            <v>UN</v>
          </cell>
          <cell r="C131">
            <v>118759</v>
          </cell>
        </row>
        <row r="132">
          <cell r="A132" t="str">
            <v>CANALETA 43 DE 5.50</v>
          </cell>
          <cell r="B132" t="str">
            <v>UN</v>
          </cell>
          <cell r="C132">
            <v>145848</v>
          </cell>
        </row>
        <row r="133">
          <cell r="A133" t="str">
            <v>CANALETA 43 DE 6.00</v>
          </cell>
          <cell r="B133" t="str">
            <v>UN</v>
          </cell>
          <cell r="C133">
            <v>160989</v>
          </cell>
        </row>
        <row r="134">
          <cell r="A134" t="str">
            <v>CANALETA 90 DE 3.75</v>
          </cell>
          <cell r="B134" t="str">
            <v>UN</v>
          </cell>
          <cell r="C134">
            <v>116596</v>
          </cell>
        </row>
        <row r="135">
          <cell r="A135" t="str">
            <v>CANALETA 90 DE 4.5O</v>
          </cell>
          <cell r="B135" t="str">
            <v>UN</v>
          </cell>
          <cell r="C135">
            <v>140389</v>
          </cell>
        </row>
        <row r="136">
          <cell r="A136" t="str">
            <v>CANALETA 90 DE 5.25</v>
          </cell>
          <cell r="B136" t="str">
            <v>UN</v>
          </cell>
          <cell r="C136">
            <v>164182</v>
          </cell>
        </row>
        <row r="137">
          <cell r="A137" t="str">
            <v>CANALETA 90 DE 6.00</v>
          </cell>
          <cell r="B137" t="str">
            <v>UN</v>
          </cell>
          <cell r="C137">
            <v>186945</v>
          </cell>
        </row>
        <row r="138">
          <cell r="A138" t="str">
            <v>CANALETA 90 DE 7.50</v>
          </cell>
          <cell r="B138" t="str">
            <v>UN</v>
          </cell>
          <cell r="C138">
            <v>234531</v>
          </cell>
        </row>
        <row r="139">
          <cell r="A139" t="str">
            <v>CANALETA 90 DE 9.00</v>
          </cell>
          <cell r="B139" t="str">
            <v>UN</v>
          </cell>
          <cell r="C139">
            <v>280984</v>
          </cell>
        </row>
        <row r="140">
          <cell r="A140" t="str">
            <v>CANCHA MICROFUTBOL TUBO A.N 2" T.P</v>
          </cell>
          <cell r="B140" t="str">
            <v>UN</v>
          </cell>
          <cell r="C140">
            <v>1200000</v>
          </cell>
        </row>
        <row r="141">
          <cell r="A141" t="str">
            <v>CANCHA PARA MINIBALONCESTO Y MINIFUTBOL</v>
          </cell>
          <cell r="B141" t="str">
            <v>UN</v>
          </cell>
          <cell r="C141">
            <v>3000000</v>
          </cell>
        </row>
        <row r="142">
          <cell r="A142" t="str">
            <v>CANCHA PARA SOLO BALONCESTO C/ RODACHINES Y CILINDRO INCL. TABLERO ACRILICO</v>
          </cell>
          <cell r="B142" t="str">
            <v>UN</v>
          </cell>
          <cell r="C142">
            <v>3075114</v>
          </cell>
        </row>
        <row r="143">
          <cell r="A143" t="str">
            <v>CANECA Ø50CM H=75CM EN MALLA METALICA M-120</v>
          </cell>
          <cell r="B143" t="str">
            <v>UN</v>
          </cell>
          <cell r="C143">
            <v>230634</v>
          </cell>
        </row>
        <row r="144">
          <cell r="A144" t="str">
            <v>CANTONERA ELECTRICA</v>
          </cell>
          <cell r="B144" t="str">
            <v>UN</v>
          </cell>
          <cell r="C144">
            <v>75272</v>
          </cell>
        </row>
        <row r="145">
          <cell r="A145" t="str">
            <v>CARBURO N.2 BOLSA 10 KILOS</v>
          </cell>
          <cell r="B145" t="str">
            <v>UN</v>
          </cell>
          <cell r="C145">
            <v>3605</v>
          </cell>
        </row>
        <row r="146">
          <cell r="A146" t="str">
            <v>CARGA FULM FUERTE 330</v>
          </cell>
          <cell r="B146" t="str">
            <v>UN</v>
          </cell>
          <cell r="C146">
            <v>300</v>
          </cell>
        </row>
        <row r="147">
          <cell r="A147" t="str">
            <v>CARRILERA RODAMIENTO</v>
          </cell>
          <cell r="B147" t="str">
            <v>un</v>
          </cell>
          <cell r="C147">
            <v>5000</v>
          </cell>
        </row>
        <row r="148">
          <cell r="A148" t="str">
            <v>CASETON DE LONA</v>
          </cell>
          <cell r="B148" t="str">
            <v>M2</v>
          </cell>
          <cell r="C148">
            <v>3500</v>
          </cell>
        </row>
        <row r="149">
          <cell r="A149" t="str">
            <v>CE.SAFE PICOLORO</v>
          </cell>
          <cell r="B149" t="str">
            <v>UN</v>
          </cell>
          <cell r="C149">
            <v>25307</v>
          </cell>
        </row>
        <row r="150">
          <cell r="A150" t="str">
            <v>CE.SCHLAGE ALCOBA BELL WOOD MAD-PLATIN</v>
          </cell>
          <cell r="B150" t="str">
            <v>UN</v>
          </cell>
          <cell r="C150">
            <v>22330</v>
          </cell>
        </row>
        <row r="151">
          <cell r="A151" t="str">
            <v>CE.SCHLAGE ENTRADA-APTO GEORGIA ALUM-PLATINU</v>
          </cell>
          <cell r="B151" t="str">
            <v>UN</v>
          </cell>
          <cell r="C151">
            <v>39408</v>
          </cell>
        </row>
        <row r="152">
          <cell r="A152" t="str">
            <v>CE.YALE 1/4 VUELTA</v>
          </cell>
          <cell r="B152" t="str">
            <v>UN</v>
          </cell>
          <cell r="C152">
            <v>62727</v>
          </cell>
        </row>
        <row r="153">
          <cell r="A153" t="str">
            <v>CE.YALE 3 VUELTA</v>
          </cell>
          <cell r="B153" t="str">
            <v>UN</v>
          </cell>
          <cell r="C153">
            <v>79096</v>
          </cell>
        </row>
        <row r="154">
          <cell r="A154" t="str">
            <v>CE.YALE ALCOBA 5304 C/P</v>
          </cell>
          <cell r="B154" t="str">
            <v>UN</v>
          </cell>
          <cell r="C154">
            <v>52810</v>
          </cell>
        </row>
        <row r="155">
          <cell r="A155" t="str">
            <v>CEDRO CAQUETA</v>
          </cell>
          <cell r="B155" t="str">
            <v>PG2</v>
          </cell>
          <cell r="C155">
            <v>4610</v>
          </cell>
        </row>
        <row r="156">
          <cell r="A156" t="str">
            <v>CEMENTO BLANCO</v>
          </cell>
          <cell r="B156" t="str">
            <v>KG</v>
          </cell>
          <cell r="C156">
            <v>1125</v>
          </cell>
        </row>
        <row r="157">
          <cell r="A157" t="str">
            <v>CEMENTO GRIS</v>
          </cell>
          <cell r="B157" t="str">
            <v>KG</v>
          </cell>
          <cell r="C157">
            <v>550</v>
          </cell>
        </row>
        <row r="158">
          <cell r="A158" t="str">
            <v>CENEFA</v>
          </cell>
          <cell r="B158" t="str">
            <v>ML</v>
          </cell>
          <cell r="C158">
            <v>16068</v>
          </cell>
        </row>
        <row r="159">
          <cell r="A159" t="str">
            <v>CERAMICA 20 x 20 PRIMERA CALIDAD</v>
          </cell>
          <cell r="B159" t="str">
            <v>M2</v>
          </cell>
          <cell r="C159">
            <v>18025</v>
          </cell>
        </row>
        <row r="160">
          <cell r="A160" t="str">
            <v>CERAMICA 20 x 25 PRIMERA CALIDAD</v>
          </cell>
          <cell r="B160" t="str">
            <v>M2</v>
          </cell>
          <cell r="C160">
            <v>16892</v>
          </cell>
        </row>
        <row r="161">
          <cell r="A161" t="str">
            <v>CERAMICA 20 x 30 PRIMERA CALIDAD</v>
          </cell>
          <cell r="B161" t="str">
            <v>M2</v>
          </cell>
          <cell r="C161">
            <v>20291</v>
          </cell>
        </row>
        <row r="162">
          <cell r="A162" t="str">
            <v>CERAMICA 25 x 25 PRIMERA CALIDAD</v>
          </cell>
          <cell r="B162" t="str">
            <v>M2</v>
          </cell>
          <cell r="C162">
            <v>20497</v>
          </cell>
        </row>
        <row r="163">
          <cell r="A163" t="str">
            <v>CERAMICA 25 x 35 PRIMERA CALIDAD</v>
          </cell>
          <cell r="B163" t="str">
            <v>M2</v>
          </cell>
          <cell r="C163">
            <v>20497</v>
          </cell>
        </row>
        <row r="164">
          <cell r="A164" t="str">
            <v>CERRADURA SAFE ALCOBA (CILINDROS)</v>
          </cell>
          <cell r="B164" t="str">
            <v>un</v>
          </cell>
          <cell r="C164">
            <v>20000</v>
          </cell>
        </row>
        <row r="165">
          <cell r="A165" t="str">
            <v>CERRADURA SAFE ENTRADA (CILINDROS)</v>
          </cell>
          <cell r="B165" t="str">
            <v>UND</v>
          </cell>
          <cell r="C165">
            <v>110000</v>
          </cell>
        </row>
        <row r="166">
          <cell r="A166" t="str">
            <v>CERROJO SEGURIDAD SCHLAGE CROMO-DORADO</v>
          </cell>
          <cell r="B166" t="str">
            <v>UN</v>
          </cell>
          <cell r="C166">
            <v>40265</v>
          </cell>
        </row>
        <row r="167">
          <cell r="A167" t="str">
            <v>CHAZO EXPANDIBLE 3/8" LARGO 7CMS</v>
          </cell>
          <cell r="B167" t="str">
            <v>UN</v>
          </cell>
          <cell r="C167">
            <v>670</v>
          </cell>
        </row>
        <row r="168">
          <cell r="A168" t="str">
            <v>CHAZO PLASTICO 1/4</v>
          </cell>
          <cell r="B168" t="str">
            <v>UN</v>
          </cell>
          <cell r="C168">
            <v>93</v>
          </cell>
        </row>
        <row r="169">
          <cell r="A169" t="str">
            <v>CHEQUE RED - WRITE ROSCADO 1``</v>
          </cell>
          <cell r="B169" t="str">
            <v>UN</v>
          </cell>
          <cell r="C169">
            <v>54520</v>
          </cell>
        </row>
        <row r="170">
          <cell r="A170" t="str">
            <v>CICLO PARQUEADERO TIPO M100 (Tipo 1)</v>
          </cell>
          <cell r="B170" t="str">
            <v>UN</v>
          </cell>
          <cell r="C170">
            <v>350000</v>
          </cell>
        </row>
        <row r="171">
          <cell r="A171" t="str">
            <v>CICLO PARQUEADERO TIPO M101 (Tipo 2)</v>
          </cell>
          <cell r="B171" t="str">
            <v>UN</v>
          </cell>
          <cell r="C171">
            <v>457000</v>
          </cell>
        </row>
        <row r="172">
          <cell r="A172" t="str">
            <v>CIELO RASO ACRILICO</v>
          </cell>
          <cell r="B172" t="str">
            <v>M2</v>
          </cell>
          <cell r="C172">
            <v>46261</v>
          </cell>
        </row>
        <row r="173">
          <cell r="A173" t="str">
            <v>CIELO RASO LAMINA PLANA SUPERCELL</v>
          </cell>
          <cell r="B173" t="str">
            <v>M2</v>
          </cell>
          <cell r="C173">
            <v>35000</v>
          </cell>
        </row>
        <row r="174">
          <cell r="A174" t="str">
            <v>CIERRE 1/2 LUNA VENTANERIA</v>
          </cell>
          <cell r="B174" t="str">
            <v>UN</v>
          </cell>
          <cell r="C174">
            <v>3172</v>
          </cell>
        </row>
        <row r="175">
          <cell r="A175" t="str">
            <v>CINTA DE PAPEL SUPERCINTA 250</v>
          </cell>
          <cell r="B175" t="str">
            <v>ROLL</v>
          </cell>
          <cell r="C175">
            <v>10800</v>
          </cell>
        </row>
        <row r="176">
          <cell r="A176" t="str">
            <v>CINTA MALLA</v>
          </cell>
          <cell r="B176" t="str">
            <v>ML</v>
          </cell>
          <cell r="C176">
            <v>3536</v>
          </cell>
        </row>
        <row r="177">
          <cell r="A177" t="str">
            <v>CINTA QUICK TAPE 75MTS FIBRA DE VIDRIO</v>
          </cell>
          <cell r="B177" t="str">
            <v>ROLL</v>
          </cell>
          <cell r="C177">
            <v>20394</v>
          </cell>
        </row>
        <row r="178">
          <cell r="A178" t="str">
            <v>CINTA SELLO 2"(PANEL-YESO) CINTA DE 150 PIES 45.72MTS.</v>
          </cell>
          <cell r="B178" t="str">
            <v>ROLL</v>
          </cell>
          <cell r="C178">
            <v>13905</v>
          </cell>
        </row>
        <row r="179">
          <cell r="A179" t="str">
            <v>CINTA TEFLON 10 m 1/2``</v>
          </cell>
          <cell r="B179" t="str">
            <v>ROLL</v>
          </cell>
          <cell r="C179">
            <v>700</v>
          </cell>
        </row>
        <row r="180">
          <cell r="A180" t="str">
            <v>CLOSET MADER.AMAR/NOGAL PERSIANA FORRADO</v>
          </cell>
          <cell r="B180" t="str">
            <v>m2</v>
          </cell>
          <cell r="C180">
            <v>280000</v>
          </cell>
        </row>
        <row r="181">
          <cell r="A181" t="str">
            <v>CLOSET MADERA (2N) AMAR/NOGAL FORRADO</v>
          </cell>
          <cell r="B181" t="str">
            <v>m2</v>
          </cell>
          <cell r="C181">
            <v>450000</v>
          </cell>
        </row>
        <row r="182">
          <cell r="A182" t="str">
            <v>CLOSET MADERA (2N) AMAR/NOGAL S/FORRO</v>
          </cell>
          <cell r="B182" t="str">
            <v>m2</v>
          </cell>
          <cell r="C182">
            <v>400000</v>
          </cell>
        </row>
        <row r="183">
          <cell r="A183" t="str">
            <v>CLOSET MADERA (2N) CEDRO ARCHIVO FORRADO</v>
          </cell>
          <cell r="B183" t="str">
            <v>m2</v>
          </cell>
          <cell r="C183">
            <v>450000</v>
          </cell>
        </row>
        <row r="184">
          <cell r="A184" t="str">
            <v>CLOSET MADERA (2N) CEDRO FORRADO</v>
          </cell>
          <cell r="B184" t="str">
            <v>m2</v>
          </cell>
          <cell r="C184">
            <v>480000</v>
          </cell>
        </row>
        <row r="185">
          <cell r="A185" t="str">
            <v>CLOSET MADERA (2N) CEDRO S/FORRO</v>
          </cell>
          <cell r="B185" t="str">
            <v>m2</v>
          </cell>
          <cell r="C185">
            <v>430000</v>
          </cell>
        </row>
        <row r="186">
          <cell r="A186" t="str">
            <v>CLOSET MADERA CEDRO PERSIANA FORRADO</v>
          </cell>
          <cell r="B186" t="str">
            <v>m2</v>
          </cell>
          <cell r="C186">
            <v>380000</v>
          </cell>
        </row>
        <row r="187">
          <cell r="A187" t="str">
            <v>CODO  BAJANTE BLANCO  RAINGO</v>
          </cell>
          <cell r="B187" t="str">
            <v>UN</v>
          </cell>
          <cell r="C187">
            <v>4600</v>
          </cell>
        </row>
        <row r="188">
          <cell r="A188" t="str">
            <v>CODO CANAL PVC 90ø</v>
          </cell>
          <cell r="B188" t="str">
            <v>UN</v>
          </cell>
          <cell r="C188">
            <v>5006</v>
          </cell>
        </row>
        <row r="189">
          <cell r="A189" t="str">
            <v>CODO CANAL PVC BAJANTE</v>
          </cell>
          <cell r="B189" t="str">
            <v>UN</v>
          </cell>
          <cell r="C189">
            <v>4850</v>
          </cell>
        </row>
        <row r="190">
          <cell r="A190" t="str">
            <v>CODO CPVC 1/2``</v>
          </cell>
          <cell r="B190" t="str">
            <v>UN</v>
          </cell>
          <cell r="C190">
            <v>455</v>
          </cell>
        </row>
        <row r="191">
          <cell r="A191" t="str">
            <v>CODO CPVC 3/4``</v>
          </cell>
          <cell r="B191" t="str">
            <v>UN</v>
          </cell>
          <cell r="C191">
            <v>830</v>
          </cell>
        </row>
        <row r="192">
          <cell r="A192" t="str">
            <v xml:space="preserve">CODO GALV 1/2"  </v>
          </cell>
          <cell r="B192" t="str">
            <v>UN</v>
          </cell>
          <cell r="C192">
            <v>2350</v>
          </cell>
        </row>
        <row r="193">
          <cell r="A193" t="str">
            <v xml:space="preserve">CODO GALV 3/4" </v>
          </cell>
          <cell r="B193" t="str">
            <v>UN</v>
          </cell>
          <cell r="C193">
            <v>1902</v>
          </cell>
        </row>
        <row r="194">
          <cell r="A194" t="str">
            <v>CODO PVC 1/2"</v>
          </cell>
          <cell r="B194" t="str">
            <v>UN</v>
          </cell>
          <cell r="C194">
            <v>503</v>
          </cell>
        </row>
        <row r="195">
          <cell r="A195" t="str">
            <v>CODO PVC 1/2``</v>
          </cell>
          <cell r="B195" t="str">
            <v>UN</v>
          </cell>
          <cell r="C195">
            <v>200</v>
          </cell>
        </row>
        <row r="196">
          <cell r="A196" t="str">
            <v>CODO PVC 1``</v>
          </cell>
          <cell r="B196" t="str">
            <v>UN</v>
          </cell>
          <cell r="C196">
            <v>630</v>
          </cell>
        </row>
        <row r="197">
          <cell r="A197" t="str">
            <v xml:space="preserve">CODO PVC 2"  </v>
          </cell>
          <cell r="B197" t="str">
            <v>UN</v>
          </cell>
          <cell r="C197">
            <v>2466</v>
          </cell>
        </row>
        <row r="198">
          <cell r="A198" t="str">
            <v>CODO PVC 2``</v>
          </cell>
          <cell r="B198" t="str">
            <v>UN</v>
          </cell>
          <cell r="C198">
            <v>3700</v>
          </cell>
        </row>
        <row r="199">
          <cell r="A199" t="str">
            <v>CODO PVC 3"  SANIT</v>
          </cell>
          <cell r="B199" t="str">
            <v>UN</v>
          </cell>
          <cell r="C199">
            <v>2414</v>
          </cell>
        </row>
        <row r="200">
          <cell r="A200" t="str">
            <v>CODO PVC 3/4"</v>
          </cell>
          <cell r="B200" t="str">
            <v>UN</v>
          </cell>
          <cell r="C200">
            <v>290</v>
          </cell>
        </row>
        <row r="201">
          <cell r="A201" t="str">
            <v>CODO PVC 3``  SANIT</v>
          </cell>
          <cell r="B201" t="str">
            <v>UN</v>
          </cell>
          <cell r="C201">
            <v>4738</v>
          </cell>
        </row>
        <row r="202">
          <cell r="A202" t="str">
            <v>CODO PVC 4" SANIT</v>
          </cell>
          <cell r="B202" t="str">
            <v>UN</v>
          </cell>
          <cell r="C202">
            <v>7037</v>
          </cell>
        </row>
        <row r="203">
          <cell r="A203" t="str">
            <v>CODO PVC 6`` SANIT</v>
          </cell>
          <cell r="B203" t="str">
            <v>UN</v>
          </cell>
          <cell r="C203">
            <v>69735</v>
          </cell>
        </row>
        <row r="204">
          <cell r="A204" t="str">
            <v>COLLAR DE DERIVACION DE   2 * 1/2"</v>
          </cell>
          <cell r="B204" t="str">
            <v>UN</v>
          </cell>
          <cell r="C204">
            <v>6893</v>
          </cell>
        </row>
        <row r="205">
          <cell r="A205" t="str">
            <v>COLLAR DE DERIVACION DE   2 * 3/4"</v>
          </cell>
          <cell r="B205" t="str">
            <v>UN</v>
          </cell>
          <cell r="C205">
            <v>4496</v>
          </cell>
        </row>
        <row r="206">
          <cell r="A206" t="str">
            <v>COLLAR DE DERIVACION DE   3* 1/2"</v>
          </cell>
          <cell r="B206" t="str">
            <v>UN</v>
          </cell>
          <cell r="C206">
            <v>10218</v>
          </cell>
        </row>
        <row r="207">
          <cell r="A207" t="str">
            <v>COLOR MINERAL</v>
          </cell>
          <cell r="B207" t="str">
            <v>KG</v>
          </cell>
          <cell r="C207">
            <v>2575</v>
          </cell>
        </row>
        <row r="208">
          <cell r="A208" t="str">
            <v>COMBO SANITARIO ECONOMICO [S+L+G+I]</v>
          </cell>
          <cell r="B208" t="str">
            <v>un</v>
          </cell>
          <cell r="C208">
            <v>176000</v>
          </cell>
        </row>
        <row r="209">
          <cell r="A209" t="str">
            <v>CONCRETO 1:2:1 - 28 Mpa - (4000 PSI)</v>
          </cell>
          <cell r="B209" t="str">
            <v>M3</v>
          </cell>
          <cell r="C209">
            <v>464081.25</v>
          </cell>
        </row>
        <row r="210">
          <cell r="A210" t="str">
            <v>CONCRETO 1:2:3 - 21 Mpa - (3000 PSI)</v>
          </cell>
          <cell r="B210" t="str">
            <v>M3</v>
          </cell>
          <cell r="C210">
            <v>412881.25</v>
          </cell>
        </row>
        <row r="211">
          <cell r="A211" t="str">
            <v>CONCRETO 1:2:3 - 21MPa - (3000 PSI)</v>
          </cell>
          <cell r="B211" t="str">
            <v>M3</v>
          </cell>
          <cell r="C211">
            <v>412881.25</v>
          </cell>
        </row>
        <row r="212">
          <cell r="A212" t="str">
            <v>CONCRETO 1:2:4 - 17.5 Mpa - (2500 PSI)</v>
          </cell>
          <cell r="B212" t="str">
            <v>M3</v>
          </cell>
          <cell r="C212">
            <v>336912.5</v>
          </cell>
        </row>
        <row r="213">
          <cell r="A213" t="str">
            <v>CONCRETO 1500 PSI PREMEZCLADO</v>
          </cell>
          <cell r="B213" t="str">
            <v>M3</v>
          </cell>
          <cell r="C213">
            <v>328670</v>
          </cell>
        </row>
        <row r="214">
          <cell r="A214" t="str">
            <v>CONCRETO CLASE D (3000 PSI) PREMEZCLADO</v>
          </cell>
          <cell r="B214" t="str">
            <v>M3</v>
          </cell>
          <cell r="C214">
            <v>349160</v>
          </cell>
        </row>
        <row r="215">
          <cell r="A215" t="str">
            <v>CONCRETO DE 1500 PSI  10.5 Mpa</v>
          </cell>
          <cell r="B215" t="str">
            <v>M3</v>
          </cell>
          <cell r="C215">
            <v>324220</v>
          </cell>
        </row>
        <row r="216">
          <cell r="A216" t="str">
            <v>CONCRETO DE 2000 PSI 14MPa</v>
          </cell>
          <cell r="B216" t="str">
            <v>M3</v>
          </cell>
          <cell r="C216">
            <v>346840</v>
          </cell>
        </row>
        <row r="217">
          <cell r="A217" t="str">
            <v>CONCRETO DE 2500 PSI   17.5 Mpa</v>
          </cell>
          <cell r="B217" t="str">
            <v>M3</v>
          </cell>
          <cell r="C217">
            <v>352060</v>
          </cell>
        </row>
        <row r="218">
          <cell r="A218" t="str">
            <v>CONCRETO DE 3000 PSI  21.0 MPa</v>
          </cell>
          <cell r="B218" t="str">
            <v>M3</v>
          </cell>
          <cell r="C218">
            <v>360180</v>
          </cell>
        </row>
        <row r="219">
          <cell r="A219" t="str">
            <v>CONCRETO DE 3500 PSI   24.5 Mpa</v>
          </cell>
          <cell r="B219" t="str">
            <v>M3</v>
          </cell>
          <cell r="C219">
            <v>383380</v>
          </cell>
        </row>
        <row r="220">
          <cell r="A220" t="str">
            <v>CONCRETO DE 4000 PSI   28 Mpa</v>
          </cell>
          <cell r="B220" t="str">
            <v>M3</v>
          </cell>
          <cell r="C220">
            <v>399040</v>
          </cell>
        </row>
        <row r="221">
          <cell r="A221" t="str">
            <v xml:space="preserve">CONCRETO DE 4500 PSI </v>
          </cell>
          <cell r="B221" t="str">
            <v>M3</v>
          </cell>
          <cell r="C221">
            <v>411220</v>
          </cell>
        </row>
        <row r="222">
          <cell r="A222" t="str">
            <v>CONCRETO DE 5000 PSI   35 Mpa</v>
          </cell>
          <cell r="B222" t="str">
            <v>M3</v>
          </cell>
          <cell r="C222">
            <v>419340</v>
          </cell>
        </row>
        <row r="223">
          <cell r="A223" t="str">
            <v>CONCRETO INPERMEABILIZADO DE 3000PSI 21MPa</v>
          </cell>
          <cell r="B223" t="str">
            <v>M3</v>
          </cell>
          <cell r="C223">
            <v>387440</v>
          </cell>
        </row>
        <row r="224">
          <cell r="A224" t="str">
            <v>CONCRETO SUPERFLUIDO DE  4000 PSI 28 Mpa</v>
          </cell>
          <cell r="B224" t="str">
            <v>M3</v>
          </cell>
          <cell r="C224">
            <v>661375</v>
          </cell>
        </row>
        <row r="225">
          <cell r="A225" t="str">
            <v>CONECTOR BASE L.POLICARBON UNION LAMINA A=6CM L=5.80M</v>
          </cell>
          <cell r="B225" t="str">
            <v>UN</v>
          </cell>
          <cell r="C225">
            <v>57062</v>
          </cell>
        </row>
        <row r="226">
          <cell r="A226" t="str">
            <v>CONECTOR H 4- 6MM L.POLIC. L=5.80M LAMINA POLICARBONATO</v>
          </cell>
          <cell r="B226" t="str">
            <v>UN</v>
          </cell>
          <cell r="C226">
            <v>43775</v>
          </cell>
        </row>
        <row r="227">
          <cell r="A227" t="str">
            <v>CONECTOR H 8-10MM L.POLIC. L=5.80M LAMINA POLICARBONATO</v>
          </cell>
          <cell r="B227" t="str">
            <v>UN</v>
          </cell>
          <cell r="C227">
            <v>54487</v>
          </cell>
        </row>
        <row r="228">
          <cell r="A228" t="str">
            <v>DILATAC.PVC TIRA DE 3MTS</v>
          </cell>
          <cell r="B228" t="str">
            <v>UN</v>
          </cell>
          <cell r="C228">
            <v>2266</v>
          </cell>
        </row>
        <row r="229">
          <cell r="A229" t="str">
            <v>DILATACION BRONCE</v>
          </cell>
          <cell r="B229" t="str">
            <v>ML</v>
          </cell>
          <cell r="C229">
            <v>8400</v>
          </cell>
        </row>
        <row r="230">
          <cell r="A230" t="str">
            <v>DIV.ALUM.-ACRILICO 50% CORREDIZA</v>
          </cell>
          <cell r="B230" t="str">
            <v>m2</v>
          </cell>
          <cell r="C230">
            <v>85000</v>
          </cell>
        </row>
        <row r="231">
          <cell r="A231" t="str">
            <v>DIV.ALUM.-ACRILICO 75% CORREDIZA</v>
          </cell>
          <cell r="B231" t="str">
            <v>m2</v>
          </cell>
          <cell r="C231">
            <v>89000</v>
          </cell>
        </row>
        <row r="232">
          <cell r="A232" t="str">
            <v>DOMO ACRIL.CIRC. .65X.65MT</v>
          </cell>
          <cell r="B232" t="str">
            <v>UN</v>
          </cell>
          <cell r="C232">
            <v>68907</v>
          </cell>
        </row>
        <row r="233">
          <cell r="A233" t="str">
            <v>DUCHA MEZCLADORA GRIV L PRISMA-GALAX (M)</v>
          </cell>
          <cell r="B233" t="str">
            <v>un</v>
          </cell>
          <cell r="C233">
            <v>60000</v>
          </cell>
        </row>
        <row r="234">
          <cell r="A234" t="str">
            <v>DUCHA SENCILLA L.PICIS (E).</v>
          </cell>
          <cell r="B234" t="str">
            <v>un</v>
          </cell>
          <cell r="C234">
            <v>31000</v>
          </cell>
        </row>
        <row r="235">
          <cell r="A235" t="str">
            <v>ELEMENTOS DE ASEO</v>
          </cell>
          <cell r="B235" t="str">
            <v xml:space="preserve"> % </v>
          </cell>
          <cell r="C235">
            <v>2144</v>
          </cell>
        </row>
        <row r="236">
          <cell r="A236" t="str">
            <v>EMBOQUILLADOR</v>
          </cell>
          <cell r="B236" t="str">
            <v>KG</v>
          </cell>
          <cell r="C236">
            <v>3605</v>
          </cell>
        </row>
        <row r="237">
          <cell r="A237" t="str">
            <v>EMULSION ASFALTICA PX900 IMPRIMACION</v>
          </cell>
          <cell r="B237" t="str">
            <v>GLN</v>
          </cell>
          <cell r="C237">
            <v>2575</v>
          </cell>
        </row>
        <row r="238">
          <cell r="A238" t="str">
            <v>ENCHAPE PIEDRA CREMA E=20MM</v>
          </cell>
          <cell r="B238" t="str">
            <v>M2</v>
          </cell>
          <cell r="C238">
            <v>98000</v>
          </cell>
        </row>
        <row r="239">
          <cell r="A239" t="str">
            <v>ENCHAPE PIEDRA MUÑECA E=20 MM</v>
          </cell>
          <cell r="B239" t="str">
            <v>M2</v>
          </cell>
          <cell r="C239">
            <v>132000</v>
          </cell>
        </row>
        <row r="240">
          <cell r="A240" t="str">
            <v>ENCHAPE PIEDRA SANTA ROSEÑA</v>
          </cell>
          <cell r="B240" t="str">
            <v>M2</v>
          </cell>
          <cell r="C240">
            <v>48000</v>
          </cell>
        </row>
        <row r="241">
          <cell r="A241" t="str">
            <v>ENCHAPE PORCELANA 20*20</v>
          </cell>
          <cell r="B241" t="str">
            <v>M2</v>
          </cell>
          <cell r="C241">
            <v>20000</v>
          </cell>
        </row>
        <row r="242">
          <cell r="A242" t="str">
            <v>ENCHAPE TRIPLEX CEDRO CAQUETA 4MM</v>
          </cell>
          <cell r="B242" t="str">
            <v>m2</v>
          </cell>
          <cell r="C242">
            <v>99750</v>
          </cell>
        </row>
        <row r="243">
          <cell r="A243" t="str">
            <v>ENTRAMADO MADERA CIELO FALSO</v>
          </cell>
          <cell r="B243" t="str">
            <v>M2</v>
          </cell>
          <cell r="C243">
            <v>13132</v>
          </cell>
        </row>
        <row r="244">
          <cell r="A244" t="str">
            <v>ESMALTE PINTURA DE ALUMINIO CROMADA</v>
          </cell>
          <cell r="B244" t="str">
            <v>GLN</v>
          </cell>
          <cell r="C244">
            <v>64190</v>
          </cell>
        </row>
        <row r="245">
          <cell r="A245" t="str">
            <v>ESMALTE SINTETICO MATE</v>
          </cell>
          <cell r="B245" t="str">
            <v>GLN</v>
          </cell>
          <cell r="C245">
            <v>47491</v>
          </cell>
        </row>
        <row r="246">
          <cell r="A246" t="str">
            <v>ESPEJO 3 MM SIN BICEL</v>
          </cell>
          <cell r="B246" t="str">
            <v>M2</v>
          </cell>
          <cell r="C246">
            <v>30000</v>
          </cell>
        </row>
        <row r="247">
          <cell r="A247" t="str">
            <v>ESPEJO 4 MM SIN BICEL</v>
          </cell>
          <cell r="B247" t="str">
            <v>M2</v>
          </cell>
          <cell r="C247">
            <v>45000</v>
          </cell>
        </row>
        <row r="248">
          <cell r="A248" t="str">
            <v>ESPIGO ALUM.-TUERCA 250MM</v>
          </cell>
          <cell r="B248" t="str">
            <v>UN</v>
          </cell>
          <cell r="C248">
            <v>1027</v>
          </cell>
        </row>
        <row r="249">
          <cell r="A249" t="str">
            <v>ESTERILLA DE GUADUA</v>
          </cell>
          <cell r="B249" t="str">
            <v>M2</v>
          </cell>
          <cell r="C249">
            <v>3667</v>
          </cell>
        </row>
        <row r="250">
          <cell r="A250" t="str">
            <v>ESTUCO PLASTICO</v>
          </cell>
          <cell r="B250" t="str">
            <v>GLN</v>
          </cell>
          <cell r="C250">
            <v>12257</v>
          </cell>
        </row>
        <row r="251">
          <cell r="A251" t="str">
            <v xml:space="preserve">ESTUCO SEMIPLASTICO LISTO              </v>
          </cell>
          <cell r="B251" t="str">
            <v>KG</v>
          </cell>
          <cell r="C251">
            <v>750</v>
          </cell>
        </row>
        <row r="252">
          <cell r="A252" t="str">
            <v>EXPLOSIVOS 75%</v>
          </cell>
          <cell r="B252" t="str">
            <v>LB</v>
          </cell>
          <cell r="C252">
            <v>6500</v>
          </cell>
        </row>
        <row r="253">
          <cell r="A253" t="str">
            <v>EXTENDER POLVO FINO VISCOSANTE</v>
          </cell>
          <cell r="B253" t="str">
            <v>KG</v>
          </cell>
          <cell r="C253">
            <v>155324</v>
          </cell>
        </row>
        <row r="254">
          <cell r="A254" t="str">
            <v>FACHALETA ETRUSCA ROJA U</v>
          </cell>
          <cell r="B254" t="str">
            <v>M2</v>
          </cell>
          <cell r="C254">
            <v>13493</v>
          </cell>
        </row>
        <row r="255">
          <cell r="A255" t="str">
            <v>FACHALETA LADRILLO TIPO MAGUNCIA</v>
          </cell>
          <cell r="B255" t="str">
            <v>M2</v>
          </cell>
          <cell r="C255">
            <v>10700</v>
          </cell>
        </row>
        <row r="256">
          <cell r="A256" t="str">
            <v>FORMALETA SARDINEL 2.40</v>
          </cell>
          <cell r="B256" t="str">
            <v>UN</v>
          </cell>
          <cell r="C256">
            <v>800</v>
          </cell>
        </row>
        <row r="257">
          <cell r="A257" t="str">
            <v>FRESCASA (AISLANTE TERMICO ROLLO 152M X 122 M(1858M2/R</v>
          </cell>
          <cell r="B257" t="str">
            <v>ROLL</v>
          </cell>
          <cell r="C257">
            <v>137402</v>
          </cell>
        </row>
        <row r="258">
          <cell r="A258" t="str">
            <v>FRESCASA FIBERGLASS 1.22 X 18.58</v>
          </cell>
          <cell r="B258" t="str">
            <v>ROLL</v>
          </cell>
          <cell r="C258">
            <v>100000</v>
          </cell>
        </row>
        <row r="259">
          <cell r="A259" t="str">
            <v>FULMINANTE</v>
          </cell>
          <cell r="B259" t="str">
            <v>UN</v>
          </cell>
          <cell r="C259">
            <v>700</v>
          </cell>
        </row>
        <row r="260">
          <cell r="A260" t="str">
            <v>GANCHO ESPECIAL ETERNIT</v>
          </cell>
          <cell r="B260" t="str">
            <v>UN</v>
          </cell>
          <cell r="C260">
            <v>364</v>
          </cell>
        </row>
        <row r="261">
          <cell r="A261" t="str">
            <v>GANCHO P/TEJA ASB. MADERA</v>
          </cell>
          <cell r="B261" t="str">
            <v>UN</v>
          </cell>
          <cell r="C261">
            <v>364</v>
          </cell>
        </row>
        <row r="262">
          <cell r="A262" t="str">
            <v>GRAMA</v>
          </cell>
          <cell r="B262" t="str">
            <v>M2</v>
          </cell>
          <cell r="C262">
            <v>3500</v>
          </cell>
        </row>
        <row r="263">
          <cell r="A263" t="str">
            <v>GRANITO  No. 3</v>
          </cell>
          <cell r="B263" t="str">
            <v>BTO</v>
          </cell>
          <cell r="C263">
            <v>17800</v>
          </cell>
        </row>
        <row r="264">
          <cell r="A264" t="str">
            <v>GRANITO BLANCO # 3</v>
          </cell>
          <cell r="B264" t="str">
            <v>BTO</v>
          </cell>
          <cell r="C264">
            <v>16000</v>
          </cell>
        </row>
        <row r="265">
          <cell r="A265" t="str">
            <v>GRAPAS</v>
          </cell>
          <cell r="B265" t="str">
            <v>KG</v>
          </cell>
          <cell r="C265">
            <v>5388</v>
          </cell>
        </row>
        <row r="266">
          <cell r="A266" t="str">
            <v>GRAVA TRITURADA 1/2"</v>
          </cell>
          <cell r="B266" t="str">
            <v>M3</v>
          </cell>
          <cell r="C266">
            <v>75000</v>
          </cell>
        </row>
        <row r="267">
          <cell r="A267" t="str">
            <v>GRAVA TRITURADA 3/8"</v>
          </cell>
          <cell r="B267" t="str">
            <v>M3</v>
          </cell>
          <cell r="C267">
            <v>75000</v>
          </cell>
        </row>
        <row r="268">
          <cell r="A268" t="str">
            <v>GRAVA TRITURADA DE 3/4"</v>
          </cell>
          <cell r="B268" t="str">
            <v>M3</v>
          </cell>
          <cell r="C268">
            <v>75000</v>
          </cell>
        </row>
        <row r="269">
          <cell r="A269" t="str">
            <v>GRAVAS PARA LECHO FILTRANTE (DIF. DIÁMETRO) DE SILICE</v>
          </cell>
          <cell r="B269" t="str">
            <v>M3</v>
          </cell>
          <cell r="C269">
            <v>400720</v>
          </cell>
        </row>
        <row r="270">
          <cell r="A270" t="str">
            <v>GRAVILLA DE RIO</v>
          </cell>
          <cell r="B270" t="str">
            <v>M3</v>
          </cell>
          <cell r="C270">
            <v>90000</v>
          </cell>
        </row>
        <row r="271">
          <cell r="A271" t="str">
            <v>GUADUA [TACO] 2.50-3M</v>
          </cell>
          <cell r="B271" t="str">
            <v>UN</v>
          </cell>
          <cell r="C271">
            <v>2472</v>
          </cell>
        </row>
        <row r="272">
          <cell r="A272" t="str">
            <v>GUADUA 6M</v>
          </cell>
          <cell r="B272" t="str">
            <v>UN</v>
          </cell>
          <cell r="C272">
            <v>15000</v>
          </cell>
        </row>
        <row r="273">
          <cell r="A273" t="str">
            <v>GUADUA CHAPILLA L=4MTS PARA FORMALETA</v>
          </cell>
          <cell r="B273" t="str">
            <v>UN</v>
          </cell>
          <cell r="C273">
            <v>4841</v>
          </cell>
        </row>
        <row r="274">
          <cell r="A274" t="str">
            <v>GUARDAESCOBA  GRANITO</v>
          </cell>
          <cell r="B274" t="str">
            <v>ML</v>
          </cell>
          <cell r="C274">
            <v>17800</v>
          </cell>
        </row>
        <row r="275">
          <cell r="A275" t="str">
            <v xml:space="preserve">GUARDAESCOBA CEDRO </v>
          </cell>
          <cell r="B275" t="str">
            <v>ML</v>
          </cell>
          <cell r="C275">
            <v>4491</v>
          </cell>
        </row>
        <row r="276">
          <cell r="A276" t="str">
            <v>GUARDAESCOBA CEMENTO PARA PINTAR</v>
          </cell>
          <cell r="B276" t="str">
            <v>ML</v>
          </cell>
          <cell r="C276">
            <v>3500</v>
          </cell>
        </row>
        <row r="277">
          <cell r="A277" t="str">
            <v>GUARDAESCOBA GRESS H 10CM</v>
          </cell>
          <cell r="B277" t="str">
            <v>ML</v>
          </cell>
          <cell r="C277">
            <v>2700</v>
          </cell>
        </row>
        <row r="278">
          <cell r="A278" t="str">
            <v>GUARDAESCOBA GRESS H 7CM</v>
          </cell>
          <cell r="B278" t="str">
            <v>ML</v>
          </cell>
          <cell r="C278">
            <v>1600</v>
          </cell>
        </row>
        <row r="279">
          <cell r="A279" t="str">
            <v>GUARDAESCOBA VINISOL 7CM ROLLLO DE 60 MTS</v>
          </cell>
          <cell r="B279" t="str">
            <v>ML</v>
          </cell>
          <cell r="C279">
            <v>3300</v>
          </cell>
        </row>
        <row r="280">
          <cell r="A280" t="str">
            <v>GUARDAESCOBA VIROLA</v>
          </cell>
          <cell r="B280" t="str">
            <v>ML</v>
          </cell>
          <cell r="C280">
            <v>1400</v>
          </cell>
        </row>
        <row r="281">
          <cell r="A281" t="str">
            <v>GUARDESCOBA EN PINO 8 CM</v>
          </cell>
          <cell r="B281" t="str">
            <v>ML</v>
          </cell>
          <cell r="C281">
            <v>4900</v>
          </cell>
        </row>
        <row r="282">
          <cell r="A282" t="str">
            <v>GUIA BASCULANTE PREMOLDA</v>
          </cell>
          <cell r="B282" t="str">
            <v>UN</v>
          </cell>
          <cell r="C282">
            <v>2781</v>
          </cell>
        </row>
        <row r="283">
          <cell r="A283" t="str">
            <v>HIERRO .1/2" 60.000 [12M] VARILLA  CORRUGADA DE 12M</v>
          </cell>
          <cell r="B283" t="str">
            <v>UN</v>
          </cell>
          <cell r="C283">
            <v>2400</v>
          </cell>
        </row>
        <row r="284">
          <cell r="A284" t="str">
            <v xml:space="preserve">HIERRO 3/8¨ 60.000 (12M) VARILLA CORRUGADA </v>
          </cell>
          <cell r="B284" t="str">
            <v>KG</v>
          </cell>
          <cell r="C284">
            <v>2800</v>
          </cell>
        </row>
        <row r="285">
          <cell r="A285" t="str">
            <v>HILASA</v>
          </cell>
          <cell r="B285" t="str">
            <v>KG</v>
          </cell>
          <cell r="C285">
            <v>3800</v>
          </cell>
        </row>
        <row r="286">
          <cell r="A286" t="str">
            <v>HUELLA GRESS 20X20 TIPO ALFA</v>
          </cell>
          <cell r="B286" t="str">
            <v>M2</v>
          </cell>
          <cell r="C286">
            <v>24700</v>
          </cell>
        </row>
        <row r="287">
          <cell r="A287" t="str">
            <v>ICOPOR LAMINA DE 1 X 1 M E=2 CM</v>
          </cell>
          <cell r="B287" t="str">
            <v>UN</v>
          </cell>
          <cell r="C287">
            <v>5500</v>
          </cell>
        </row>
        <row r="288">
          <cell r="A288" t="str">
            <v>ICOPOR LAMINA DE 1 X 1 M E=4 CM</v>
          </cell>
          <cell r="B288" t="str">
            <v>UN</v>
          </cell>
          <cell r="C288">
            <v>12000</v>
          </cell>
        </row>
        <row r="289">
          <cell r="A289" t="str">
            <v>IGAS GRIS [SELLANTE] 5KG.</v>
          </cell>
          <cell r="B289" t="str">
            <v>KG</v>
          </cell>
          <cell r="C289">
            <v>13493</v>
          </cell>
        </row>
        <row r="290">
          <cell r="A290" t="str">
            <v>INCRUSTACIONES  ACUACER  BLANCO* 4</v>
          </cell>
          <cell r="B290" t="str">
            <v>UN</v>
          </cell>
          <cell r="C290">
            <v>31500</v>
          </cell>
        </row>
        <row r="291">
          <cell r="A291" t="str">
            <v>INSTALACION PROVICIONAL DE ENERGIA</v>
          </cell>
          <cell r="B291" t="str">
            <v>MES</v>
          </cell>
          <cell r="C291">
            <v>100000</v>
          </cell>
        </row>
        <row r="292">
          <cell r="A292" t="str">
            <v>JUEGO DE CANCHA MULTIPLE TUBO AGUA CON RODACHINES  Y CILINDRO PARA MOVILIZAR</v>
          </cell>
          <cell r="B292" t="str">
            <v>UN</v>
          </cell>
          <cell r="C292">
            <v>3429934</v>
          </cell>
        </row>
        <row r="293">
          <cell r="A293" t="str">
            <v>JUEGO DE CANCHA MULTIPLE TUBO AGUA PARA ANCLAR AL PISO</v>
          </cell>
          <cell r="B293" t="str">
            <v>UN</v>
          </cell>
          <cell r="C293">
            <v>3193387</v>
          </cell>
        </row>
        <row r="294">
          <cell r="A294" t="str">
            <v>JUEGO INCRUSTAR ACUARIO 4"</v>
          </cell>
          <cell r="B294" t="str">
            <v>UN</v>
          </cell>
          <cell r="C294">
            <v>35535</v>
          </cell>
        </row>
        <row r="295">
          <cell r="A295" t="str">
            <v>JUEGO INCRUSTAR ELITE CORONA R:550</v>
          </cell>
          <cell r="B295" t="str">
            <v>UN</v>
          </cell>
          <cell r="C295">
            <v>123497</v>
          </cell>
        </row>
        <row r="296">
          <cell r="A296" t="str">
            <v>JUEGO INCRUSTAR TEMPO CORONA R:8521</v>
          </cell>
          <cell r="B296" t="str">
            <v>UN</v>
          </cell>
          <cell r="C296">
            <v>79207</v>
          </cell>
        </row>
        <row r="297">
          <cell r="A297" t="str">
            <v xml:space="preserve">LACA MADERA BRILLANTE 7400 </v>
          </cell>
          <cell r="B297" t="str">
            <v>GLN</v>
          </cell>
          <cell r="C297">
            <v>37286</v>
          </cell>
        </row>
        <row r="298">
          <cell r="A298" t="str">
            <v>LADRILLO ADOBE</v>
          </cell>
          <cell r="B298" t="str">
            <v>UN</v>
          </cell>
          <cell r="C298">
            <v>900</v>
          </cell>
        </row>
        <row r="299">
          <cell r="A299" t="str">
            <v>LADRILLO PORTANTE PRENSADO</v>
          </cell>
          <cell r="B299" t="str">
            <v>UN</v>
          </cell>
          <cell r="C299">
            <v>1035</v>
          </cell>
        </row>
        <row r="300">
          <cell r="A300" t="str">
            <v>LADRILLO PRENSADO MACIZO MAGUNCIA</v>
          </cell>
          <cell r="B300" t="str">
            <v>UN</v>
          </cell>
          <cell r="C300">
            <v>900</v>
          </cell>
        </row>
        <row r="301">
          <cell r="A301" t="str">
            <v>LADRILLO PRENSADO MACIZO SANTAFÉ</v>
          </cell>
          <cell r="B301" t="str">
            <v>UN</v>
          </cell>
          <cell r="C301">
            <v>1100</v>
          </cell>
        </row>
        <row r="302">
          <cell r="A302" t="str">
            <v>LADRILLO SEMIPRENSADO 2</v>
          </cell>
          <cell r="B302" t="str">
            <v>UN</v>
          </cell>
          <cell r="C302">
            <v>900</v>
          </cell>
        </row>
        <row r="303">
          <cell r="A303" t="str">
            <v>LADRILLO TOLETE COMUN</v>
          </cell>
          <cell r="B303" t="str">
            <v>UN</v>
          </cell>
          <cell r="C303">
            <v>320</v>
          </cell>
        </row>
        <row r="304">
          <cell r="A304" t="str">
            <v>LADRILLO TOLETE COMUN 2</v>
          </cell>
          <cell r="B304" t="str">
            <v>UN</v>
          </cell>
          <cell r="C304">
            <v>350</v>
          </cell>
        </row>
        <row r="305">
          <cell r="A305" t="str">
            <v>LADRILLO VITRIFICADO-2</v>
          </cell>
          <cell r="B305" t="str">
            <v>UN</v>
          </cell>
          <cell r="C305">
            <v>520</v>
          </cell>
        </row>
        <row r="306">
          <cell r="A306" t="str">
            <v>LAM.A.INOX C.18 22-304 DE 1.52X3.05MT</v>
          </cell>
          <cell r="B306" t="str">
            <v>UN</v>
          </cell>
          <cell r="C306">
            <v>399063</v>
          </cell>
        </row>
        <row r="307">
          <cell r="A307" t="str">
            <v>LAM.ACERO INOX C.18 DE 120x200CM</v>
          </cell>
          <cell r="B307" t="str">
            <v>UN</v>
          </cell>
          <cell r="C307">
            <v>219132</v>
          </cell>
        </row>
        <row r="308">
          <cell r="A308" t="str">
            <v>LAM.ALUMINIO 7 MM</v>
          </cell>
          <cell r="B308" t="str">
            <v>M2</v>
          </cell>
          <cell r="C308">
            <v>31000</v>
          </cell>
        </row>
        <row r="309">
          <cell r="A309" t="str">
            <v>LAM.COLD ROLLED C. 20 DE 100x200CM</v>
          </cell>
          <cell r="B309" t="str">
            <v>UN</v>
          </cell>
          <cell r="C309">
            <v>34515</v>
          </cell>
        </row>
        <row r="310">
          <cell r="A310" t="str">
            <v>LAM.COLD ROLLED C. 22 DE 100x200CM</v>
          </cell>
          <cell r="B310" t="str">
            <v>UN</v>
          </cell>
          <cell r="C310">
            <v>29468</v>
          </cell>
        </row>
        <row r="311">
          <cell r="A311" t="str">
            <v>LAM.COLD ROLLED C.18 DE 100x200CM</v>
          </cell>
          <cell r="B311" t="str">
            <v>UN</v>
          </cell>
          <cell r="C311">
            <v>53614</v>
          </cell>
        </row>
        <row r="312">
          <cell r="A312" t="str">
            <v>LAM.DURACUSTIC 5/8"</v>
          </cell>
          <cell r="B312" t="str">
            <v>UN</v>
          </cell>
          <cell r="C312">
            <v>13648</v>
          </cell>
        </row>
        <row r="313">
          <cell r="A313" t="str">
            <v>LAM.GALVANIZADA C.20 DE 100X200CM</v>
          </cell>
          <cell r="B313" t="str">
            <v>UN</v>
          </cell>
          <cell r="C313">
            <v>42014</v>
          </cell>
        </row>
        <row r="314">
          <cell r="A314" t="str">
            <v>LAM.GALVANIZADA C.22 DE 100x200CM</v>
          </cell>
          <cell r="B314" t="str">
            <v>UN</v>
          </cell>
          <cell r="C314">
            <v>33856</v>
          </cell>
        </row>
        <row r="315">
          <cell r="A315" t="str">
            <v>LAM.GALVANIZADA C.26 DE 100X200CM</v>
          </cell>
          <cell r="B315" t="str">
            <v>UN</v>
          </cell>
          <cell r="C315">
            <v>25491</v>
          </cell>
        </row>
        <row r="316">
          <cell r="A316" t="str">
            <v>LAM.HOT ROLLED 1/ 4 DE 100x200CM</v>
          </cell>
          <cell r="B316" t="str">
            <v>UN</v>
          </cell>
          <cell r="C316">
            <v>109444</v>
          </cell>
        </row>
        <row r="317">
          <cell r="A317" t="str">
            <v>LAM.HOT ROLLED 1/ 8 DE 100x200CM</v>
          </cell>
          <cell r="B317" t="str">
            <v>UN</v>
          </cell>
          <cell r="C317">
            <v>35019</v>
          </cell>
        </row>
        <row r="318">
          <cell r="A318" t="str">
            <v>LAM.ICOPOR 1CM DE 60X100 D-25 POLIEXTIRENO</v>
          </cell>
          <cell r="B318" t="str">
            <v>UN</v>
          </cell>
          <cell r="C318">
            <v>3193</v>
          </cell>
        </row>
        <row r="319">
          <cell r="A319" t="str">
            <v>LAM.ICOPOR PELICULA PVC DE 60x120CM 1CM</v>
          </cell>
          <cell r="B319" t="str">
            <v>UN</v>
          </cell>
          <cell r="C319">
            <v>10146</v>
          </cell>
        </row>
        <row r="320">
          <cell r="A320" t="str">
            <v>LAM.ICOPOR PERLITA TEXTUR. DE 60x120CM 1CM</v>
          </cell>
          <cell r="B320" t="str">
            <v>UN</v>
          </cell>
          <cell r="C320">
            <v>4996</v>
          </cell>
        </row>
        <row r="321">
          <cell r="A321" t="str">
            <v>LAM.TRIPLEX 4 MM. DE 122x244CM</v>
          </cell>
          <cell r="B321" t="str">
            <v>UN</v>
          </cell>
          <cell r="C321">
            <v>33681</v>
          </cell>
        </row>
        <row r="322">
          <cell r="A322" t="str">
            <v>LAMINA ALVEOLAR 10 MM POLICARBONATO</v>
          </cell>
          <cell r="B322" t="str">
            <v>M2</v>
          </cell>
          <cell r="C322">
            <v>150000</v>
          </cell>
        </row>
        <row r="323">
          <cell r="A323" t="str">
            <v>LAMINA ALVEOLAR 4 MM (0,8 KG/M2) FIBRA DE CARBONO</v>
          </cell>
          <cell r="B323" t="str">
            <v>M2</v>
          </cell>
          <cell r="C323">
            <v>37800</v>
          </cell>
        </row>
        <row r="324">
          <cell r="A324" t="str">
            <v>LAMINA ALVEOLAR 4 MM (0,8 KG/M2) POLICARBONATO</v>
          </cell>
          <cell r="B324" t="str">
            <v>M2</v>
          </cell>
          <cell r="C324">
            <v>43000</v>
          </cell>
        </row>
        <row r="325">
          <cell r="A325" t="str">
            <v>LAMINA ALVEOLAR 6 MM (1,3 KG/M2) FIBRA DE CARBONO</v>
          </cell>
          <cell r="B325" t="str">
            <v>M2</v>
          </cell>
          <cell r="C325">
            <v>94500</v>
          </cell>
        </row>
        <row r="326">
          <cell r="A326" t="str">
            <v>LAMINA ALVEOLAR 6 MM (1,3 KG/M2) POLICARBONATO</v>
          </cell>
          <cell r="B326" t="str">
            <v>M2</v>
          </cell>
          <cell r="C326">
            <v>94500</v>
          </cell>
        </row>
        <row r="327">
          <cell r="A327" t="str">
            <v>LAMINA CIELO R. FALSO YESO+PVC+FO</v>
          </cell>
          <cell r="B327" t="str">
            <v>UN</v>
          </cell>
          <cell r="C327">
            <v>6483</v>
          </cell>
        </row>
        <row r="328">
          <cell r="A328" t="str">
            <v>LAMINA DRYWALL 1/2 SUPERPLACA</v>
          </cell>
          <cell r="B328" t="str">
            <v>UN</v>
          </cell>
          <cell r="C328">
            <v>20200</v>
          </cell>
        </row>
        <row r="329">
          <cell r="A329" t="str">
            <v>LAMINA GALVANIZADA C.22</v>
          </cell>
          <cell r="B329" t="str">
            <v>UN</v>
          </cell>
          <cell r="C329">
            <v>41600</v>
          </cell>
        </row>
        <row r="330">
          <cell r="A330" t="str">
            <v>LAMINA H.R. 3 MM 1.2 X 2.4 M</v>
          </cell>
          <cell r="B330" t="str">
            <v>M2</v>
          </cell>
          <cell r="C330">
            <v>65000</v>
          </cell>
        </row>
        <row r="331">
          <cell r="A331" t="str">
            <v>LAMINA METALDECK 2" CAL.20 0.90MM LARGO 12.0M ANCHO 70CM</v>
          </cell>
          <cell r="B331" t="str">
            <v>M2</v>
          </cell>
          <cell r="C331">
            <v>35914</v>
          </cell>
        </row>
        <row r="332">
          <cell r="A332" t="str">
            <v>LAMINA METALDECK 3" CAL.20 0.90MM LARGO 12.0M ANCHO 70CM</v>
          </cell>
          <cell r="B332" t="str">
            <v>M2</v>
          </cell>
          <cell r="C332">
            <v>38716</v>
          </cell>
        </row>
        <row r="333">
          <cell r="A333" t="str">
            <v>LAMINA SUPERBOARD DE 10 mm</v>
          </cell>
          <cell r="B333" t="str">
            <v>UN</v>
          </cell>
          <cell r="C333">
            <v>50000</v>
          </cell>
        </row>
        <row r="334">
          <cell r="A334" t="str">
            <v>LAMNINA ALVEOLAR 8MM POLICARBONATO</v>
          </cell>
          <cell r="B334" t="str">
            <v>M2</v>
          </cell>
          <cell r="C334">
            <v>120000</v>
          </cell>
        </row>
        <row r="335">
          <cell r="A335" t="str">
            <v>LAVAM.ACUACER [COLGA]</v>
          </cell>
          <cell r="B335" t="str">
            <v>UN</v>
          </cell>
          <cell r="C335">
            <v>53560</v>
          </cell>
        </row>
        <row r="336">
          <cell r="A336" t="str">
            <v>LAVAMANOS COLGAR LINEA ECONOMICA</v>
          </cell>
          <cell r="B336" t="str">
            <v>un</v>
          </cell>
          <cell r="C336">
            <v>55000</v>
          </cell>
        </row>
        <row r="337">
          <cell r="A337" t="str">
            <v>LAVAMANOS COLGAR LINEA MEDIA</v>
          </cell>
          <cell r="B337" t="str">
            <v>un</v>
          </cell>
          <cell r="C337">
            <v>80000</v>
          </cell>
        </row>
        <row r="338">
          <cell r="A338" t="str">
            <v>LAVAMANOS COLGAR PEDESTAL LINEA ECONOMIC</v>
          </cell>
          <cell r="B338" t="str">
            <v>un</v>
          </cell>
          <cell r="C338">
            <v>68000</v>
          </cell>
        </row>
        <row r="339">
          <cell r="A339" t="str">
            <v>LAVAMANOS COLGAR PEDESTAL LINEA MEDIA</v>
          </cell>
          <cell r="B339" t="str">
            <v>un</v>
          </cell>
          <cell r="C339">
            <v>92000</v>
          </cell>
        </row>
        <row r="340">
          <cell r="A340" t="str">
            <v>LAVAMANOS SOBREPONER MEZ.LINEA ECONOMICA</v>
          </cell>
          <cell r="B340" t="str">
            <v>un</v>
          </cell>
          <cell r="C340">
            <v>110000</v>
          </cell>
        </row>
        <row r="341">
          <cell r="A341" t="str">
            <v>LAVAMANOS SOBREPONER MEZC.LINEA MEDIA</v>
          </cell>
          <cell r="B341" t="str">
            <v>un</v>
          </cell>
          <cell r="C341">
            <v>190000</v>
          </cell>
        </row>
        <row r="342">
          <cell r="A342" t="str">
            <v>LIJA</v>
          </cell>
          <cell r="B342" t="str">
            <v>UN</v>
          </cell>
          <cell r="C342">
            <v>750</v>
          </cell>
        </row>
        <row r="343">
          <cell r="A343" t="str">
            <v>LIJA 100</v>
          </cell>
          <cell r="B343" t="str">
            <v>UN</v>
          </cell>
          <cell r="C343">
            <v>1133</v>
          </cell>
        </row>
        <row r="344">
          <cell r="A344" t="str">
            <v>LIJA 220 MADE</v>
          </cell>
          <cell r="B344" t="str">
            <v>PLI</v>
          </cell>
          <cell r="C344">
            <v>927</v>
          </cell>
        </row>
        <row r="345">
          <cell r="A345" t="str">
            <v>LIJA 320 AGUA</v>
          </cell>
          <cell r="B345" t="str">
            <v>PLI</v>
          </cell>
          <cell r="C345">
            <v>927</v>
          </cell>
        </row>
        <row r="346">
          <cell r="A346" t="str">
            <v>LIJA 400 AGUA</v>
          </cell>
          <cell r="B346" t="str">
            <v>PLI</v>
          </cell>
          <cell r="C346">
            <v>927</v>
          </cell>
        </row>
        <row r="347">
          <cell r="A347" t="str">
            <v>LIJA DE AGUA 150 SÚPER</v>
          </cell>
          <cell r="B347" t="str">
            <v>UN</v>
          </cell>
          <cell r="C347">
            <v>1000</v>
          </cell>
        </row>
        <row r="348">
          <cell r="A348" t="str">
            <v>LIMAHOYA ASBESTO CEMENTO</v>
          </cell>
          <cell r="B348" t="str">
            <v>UN</v>
          </cell>
          <cell r="C348">
            <v>15965</v>
          </cell>
        </row>
        <row r="349">
          <cell r="A349" t="str">
            <v>LIMATESA ASBESTO-CEMENTO</v>
          </cell>
          <cell r="B349" t="str">
            <v>UN</v>
          </cell>
          <cell r="C349">
            <v>16428</v>
          </cell>
        </row>
        <row r="350">
          <cell r="A350" t="str">
            <v>LIMPIADOR 1/4 PVC</v>
          </cell>
          <cell r="B350" t="str">
            <v>GLN</v>
          </cell>
          <cell r="C350">
            <v>35000</v>
          </cell>
        </row>
        <row r="351">
          <cell r="A351" t="str">
            <v xml:space="preserve">LIMPIADOR PVC 760-G 1/4 GL </v>
          </cell>
          <cell r="B351" t="str">
            <v>UN</v>
          </cell>
          <cell r="C351">
            <v>23891</v>
          </cell>
        </row>
        <row r="352">
          <cell r="A352" t="str">
            <v>LISTON 2 x2x3M.</v>
          </cell>
          <cell r="B352" t="str">
            <v>UN</v>
          </cell>
          <cell r="C352">
            <v>6592</v>
          </cell>
        </row>
        <row r="353">
          <cell r="A353" t="str">
            <v>LISTON ORDINARIO</v>
          </cell>
          <cell r="B353" t="str">
            <v>ML</v>
          </cell>
          <cell r="C353">
            <v>1444</v>
          </cell>
        </row>
        <row r="354">
          <cell r="A354" t="str">
            <v>LISTON VARILLON 4 CMx 4 CM X3.0 M</v>
          </cell>
          <cell r="B354" t="str">
            <v>ML</v>
          </cell>
          <cell r="C354">
            <v>1167</v>
          </cell>
        </row>
        <row r="355">
          <cell r="A355" t="str">
            <v>LLAVE PASO .1/2" BRONCE</v>
          </cell>
          <cell r="B355" t="str">
            <v>UN</v>
          </cell>
          <cell r="C355">
            <v>21629</v>
          </cell>
        </row>
        <row r="356">
          <cell r="A356" t="str">
            <v>LOSA PREFABRICADA E= 10 CM CONCRETO  2500 PSI</v>
          </cell>
          <cell r="B356" t="str">
            <v>M2</v>
          </cell>
          <cell r="C356">
            <v>106720</v>
          </cell>
        </row>
        <row r="357">
          <cell r="A357" t="str">
            <v>LUBRICANTE PVC PARA NOVAFORT</v>
          </cell>
          <cell r="B357" t="str">
            <v>LIB</v>
          </cell>
          <cell r="C357">
            <v>10000</v>
          </cell>
        </row>
        <row r="358">
          <cell r="A358" t="str">
            <v>MACHIMBRE L. PINO CIPRES</v>
          </cell>
          <cell r="B358" t="str">
            <v>M2</v>
          </cell>
          <cell r="C358">
            <v>13000</v>
          </cell>
        </row>
        <row r="359">
          <cell r="A359" t="str">
            <v>MACHIMBRE L. PINO PATULA</v>
          </cell>
          <cell r="B359" t="str">
            <v>M2</v>
          </cell>
          <cell r="C359">
            <v>13500</v>
          </cell>
        </row>
        <row r="360">
          <cell r="A360" t="str">
            <v>MACHIMBRE LISTON PINO PATULA PISO</v>
          </cell>
          <cell r="B360" t="str">
            <v>M2</v>
          </cell>
          <cell r="C360">
            <v>13956</v>
          </cell>
        </row>
        <row r="361">
          <cell r="A361" t="str">
            <v>MADERA AMARILLO O NOGAL</v>
          </cell>
          <cell r="B361" t="str">
            <v>PG2</v>
          </cell>
          <cell r="C361">
            <v>2300</v>
          </cell>
        </row>
        <row r="362">
          <cell r="A362" t="str">
            <v>MADERA DURMIENTE ORDINARIO 4*4</v>
          </cell>
          <cell r="B362" t="str">
            <v>ML</v>
          </cell>
          <cell r="C362">
            <v>3000</v>
          </cell>
        </row>
        <row r="363">
          <cell r="A363" t="str">
            <v>MADERA GRANADILLO PISO</v>
          </cell>
          <cell r="B363" t="str">
            <v>M2</v>
          </cell>
          <cell r="C363">
            <v>128544</v>
          </cell>
        </row>
        <row r="364">
          <cell r="A364" t="str">
            <v>MADERA LISTON MACHIEMBRADO  GUAYACAN</v>
          </cell>
          <cell r="B364" t="str">
            <v>M2</v>
          </cell>
          <cell r="C364">
            <v>53360</v>
          </cell>
        </row>
        <row r="365">
          <cell r="A365" t="str">
            <v>MADERA PINO</v>
          </cell>
          <cell r="B365" t="str">
            <v>UN</v>
          </cell>
          <cell r="C365">
            <v>33900</v>
          </cell>
        </row>
        <row r="366">
          <cell r="A366" t="str">
            <v>MADERA PLANCHON ORDINARIO 3 M</v>
          </cell>
          <cell r="B366" t="str">
            <v>ML</v>
          </cell>
          <cell r="C366">
            <v>5518</v>
          </cell>
        </row>
        <row r="367">
          <cell r="A367" t="str">
            <v xml:space="preserve">MADERA REPISA </v>
          </cell>
          <cell r="B367" t="str">
            <v>ML</v>
          </cell>
          <cell r="C367">
            <v>6000</v>
          </cell>
        </row>
        <row r="368">
          <cell r="A368" t="str">
            <v>MADERA REPISA  ORDINARIO 3 M X 4CM X 8 CM</v>
          </cell>
          <cell r="B368" t="str">
            <v>ML</v>
          </cell>
          <cell r="C368">
            <v>2500</v>
          </cell>
        </row>
        <row r="369">
          <cell r="A369" t="str">
            <v>MADERA ROLLIZA D=0.15 M</v>
          </cell>
          <cell r="B369" t="str">
            <v>ML</v>
          </cell>
          <cell r="C369">
            <v>11000</v>
          </cell>
        </row>
        <row r="370">
          <cell r="A370" t="str">
            <v>MADERA T. CHAPA-ORDINARIO 0.30</v>
          </cell>
          <cell r="B370" t="str">
            <v>ML</v>
          </cell>
          <cell r="C370">
            <v>3703</v>
          </cell>
        </row>
        <row r="371">
          <cell r="A371" t="str">
            <v>MADERA TABLA BURRA</v>
          </cell>
          <cell r="B371" t="str">
            <v>ML</v>
          </cell>
          <cell r="C371">
            <v>4444</v>
          </cell>
        </row>
        <row r="372">
          <cell r="A372" t="str">
            <v>MADERA TABLA BURRA 3.0m X 0.30CM X 2.5 CM</v>
          </cell>
          <cell r="B372" t="str">
            <v>ML</v>
          </cell>
          <cell r="C372">
            <v>4500</v>
          </cell>
        </row>
        <row r="373">
          <cell r="A373" t="str">
            <v>MADERA VARA DE CLAVO</v>
          </cell>
          <cell r="B373" t="str">
            <v>ML</v>
          </cell>
          <cell r="C373">
            <v>2150</v>
          </cell>
        </row>
        <row r="374">
          <cell r="A374" t="str">
            <v>MALLA CON VENA 0.60*2.00</v>
          </cell>
          <cell r="B374" t="str">
            <v>UN</v>
          </cell>
          <cell r="C374">
            <v>2630</v>
          </cell>
        </row>
        <row r="375">
          <cell r="A375" t="str">
            <v xml:space="preserve">MALLA ELECTROSOLDADA </v>
          </cell>
          <cell r="B375" t="str">
            <v>KG</v>
          </cell>
          <cell r="C375">
            <v>2543</v>
          </cell>
        </row>
        <row r="376">
          <cell r="A376" t="str">
            <v>MALLA ELECTROSOLDADA DE 5 MM</v>
          </cell>
          <cell r="B376" t="str">
            <v>M2</v>
          </cell>
          <cell r="C376">
            <v>3440</v>
          </cell>
        </row>
        <row r="377">
          <cell r="A377" t="str">
            <v>MALLA ELECTROSOLDADA M-221 Q-6 (6,5*6,5) 15*15</v>
          </cell>
          <cell r="B377" t="str">
            <v>UN</v>
          </cell>
          <cell r="C377">
            <v>111595</v>
          </cell>
        </row>
        <row r="378">
          <cell r="A378" t="str">
            <v>MALLA ELECTROSOLDADA Q 3.1</v>
          </cell>
          <cell r="B378" t="str">
            <v>UN</v>
          </cell>
          <cell r="C378">
            <v>126145</v>
          </cell>
        </row>
        <row r="379">
          <cell r="A379" t="str">
            <v>MALLA ESLABONADA 2" #10</v>
          </cell>
          <cell r="B379" t="str">
            <v>M2</v>
          </cell>
          <cell r="C379">
            <v>12154</v>
          </cell>
        </row>
        <row r="380">
          <cell r="A380" t="str">
            <v>MALLA GALLINERO 1"</v>
          </cell>
          <cell r="B380" t="str">
            <v>M2</v>
          </cell>
          <cell r="C380">
            <v>2101</v>
          </cell>
        </row>
        <row r="381">
          <cell r="A381" t="str">
            <v>MALLA GAVION TRIPLE TORSIÓN CAL. 12</v>
          </cell>
          <cell r="B381" t="str">
            <v>UN</v>
          </cell>
          <cell r="C381">
            <v>62000</v>
          </cell>
        </row>
        <row r="382">
          <cell r="A382" t="str">
            <v>MANIJA ALUM.OREJA BURRO</v>
          </cell>
          <cell r="B382" t="str">
            <v>UN</v>
          </cell>
          <cell r="C382">
            <v>8158</v>
          </cell>
        </row>
        <row r="383">
          <cell r="A383" t="str">
            <v>MANIJA ALUM.VENTANA MEDIANA</v>
          </cell>
          <cell r="B383" t="str">
            <v>UN</v>
          </cell>
          <cell r="C383">
            <v>2832</v>
          </cell>
        </row>
        <row r="384">
          <cell r="A384" t="str">
            <v>MANIJA BATIENTE</v>
          </cell>
          <cell r="B384" t="str">
            <v>UN</v>
          </cell>
          <cell r="C384">
            <v>3966</v>
          </cell>
        </row>
        <row r="385">
          <cell r="A385" t="str">
            <v>MANIJA PARA VENTANA</v>
          </cell>
          <cell r="B385" t="str">
            <v>UN</v>
          </cell>
          <cell r="C385">
            <v>2000</v>
          </cell>
        </row>
        <row r="386">
          <cell r="A386" t="str">
            <v>MANTO 500XT ALUMINIO FIBERGLASS</v>
          </cell>
          <cell r="B386" t="str">
            <v>M2</v>
          </cell>
          <cell r="C386">
            <v>14755</v>
          </cell>
        </row>
        <row r="387">
          <cell r="A387" t="str">
            <v>MANTO EDIL 3 MM.</v>
          </cell>
          <cell r="B387" t="str">
            <v>M2</v>
          </cell>
          <cell r="C387">
            <v>9630</v>
          </cell>
        </row>
        <row r="388">
          <cell r="A388" t="str">
            <v>MANTO FIBERGLASS 800XT 4MM</v>
          </cell>
          <cell r="B388" t="str">
            <v>M2</v>
          </cell>
          <cell r="C388">
            <v>13648</v>
          </cell>
        </row>
        <row r="389">
          <cell r="A389" t="str">
            <v>MANTO TECHOFIELT 3000 ROLLO DE 10M2 1X10 E=3MM.</v>
          </cell>
          <cell r="B389" t="str">
            <v>ROLL</v>
          </cell>
          <cell r="C389">
            <v>110416</v>
          </cell>
        </row>
        <row r="390">
          <cell r="A390" t="str">
            <v>MARCO MACHARE 80-90 H=210C</v>
          </cell>
          <cell r="B390" t="str">
            <v>und</v>
          </cell>
          <cell r="C390">
            <v>65000</v>
          </cell>
        </row>
        <row r="391">
          <cell r="A391" t="str">
            <v>MARCO MAD.AMARILLO/NOGAL</v>
          </cell>
          <cell r="B391" t="str">
            <v>M2</v>
          </cell>
          <cell r="C391">
            <v>50000</v>
          </cell>
        </row>
        <row r="392">
          <cell r="A392" t="str">
            <v>MARCO MAD.CEDRO VENTANA</v>
          </cell>
          <cell r="B392" t="str">
            <v>m2</v>
          </cell>
          <cell r="C392">
            <v>80000</v>
          </cell>
        </row>
        <row r="393">
          <cell r="A393" t="str">
            <v>MARCO MADERA AMARILLO-NOGAL 80-100 H=210CM</v>
          </cell>
          <cell r="B393" t="str">
            <v>und</v>
          </cell>
          <cell r="C393">
            <v>63000</v>
          </cell>
        </row>
        <row r="394">
          <cell r="A394" t="str">
            <v>MARMOLINA</v>
          </cell>
          <cell r="B394" t="str">
            <v>BTO</v>
          </cell>
          <cell r="C394">
            <v>7500</v>
          </cell>
        </row>
        <row r="395">
          <cell r="A395" t="str">
            <v>MASILLA JUNTA INVIS. BOARD JUNTA INVISIBLE</v>
          </cell>
          <cell r="B395" t="str">
            <v>CUN</v>
          </cell>
          <cell r="C395">
            <v>90700</v>
          </cell>
        </row>
        <row r="396">
          <cell r="A396" t="str">
            <v>MASILLA PLASTICA TEC PANEL</v>
          </cell>
          <cell r="B396" t="str">
            <v>CUN</v>
          </cell>
          <cell r="C396">
            <v>38000</v>
          </cell>
        </row>
        <row r="397">
          <cell r="A397" t="str">
            <v>MASILLA SUPERMATICO 5 GALONES</v>
          </cell>
          <cell r="B397" t="str">
            <v>UN</v>
          </cell>
          <cell r="C397">
            <v>34000</v>
          </cell>
        </row>
        <row r="398">
          <cell r="A398" t="str">
            <v>MASILLA TIPO CWS (TEJA ALUMINIO)</v>
          </cell>
          <cell r="B398" t="str">
            <v>LB</v>
          </cell>
          <cell r="C398">
            <v>11433</v>
          </cell>
        </row>
        <row r="399">
          <cell r="A399" t="str">
            <v>MATERIAL DE AFIRMADO</v>
          </cell>
          <cell r="B399" t="str">
            <v>M3</v>
          </cell>
          <cell r="C399">
            <v>15000</v>
          </cell>
        </row>
        <row r="400">
          <cell r="A400" t="str">
            <v>MATERIAL DE AFIRMADO DE LA ZONA</v>
          </cell>
          <cell r="B400" t="str">
            <v>M3</v>
          </cell>
          <cell r="C400">
            <v>12642</v>
          </cell>
        </row>
        <row r="401">
          <cell r="A401" t="str">
            <v>MATERIAL DE BASE DE LA ZONA</v>
          </cell>
          <cell r="B401" t="str">
            <v>M3</v>
          </cell>
          <cell r="C401">
            <v>40000</v>
          </cell>
        </row>
        <row r="402">
          <cell r="A402" t="str">
            <v>MECHA LENTA</v>
          </cell>
          <cell r="B402" t="str">
            <v>ML</v>
          </cell>
          <cell r="C402">
            <v>3000</v>
          </cell>
        </row>
        <row r="403">
          <cell r="A403" t="str">
            <v>MERULEX</v>
          </cell>
          <cell r="B403" t="str">
            <v>KG</v>
          </cell>
          <cell r="C403">
            <v>14375</v>
          </cell>
        </row>
        <row r="404">
          <cell r="A404" t="str">
            <v>MINERAL</v>
          </cell>
          <cell r="B404" t="str">
            <v>M2</v>
          </cell>
          <cell r="C404">
            <v>7000</v>
          </cell>
        </row>
        <row r="405">
          <cell r="A405" t="str">
            <v>MORTERO 1:2</v>
          </cell>
          <cell r="B405" t="str">
            <v>M3</v>
          </cell>
          <cell r="C405">
            <v>422105</v>
          </cell>
        </row>
        <row r="406">
          <cell r="A406" t="str">
            <v>MORTERO 1:3</v>
          </cell>
          <cell r="B406" t="str">
            <v>M3</v>
          </cell>
          <cell r="C406">
            <v>346465</v>
          </cell>
        </row>
        <row r="407">
          <cell r="A407" t="str">
            <v>MORTERO 1:3 IMPERMEABILIZADO</v>
          </cell>
          <cell r="B407" t="str">
            <v>M3</v>
          </cell>
          <cell r="C407">
            <v>535465</v>
          </cell>
        </row>
        <row r="408">
          <cell r="A408" t="str">
            <v>MORTERO 1:4</v>
          </cell>
          <cell r="B408" t="str">
            <v>M3</v>
          </cell>
          <cell r="C408">
            <v>301425</v>
          </cell>
        </row>
        <row r="409">
          <cell r="A409" t="str">
            <v>MORTERO 1:5</v>
          </cell>
          <cell r="B409" t="str">
            <v>M3</v>
          </cell>
          <cell r="C409">
            <v>271545</v>
          </cell>
        </row>
        <row r="410">
          <cell r="A410" t="str">
            <v>OMEGA EN ALUMINIO CAL 26</v>
          </cell>
          <cell r="B410" t="str">
            <v>UN</v>
          </cell>
          <cell r="C410">
            <v>2450</v>
          </cell>
        </row>
        <row r="411">
          <cell r="A411" t="str">
            <v>ORINAL MEDIANO 6101</v>
          </cell>
          <cell r="B411" t="str">
            <v>UN</v>
          </cell>
          <cell r="C411">
            <v>139050</v>
          </cell>
        </row>
        <row r="412">
          <cell r="A412" t="str">
            <v>ORINAL PEQUENO 6100</v>
          </cell>
          <cell r="B412" t="str">
            <v>UN</v>
          </cell>
          <cell r="C412">
            <v>100425</v>
          </cell>
        </row>
        <row r="413">
          <cell r="A413" t="str">
            <v>PANEL CONECTOR POLICARBON TIRA DE 3MTS EMPALME LAMINA</v>
          </cell>
          <cell r="B413" t="str">
            <v>UN</v>
          </cell>
          <cell r="C413">
            <v>46247</v>
          </cell>
        </row>
        <row r="414">
          <cell r="A414" t="str">
            <v>PARAL 39 GUIA L.GALV 2.44M PERFILERIA ROLADA CAL.26</v>
          </cell>
          <cell r="B414" t="str">
            <v>UN</v>
          </cell>
          <cell r="C414">
            <v>7774</v>
          </cell>
        </row>
        <row r="415">
          <cell r="A415" t="str">
            <v>PARAL B6 CAL. 22</v>
          </cell>
          <cell r="B415" t="str">
            <v>ML</v>
          </cell>
          <cell r="C415">
            <v>1885</v>
          </cell>
        </row>
        <row r="416">
          <cell r="A416" t="str">
            <v>PARAL B6 X 2.44 CAL 26</v>
          </cell>
          <cell r="B416" t="str">
            <v>UN</v>
          </cell>
          <cell r="C416">
            <v>4000</v>
          </cell>
        </row>
        <row r="417">
          <cell r="A417" t="str">
            <v>PARAL B9 X 2.44 CAL 26</v>
          </cell>
          <cell r="B417" t="str">
            <v>UN</v>
          </cell>
          <cell r="C417">
            <v>7795</v>
          </cell>
        </row>
        <row r="418">
          <cell r="A418" t="str">
            <v>PASADOR CIERRE NAVE PUERTA ALUMINIO</v>
          </cell>
          <cell r="B418" t="str">
            <v>UN</v>
          </cell>
          <cell r="C418">
            <v>5438</v>
          </cell>
        </row>
        <row r="419">
          <cell r="A419" t="str">
            <v>PASAMANOS MADERA CEDRO A=15CM E=2CM</v>
          </cell>
          <cell r="B419" t="str">
            <v>ml</v>
          </cell>
          <cell r="C419">
            <v>50000</v>
          </cell>
        </row>
        <row r="420">
          <cell r="A420" t="str">
            <v xml:space="preserve">PASTA MASTIQUE (PANEL-YESO)PANELEC </v>
          </cell>
          <cell r="B420" t="str">
            <v>GLN</v>
          </cell>
          <cell r="C420">
            <v>10100</v>
          </cell>
        </row>
        <row r="421">
          <cell r="A421" t="str">
            <v>PEGANTE A X W MADERA</v>
          </cell>
          <cell r="B421" t="str">
            <v>GLN</v>
          </cell>
          <cell r="C421">
            <v>35645</v>
          </cell>
        </row>
        <row r="422">
          <cell r="A422" t="str">
            <v>PEGANTE BOXER</v>
          </cell>
          <cell r="B422" t="str">
            <v>GLN</v>
          </cell>
          <cell r="C422">
            <v>55208</v>
          </cell>
        </row>
        <row r="423">
          <cell r="A423" t="str">
            <v>PEGANTE CERAMICA B.ABSORC. PORCELANATOS B.A.AGUA</v>
          </cell>
          <cell r="B423" t="str">
            <v>KG</v>
          </cell>
          <cell r="C423">
            <v>1586</v>
          </cell>
        </row>
        <row r="424">
          <cell r="A424" t="str">
            <v>PEGANTE CERAMICA PEGACOR-ALFALISTO</v>
          </cell>
          <cell r="B424" t="str">
            <v>KG</v>
          </cell>
          <cell r="C424">
            <v>1154</v>
          </cell>
        </row>
        <row r="425">
          <cell r="A425" t="str">
            <v>PEGANTE COLBON MADERAS</v>
          </cell>
          <cell r="B425" t="str">
            <v>GLN</v>
          </cell>
          <cell r="C425">
            <v>25750</v>
          </cell>
        </row>
        <row r="426">
          <cell r="A426" t="str">
            <v>PEGANTE DE CERAMICA</v>
          </cell>
          <cell r="B426" t="str">
            <v>KG</v>
          </cell>
          <cell r="C426">
            <v>900</v>
          </cell>
        </row>
        <row r="427">
          <cell r="A427" t="str">
            <v>PEGANTE IMP. PLACOTEX</v>
          </cell>
          <cell r="B427" t="str">
            <v>GLN</v>
          </cell>
          <cell r="C427">
            <v>48000</v>
          </cell>
        </row>
        <row r="428">
          <cell r="A428" t="str">
            <v>PERFIL GALV L 1 X1 -305</v>
          </cell>
          <cell r="B428" t="str">
            <v>UN</v>
          </cell>
          <cell r="C428">
            <v>3800</v>
          </cell>
        </row>
        <row r="429">
          <cell r="A429" t="str">
            <v>PERFIL GALV T 1 X1 -122</v>
          </cell>
          <cell r="B429" t="str">
            <v>UN</v>
          </cell>
          <cell r="C429">
            <v>2700</v>
          </cell>
        </row>
        <row r="430">
          <cell r="A430" t="str">
            <v xml:space="preserve">PERFIL GALV T 1.1/2X1-366   AUTOENSAMBLE C.FALSO-BLANCO   </v>
          </cell>
          <cell r="B430" t="str">
            <v>UN</v>
          </cell>
          <cell r="C430">
            <v>5871</v>
          </cell>
        </row>
        <row r="431">
          <cell r="A431" t="str">
            <v>PERFIL METALICO ARQUITECTONICO L=6 M</v>
          </cell>
          <cell r="B431" t="str">
            <v>ML</v>
          </cell>
          <cell r="C431">
            <v>6000</v>
          </cell>
        </row>
        <row r="432">
          <cell r="A432" t="str">
            <v>PERFIL OMEGA 60 2.44M C26 L=2.44M A=60MM LAMINA GALVANIZ</v>
          </cell>
          <cell r="B432" t="str">
            <v>UN</v>
          </cell>
          <cell r="C432">
            <v>5253</v>
          </cell>
        </row>
        <row r="433">
          <cell r="A433" t="str">
            <v>PERFIL TUB ALUM 3" x1.1/2 TIRA DE 6 METROS</v>
          </cell>
          <cell r="B433" t="str">
            <v>UN</v>
          </cell>
          <cell r="C433">
            <v>102897</v>
          </cell>
        </row>
        <row r="434">
          <cell r="A434" t="str">
            <v>PERFIL U 3 x1.1/2x6 SP</v>
          </cell>
          <cell r="B434" t="str">
            <v>UN</v>
          </cell>
          <cell r="C434">
            <v>65714</v>
          </cell>
        </row>
        <row r="435">
          <cell r="A435" t="str">
            <v>PERFORACION DE 1 1/4" EN CONCRETO</v>
          </cell>
          <cell r="B435" t="str">
            <v>UN</v>
          </cell>
          <cell r="C435">
            <v>40520</v>
          </cell>
        </row>
        <row r="436">
          <cell r="A436" t="str">
            <v>PERFORACION DE 1" EN CONCRETO</v>
          </cell>
          <cell r="B436" t="str">
            <v>UN</v>
          </cell>
          <cell r="C436">
            <v>34640</v>
          </cell>
        </row>
        <row r="437">
          <cell r="A437" t="str">
            <v>PERFORACION DE 1/2"  EN CONCRETO</v>
          </cell>
          <cell r="B437" t="str">
            <v>UN</v>
          </cell>
          <cell r="C437">
            <v>16760</v>
          </cell>
        </row>
        <row r="438">
          <cell r="A438" t="str">
            <v>PERFORACION DE 5/8" EN CONCRETO</v>
          </cell>
          <cell r="B438" t="str">
            <v>UN</v>
          </cell>
          <cell r="C438">
            <v>15620</v>
          </cell>
        </row>
        <row r="439">
          <cell r="A439" t="str">
            <v>PERFORACION DE 7/8" EN CONCRETO</v>
          </cell>
          <cell r="B439" t="str">
            <v>UN</v>
          </cell>
          <cell r="C439">
            <v>24651</v>
          </cell>
        </row>
        <row r="440">
          <cell r="A440" t="str">
            <v>PERFRACION DE 3/4" EN CONCRETO</v>
          </cell>
          <cell r="B440" t="str">
            <v>UN</v>
          </cell>
          <cell r="C440">
            <v>25312</v>
          </cell>
        </row>
        <row r="441">
          <cell r="A441" t="str">
            <v>PERMA GLASS 6 FIBERGLASS</v>
          </cell>
          <cell r="B441" t="str">
            <v>UN</v>
          </cell>
          <cell r="C441">
            <v>2250</v>
          </cell>
        </row>
        <row r="442">
          <cell r="A442" t="str">
            <v>PERNO 1/4"</v>
          </cell>
          <cell r="B442" t="str">
            <v>UN</v>
          </cell>
          <cell r="C442">
            <v>335</v>
          </cell>
        </row>
        <row r="443">
          <cell r="A443" t="str">
            <v>PERNO EXPANSION 3"*3/8"</v>
          </cell>
          <cell r="B443" t="str">
            <v>UN</v>
          </cell>
          <cell r="C443">
            <v>1648</v>
          </cell>
        </row>
        <row r="444">
          <cell r="A444" t="str">
            <v>PIEDRA MEDIA ZONGA</v>
          </cell>
          <cell r="B444" t="str">
            <v>M3</v>
          </cell>
          <cell r="C444">
            <v>40000</v>
          </cell>
        </row>
        <row r="445">
          <cell r="A445" t="str">
            <v>PIEDRA RAJÓN</v>
          </cell>
          <cell r="B445" t="str">
            <v>M3</v>
          </cell>
          <cell r="C445">
            <v>35000</v>
          </cell>
        </row>
        <row r="446">
          <cell r="A446" t="str">
            <v>PINTURA ACRILICA, ESMALTE O SIMILAR</v>
          </cell>
          <cell r="B446" t="str">
            <v>GLN</v>
          </cell>
          <cell r="C446">
            <v>48900</v>
          </cell>
        </row>
        <row r="447">
          <cell r="A447" t="str">
            <v>PINTURA ANTICORROSIVA</v>
          </cell>
          <cell r="B447" t="str">
            <v>GLN</v>
          </cell>
          <cell r="C447">
            <v>34917</v>
          </cell>
        </row>
        <row r="448">
          <cell r="A448" t="str">
            <v>PINTURA DEMARCACION TIPO TRAFICO</v>
          </cell>
          <cell r="B448" t="str">
            <v>GLN</v>
          </cell>
          <cell r="C448">
            <v>65000</v>
          </cell>
        </row>
        <row r="449">
          <cell r="A449" t="str">
            <v>PINTURA ELECTROSTATICA ALUMINIO</v>
          </cell>
          <cell r="B449" t="str">
            <v>GLN</v>
          </cell>
          <cell r="C449">
            <v>31539</v>
          </cell>
        </row>
        <row r="450">
          <cell r="A450" t="str">
            <v>PINTURA ESMALTE</v>
          </cell>
          <cell r="B450" t="str">
            <v>GLN</v>
          </cell>
          <cell r="C450">
            <v>46350</v>
          </cell>
        </row>
        <row r="451">
          <cell r="A451" t="str">
            <v>PINTURA ESMALTE SINTETICO</v>
          </cell>
          <cell r="B451" t="str">
            <v>GLN</v>
          </cell>
          <cell r="C451">
            <v>60000</v>
          </cell>
        </row>
        <row r="452">
          <cell r="A452" t="str">
            <v xml:space="preserve">PINTURA PLASTICA LISA TIPO KORAZA </v>
          </cell>
          <cell r="B452" t="str">
            <v>GLN</v>
          </cell>
          <cell r="C452">
            <v>59500</v>
          </cell>
        </row>
        <row r="453">
          <cell r="A453" t="str">
            <v>PINTURA VINILO PARA INTERIORES TIPO 1</v>
          </cell>
          <cell r="B453" t="str">
            <v>GLN</v>
          </cell>
          <cell r="C453">
            <v>56000</v>
          </cell>
        </row>
        <row r="454">
          <cell r="A454" t="str">
            <v>PINTURA VINILO PARA INTERIORES TIPO 2</v>
          </cell>
          <cell r="B454" t="str">
            <v>GLN</v>
          </cell>
          <cell r="C454">
            <v>43000</v>
          </cell>
        </row>
        <row r="455">
          <cell r="A455" t="str">
            <v>PIRAGUA ALUM. NATURAL TIRA DE 6M</v>
          </cell>
          <cell r="B455" t="str">
            <v>UN</v>
          </cell>
          <cell r="C455">
            <v>6180</v>
          </cell>
        </row>
        <row r="456">
          <cell r="A456" t="str">
            <v>PIRLAN BRONCE</v>
          </cell>
          <cell r="B456" t="str">
            <v>ML</v>
          </cell>
          <cell r="C456">
            <v>20000</v>
          </cell>
        </row>
        <row r="457">
          <cell r="A457" t="str">
            <v>PISO  MARMOL BRECCIA</v>
          </cell>
          <cell r="B457" t="str">
            <v>M2</v>
          </cell>
          <cell r="C457">
            <v>96300</v>
          </cell>
        </row>
        <row r="458">
          <cell r="A458" t="str">
            <v>PISO ALFA 30*30</v>
          </cell>
          <cell r="B458" t="str">
            <v>M2</v>
          </cell>
          <cell r="C458">
            <v>18850</v>
          </cell>
        </row>
        <row r="459">
          <cell r="A459" t="str">
            <v>PISO ALFOMBRA ARGOLLADA TRÁFICO PESADO</v>
          </cell>
          <cell r="B459" t="str">
            <v>M2</v>
          </cell>
          <cell r="C459">
            <v>33500</v>
          </cell>
        </row>
        <row r="460">
          <cell r="A460" t="str">
            <v>PISO ALFOMBRA RES, TERUEL 7 mm</v>
          </cell>
          <cell r="B460" t="str">
            <v>M2</v>
          </cell>
          <cell r="C460">
            <v>20000</v>
          </cell>
        </row>
        <row r="461">
          <cell r="A461" t="str">
            <v>PISO ALFOMBRA RES. ALFA BERBER</v>
          </cell>
          <cell r="B461" t="str">
            <v>M2</v>
          </cell>
          <cell r="C461">
            <v>35700</v>
          </cell>
        </row>
        <row r="462">
          <cell r="A462" t="str">
            <v>PISO BALDOSIN CEMENTO 25*25</v>
          </cell>
          <cell r="B462" t="str">
            <v>M2</v>
          </cell>
          <cell r="C462">
            <v>20880</v>
          </cell>
        </row>
        <row r="463">
          <cell r="A463" t="str">
            <v>PISO BALDOSIN DE GRANITO 30*30 E=1.7</v>
          </cell>
          <cell r="B463" t="str">
            <v>M2</v>
          </cell>
          <cell r="C463">
            <v>26680</v>
          </cell>
        </row>
        <row r="464">
          <cell r="A464" t="str">
            <v>PISO CERAMICA 20,5*2O,5</v>
          </cell>
          <cell r="B464" t="str">
            <v>M2</v>
          </cell>
          <cell r="C464">
            <v>23000</v>
          </cell>
        </row>
        <row r="465">
          <cell r="A465" t="str">
            <v>PISO LOSETA PREFABRICADA A 20</v>
          </cell>
          <cell r="B465" t="str">
            <v>M2</v>
          </cell>
          <cell r="C465">
            <v>35000</v>
          </cell>
        </row>
        <row r="466">
          <cell r="A466" t="str">
            <v>PISO LOSETA PREFABRICADA A 30</v>
          </cell>
          <cell r="B466" t="str">
            <v>M2</v>
          </cell>
          <cell r="C466">
            <v>40000</v>
          </cell>
        </row>
        <row r="467">
          <cell r="A467" t="str">
            <v>PISO LOSETA PREFABRICADA A 40</v>
          </cell>
          <cell r="B467" t="str">
            <v>M2</v>
          </cell>
          <cell r="C467">
            <v>45000</v>
          </cell>
        </row>
        <row r="468">
          <cell r="A468" t="str">
            <v>PISO LOSETA PREFABRICADA A 50</v>
          </cell>
          <cell r="B468" t="str">
            <v>M2</v>
          </cell>
          <cell r="C468">
            <v>50000</v>
          </cell>
        </row>
        <row r="469">
          <cell r="A469" t="str">
            <v>PISO LOSETA PREFABRICADA A 60</v>
          </cell>
          <cell r="B469" t="str">
            <v>M2</v>
          </cell>
          <cell r="C469">
            <v>55000</v>
          </cell>
        </row>
        <row r="470">
          <cell r="A470" t="str">
            <v>PISO TABLETA DE GRES 20*20</v>
          </cell>
          <cell r="B470" t="str">
            <v>M2</v>
          </cell>
          <cell r="C470">
            <v>17000</v>
          </cell>
        </row>
        <row r="471">
          <cell r="A471" t="str">
            <v>PISO TABLON DE GRES</v>
          </cell>
          <cell r="B471" t="str">
            <v>M2</v>
          </cell>
          <cell r="C471">
            <v>28000</v>
          </cell>
        </row>
        <row r="472">
          <cell r="A472" t="str">
            <v>PIVOTE AEREO MARCO NAVE VAIVEN</v>
          </cell>
          <cell r="B472" t="str">
            <v>UN</v>
          </cell>
          <cell r="C472">
            <v>35000</v>
          </cell>
        </row>
        <row r="473">
          <cell r="A473" t="str">
            <v>PIVOTE NAVE PUERTA NAVES DE VAIVEN-META</v>
          </cell>
          <cell r="B473" t="str">
            <v>UN</v>
          </cell>
          <cell r="C473">
            <v>45000</v>
          </cell>
        </row>
        <row r="474">
          <cell r="A474" t="str">
            <v>PLACA SUPERBOARD 4MM 1220X1220X4MM 21.4K/M2</v>
          </cell>
          <cell r="B474" t="str">
            <v>UN</v>
          </cell>
          <cell r="C474">
            <v>14420</v>
          </cell>
        </row>
        <row r="475">
          <cell r="A475" t="str">
            <v>PLACA SUPERBOARD 4MM(C.F) 1214X605X4MM 4.34K</v>
          </cell>
          <cell r="B475" t="str">
            <v>UN</v>
          </cell>
          <cell r="C475">
            <v>16608</v>
          </cell>
        </row>
        <row r="476">
          <cell r="A476" t="str">
            <v>PLACA SUPERBOARD 6MM 2440X1220X6MM 26.4K</v>
          </cell>
          <cell r="B476" t="str">
            <v>UN</v>
          </cell>
          <cell r="C476">
            <v>27192</v>
          </cell>
        </row>
        <row r="477">
          <cell r="A477" t="str">
            <v>PLACA YESO 12.7MM-GYPLAC 244X122 CIELO-PARED</v>
          </cell>
          <cell r="B477" t="str">
            <v>UN</v>
          </cell>
          <cell r="C477">
            <v>16377</v>
          </cell>
        </row>
        <row r="478">
          <cell r="A478" t="str">
            <v>PLACA YESO 8.0MM GYPLAC 244X122 USO EN CURVA</v>
          </cell>
          <cell r="B478" t="str">
            <v>M2</v>
          </cell>
          <cell r="C478">
            <v>13493</v>
          </cell>
        </row>
        <row r="479">
          <cell r="A479" t="str">
            <v>PLATINA 1" X 3/16 TIA DE 6MTS</v>
          </cell>
          <cell r="B479" t="str">
            <v>UN</v>
          </cell>
          <cell r="C479">
            <v>14137</v>
          </cell>
        </row>
        <row r="480">
          <cell r="A480" t="str">
            <v>PLATINA 1/8X1,1/2" TIRA DE 6MTS</v>
          </cell>
          <cell r="B480" t="str">
            <v>UN</v>
          </cell>
          <cell r="C480">
            <v>14137</v>
          </cell>
        </row>
        <row r="481">
          <cell r="A481" t="str">
            <v xml:space="preserve">PLATINA 1x1/8x6MTS </v>
          </cell>
          <cell r="B481" t="str">
            <v>UN</v>
          </cell>
          <cell r="C481">
            <v>8343</v>
          </cell>
        </row>
        <row r="482">
          <cell r="A482" t="str">
            <v xml:space="preserve">PLATINA 3x 3x 1/ 4 </v>
          </cell>
          <cell r="B482" t="str">
            <v>UN</v>
          </cell>
          <cell r="C482">
            <v>53035</v>
          </cell>
        </row>
        <row r="483">
          <cell r="A483" t="str">
            <v>POLIETILENO CAL. 4 ROLLO DE  1.70 M X 90 M</v>
          </cell>
          <cell r="B483" t="str">
            <v>ROLL</v>
          </cell>
          <cell r="C483">
            <v>5253</v>
          </cell>
        </row>
        <row r="484">
          <cell r="A484" t="str">
            <v>POLIETILENO CAL. 6 ROLLO L=70M A=7.0MT</v>
          </cell>
          <cell r="B484" t="str">
            <v>KG</v>
          </cell>
          <cell r="C484">
            <v>6695</v>
          </cell>
        </row>
        <row r="485">
          <cell r="A485" t="str">
            <v>POLIETILENO CAL. 7 ROLLO L=70MT  ANCHO=7MTS</v>
          </cell>
          <cell r="B485" t="str">
            <v>ROLL</v>
          </cell>
          <cell r="C485">
            <v>973350</v>
          </cell>
        </row>
        <row r="486">
          <cell r="A486" t="str">
            <v>POLISEC</v>
          </cell>
          <cell r="B486" t="str">
            <v>M2</v>
          </cell>
          <cell r="C486">
            <v>2800</v>
          </cell>
        </row>
        <row r="487">
          <cell r="A487" t="str">
            <v>POLIURETANO TIPO A</v>
          </cell>
          <cell r="B487" t="str">
            <v>LT</v>
          </cell>
          <cell r="C487">
            <v>9000</v>
          </cell>
        </row>
        <row r="488">
          <cell r="A488" t="str">
            <v>POLIURETANO TIPO B</v>
          </cell>
          <cell r="B488" t="str">
            <v>LT</v>
          </cell>
          <cell r="C488">
            <v>9000</v>
          </cell>
        </row>
        <row r="489">
          <cell r="A489" t="str">
            <v>PORCELANATO 30.0-32.5CM MATE - BRILLANTE</v>
          </cell>
          <cell r="B489" t="str">
            <v>M2</v>
          </cell>
          <cell r="C489">
            <v>34500</v>
          </cell>
        </row>
        <row r="490">
          <cell r="A490" t="str">
            <v>PORCELANATO 45.1-50.0CM MATE-BRILLANTE</v>
          </cell>
          <cell r="B490" t="str">
            <v>M2</v>
          </cell>
          <cell r="C490">
            <v>32200</v>
          </cell>
        </row>
        <row r="491">
          <cell r="A491" t="str">
            <v>PORTA CANDADO SIMPLE 3</v>
          </cell>
          <cell r="B491" t="str">
            <v>UN</v>
          </cell>
          <cell r="C491">
            <v>2900</v>
          </cell>
        </row>
        <row r="492">
          <cell r="A492" t="str">
            <v>POSTE EN CONCRETO PREFABRICADO 10 X 10 CM X 1.80 M  210 KG/CM2</v>
          </cell>
          <cell r="B492" t="str">
            <v>UN</v>
          </cell>
          <cell r="C492">
            <v>38000</v>
          </cell>
        </row>
        <row r="493">
          <cell r="A493" t="str">
            <v>POSTE EN MADERAINMUNIZADO PARA CERCAS L= 2.50 M</v>
          </cell>
          <cell r="B493" t="str">
            <v>UN</v>
          </cell>
          <cell r="C493">
            <v>12000</v>
          </cell>
        </row>
        <row r="494">
          <cell r="A494" t="str">
            <v>PTA.ECON.TIPO PIZANO (.81)</v>
          </cell>
          <cell r="B494" t="str">
            <v>UN</v>
          </cell>
          <cell r="C494">
            <v>89507</v>
          </cell>
        </row>
        <row r="495">
          <cell r="A495" t="str">
            <v>PTA.MACIZA AMARILLO NOGAL</v>
          </cell>
          <cell r="B495" t="str">
            <v>UN</v>
          </cell>
          <cell r="C495">
            <v>206000</v>
          </cell>
        </row>
        <row r="496">
          <cell r="A496" t="str">
            <v>PUERTA FORTEC RES.1.00</v>
          </cell>
          <cell r="B496" t="str">
            <v>UN</v>
          </cell>
          <cell r="C496">
            <v>115000</v>
          </cell>
        </row>
        <row r="497">
          <cell r="A497" t="str">
            <v>PUERTA MACIZA CEDRO CAQUETA</v>
          </cell>
          <cell r="B497" t="str">
            <v>M2</v>
          </cell>
          <cell r="C497">
            <v>298700</v>
          </cell>
        </row>
        <row r="498">
          <cell r="A498" t="str">
            <v>PUERTA MADERA MDF</v>
          </cell>
          <cell r="B498" t="str">
            <v>UN</v>
          </cell>
          <cell r="C498">
            <v>103000</v>
          </cell>
        </row>
        <row r="499">
          <cell r="A499" t="str">
            <v>PUERTA PIZANO ECO. 1.00</v>
          </cell>
          <cell r="B499" t="str">
            <v>UN</v>
          </cell>
          <cell r="C499">
            <v>135628</v>
          </cell>
        </row>
        <row r="500">
          <cell r="A500" t="str">
            <v>PUNTILLA</v>
          </cell>
          <cell r="B500" t="str">
            <v>LB</v>
          </cell>
          <cell r="C500">
            <v>2266</v>
          </cell>
        </row>
        <row r="501">
          <cell r="A501" t="str">
            <v>PUNTILLA 1 1/2</v>
          </cell>
          <cell r="B501" t="str">
            <v>LB</v>
          </cell>
          <cell r="C501">
            <v>2100</v>
          </cell>
        </row>
        <row r="502">
          <cell r="A502" t="str">
            <v>PUNTILLA 1 1/2 AC LISA</v>
          </cell>
          <cell r="B502" t="str">
            <v>LB</v>
          </cell>
          <cell r="C502">
            <v>3800</v>
          </cell>
        </row>
        <row r="503">
          <cell r="A503" t="str">
            <v>PUNTILLA 1 SC</v>
          </cell>
          <cell r="B503" t="str">
            <v>LB</v>
          </cell>
          <cell r="C503">
            <v>2652</v>
          </cell>
        </row>
        <row r="504">
          <cell r="A504" t="str">
            <v>PUNTILLA 1/2 CC</v>
          </cell>
          <cell r="B504" t="str">
            <v>LB</v>
          </cell>
          <cell r="C504">
            <v>3370</v>
          </cell>
        </row>
        <row r="505">
          <cell r="A505" t="str">
            <v>PUNTILLA 2 AC</v>
          </cell>
          <cell r="B505" t="str">
            <v>UN</v>
          </cell>
          <cell r="C505">
            <v>4326</v>
          </cell>
        </row>
        <row r="506">
          <cell r="A506" t="str">
            <v>PUNTILLA 2 SC 275</v>
          </cell>
          <cell r="B506" t="str">
            <v>LB</v>
          </cell>
          <cell r="C506">
            <v>2040</v>
          </cell>
        </row>
        <row r="507">
          <cell r="A507" t="str">
            <v>PUNTILLA 3 CC</v>
          </cell>
          <cell r="B507" t="str">
            <v>LB</v>
          </cell>
          <cell r="C507">
            <v>2040</v>
          </cell>
        </row>
        <row r="508">
          <cell r="A508" t="str">
            <v>PUNTILLA 4 CC</v>
          </cell>
          <cell r="B508" t="str">
            <v>LB</v>
          </cell>
          <cell r="C508">
            <v>4000</v>
          </cell>
        </row>
        <row r="509">
          <cell r="A509" t="str">
            <v>PUNTILLA CON CABEZA 2"</v>
          </cell>
          <cell r="B509" t="str">
            <v>LB</v>
          </cell>
          <cell r="C509">
            <v>1800</v>
          </cell>
        </row>
        <row r="510">
          <cell r="A510" t="str">
            <v xml:space="preserve">PUNTILLA CON CABEZA 2" 1/2 </v>
          </cell>
          <cell r="B510" t="str">
            <v>LB</v>
          </cell>
          <cell r="C510">
            <v>2040</v>
          </cell>
        </row>
        <row r="511">
          <cell r="A511" t="str">
            <v>PUNTILLA DE 1" S/CABEZA</v>
          </cell>
          <cell r="B511" t="str">
            <v>LB</v>
          </cell>
          <cell r="C511">
            <v>3000</v>
          </cell>
        </row>
        <row r="512">
          <cell r="A512" t="str">
            <v>PUNTILLA DE 2" C7CABEZA</v>
          </cell>
          <cell r="B512" t="str">
            <v>LB</v>
          </cell>
          <cell r="C512">
            <v>2500</v>
          </cell>
        </row>
        <row r="513">
          <cell r="A513" t="str">
            <v>RECEBO</v>
          </cell>
          <cell r="B513" t="str">
            <v>M3</v>
          </cell>
          <cell r="C513">
            <v>28000</v>
          </cell>
        </row>
        <row r="514">
          <cell r="A514" t="str">
            <v>REGILLA 20 X 20 EN BRONCE</v>
          </cell>
          <cell r="B514" t="str">
            <v>UN</v>
          </cell>
          <cell r="C514">
            <v>27000</v>
          </cell>
        </row>
        <row r="515">
          <cell r="A515" t="str">
            <v>REGISTRO CORTINA  ROSCADO  RED - WRITE 2"</v>
          </cell>
          <cell r="B515" t="str">
            <v>UN</v>
          </cell>
          <cell r="C515">
            <v>147610</v>
          </cell>
        </row>
        <row r="516">
          <cell r="A516" t="str">
            <v>REGISTRO CORTINA ROSCADO  RED-WHITE   1/2``</v>
          </cell>
          <cell r="B516" t="str">
            <v>UN</v>
          </cell>
          <cell r="C516">
            <v>27260</v>
          </cell>
        </row>
        <row r="517">
          <cell r="A517" t="str">
            <v>REGISTRO DE BOLA  1``, TIPO LIVIANO</v>
          </cell>
          <cell r="B517" t="str">
            <v>UN</v>
          </cell>
          <cell r="C517">
            <v>9500</v>
          </cell>
        </row>
        <row r="518">
          <cell r="A518" t="str">
            <v>REGISTRO DE BOLA  2``, TIPO LIVIANO</v>
          </cell>
          <cell r="B518" t="str">
            <v>UN</v>
          </cell>
          <cell r="C518">
            <v>49880</v>
          </cell>
        </row>
        <row r="519">
          <cell r="A519" t="str">
            <v>REGISTRO DE BOLA  2``, TIPO PESADO</v>
          </cell>
          <cell r="B519" t="str">
            <v>UN</v>
          </cell>
          <cell r="C519">
            <v>73000</v>
          </cell>
        </row>
        <row r="520">
          <cell r="A520" t="str">
            <v>REGISTRO DE CORTE BRONCE D=1/2"</v>
          </cell>
          <cell r="B520" t="str">
            <v>UN</v>
          </cell>
          <cell r="C520">
            <v>20821</v>
          </cell>
        </row>
        <row r="521">
          <cell r="A521" t="str">
            <v>REGISTRO RW 1 1/2"</v>
          </cell>
          <cell r="B521" t="str">
            <v>UN</v>
          </cell>
          <cell r="C521">
            <v>124800</v>
          </cell>
        </row>
        <row r="522">
          <cell r="A522" t="str">
            <v>REGISTRO RW 1"</v>
          </cell>
          <cell r="B522" t="str">
            <v>UN</v>
          </cell>
          <cell r="C522">
            <v>49200</v>
          </cell>
        </row>
        <row r="523">
          <cell r="A523" t="str">
            <v>REGISTRO RW 1/2"</v>
          </cell>
          <cell r="B523" t="str">
            <v>UN</v>
          </cell>
          <cell r="C523">
            <v>33480</v>
          </cell>
        </row>
        <row r="524">
          <cell r="A524" t="str">
            <v>REGISTRO RW 3/4"</v>
          </cell>
          <cell r="B524" t="str">
            <v>UN</v>
          </cell>
          <cell r="C524">
            <v>41380</v>
          </cell>
        </row>
        <row r="525">
          <cell r="A525" t="str">
            <v>REJILLAS SOSCO 4*4*3  ALUMINIO</v>
          </cell>
          <cell r="B525" t="str">
            <v>UN</v>
          </cell>
          <cell r="C525">
            <v>7100</v>
          </cell>
        </row>
        <row r="526">
          <cell r="A526" t="str">
            <v>REJILLAS SOSCO 4*4*3 PLASTICAS</v>
          </cell>
          <cell r="B526" t="str">
            <v>UN</v>
          </cell>
          <cell r="C526">
            <v>3800</v>
          </cell>
        </row>
        <row r="527">
          <cell r="A527" t="str">
            <v>REJILLAS SOSCO 5*3 PLASTICAS</v>
          </cell>
          <cell r="B527" t="str">
            <v>UN</v>
          </cell>
          <cell r="C527">
            <v>4200</v>
          </cell>
        </row>
        <row r="528">
          <cell r="A528" t="str">
            <v>REJILLAS SOSCO 5*5*4 ALUMINIO</v>
          </cell>
          <cell r="B528" t="str">
            <v>UN</v>
          </cell>
          <cell r="C528">
            <v>9750</v>
          </cell>
        </row>
        <row r="529">
          <cell r="A529" t="str">
            <v>REJILLAS TRAGANTE 5*3 ALUMINIO</v>
          </cell>
          <cell r="B529" t="str">
            <v>UN</v>
          </cell>
          <cell r="C529">
            <v>9900</v>
          </cell>
        </row>
        <row r="530">
          <cell r="A530" t="str">
            <v>REJILLAS TRAGANTE 6*4 ALUMINIO</v>
          </cell>
          <cell r="B530" t="str">
            <v>UN</v>
          </cell>
          <cell r="C530">
            <v>15500</v>
          </cell>
        </row>
        <row r="531">
          <cell r="A531" t="str">
            <v>REJILLAS VENTILACION 20*20 ALUMINIO</v>
          </cell>
          <cell r="B531" t="str">
            <v>UN</v>
          </cell>
          <cell r="C531">
            <v>20000</v>
          </cell>
        </row>
        <row r="532">
          <cell r="A532" t="str">
            <v>REMACHE POP 4-2   1/4``X1/8</v>
          </cell>
          <cell r="B532" t="str">
            <v>UN</v>
          </cell>
          <cell r="C532">
            <v>160</v>
          </cell>
        </row>
        <row r="533">
          <cell r="A533" t="str">
            <v>REMACHE POP 4-2 1/4"X1/8"</v>
          </cell>
          <cell r="B533" t="str">
            <v>UN</v>
          </cell>
          <cell r="C533">
            <v>165</v>
          </cell>
        </row>
        <row r="534">
          <cell r="A534" t="str">
            <v>REMACHE POT 4*4</v>
          </cell>
          <cell r="B534" t="str">
            <v>UN</v>
          </cell>
          <cell r="C534">
            <v>19</v>
          </cell>
        </row>
        <row r="535">
          <cell r="A535" t="str">
            <v>REMATE U 6X2010MM POLICARB LATERAL-FINAL LAMINA</v>
          </cell>
          <cell r="B535" t="str">
            <v>UN</v>
          </cell>
          <cell r="C535">
            <v>9167</v>
          </cell>
        </row>
        <row r="536">
          <cell r="A536" t="str">
            <v>RODAMIENTO NYLON VC-50-20 CON BALINERA-VENTANERIA</v>
          </cell>
          <cell r="B536" t="str">
            <v>UN</v>
          </cell>
          <cell r="C536">
            <v>1854</v>
          </cell>
        </row>
        <row r="537">
          <cell r="A537" t="str">
            <v>ROLLO ALUMINIO PANEL POLICARBONATO-DAMPAL</v>
          </cell>
          <cell r="B537" t="str">
            <v>UN</v>
          </cell>
          <cell r="C537">
            <v>63757</v>
          </cell>
        </row>
        <row r="538">
          <cell r="A538" t="str">
            <v>SANITARIO CON GRIFERIA</v>
          </cell>
          <cell r="B538" t="str">
            <v>UND</v>
          </cell>
          <cell r="C538">
            <v>117000</v>
          </cell>
        </row>
        <row r="539">
          <cell r="A539" t="str">
            <v>SANITARIO INFANTIL CORONA</v>
          </cell>
          <cell r="B539" t="str">
            <v>UN</v>
          </cell>
          <cell r="C539">
            <v>327540</v>
          </cell>
        </row>
        <row r="540">
          <cell r="A540" t="str">
            <v xml:space="preserve">SANITARIO LINEA ECONOMICA </v>
          </cell>
          <cell r="B540" t="str">
            <v>un</v>
          </cell>
          <cell r="C540">
            <v>118000</v>
          </cell>
        </row>
        <row r="541">
          <cell r="A541" t="str">
            <v xml:space="preserve">SANITARIO LINEA MEDIA </v>
          </cell>
          <cell r="B541" t="str">
            <v>un</v>
          </cell>
          <cell r="C541">
            <v>200000</v>
          </cell>
        </row>
        <row r="542">
          <cell r="A542" t="str">
            <v>SECADOR ELECTRICO PARA MANOS, AUTOMATICO (MANOS LIBRES)</v>
          </cell>
          <cell r="B542" t="str">
            <v>UND</v>
          </cell>
          <cell r="C542">
            <v>390000</v>
          </cell>
        </row>
        <row r="543">
          <cell r="A543" t="str">
            <v>SEGUETA</v>
          </cell>
          <cell r="B543" t="str">
            <v>UN</v>
          </cell>
          <cell r="C543">
            <v>2500</v>
          </cell>
        </row>
        <row r="544">
          <cell r="A544" t="str">
            <v>SEGUETA SIN MARCO</v>
          </cell>
          <cell r="B544" t="str">
            <v>UN</v>
          </cell>
          <cell r="C544">
            <v>2629</v>
          </cell>
        </row>
        <row r="545">
          <cell r="A545" t="str">
            <v>SELLO ELASTOMERICO PARA NOVAFOR DE 4"</v>
          </cell>
          <cell r="B545" t="str">
            <v>UN</v>
          </cell>
          <cell r="C545">
            <v>1565</v>
          </cell>
        </row>
        <row r="546">
          <cell r="A546" t="str">
            <v>SELLO ELASTOMERICO PARA NOVAFOR DE 6"</v>
          </cell>
          <cell r="B546" t="str">
            <v>UN</v>
          </cell>
          <cell r="C546">
            <v>2550</v>
          </cell>
        </row>
        <row r="547">
          <cell r="A547" t="str">
            <v>SIFON SANI PVC 4"</v>
          </cell>
          <cell r="B547" t="str">
            <v>UN</v>
          </cell>
          <cell r="C547">
            <v>15141</v>
          </cell>
        </row>
        <row r="548">
          <cell r="A548" t="str">
            <v>SIKA 1</v>
          </cell>
          <cell r="B548" t="str">
            <v>KG</v>
          </cell>
          <cell r="C548">
            <v>5433</v>
          </cell>
        </row>
        <row r="549">
          <cell r="A549" t="str">
            <v>SIKA 2</v>
          </cell>
          <cell r="B549" t="str">
            <v>KG</v>
          </cell>
          <cell r="C549">
            <v>11000</v>
          </cell>
        </row>
        <row r="550">
          <cell r="A550" t="str">
            <v>SIKA MULTISEAL A=15CM CINTA AUTO ADHESIVA ROLLO=10M</v>
          </cell>
          <cell r="B550" t="str">
            <v>ROLL</v>
          </cell>
          <cell r="C550">
            <v>66229</v>
          </cell>
        </row>
        <row r="551">
          <cell r="A551" t="str">
            <v>SIKA PLASTOCRETE DM</v>
          </cell>
          <cell r="B551" t="str">
            <v>KG</v>
          </cell>
          <cell r="C551">
            <v>12000</v>
          </cell>
        </row>
        <row r="552">
          <cell r="A552" t="str">
            <v>SIKADUR 506 ARENA FINA GRANULOM.0.75-2.36M</v>
          </cell>
          <cell r="B552" t="str">
            <v>KG</v>
          </cell>
          <cell r="C552">
            <v>1123</v>
          </cell>
        </row>
        <row r="553">
          <cell r="A553" t="str">
            <v>SIKADUR ANCHOFIX-4  PARA ANCLAJES ESTRUCTURALES</v>
          </cell>
          <cell r="B553" t="str">
            <v>LT</v>
          </cell>
          <cell r="C553">
            <v>108333</v>
          </cell>
        </row>
        <row r="554">
          <cell r="A554" t="str">
            <v>SIKAFLOOR 261 COLOR RESINA PARA PISO AUTONIVEL.</v>
          </cell>
          <cell r="B554" t="str">
            <v>KG</v>
          </cell>
          <cell r="C554">
            <v>46968</v>
          </cell>
        </row>
        <row r="555">
          <cell r="A555" t="str">
            <v>SIKAFLOR-3 QUARTZ TOP COLOR - ENDURECEDOR PISO</v>
          </cell>
          <cell r="B555" t="str">
            <v>KG</v>
          </cell>
          <cell r="C555">
            <v>824</v>
          </cell>
        </row>
        <row r="556">
          <cell r="A556" t="str">
            <v>SIKALISTO RESANE MORTERO LISTO IMPERMEABLE</v>
          </cell>
          <cell r="B556" t="str">
            <v>KG</v>
          </cell>
          <cell r="C556">
            <v>783</v>
          </cell>
        </row>
        <row r="557">
          <cell r="A557" t="str">
            <v>SILICONA TRANSPARENT.11 OZ</v>
          </cell>
          <cell r="B557" t="str">
            <v>UN</v>
          </cell>
          <cell r="C557">
            <v>9218</v>
          </cell>
        </row>
        <row r="558">
          <cell r="A558" t="str">
            <v>SISTEMA SEPTICO 4.000 LT CILINDRICO ROTOPLAST</v>
          </cell>
          <cell r="B558" t="str">
            <v>UN</v>
          </cell>
          <cell r="C558">
            <v>2626500</v>
          </cell>
        </row>
        <row r="559">
          <cell r="A559" t="str">
            <v>SISTEMA SEPTICO 8.000 LT CILINDRICO ROTOPLAST</v>
          </cell>
          <cell r="B559" t="str">
            <v>UN</v>
          </cell>
          <cell r="C559">
            <v>5613500</v>
          </cell>
        </row>
        <row r="560">
          <cell r="A560" t="str">
            <v>SOLADURA ESTAÑO</v>
          </cell>
          <cell r="B560" t="str">
            <v>LB</v>
          </cell>
          <cell r="C560">
            <v>6500</v>
          </cell>
        </row>
        <row r="561">
          <cell r="A561" t="str">
            <v>SOLDADURA   PVC 1/ 4 GLN</v>
          </cell>
          <cell r="B561" t="str">
            <v>UN</v>
          </cell>
          <cell r="C561">
            <v>40000</v>
          </cell>
        </row>
        <row r="562">
          <cell r="A562" t="str">
            <v>SOLDADURA 6013 DE 1/8"</v>
          </cell>
          <cell r="B562" t="str">
            <v>KG</v>
          </cell>
          <cell r="C562">
            <v>6900</v>
          </cell>
        </row>
        <row r="563">
          <cell r="A563" t="str">
            <v>SOLDADURA 7018</v>
          </cell>
          <cell r="B563" t="str">
            <v>KG</v>
          </cell>
          <cell r="C563">
            <v>8200</v>
          </cell>
        </row>
        <row r="564">
          <cell r="A564" t="str">
            <v>SOLDADURA ACERO INOXIDABLE AWF-308L</v>
          </cell>
          <cell r="B564" t="str">
            <v>KG</v>
          </cell>
          <cell r="C564">
            <v>16480</v>
          </cell>
        </row>
        <row r="565">
          <cell r="A565" t="str">
            <v>SOLDADURA CPVC 1/ 4 GLN</v>
          </cell>
          <cell r="B565" t="str">
            <v>UN</v>
          </cell>
          <cell r="C565">
            <v>58658</v>
          </cell>
        </row>
        <row r="566">
          <cell r="A566" t="str">
            <v>SOLDADURA EL.0.12-1/8 601</v>
          </cell>
          <cell r="B566" t="str">
            <v>KG</v>
          </cell>
          <cell r="C566">
            <v>9506</v>
          </cell>
        </row>
        <row r="567">
          <cell r="A567" t="str">
            <v>SOLDADURA ESTAÑO PARA COBRE</v>
          </cell>
          <cell r="B567" t="str">
            <v>UN</v>
          </cell>
          <cell r="C567">
            <v>58839</v>
          </cell>
        </row>
        <row r="568">
          <cell r="A568" t="str">
            <v>SOLDADURA LIQUIDA PVC 1/4"</v>
          </cell>
          <cell r="B568" t="str">
            <v>GLN</v>
          </cell>
          <cell r="C568">
            <v>29724</v>
          </cell>
        </row>
        <row r="569">
          <cell r="A569" t="str">
            <v xml:space="preserve">SOLDADURA PVC 1/ 4 GLN </v>
          </cell>
          <cell r="B569" t="str">
            <v>UN</v>
          </cell>
          <cell r="C569">
            <v>60399</v>
          </cell>
        </row>
        <row r="570">
          <cell r="A570" t="str">
            <v>SOPORT.CANAL AMAZONAS PVC</v>
          </cell>
          <cell r="B570" t="str">
            <v>UN</v>
          </cell>
          <cell r="C570">
            <v>2629</v>
          </cell>
        </row>
        <row r="571">
          <cell r="A571" t="str">
            <v>SOPORTE CANAL BLANCO RAINGO</v>
          </cell>
          <cell r="B571" t="str">
            <v>GLN</v>
          </cell>
          <cell r="C571">
            <v>3352</v>
          </cell>
        </row>
        <row r="572">
          <cell r="A572" t="str">
            <v>SOPORTE CANAL RAINGO PVC</v>
          </cell>
          <cell r="B572" t="str">
            <v>UN</v>
          </cell>
          <cell r="C572">
            <v>1596</v>
          </cell>
        </row>
        <row r="573">
          <cell r="A573" t="str">
            <v>SPACATTO TRAVERTINO BOSCONIA</v>
          </cell>
          <cell r="B573" t="str">
            <v>M2</v>
          </cell>
          <cell r="C573">
            <v>79800</v>
          </cell>
        </row>
        <row r="574">
          <cell r="A574" t="str">
            <v>T.CONECT.PANEL PLCARB.DANP</v>
          </cell>
          <cell r="B574" t="str">
            <v>UN</v>
          </cell>
          <cell r="C574">
            <v>59843</v>
          </cell>
        </row>
        <row r="575">
          <cell r="A575" t="str">
            <v>TABLA 1x08x3M [1C] LARGO=3ML-CORTADA</v>
          </cell>
          <cell r="B575" t="str">
            <v>UN</v>
          </cell>
          <cell r="C575">
            <v>5768</v>
          </cell>
        </row>
        <row r="576">
          <cell r="A576" t="str">
            <v>TABLA 1x10x300 OTOBO</v>
          </cell>
          <cell r="B576" t="str">
            <v>UN</v>
          </cell>
          <cell r="C576">
            <v>8000</v>
          </cell>
        </row>
        <row r="577">
          <cell r="A577" t="str">
            <v>TABLERO ACRILICO 10MM</v>
          </cell>
          <cell r="B577" t="str">
            <v>UN</v>
          </cell>
          <cell r="C577">
            <v>331166</v>
          </cell>
        </row>
        <row r="578">
          <cell r="A578" t="str">
            <v>TABLETA ALFA EGIPCIA 10 X10</v>
          </cell>
          <cell r="B578" t="str">
            <v>M2</v>
          </cell>
          <cell r="C578">
            <v>13200</v>
          </cell>
        </row>
        <row r="579">
          <cell r="A579" t="str">
            <v>TABLETA CORRIENTE 10X20</v>
          </cell>
          <cell r="B579" t="str">
            <v>M2</v>
          </cell>
          <cell r="C579">
            <v>15200</v>
          </cell>
        </row>
        <row r="580">
          <cell r="A580" t="str">
            <v>TABLETA CORRIENTE 30X30</v>
          </cell>
          <cell r="B580" t="str">
            <v>M2</v>
          </cell>
          <cell r="C580">
            <v>29400</v>
          </cell>
        </row>
        <row r="581">
          <cell r="A581" t="str">
            <v>TABLON CORRIENTE 25 X 25 TIPO CUCUTA - GRAFILADO</v>
          </cell>
          <cell r="B581" t="str">
            <v>M2</v>
          </cell>
          <cell r="C581">
            <v>16377</v>
          </cell>
        </row>
        <row r="582">
          <cell r="A582" t="str">
            <v>TABLON GRESS LISO 20X10</v>
          </cell>
          <cell r="B582" t="str">
            <v>M2</v>
          </cell>
          <cell r="C582">
            <v>13000</v>
          </cell>
        </row>
        <row r="583">
          <cell r="A583" t="str">
            <v>TABLON GRESS LISO 20X20</v>
          </cell>
          <cell r="B583" t="str">
            <v>M2</v>
          </cell>
          <cell r="C583">
            <v>29200</v>
          </cell>
        </row>
        <row r="584">
          <cell r="A584" t="str">
            <v>TANQUE PLASTICO 1000 (Incluye Accesorios)</v>
          </cell>
          <cell r="B584" t="str">
            <v>UN</v>
          </cell>
          <cell r="C584">
            <v>275384</v>
          </cell>
        </row>
        <row r="585">
          <cell r="A585" t="str">
            <v>TANQUE PLASTICO 2000 LT  (INCLUYE ACCESORIOS)</v>
          </cell>
          <cell r="B585" t="str">
            <v>UN</v>
          </cell>
          <cell r="C585">
            <v>356537</v>
          </cell>
        </row>
        <row r="586">
          <cell r="A586" t="str">
            <v>TANQUE PLASTICO 250 (Incluye Accesorios)</v>
          </cell>
          <cell r="B586" t="str">
            <v>UN</v>
          </cell>
          <cell r="C586">
            <v>111360</v>
          </cell>
        </row>
        <row r="587">
          <cell r="A587" t="str">
            <v>TANQUE PLASTICO 500 (Incluye Accesorios)</v>
          </cell>
          <cell r="B587" t="str">
            <v>UN</v>
          </cell>
          <cell r="C587">
            <v>148828</v>
          </cell>
        </row>
        <row r="588">
          <cell r="A588" t="str">
            <v>TANQUE PLASTICO 5000 LT (INCLUYE ACCESORIOS)</v>
          </cell>
          <cell r="B588" t="str">
            <v>UN</v>
          </cell>
          <cell r="C588">
            <v>1900000</v>
          </cell>
        </row>
        <row r="589">
          <cell r="A589" t="str">
            <v>TANQUE SEPTICO 1000LT PLASTICO TIPO ETERNIT</v>
          </cell>
          <cell r="B589" t="str">
            <v>UN</v>
          </cell>
          <cell r="C589">
            <v>750000</v>
          </cell>
        </row>
        <row r="590">
          <cell r="A590" t="str">
            <v>TAPA CANAL PVC EXTERNA [P]</v>
          </cell>
          <cell r="B590" t="str">
            <v>UN</v>
          </cell>
          <cell r="C590">
            <v>4425</v>
          </cell>
        </row>
        <row r="591">
          <cell r="A591" t="str">
            <v>TAPA CANAL PVC EXTERNA {R} RAINGO PAVCO</v>
          </cell>
          <cell r="B591" t="str">
            <v>UN</v>
          </cell>
          <cell r="C591">
            <v>4719</v>
          </cell>
        </row>
        <row r="592">
          <cell r="A592" t="str">
            <v>TAPA CANAL PVC INTERNA [P]</v>
          </cell>
          <cell r="B592" t="str">
            <v>UN</v>
          </cell>
          <cell r="C592">
            <v>4385</v>
          </cell>
        </row>
        <row r="593">
          <cell r="A593" t="str">
            <v>TAPA EXTERNA BLANCO RAINGO</v>
          </cell>
          <cell r="B593" t="str">
            <v>UN</v>
          </cell>
          <cell r="C593">
            <v>4250</v>
          </cell>
        </row>
        <row r="594">
          <cell r="A594" t="str">
            <v>TAPA PVC CANAL INTERNA {R} RAINGO PAVCO</v>
          </cell>
          <cell r="B594" t="str">
            <v>UN</v>
          </cell>
          <cell r="C594">
            <v>4128</v>
          </cell>
        </row>
        <row r="595">
          <cell r="A595" t="str">
            <v>TAPAPOROS INCOLORO PREPARADOR SUPERFICI</v>
          </cell>
          <cell r="B595" t="str">
            <v>GLN</v>
          </cell>
          <cell r="C595">
            <v>26780</v>
          </cell>
        </row>
        <row r="596">
          <cell r="A596" t="str">
            <v>TAPON MADERA CEDRO P/TORN.</v>
          </cell>
          <cell r="B596" t="str">
            <v>UN</v>
          </cell>
          <cell r="C596">
            <v>103</v>
          </cell>
        </row>
        <row r="597">
          <cell r="A597" t="str">
            <v>TEE ALUM. 7/8" X 3/4" TIRA DE 6MTS.</v>
          </cell>
          <cell r="B597" t="str">
            <v>UN</v>
          </cell>
          <cell r="C597">
            <v>9476</v>
          </cell>
        </row>
        <row r="598">
          <cell r="A598" t="str">
            <v>TEE ALUM.ANODIZADO 1"X3/4"</v>
          </cell>
          <cell r="B598" t="str">
            <v>ML</v>
          </cell>
          <cell r="C598">
            <v>2936</v>
          </cell>
        </row>
        <row r="599">
          <cell r="A599" t="str">
            <v>TEE ALUMINIO 1``X3/4</v>
          </cell>
          <cell r="B599" t="str">
            <v>ML</v>
          </cell>
          <cell r="C599">
            <v>1250</v>
          </cell>
        </row>
        <row r="600">
          <cell r="A600" t="str">
            <v>TEE ALUMINIO 7/8´X 3/4</v>
          </cell>
          <cell r="B600" t="str">
            <v>UN</v>
          </cell>
          <cell r="C600">
            <v>8100</v>
          </cell>
        </row>
        <row r="601">
          <cell r="A601" t="str">
            <v>TEE PVC PRESION 1"</v>
          </cell>
          <cell r="B601" t="str">
            <v>UN</v>
          </cell>
          <cell r="C601">
            <v>1732</v>
          </cell>
        </row>
        <row r="602">
          <cell r="A602" t="str">
            <v>TEE PVC PRESION 1/2"</v>
          </cell>
          <cell r="B602" t="str">
            <v>UN</v>
          </cell>
          <cell r="C602">
            <v>525.48</v>
          </cell>
        </row>
        <row r="603">
          <cell r="A603" t="str">
            <v>TEE PVC PRESION 2"</v>
          </cell>
          <cell r="B603" t="str">
            <v>UN</v>
          </cell>
          <cell r="C603">
            <v>9350</v>
          </cell>
        </row>
        <row r="604">
          <cell r="A604" t="str">
            <v>TEJA ACRIL. TRASLUC. AJOV. # 4 PREMOLDA</v>
          </cell>
          <cell r="B604" t="str">
            <v>UN</v>
          </cell>
          <cell r="C604">
            <v>22000</v>
          </cell>
        </row>
        <row r="605">
          <cell r="A605" t="str">
            <v>TEJA ACRILICO TRAPEZOIDAL</v>
          </cell>
          <cell r="B605" t="str">
            <v>UN</v>
          </cell>
          <cell r="C605">
            <v>83636</v>
          </cell>
        </row>
        <row r="606">
          <cell r="A606" t="str">
            <v>TEJA AJOVER ONDULADA 820X6000 MM TRAPEZ/ONDUL .27MM</v>
          </cell>
          <cell r="B606" t="str">
            <v>UN</v>
          </cell>
          <cell r="C606">
            <v>106348</v>
          </cell>
        </row>
        <row r="607">
          <cell r="A607" t="str">
            <v>TEJA AJOVER SUPER ONDULADA 820X5400 MM COLOR .35MM</v>
          </cell>
          <cell r="B607" t="str">
            <v>UN</v>
          </cell>
          <cell r="C607">
            <v>106605</v>
          </cell>
        </row>
        <row r="608">
          <cell r="A608" t="str">
            <v>TEJA AJOVER SUPER TRAPEZOI 820X5400 MM COLOR .35MM</v>
          </cell>
          <cell r="B608" t="str">
            <v>UN</v>
          </cell>
          <cell r="C608">
            <v>106399</v>
          </cell>
        </row>
        <row r="609">
          <cell r="A609" t="str">
            <v>TEJA AJOVER TRAPEZOIDAL 820X6000 MM COLOR 0.27MM</v>
          </cell>
          <cell r="B609" t="str">
            <v>UN</v>
          </cell>
          <cell r="C609">
            <v>108459</v>
          </cell>
        </row>
        <row r="610">
          <cell r="A610" t="str">
            <v>TEJA ALUM-POLIURETANO-ALUM L=.05MM E=1" ACABADO 1 CARA</v>
          </cell>
          <cell r="B610" t="str">
            <v>M2</v>
          </cell>
          <cell r="C610">
            <v>128596</v>
          </cell>
        </row>
        <row r="611">
          <cell r="A611" t="str">
            <v>TEJA ASB.CEMENTO P 7 # 3 L= 91 / 77 A= 92/87CM</v>
          </cell>
          <cell r="B611" t="str">
            <v>UN</v>
          </cell>
          <cell r="C611">
            <v>10764</v>
          </cell>
        </row>
        <row r="612">
          <cell r="A612" t="str">
            <v>TEJA ASB.CEMENTO P 7 # 4 L= 122 /108 A= 92/87CM</v>
          </cell>
          <cell r="B612" t="str">
            <v>UN</v>
          </cell>
          <cell r="C612">
            <v>15553</v>
          </cell>
        </row>
        <row r="613">
          <cell r="A613" t="str">
            <v>TEJA ASB.CEMENTO P 7 # 5 L= 152 /138 A= 92/87CM</v>
          </cell>
          <cell r="B613" t="str">
            <v>UN</v>
          </cell>
          <cell r="C613">
            <v>20085</v>
          </cell>
        </row>
        <row r="614">
          <cell r="A614" t="str">
            <v>TEJA ASB.CEMENTO P 7 # 6 L= 183 /169 A= 92/87CM</v>
          </cell>
          <cell r="B614" t="str">
            <v>UN</v>
          </cell>
          <cell r="C614">
            <v>23690</v>
          </cell>
        </row>
        <row r="615">
          <cell r="A615" t="str">
            <v>TEJA ASB.CEMENTO P 7 # 8 L= 244 /230 A= 92/87CM</v>
          </cell>
          <cell r="B615" t="str">
            <v>UN</v>
          </cell>
          <cell r="C615">
            <v>29561</v>
          </cell>
        </row>
        <row r="616">
          <cell r="A616" t="str">
            <v>TEJA ASB.CEMENTO P 7 #10 L= 305 /291 A= 92/87CM</v>
          </cell>
          <cell r="B616" t="str">
            <v>UN</v>
          </cell>
          <cell r="C616">
            <v>40994</v>
          </cell>
        </row>
        <row r="617">
          <cell r="A617" t="str">
            <v>TEJA ASBESTO CEMENTO # 2 L= 61 A=92 PERFIL 7</v>
          </cell>
          <cell r="B617" t="str">
            <v>UN</v>
          </cell>
          <cell r="C617">
            <v>9218</v>
          </cell>
        </row>
        <row r="618">
          <cell r="A618" t="str">
            <v>TEJA CLARABOYA # 4</v>
          </cell>
          <cell r="B618" t="str">
            <v>UN</v>
          </cell>
          <cell r="C618">
            <v>26883</v>
          </cell>
        </row>
        <row r="619">
          <cell r="A619" t="str">
            <v>TEJA CLARABOYA # 5</v>
          </cell>
          <cell r="B619" t="str">
            <v>UN</v>
          </cell>
          <cell r="C619">
            <v>34711</v>
          </cell>
        </row>
        <row r="620">
          <cell r="A620" t="str">
            <v>TEJA CLARABOYA # 6</v>
          </cell>
          <cell r="B620" t="str">
            <v>UN</v>
          </cell>
          <cell r="C620">
            <v>42539</v>
          </cell>
        </row>
        <row r="621">
          <cell r="A621" t="str">
            <v>TEJA DE BARRO ANTIGUA RESTAURACION</v>
          </cell>
          <cell r="B621" t="str">
            <v>UND</v>
          </cell>
          <cell r="C621">
            <v>300</v>
          </cell>
        </row>
        <row r="622">
          <cell r="A622" t="str">
            <v>TEJA DE BARRO COMUN 12 UND/M2</v>
          </cell>
          <cell r="B622" t="str">
            <v>UN</v>
          </cell>
          <cell r="C622">
            <v>288</v>
          </cell>
        </row>
        <row r="623">
          <cell r="A623" t="str">
            <v>TEJA DE BARRO MOORE 28 UND/M2</v>
          </cell>
          <cell r="B623" t="str">
            <v>UN</v>
          </cell>
          <cell r="C623">
            <v>752</v>
          </cell>
        </row>
        <row r="624">
          <cell r="A624" t="str">
            <v>TEJA DE BARRO TUBO 14 UND/M2</v>
          </cell>
          <cell r="B624" t="str">
            <v>UN</v>
          </cell>
          <cell r="C624">
            <v>752</v>
          </cell>
        </row>
        <row r="625">
          <cell r="A625" t="str">
            <v>TEJA DE ZINC PREMOLDA</v>
          </cell>
          <cell r="B625" t="str">
            <v>UN</v>
          </cell>
          <cell r="C625">
            <v>16789</v>
          </cell>
        </row>
        <row r="626">
          <cell r="A626" t="str">
            <v>TEJA DE ZINC PREMOLDA  L=3.0 M</v>
          </cell>
          <cell r="B626" t="str">
            <v>UN</v>
          </cell>
          <cell r="C626">
            <v>16789</v>
          </cell>
        </row>
        <row r="627">
          <cell r="A627" t="str">
            <v>TEJA ESPANOLA 1.60 ETERNIT REF050121</v>
          </cell>
          <cell r="B627" t="str">
            <v>UN</v>
          </cell>
          <cell r="C627">
            <v>63654</v>
          </cell>
        </row>
        <row r="628">
          <cell r="A628" t="str">
            <v>TEJA ETERNIT NO.6</v>
          </cell>
          <cell r="B628" t="str">
            <v>UN</v>
          </cell>
          <cell r="C628">
            <v>22000</v>
          </cell>
        </row>
        <row r="629">
          <cell r="A629" t="str">
            <v>TEJA GALVANIZADA CAL.26 L=3.60MT A=0.90MTS</v>
          </cell>
          <cell r="B629" t="str">
            <v>UN</v>
          </cell>
          <cell r="C629">
            <v>64581</v>
          </cell>
        </row>
        <row r="630">
          <cell r="A630" t="str">
            <v>TEJA PANEL METÁLICO DE ALUZINC - ALUZINC CAL 26 TIPO SANDWICH</v>
          </cell>
          <cell r="B630" t="str">
            <v>M2</v>
          </cell>
          <cell r="C630">
            <v>125600</v>
          </cell>
        </row>
        <row r="631">
          <cell r="A631" t="str">
            <v>TEJA TERMOACUSTICA (1,8 KG/M2) FIBRA DE CARBÓN</v>
          </cell>
          <cell r="B631" t="str">
            <v>M2</v>
          </cell>
          <cell r="C631">
            <v>94500</v>
          </cell>
        </row>
        <row r="632">
          <cell r="A632" t="str">
            <v>TEJA TERMOACUSTICA CAL. 0,27</v>
          </cell>
          <cell r="B632" t="str">
            <v>M2</v>
          </cell>
          <cell r="C632">
            <v>31200</v>
          </cell>
        </row>
        <row r="633">
          <cell r="A633" t="str">
            <v>TEJA TRANSPARENTE AJOVER NO.6</v>
          </cell>
          <cell r="B633" t="str">
            <v>UN</v>
          </cell>
          <cell r="C633">
            <v>32000</v>
          </cell>
        </row>
        <row r="634">
          <cell r="A634" t="str">
            <v>TEJA VENT. ASB. CEMENT.#4</v>
          </cell>
          <cell r="B634" t="str">
            <v>UN</v>
          </cell>
          <cell r="C634">
            <v>41303</v>
          </cell>
        </row>
        <row r="635">
          <cell r="A635" t="str">
            <v>TEJA VENTILACION #6</v>
          </cell>
          <cell r="B635" t="str">
            <v>UN</v>
          </cell>
          <cell r="C635">
            <v>41303</v>
          </cell>
        </row>
        <row r="636">
          <cell r="A636" t="str">
            <v>THINER DISOLVENTE</v>
          </cell>
          <cell r="B636" t="str">
            <v>GLN</v>
          </cell>
          <cell r="C636">
            <v>16995</v>
          </cell>
        </row>
        <row r="637">
          <cell r="A637" t="str">
            <v>TIERRA NEGRA</v>
          </cell>
          <cell r="B637" t="str">
            <v>M3</v>
          </cell>
          <cell r="C637">
            <v>45000</v>
          </cell>
        </row>
        <row r="638">
          <cell r="A638" t="str">
            <v xml:space="preserve">TINTILLA MADERA </v>
          </cell>
          <cell r="B638" t="str">
            <v>GLN</v>
          </cell>
          <cell r="C638">
            <v>37595</v>
          </cell>
        </row>
        <row r="639">
          <cell r="A639" t="str">
            <v>TIRO</v>
          </cell>
          <cell r="B639" t="str">
            <v>UN</v>
          </cell>
          <cell r="C639">
            <v>250</v>
          </cell>
        </row>
        <row r="640">
          <cell r="A640" t="str">
            <v>TOPE PARA PUERTA CROMO-DORADO</v>
          </cell>
          <cell r="B640" t="str">
            <v>UN</v>
          </cell>
          <cell r="C640">
            <v>1016</v>
          </cell>
        </row>
        <row r="641">
          <cell r="A641" t="str">
            <v>TORN .3/8x 3.1/2</v>
          </cell>
          <cell r="B641" t="str">
            <v>UN</v>
          </cell>
          <cell r="C641">
            <v>39</v>
          </cell>
        </row>
        <row r="642">
          <cell r="A642" t="str">
            <v>TORN 1 x 6</v>
          </cell>
          <cell r="B642" t="str">
            <v>UN</v>
          </cell>
          <cell r="C642">
            <v>21</v>
          </cell>
        </row>
        <row r="643">
          <cell r="A643" t="str">
            <v>TORN P/LAM .1/2x 5</v>
          </cell>
          <cell r="B643" t="str">
            <v>UN</v>
          </cell>
          <cell r="C643">
            <v>1142</v>
          </cell>
        </row>
        <row r="644">
          <cell r="A644" t="str">
            <v>TORN P/LAM .3/4x 8</v>
          </cell>
          <cell r="B644" t="str">
            <v>UN</v>
          </cell>
          <cell r="C644">
            <v>26</v>
          </cell>
        </row>
        <row r="645">
          <cell r="A645" t="str">
            <v>TORN P/MAD 1 x 6</v>
          </cell>
          <cell r="B645" t="str">
            <v>UN</v>
          </cell>
          <cell r="C645">
            <v>30</v>
          </cell>
        </row>
        <row r="646">
          <cell r="A646" t="str">
            <v>TORN P/MAD 2 x 8 COBRIZADO R:1007</v>
          </cell>
          <cell r="B646" t="str">
            <v>UN</v>
          </cell>
          <cell r="C646">
            <v>71</v>
          </cell>
        </row>
        <row r="647">
          <cell r="A647" t="str">
            <v>TORN P/MAD 2 x12</v>
          </cell>
          <cell r="B647" t="str">
            <v>UN</v>
          </cell>
          <cell r="C647">
            <v>82</v>
          </cell>
        </row>
        <row r="648">
          <cell r="A648" t="str">
            <v>TORN PAMPH 1 x 8</v>
          </cell>
          <cell r="B648" t="str">
            <v>und</v>
          </cell>
          <cell r="C648">
            <v>40</v>
          </cell>
        </row>
        <row r="649">
          <cell r="A649" t="str">
            <v>TORN PAMPH 1 x 8 PAM PHILLIPS</v>
          </cell>
          <cell r="B649" t="str">
            <v>UN</v>
          </cell>
          <cell r="C649">
            <v>34</v>
          </cell>
        </row>
        <row r="650">
          <cell r="A650" t="str">
            <v>TORN PAMPH 1/2 x 8</v>
          </cell>
          <cell r="B650" t="str">
            <v>und</v>
          </cell>
          <cell r="C650">
            <v>30</v>
          </cell>
        </row>
        <row r="651">
          <cell r="A651" t="str">
            <v>TORN PAMPH 3 x 8</v>
          </cell>
          <cell r="B651" t="str">
            <v>und</v>
          </cell>
          <cell r="C651">
            <v>60</v>
          </cell>
        </row>
        <row r="652">
          <cell r="A652" t="str">
            <v>TORN PANEL YESO 6 X 1" BOLSA DE 100 UNIDADES</v>
          </cell>
          <cell r="B652" t="str">
            <v>UN</v>
          </cell>
          <cell r="C652">
            <v>21</v>
          </cell>
        </row>
        <row r="653">
          <cell r="A653" t="str">
            <v>TORN.AVELLAN 2.1/2"x 8 GOLOSO</v>
          </cell>
          <cell r="B653" t="str">
            <v>UN</v>
          </cell>
          <cell r="C653">
            <v>102</v>
          </cell>
        </row>
        <row r="654">
          <cell r="A654" t="str">
            <v>TORN.LAMINA AUT.1/2-14X3/4 CABEZA HEXAGONAL 5/16-ARANDELA</v>
          </cell>
          <cell r="B654" t="str">
            <v>UN</v>
          </cell>
          <cell r="C654">
            <v>422</v>
          </cell>
        </row>
        <row r="655">
          <cell r="A655" t="str">
            <v>TORN.LAMINA AUT.1/4-14X7/8 CABEZA HEXAGONAL 5/16-ARANDELA</v>
          </cell>
          <cell r="B655" t="str">
            <v>UN</v>
          </cell>
          <cell r="C655">
            <v>422</v>
          </cell>
        </row>
        <row r="656">
          <cell r="A656" t="str">
            <v>TORN.MET. CANALETA 43</v>
          </cell>
          <cell r="B656" t="str">
            <v>UN</v>
          </cell>
          <cell r="C656">
            <v>2678</v>
          </cell>
        </row>
        <row r="657">
          <cell r="A657" t="str">
            <v>TORNILLO 1*6`` CANAL RAINGO</v>
          </cell>
          <cell r="B657" t="str">
            <v>UN</v>
          </cell>
          <cell r="C657">
            <v>35</v>
          </cell>
        </row>
        <row r="658">
          <cell r="A658" t="str">
            <v>TORNILLO 1/2"</v>
          </cell>
          <cell r="B658" t="str">
            <v>UN</v>
          </cell>
          <cell r="C658">
            <v>300</v>
          </cell>
        </row>
        <row r="659">
          <cell r="A659" t="str">
            <v>TORNILLO 6X1</v>
          </cell>
          <cell r="B659" t="str">
            <v>UN</v>
          </cell>
          <cell r="C659">
            <v>21</v>
          </cell>
        </row>
        <row r="660">
          <cell r="A660" t="str">
            <v>TORNILLO AUTOPERF. 6X1" REF.KWIK-PROS PBHSD HILTI</v>
          </cell>
          <cell r="B660" t="str">
            <v>UN</v>
          </cell>
          <cell r="C660">
            <v>62</v>
          </cell>
        </row>
        <row r="661">
          <cell r="A661" t="str">
            <v>TORNILLO AUTOPERFORANTE 3/16X3/4" CC DE 5/16+NEOPRENO</v>
          </cell>
          <cell r="B661" t="str">
            <v>UN</v>
          </cell>
          <cell r="C661">
            <v>260</v>
          </cell>
        </row>
        <row r="662">
          <cell r="A662" t="str">
            <v>TORNILLO AUTOPERFORANTE CON CABEZA EXTRAPLANA T1 # 7 7/16</v>
          </cell>
          <cell r="B662" t="str">
            <v>UN</v>
          </cell>
          <cell r="C662">
            <v>25</v>
          </cell>
        </row>
        <row r="663">
          <cell r="A663" t="str">
            <v>TORNILLO DE ACERO 1/2 * 1/4</v>
          </cell>
          <cell r="B663" t="str">
            <v>UN</v>
          </cell>
          <cell r="C663">
            <v>150</v>
          </cell>
        </row>
        <row r="664">
          <cell r="A664" t="str">
            <v>TORNILLO LARGO PARA LAMINA CABEZA DE LENTEJA</v>
          </cell>
          <cell r="B664" t="str">
            <v>UN</v>
          </cell>
          <cell r="C664">
            <v>80</v>
          </cell>
        </row>
        <row r="665">
          <cell r="A665" t="str">
            <v>TORNILLO MADERA 8*2</v>
          </cell>
          <cell r="B665" t="str">
            <v>UN</v>
          </cell>
          <cell r="C665">
            <v>60</v>
          </cell>
        </row>
        <row r="666">
          <cell r="A666" t="str">
            <v>TORNILLO PARA MADERA 4" GOLOSO</v>
          </cell>
          <cell r="B666" t="str">
            <v>UN</v>
          </cell>
          <cell r="C666">
            <v>206</v>
          </cell>
        </row>
        <row r="667">
          <cell r="A667" t="str">
            <v>TRAMPA DE GRASAS 250 LITROS</v>
          </cell>
          <cell r="B667" t="str">
            <v>UN</v>
          </cell>
          <cell r="C667">
            <v>105511</v>
          </cell>
        </row>
        <row r="668">
          <cell r="A668" t="str">
            <v>TUB LAM CR CAL 20 (1"X1") TUBO DE 6.00 MTS 1"X1 "</v>
          </cell>
          <cell r="B668" t="str">
            <v>UN</v>
          </cell>
          <cell r="C668">
            <v>29000</v>
          </cell>
        </row>
        <row r="669">
          <cell r="A669" t="str">
            <v>TUBERÍA  PF + UAD 1/2"</v>
          </cell>
          <cell r="B669" t="str">
            <v>ML</v>
          </cell>
          <cell r="C669">
            <v>1517</v>
          </cell>
        </row>
        <row r="670">
          <cell r="A670" t="str">
            <v>TUBERIA DE GAS GALV. 1/2"</v>
          </cell>
          <cell r="B670" t="str">
            <v>ML</v>
          </cell>
          <cell r="C670">
            <v>14000</v>
          </cell>
        </row>
        <row r="671">
          <cell r="A671" t="str">
            <v>TUBERIA DE GAS GALV. 3/4</v>
          </cell>
          <cell r="B671" t="str">
            <v>ML</v>
          </cell>
          <cell r="C671">
            <v>16512</v>
          </cell>
        </row>
        <row r="672">
          <cell r="A672" t="str">
            <v>TUBERIA DRENAJE 160 PVC CON FILTRO 6"</v>
          </cell>
          <cell r="B672" t="str">
            <v>ML</v>
          </cell>
          <cell r="C672">
            <v>65345</v>
          </cell>
        </row>
        <row r="673">
          <cell r="A673" t="str">
            <v>TUBERIA GALVANIZADA 1 1/2"   2.5</v>
          </cell>
          <cell r="B673" t="str">
            <v>un</v>
          </cell>
          <cell r="C673">
            <v>76000</v>
          </cell>
        </row>
        <row r="674">
          <cell r="A674" t="str">
            <v>TUBERIA GALVANIZADA 2 1/2"  2.3mm</v>
          </cell>
          <cell r="B674" t="str">
            <v>un</v>
          </cell>
          <cell r="C674">
            <v>1</v>
          </cell>
        </row>
        <row r="675">
          <cell r="A675" t="str">
            <v>TUBERIA GALVANIZADA 2"    2.5mm</v>
          </cell>
          <cell r="B675" t="str">
            <v>un</v>
          </cell>
          <cell r="C675">
            <v>98622</v>
          </cell>
        </row>
        <row r="676">
          <cell r="A676" t="str">
            <v>TUBERÍA PVC 2" RDE21 U.M.</v>
          </cell>
          <cell r="B676" t="str">
            <v>ML</v>
          </cell>
          <cell r="C676">
            <v>7643</v>
          </cell>
        </row>
        <row r="677">
          <cell r="A677" t="str">
            <v>TUBERÍA PVC ALCANTARILLADO NOVAFORT  4" 110 MM</v>
          </cell>
          <cell r="B677" t="str">
            <v>ML</v>
          </cell>
          <cell r="C677">
            <v>14166</v>
          </cell>
        </row>
        <row r="678">
          <cell r="A678" t="str">
            <v>TUBERÍA PVC ALCANTARILLADO NOVAFORT  6" 160 MM</v>
          </cell>
          <cell r="B678" t="str">
            <v>ML</v>
          </cell>
          <cell r="C678">
            <v>19000</v>
          </cell>
        </row>
        <row r="679">
          <cell r="A679" t="str">
            <v>TUBERIA SANITARIA PVC DE 4"</v>
          </cell>
          <cell r="B679" t="str">
            <v>ML</v>
          </cell>
          <cell r="C679">
            <v>12500</v>
          </cell>
        </row>
        <row r="680">
          <cell r="A680" t="str">
            <v>TUBO CPVC 1/2" RDE-11</v>
          </cell>
          <cell r="B680" t="str">
            <v>ML</v>
          </cell>
          <cell r="C680">
            <v>4963</v>
          </cell>
        </row>
        <row r="681">
          <cell r="A681" t="str">
            <v>TUBO CPVC 3/4" RDE-11</v>
          </cell>
          <cell r="B681" t="str">
            <v>ML</v>
          </cell>
          <cell r="C681">
            <v>8157</v>
          </cell>
        </row>
        <row r="682">
          <cell r="A682" t="str">
            <v>TUBO DRENAJE  CORRUGADA PVC 100 mm ( 4``) Sin filtro. Tramos de 5 m. con unión.</v>
          </cell>
          <cell r="B682" t="str">
            <v>ML</v>
          </cell>
          <cell r="C682">
            <v>21000</v>
          </cell>
        </row>
        <row r="683">
          <cell r="A683" t="str">
            <v>TUBO DRENAJE 160 PVC CORR</v>
          </cell>
          <cell r="B683" t="str">
            <v>ML</v>
          </cell>
          <cell r="C683">
            <v>50662</v>
          </cell>
        </row>
        <row r="684">
          <cell r="A684" t="str">
            <v>TUBO GALV. 2" DE 6 ML</v>
          </cell>
          <cell r="B684" t="str">
            <v>UN</v>
          </cell>
          <cell r="C684">
            <v>98622</v>
          </cell>
        </row>
        <row r="685">
          <cell r="A685" t="str">
            <v>TUBO PVC 1" RDE13.5</v>
          </cell>
          <cell r="B685" t="str">
            <v>ML</v>
          </cell>
          <cell r="C685">
            <v>4310</v>
          </cell>
        </row>
        <row r="686">
          <cell r="A686" t="str">
            <v>TUBO PVC 1/2" RDE9</v>
          </cell>
          <cell r="B686" t="str">
            <v>ML</v>
          </cell>
          <cell r="C686">
            <v>2399</v>
          </cell>
        </row>
        <row r="687">
          <cell r="A687" t="str">
            <v xml:space="preserve">TUBO PVC 2" RDE21 </v>
          </cell>
          <cell r="B687" t="str">
            <v>ML</v>
          </cell>
          <cell r="C687">
            <v>10738</v>
          </cell>
        </row>
        <row r="688">
          <cell r="A688" t="str">
            <v>TUBO PVC 3" ALL</v>
          </cell>
          <cell r="B688" t="str">
            <v>ML</v>
          </cell>
          <cell r="C688">
            <v>11574</v>
          </cell>
        </row>
        <row r="689">
          <cell r="A689" t="str">
            <v xml:space="preserve">TUBO PVC 3/4" RDE11 </v>
          </cell>
          <cell r="B689" t="str">
            <v>ML</v>
          </cell>
          <cell r="C689">
            <v>3195</v>
          </cell>
        </row>
        <row r="690">
          <cell r="A690" t="str">
            <v>TUBO PVC 4" ALL</v>
          </cell>
          <cell r="B690" t="str">
            <v>ML</v>
          </cell>
          <cell r="C690">
            <v>16130</v>
          </cell>
        </row>
        <row r="691">
          <cell r="A691" t="str">
            <v>TUBO PVC 4" DREN CORRUG. CON FILT</v>
          </cell>
          <cell r="B691" t="str">
            <v>ML</v>
          </cell>
          <cell r="C691">
            <v>29211</v>
          </cell>
        </row>
        <row r="692">
          <cell r="A692" t="str">
            <v>TUBO PVC 4" SANIT</v>
          </cell>
          <cell r="B692" t="str">
            <v>ML</v>
          </cell>
          <cell r="C692">
            <v>16130</v>
          </cell>
        </row>
        <row r="693">
          <cell r="A693" t="str">
            <v>TUBO PVC 6" AN</v>
          </cell>
          <cell r="B693" t="str">
            <v>ML</v>
          </cell>
          <cell r="C693">
            <v>34158</v>
          </cell>
        </row>
        <row r="694">
          <cell r="A694" t="str">
            <v xml:space="preserve">TUBO SANIT PVC 2" </v>
          </cell>
          <cell r="B694" t="str">
            <v>ML</v>
          </cell>
          <cell r="C694">
            <v>8462</v>
          </cell>
        </row>
        <row r="695">
          <cell r="A695" t="str">
            <v xml:space="preserve">TUBO SANIT PVC 3 </v>
          </cell>
          <cell r="B695" t="str">
            <v>ML</v>
          </cell>
          <cell r="C695">
            <v>12641</v>
          </cell>
        </row>
        <row r="696">
          <cell r="A696" t="str">
            <v>TUERCA GALV. 1/2" ARANDELA + TUERCA</v>
          </cell>
          <cell r="B696" t="str">
            <v>UN</v>
          </cell>
          <cell r="C696">
            <v>319</v>
          </cell>
        </row>
        <row r="697">
          <cell r="A697" t="str">
            <v>TUERCA HEXAGONAL 5/8" GALVANIZADA</v>
          </cell>
          <cell r="B697" t="str">
            <v>UN</v>
          </cell>
          <cell r="C697">
            <v>366</v>
          </cell>
        </row>
        <row r="698">
          <cell r="A698" t="str">
            <v>UNION 8CMX1/8"</v>
          </cell>
          <cell r="B698" t="str">
            <v>UN</v>
          </cell>
          <cell r="C698">
            <v>3399</v>
          </cell>
        </row>
        <row r="699">
          <cell r="A699" t="str">
            <v>UNION BAJ.CANAL AMAZ.PVC</v>
          </cell>
          <cell r="B699" t="str">
            <v>UN</v>
          </cell>
          <cell r="C699">
            <v>10932</v>
          </cell>
        </row>
        <row r="700">
          <cell r="A700" t="str">
            <v>UNION BAJ.CANAL RAINGO PVC</v>
          </cell>
          <cell r="B700" t="str">
            <v>UN</v>
          </cell>
          <cell r="C700">
            <v>4958</v>
          </cell>
        </row>
        <row r="701">
          <cell r="A701" t="str">
            <v>UNION BAJANTE CUADRADO-TUB DIAMETRO 3"</v>
          </cell>
          <cell r="B701" t="str">
            <v>UN</v>
          </cell>
          <cell r="C701">
            <v>3697</v>
          </cell>
        </row>
        <row r="702">
          <cell r="A702" t="str">
            <v>UNION CABALLETE-LIMATESA ASBESTO CEMENTO</v>
          </cell>
          <cell r="B702" t="str">
            <v>UN</v>
          </cell>
          <cell r="C702">
            <v>18041</v>
          </cell>
        </row>
        <row r="703">
          <cell r="A703" t="str">
            <v>UNION CANAL BLANCO RAINGO</v>
          </cell>
          <cell r="B703" t="str">
            <v>UN</v>
          </cell>
          <cell r="C703">
            <v>5400</v>
          </cell>
        </row>
        <row r="704">
          <cell r="A704" t="str">
            <v>UNION CANAL PVC</v>
          </cell>
          <cell r="B704" t="str">
            <v>UN</v>
          </cell>
          <cell r="C704">
            <v>10873</v>
          </cell>
        </row>
        <row r="705">
          <cell r="A705" t="str">
            <v>UNION CANAL PVC [RAINGO]  R:219690</v>
          </cell>
          <cell r="B705" t="str">
            <v>UN</v>
          </cell>
          <cell r="C705">
            <v>14935</v>
          </cell>
        </row>
        <row r="706">
          <cell r="A706" t="str">
            <v>UNION CANAL PVC ESQUINA</v>
          </cell>
          <cell r="B706" t="str">
            <v>UN</v>
          </cell>
          <cell r="C706">
            <v>6452</v>
          </cell>
        </row>
        <row r="707">
          <cell r="A707" t="str">
            <v>UNION ESQ.CANAL.AMAZ.PVC</v>
          </cell>
          <cell r="B707" t="str">
            <v>UN</v>
          </cell>
          <cell r="C707">
            <v>18758</v>
          </cell>
        </row>
        <row r="708">
          <cell r="A708" t="str">
            <v>UNIÓN PVC SANITARIA   D = 3"</v>
          </cell>
          <cell r="B708" t="str">
            <v>UN</v>
          </cell>
          <cell r="C708">
            <v>6829</v>
          </cell>
        </row>
        <row r="709">
          <cell r="A709" t="str">
            <v>UNION PVC SANITARIA   D=4``</v>
          </cell>
          <cell r="B709" t="str">
            <v>UN</v>
          </cell>
          <cell r="C709">
            <v>4756</v>
          </cell>
        </row>
        <row r="710">
          <cell r="A710" t="str">
            <v>VALVULA C.METALICO .1/2"</v>
          </cell>
          <cell r="B710" t="str">
            <v>UN</v>
          </cell>
          <cell r="C710">
            <v>12246</v>
          </cell>
        </row>
        <row r="711">
          <cell r="A711" t="str">
            <v>VALVULA C.METALICO .3/4"</v>
          </cell>
          <cell r="B711" t="str">
            <v>UN</v>
          </cell>
          <cell r="C711">
            <v>18193</v>
          </cell>
        </row>
        <row r="712">
          <cell r="A712" t="str">
            <v>VARILLA CUADRADA 1/2" TIRA DE 6MTS</v>
          </cell>
          <cell r="B712" t="str">
            <v>UN</v>
          </cell>
          <cell r="C712">
            <v>23072</v>
          </cell>
        </row>
        <row r="713">
          <cell r="A713" t="str">
            <v>VARILLA REDONDA 1/2" 12MMX6M</v>
          </cell>
          <cell r="B713" t="str">
            <v>un</v>
          </cell>
          <cell r="C713">
            <v>9000</v>
          </cell>
        </row>
        <row r="714">
          <cell r="A714" t="str">
            <v>VARILLA ROSCADA 1/2"X100CM CON ARANDELA Y TUERCA</v>
          </cell>
          <cell r="B714" t="str">
            <v>UN</v>
          </cell>
          <cell r="C714">
            <v>5768</v>
          </cell>
        </row>
        <row r="715">
          <cell r="A715" t="str">
            <v>VARILLA ROSCADA 5/8"X1.00M GALVANIZADA</v>
          </cell>
          <cell r="B715" t="str">
            <v>UN</v>
          </cell>
          <cell r="C715">
            <v>9630</v>
          </cell>
        </row>
        <row r="716">
          <cell r="A716" t="str">
            <v>VENTANA ALUM.FIJA P.7-44</v>
          </cell>
          <cell r="B716" t="str">
            <v>m2</v>
          </cell>
          <cell r="C716">
            <v>60000</v>
          </cell>
        </row>
        <row r="717">
          <cell r="A717" t="str">
            <v>VENTANA ALUMINIO CORR</v>
          </cell>
          <cell r="B717" t="str">
            <v>m2</v>
          </cell>
          <cell r="C717">
            <v>90000</v>
          </cell>
        </row>
        <row r="718">
          <cell r="A718" t="str">
            <v>VENTANA ALUMINIO MOD=38-31</v>
          </cell>
          <cell r="B718" t="str">
            <v>un</v>
          </cell>
          <cell r="C718">
            <v>88000</v>
          </cell>
        </row>
        <row r="719">
          <cell r="A719" t="str">
            <v>VENTANA ALUMINIO MOD=50-20</v>
          </cell>
          <cell r="B719" t="str">
            <v>m2</v>
          </cell>
          <cell r="C719">
            <v>65000</v>
          </cell>
        </row>
        <row r="720">
          <cell r="A720" t="str">
            <v>VENTANA MADERA 100% AMARILLO/NOGAL</v>
          </cell>
          <cell r="B720" t="str">
            <v>m2</v>
          </cell>
          <cell r="C720">
            <v>90000</v>
          </cell>
        </row>
        <row r="721">
          <cell r="A721" t="str">
            <v>VENTANA MADERA 100% CEDRO CAQUETA</v>
          </cell>
          <cell r="B721" t="str">
            <v>m2</v>
          </cell>
          <cell r="C721">
            <v>170000</v>
          </cell>
        </row>
        <row r="722">
          <cell r="A722" t="str">
            <v>VENTANA MADERA AMARILLO/NOGAL (INCLUYE VIDRIO)</v>
          </cell>
          <cell r="B722" t="str">
            <v>m2</v>
          </cell>
          <cell r="C722">
            <v>125000</v>
          </cell>
        </row>
        <row r="723">
          <cell r="A723" t="str">
            <v>VENTANA MADERA CEDRO (INCLUYE VIDRIO)</v>
          </cell>
          <cell r="B723" t="str">
            <v>m2</v>
          </cell>
          <cell r="C723">
            <v>230000</v>
          </cell>
        </row>
        <row r="724">
          <cell r="A724" t="str">
            <v>VENTANA MADERA CEDRO INCL MARCO MADERA</v>
          </cell>
          <cell r="B724" t="str">
            <v>m2</v>
          </cell>
          <cell r="C724">
            <v>200000</v>
          </cell>
        </row>
        <row r="725">
          <cell r="A725" t="str">
            <v>VENTONITA</v>
          </cell>
          <cell r="B725" t="str">
            <v>KG</v>
          </cell>
          <cell r="C725">
            <v>500</v>
          </cell>
        </row>
        <row r="726">
          <cell r="A726" t="str">
            <v>VIDRIO 4 MM PELDAR</v>
          </cell>
          <cell r="B726" t="str">
            <v>M2</v>
          </cell>
          <cell r="C726">
            <v>24000</v>
          </cell>
        </row>
        <row r="727">
          <cell r="A727" t="str">
            <v>VIDRIO BRONCE ANTISOL 4 MM</v>
          </cell>
          <cell r="B727" t="str">
            <v>m2</v>
          </cell>
          <cell r="C727">
            <v>30000</v>
          </cell>
        </row>
        <row r="728">
          <cell r="A728" t="str">
            <v>VIDRIO ESMERILADO 4MM.</v>
          </cell>
          <cell r="B728" t="str">
            <v>M2</v>
          </cell>
          <cell r="C728">
            <v>33758</v>
          </cell>
        </row>
        <row r="729">
          <cell r="A729" t="str">
            <v>VIDRIO ESMERILADO 5MM.</v>
          </cell>
          <cell r="B729" t="str">
            <v>M2</v>
          </cell>
          <cell r="C729">
            <v>35170</v>
          </cell>
        </row>
        <row r="730">
          <cell r="A730" t="str">
            <v>VIDRIO ESMERILADO 6MM.</v>
          </cell>
          <cell r="B730" t="str">
            <v>M2</v>
          </cell>
          <cell r="C730">
            <v>42250</v>
          </cell>
        </row>
        <row r="731">
          <cell r="A731" t="str">
            <v>VIDRIO LAMINADO BRONCE 10 MM</v>
          </cell>
          <cell r="B731" t="str">
            <v>m2</v>
          </cell>
          <cell r="C731">
            <v>155000</v>
          </cell>
        </row>
        <row r="732">
          <cell r="A732" t="str">
            <v>VIDRIO LAMINADO BRONCE 7 MM</v>
          </cell>
          <cell r="B732" t="str">
            <v>m2</v>
          </cell>
          <cell r="C732">
            <v>125000</v>
          </cell>
        </row>
        <row r="733">
          <cell r="A733" t="str">
            <v>VIDRIO LAMINADO BRONCE 8 MM</v>
          </cell>
          <cell r="B733" t="str">
            <v>m2</v>
          </cell>
          <cell r="C733">
            <v>135000</v>
          </cell>
        </row>
        <row r="734">
          <cell r="A734" t="str">
            <v>VIDRIO LAMINADO INCOLORO 10MM</v>
          </cell>
          <cell r="B734" t="str">
            <v>m2</v>
          </cell>
          <cell r="C734">
            <v>149000</v>
          </cell>
        </row>
        <row r="735">
          <cell r="A735" t="str">
            <v>VIDRIO LAMINADO INCOLORO 6 MM</v>
          </cell>
          <cell r="B735" t="str">
            <v>m2</v>
          </cell>
          <cell r="C735">
            <v>89000</v>
          </cell>
        </row>
        <row r="736">
          <cell r="A736" t="str">
            <v>VIDRIO LAMINADO INCOLORO 7 MM</v>
          </cell>
          <cell r="B736" t="str">
            <v>un</v>
          </cell>
          <cell r="C736">
            <v>102000</v>
          </cell>
        </row>
        <row r="737">
          <cell r="A737" t="str">
            <v>VIDRIO LAMINADO INCOLORO 8MM</v>
          </cell>
          <cell r="B737" t="str">
            <v>m2</v>
          </cell>
          <cell r="C737">
            <v>115000</v>
          </cell>
        </row>
        <row r="738">
          <cell r="A738" t="str">
            <v>VIDRIO MARTILLADO 4MM</v>
          </cell>
          <cell r="B738" t="str">
            <v>M2</v>
          </cell>
          <cell r="C738">
            <v>28325</v>
          </cell>
        </row>
        <row r="739">
          <cell r="A739" t="str">
            <v>VIDRIO TEMPLADO BRONCE 10 MM</v>
          </cell>
          <cell r="B739" t="str">
            <v>m2</v>
          </cell>
          <cell r="C739">
            <v>250000</v>
          </cell>
        </row>
        <row r="740">
          <cell r="A740" t="str">
            <v>VIDRIO TEMPLADO BRONCE 4 MM</v>
          </cell>
          <cell r="B740" t="str">
            <v>m2</v>
          </cell>
          <cell r="C740">
            <v>110000</v>
          </cell>
        </row>
        <row r="741">
          <cell r="A741" t="str">
            <v>VIDRIO TEMPLADO BRONCE 5 MM</v>
          </cell>
          <cell r="B741" t="str">
            <v>m2</v>
          </cell>
          <cell r="C741">
            <v>120000</v>
          </cell>
        </row>
        <row r="742">
          <cell r="A742" t="str">
            <v>VIDRIO TEMPLADO BRONCE 6 MM</v>
          </cell>
          <cell r="B742" t="str">
            <v>m2</v>
          </cell>
          <cell r="C742">
            <v>145000</v>
          </cell>
        </row>
        <row r="743">
          <cell r="A743" t="str">
            <v>VIDRIO TEMPLADO BRONCE 8 MM</v>
          </cell>
          <cell r="B743" t="str">
            <v>m2</v>
          </cell>
          <cell r="C743">
            <v>189000</v>
          </cell>
        </row>
        <row r="744">
          <cell r="A744" t="str">
            <v>VIDRIO TEMPLADO INCOL. 4M</v>
          </cell>
          <cell r="B744" t="str">
            <v>M2</v>
          </cell>
          <cell r="C744">
            <v>105000</v>
          </cell>
        </row>
        <row r="745">
          <cell r="A745" t="str">
            <v>VIDRIO TEMPLADO INCOL. 5M</v>
          </cell>
          <cell r="B745" t="str">
            <v>M2</v>
          </cell>
          <cell r="C745">
            <v>115000</v>
          </cell>
        </row>
        <row r="746">
          <cell r="A746" t="str">
            <v>VIDRIO TEMPLADO INCOL. 6M</v>
          </cell>
          <cell r="B746" t="str">
            <v>M2</v>
          </cell>
          <cell r="C746">
            <v>138000</v>
          </cell>
        </row>
        <row r="747">
          <cell r="A747" t="str">
            <v>VIDRIO TEMPLADO INCOL. 8M</v>
          </cell>
          <cell r="B747" t="str">
            <v>M2</v>
          </cell>
          <cell r="C747">
            <v>180000</v>
          </cell>
        </row>
        <row r="748">
          <cell r="A748" t="str">
            <v>VIDRIO TEMPLADO INCOL.10MM</v>
          </cell>
          <cell r="B748" t="str">
            <v>M2</v>
          </cell>
          <cell r="C748">
            <v>240000</v>
          </cell>
        </row>
        <row r="749">
          <cell r="A749" t="str">
            <v>VIDRIO TRANSPARENTE 3 MM</v>
          </cell>
          <cell r="B749" t="str">
            <v>M2</v>
          </cell>
          <cell r="C749">
            <v>6000</v>
          </cell>
        </row>
        <row r="750">
          <cell r="A750" t="str">
            <v>VIDRIO TRANSPARENTE 4 MM</v>
          </cell>
          <cell r="B750" t="str">
            <v>M2</v>
          </cell>
          <cell r="C750">
            <v>7000</v>
          </cell>
        </row>
        <row r="751">
          <cell r="A751" t="str">
            <v>VIDRIO TRANSPARENTE 5 MM</v>
          </cell>
          <cell r="B751" t="str">
            <v>M2</v>
          </cell>
          <cell r="C751">
            <v>8000</v>
          </cell>
        </row>
        <row r="752">
          <cell r="A752" t="str">
            <v>VIDRIO TRANSPARENTE 6 MM</v>
          </cell>
          <cell r="B752" t="str">
            <v>M2</v>
          </cell>
          <cell r="C752">
            <v>9000</v>
          </cell>
        </row>
        <row r="753">
          <cell r="A753" t="str">
            <v>VIGA CHANUL 3X6" X5M</v>
          </cell>
          <cell r="B753" t="str">
            <v>UN</v>
          </cell>
          <cell r="C753">
            <v>50182</v>
          </cell>
        </row>
        <row r="754">
          <cell r="A754" t="str">
            <v>VIGA EN MADERA  2" x 5`` x 3M</v>
          </cell>
          <cell r="B754" t="str">
            <v>UN</v>
          </cell>
          <cell r="C754">
            <v>12900</v>
          </cell>
        </row>
        <row r="755">
          <cell r="A755" t="str">
            <v>VIGUETA 8 x 20  CAL. 20</v>
          </cell>
          <cell r="B755" t="str">
            <v>ML</v>
          </cell>
          <cell r="C755">
            <v>12850</v>
          </cell>
        </row>
        <row r="756">
          <cell r="A756" t="str">
            <v>VIGUETA EN ALUMINIO CAL 26</v>
          </cell>
          <cell r="B756" t="str">
            <v>UN</v>
          </cell>
          <cell r="C756">
            <v>2450</v>
          </cell>
        </row>
        <row r="757">
          <cell r="A757" t="str">
            <v>VINILO ACRILTEX TIPO 2 INTUCO</v>
          </cell>
          <cell r="B757" t="str">
            <v>LT</v>
          </cell>
          <cell r="C757">
            <v>12500</v>
          </cell>
        </row>
        <row r="758">
          <cell r="A758" t="str">
            <v>YESO BLANCO ESTUCADOR</v>
          </cell>
          <cell r="B758" t="str">
            <v>BTO</v>
          </cell>
          <cell r="C758">
            <v>16900</v>
          </cell>
        </row>
        <row r="759">
          <cell r="A759" t="str">
            <v>-</v>
          </cell>
          <cell r="B759" t="str">
            <v>-</v>
          </cell>
          <cell r="C759" t="str">
            <v>-</v>
          </cell>
        </row>
        <row r="760">
          <cell r="A760">
            <v>0</v>
          </cell>
          <cell r="B760">
            <v>0</v>
          </cell>
          <cell r="C760">
            <v>0</v>
          </cell>
        </row>
        <row r="761">
          <cell r="A761">
            <v>0</v>
          </cell>
          <cell r="B761">
            <v>0</v>
          </cell>
          <cell r="C761">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A. P. U."/>
      <sheetName val="Bajadas"/>
      <sheetName val="NARIÑO"/>
      <sheetName val="CLASIFICACION"/>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OCTUBRE"/>
      <sheetName val="Summary"/>
      <sheetName val="CODCONST"/>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PREACTA Y CONTRATISTAS"/>
      <sheetName val="DEST. MEDIOS"/>
      <sheetName val="COMBUASF"/>
      <sheetName val="BALCRUDO"/>
      <sheetName val="CARGASPROC."/>
      <sheetName val="G L P  FINAL"/>
      <sheetName val="OBRAS SES"/>
      <sheetName val="c2_5y2_613"/>
      <sheetName val="PREACTA_62"/>
      <sheetName val="TABLA_20082"/>
      <sheetName val="c2_5y2_612"/>
      <sheetName val="PREACTA_61"/>
      <sheetName val="TABLA_20081"/>
      <sheetName val="c2_5y2_611"/>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PERSONAL"/>
      <sheetName val="Tarifa M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sheetData sheetId="119"/>
      <sheetData sheetId="120"/>
      <sheetData sheetId="12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nálisis Factor Prestacional "/>
      <sheetName val="Analisis Jornales"/>
      <sheetName val="Análisis A.I.U "/>
      <sheetName val="Listadio de Materiales"/>
      <sheetName val="COTIZACIONES "/>
      <sheetName val="Estudios y Diseños"/>
      <sheetName val="Lista de Equipos"/>
      <sheetName val="Cantidades Excavación y Relleno"/>
      <sheetName val="NOTAS "/>
      <sheetName val="PRESUPUESTO GENERAL"/>
      <sheetName val="1"/>
      <sheetName val="1.1.1"/>
      <sheetName val="1.1.2"/>
      <sheetName val="1.1.3"/>
      <sheetName val="1.1.4"/>
      <sheetName val="1.1.5"/>
      <sheetName val="1.1.6"/>
      <sheetName val="1.1.7"/>
      <sheetName val="1.1.8"/>
      <sheetName val="1.1.9"/>
      <sheetName val="1.1.10"/>
      <sheetName val="2"/>
      <sheetName val="2.1.1"/>
      <sheetName val="2.1.2"/>
      <sheetName val="2.1.3"/>
      <sheetName val="3."/>
      <sheetName val="3.1.1"/>
      <sheetName val="3.2.1"/>
      <sheetName val="3.3.1"/>
    </sheetNames>
    <sheetDataSet>
      <sheetData sheetId="0"/>
      <sheetData sheetId="1"/>
      <sheetData sheetId="2"/>
      <sheetData sheetId="3"/>
      <sheetData sheetId="4"/>
      <sheetData sheetId="5">
        <row r="7">
          <cell r="R7">
            <v>2104043.9280000003</v>
          </cell>
        </row>
        <row r="30">
          <cell r="R30" t="e">
            <v>#DIV/0!</v>
          </cell>
        </row>
        <row r="31">
          <cell r="R31" t="e">
            <v>#DIV/0!</v>
          </cell>
        </row>
      </sheetData>
      <sheetData sheetId="6"/>
      <sheetData sheetId="7"/>
      <sheetData sheetId="8"/>
      <sheetData sheetId="9"/>
      <sheetData sheetId="10">
        <row r="2">
          <cell r="E2" t="str">
            <v>PRESUPUESTO OPTIMIZACIÓN SISTEMA DE ACUEDUCTO EL AMARILLAL VEREDA CHORRO BLANCO BAJO SECTOR EL CASADERO  ALTERNATIVA N°1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272"/>
  <sheetViews>
    <sheetView tabSelected="1" view="pageBreakPreview" zoomScale="90" zoomScaleNormal="55" zoomScaleSheetLayoutView="90" workbookViewId="0">
      <selection activeCell="A30" sqref="A30:F30"/>
    </sheetView>
  </sheetViews>
  <sheetFormatPr baseColWidth="10" defaultColWidth="11.42578125" defaultRowHeight="16.5"/>
  <cols>
    <col min="1" max="1" width="11" style="1" customWidth="1"/>
    <col min="2" max="2" width="26.140625" style="1" customWidth="1"/>
    <col min="3" max="3" width="57.5703125" style="192" customWidth="1"/>
    <col min="4" max="4" width="18.7109375" style="1" customWidth="1"/>
    <col min="5" max="5" width="15.140625" style="191" customWidth="1"/>
    <col min="6" max="6" width="18.5703125" style="423" customWidth="1"/>
    <col min="7" max="7" width="24.28515625" style="423" customWidth="1"/>
    <col min="8" max="8" width="29.7109375" style="5" bestFit="1" customWidth="1"/>
    <col min="9" max="9" width="25.140625" style="5" customWidth="1"/>
    <col min="10" max="10" width="15.42578125" style="1" bestFit="1" customWidth="1"/>
    <col min="11" max="11" width="19.7109375" style="1" customWidth="1"/>
    <col min="12" max="12" width="29.5703125" style="1" customWidth="1"/>
    <col min="13" max="13" width="16.28515625" style="1" customWidth="1"/>
    <col min="14" max="14" width="21.5703125" style="1" customWidth="1"/>
    <col min="15" max="16384" width="11.42578125" style="1"/>
  </cols>
  <sheetData>
    <row r="1" spans="1:12" ht="17.25" thickBot="1">
      <c r="A1" s="357"/>
      <c r="B1" s="357"/>
      <c r="C1" s="357"/>
      <c r="D1" s="357"/>
      <c r="E1" s="426"/>
      <c r="F1" s="409"/>
      <c r="G1" s="409"/>
    </row>
    <row r="2" spans="1:12">
      <c r="A2" s="389"/>
      <c r="B2" s="358"/>
      <c r="C2" s="358"/>
      <c r="D2" s="358"/>
      <c r="E2" s="427"/>
      <c r="F2" s="410"/>
      <c r="G2" s="411"/>
    </row>
    <row r="3" spans="1:12" ht="32.25" customHeight="1">
      <c r="A3" s="471" t="s">
        <v>73</v>
      </c>
      <c r="B3" s="471"/>
      <c r="C3" s="471"/>
      <c r="D3" s="471"/>
      <c r="E3" s="426"/>
      <c r="F3" s="409"/>
      <c r="G3" s="412"/>
    </row>
    <row r="4" spans="1:12">
      <c r="A4" s="390" t="s">
        <v>0</v>
      </c>
      <c r="B4" s="391" t="s">
        <v>1</v>
      </c>
      <c r="C4" s="390" t="s">
        <v>74</v>
      </c>
      <c r="D4" s="391">
        <v>1</v>
      </c>
      <c r="E4" s="426"/>
      <c r="F4" s="409"/>
      <c r="G4" s="412"/>
      <c r="H4" s="140"/>
    </row>
    <row r="5" spans="1:12">
      <c r="A5" s="472" t="s">
        <v>696</v>
      </c>
      <c r="B5" s="472"/>
      <c r="C5" s="472"/>
      <c r="D5" s="472"/>
      <c r="E5" s="472"/>
      <c r="F5" s="472"/>
      <c r="G5" s="472"/>
      <c r="H5" s="3"/>
      <c r="I5" s="282"/>
      <c r="J5" s="282"/>
      <c r="K5" s="3"/>
      <c r="L5" s="3"/>
    </row>
    <row r="6" spans="1:12" ht="17.25" thickBot="1">
      <c r="A6" s="473" t="s">
        <v>697</v>
      </c>
      <c r="B6" s="473"/>
      <c r="C6" s="473"/>
      <c r="D6" s="473"/>
      <c r="E6" s="473"/>
      <c r="F6" s="473"/>
      <c r="G6" s="473"/>
      <c r="H6" s="283"/>
      <c r="I6" s="283"/>
      <c r="J6" s="283"/>
      <c r="K6" s="3"/>
      <c r="L6" s="3"/>
    </row>
    <row r="7" spans="1:12" ht="17.25" thickBot="1">
      <c r="A7" s="458" t="s">
        <v>698</v>
      </c>
      <c r="B7" s="459"/>
      <c r="C7" s="459"/>
      <c r="D7" s="459"/>
      <c r="E7" s="459"/>
      <c r="F7" s="459"/>
      <c r="G7" s="460"/>
    </row>
    <row r="8" spans="1:12">
      <c r="A8" s="467" t="s">
        <v>2</v>
      </c>
      <c r="B8" s="469" t="s">
        <v>8</v>
      </c>
      <c r="C8" s="467" t="s">
        <v>3</v>
      </c>
      <c r="D8" s="469" t="s">
        <v>4</v>
      </c>
      <c r="E8" s="461" t="s">
        <v>5</v>
      </c>
      <c r="F8" s="463" t="s">
        <v>607</v>
      </c>
      <c r="G8" s="465" t="s">
        <v>6</v>
      </c>
    </row>
    <row r="9" spans="1:12" ht="17.25" thickBot="1">
      <c r="A9" s="468"/>
      <c r="B9" s="470"/>
      <c r="C9" s="468"/>
      <c r="D9" s="470"/>
      <c r="E9" s="462"/>
      <c r="F9" s="464"/>
      <c r="G9" s="466"/>
    </row>
    <row r="10" spans="1:12" ht="30" customHeight="1" thickBot="1">
      <c r="A10" s="440" t="s">
        <v>128</v>
      </c>
      <c r="B10" s="441"/>
      <c r="C10" s="441"/>
      <c r="D10" s="441"/>
      <c r="E10" s="441"/>
      <c r="F10" s="441"/>
      <c r="G10" s="442"/>
      <c r="H10" s="5" t="s">
        <v>53</v>
      </c>
      <c r="I10" s="5" t="s">
        <v>54</v>
      </c>
    </row>
    <row r="11" spans="1:12" ht="30" customHeight="1">
      <c r="A11" s="392" t="s">
        <v>17</v>
      </c>
      <c r="B11" s="393" t="s">
        <v>277</v>
      </c>
      <c r="C11" s="359" t="s">
        <v>276</v>
      </c>
      <c r="D11" s="360" t="s">
        <v>9</v>
      </c>
      <c r="E11" s="428">
        <v>7</v>
      </c>
      <c r="F11" s="413">
        <f>ROUND(H11+I11,2)</f>
        <v>223823.09</v>
      </c>
      <c r="G11" s="414">
        <f>ROUND(F11*E11,0)</f>
        <v>1566762</v>
      </c>
      <c r="H11" s="5">
        <v>172171.61</v>
      </c>
      <c r="I11" s="276">
        <f>0.3*H11</f>
        <v>51651.482999999993</v>
      </c>
    </row>
    <row r="12" spans="1:12" ht="30" customHeight="1">
      <c r="A12" s="392" t="s">
        <v>18</v>
      </c>
      <c r="B12" s="393" t="s">
        <v>279</v>
      </c>
      <c r="C12" s="359" t="s">
        <v>278</v>
      </c>
      <c r="D12" s="360" t="s">
        <v>9</v>
      </c>
      <c r="E12" s="428">
        <v>1</v>
      </c>
      <c r="F12" s="413">
        <f t="shared" ref="F12:F20" si="0">ROUND(H12+I12,2)</f>
        <v>228773.49</v>
      </c>
      <c r="G12" s="415">
        <f t="shared" ref="G12:G20" si="1">ROUND(F12*E12,0)</f>
        <v>228773</v>
      </c>
      <c r="H12" s="5">
        <v>175979.61</v>
      </c>
      <c r="I12" s="276">
        <f t="shared" ref="I12:I19" si="2">0.3*H12</f>
        <v>52793.882999999994</v>
      </c>
    </row>
    <row r="13" spans="1:12" ht="30" customHeight="1">
      <c r="A13" s="392" t="s">
        <v>19</v>
      </c>
      <c r="B13" s="393" t="s">
        <v>281</v>
      </c>
      <c r="C13" s="359" t="s">
        <v>280</v>
      </c>
      <c r="D13" s="360" t="s">
        <v>9</v>
      </c>
      <c r="E13" s="428">
        <v>3</v>
      </c>
      <c r="F13" s="413">
        <f t="shared" si="0"/>
        <v>373263.29</v>
      </c>
      <c r="G13" s="415">
        <f t="shared" si="1"/>
        <v>1119790</v>
      </c>
      <c r="H13" s="5">
        <v>287125.61</v>
      </c>
      <c r="I13" s="276">
        <f t="shared" si="2"/>
        <v>86137.68299999999</v>
      </c>
    </row>
    <row r="14" spans="1:12" ht="30" customHeight="1">
      <c r="A14" s="392" t="s">
        <v>20</v>
      </c>
      <c r="B14" s="393" t="s">
        <v>211</v>
      </c>
      <c r="C14" s="359" t="s">
        <v>129</v>
      </c>
      <c r="D14" s="360" t="s">
        <v>9</v>
      </c>
      <c r="E14" s="428">
        <v>5</v>
      </c>
      <c r="F14" s="413">
        <f t="shared" si="0"/>
        <v>1140940.3999999999</v>
      </c>
      <c r="G14" s="416">
        <f t="shared" si="1"/>
        <v>5704702</v>
      </c>
      <c r="H14" s="5">
        <f>'APU 1.4'!N59</f>
        <v>877646.46</v>
      </c>
      <c r="I14" s="276">
        <f t="shared" si="2"/>
        <v>263293.93799999997</v>
      </c>
    </row>
    <row r="15" spans="1:12" ht="30" customHeight="1">
      <c r="A15" s="392" t="s">
        <v>21</v>
      </c>
      <c r="B15" s="393" t="s">
        <v>212</v>
      </c>
      <c r="C15" s="359" t="s">
        <v>213</v>
      </c>
      <c r="D15" s="360" t="s">
        <v>9</v>
      </c>
      <c r="E15" s="428">
        <v>4</v>
      </c>
      <c r="F15" s="413">
        <f t="shared" si="0"/>
        <v>611004.04</v>
      </c>
      <c r="G15" s="415">
        <f t="shared" si="1"/>
        <v>2444016</v>
      </c>
      <c r="H15" s="277">
        <v>470003.11</v>
      </c>
      <c r="I15" s="276">
        <f t="shared" si="2"/>
        <v>141000.93299999999</v>
      </c>
    </row>
    <row r="16" spans="1:12" ht="30" customHeight="1">
      <c r="A16" s="392" t="s">
        <v>22</v>
      </c>
      <c r="B16" s="393" t="s">
        <v>215</v>
      </c>
      <c r="C16" s="359" t="s">
        <v>214</v>
      </c>
      <c r="D16" s="360" t="s">
        <v>9</v>
      </c>
      <c r="E16" s="428">
        <v>1</v>
      </c>
      <c r="F16" s="413">
        <f t="shared" si="0"/>
        <v>1542740.04</v>
      </c>
      <c r="G16" s="415">
        <f t="shared" si="1"/>
        <v>1542740</v>
      </c>
      <c r="H16" s="5">
        <v>1186723.1100000001</v>
      </c>
      <c r="I16" s="276">
        <f t="shared" si="2"/>
        <v>356016.93300000002</v>
      </c>
    </row>
    <row r="17" spans="1:9" ht="30" customHeight="1">
      <c r="A17" s="392" t="s">
        <v>23</v>
      </c>
      <c r="B17" s="393" t="s">
        <v>380</v>
      </c>
      <c r="C17" s="359" t="s">
        <v>379</v>
      </c>
      <c r="D17" s="360" t="s">
        <v>9</v>
      </c>
      <c r="E17" s="428">
        <v>30</v>
      </c>
      <c r="F17" s="413">
        <f t="shared" si="0"/>
        <v>1359981.94</v>
      </c>
      <c r="G17" s="415">
        <f t="shared" si="1"/>
        <v>40799458</v>
      </c>
      <c r="H17" s="5">
        <v>1046139.95</v>
      </c>
      <c r="I17" s="276">
        <f t="shared" ref="I17" si="3">0.3*H17</f>
        <v>313841.98499999999</v>
      </c>
    </row>
    <row r="18" spans="1:9" ht="30" customHeight="1">
      <c r="A18" s="392" t="s">
        <v>24</v>
      </c>
      <c r="B18" s="393" t="s">
        <v>217</v>
      </c>
      <c r="C18" s="359" t="s">
        <v>688</v>
      </c>
      <c r="D18" s="360" t="s">
        <v>9</v>
      </c>
      <c r="E18" s="428">
        <v>4</v>
      </c>
      <c r="F18" s="413">
        <f t="shared" si="0"/>
        <v>133413.94</v>
      </c>
      <c r="G18" s="415">
        <f t="shared" si="1"/>
        <v>533656</v>
      </c>
      <c r="H18" s="5">
        <v>102626.11</v>
      </c>
      <c r="I18" s="276">
        <f t="shared" si="2"/>
        <v>30787.832999999999</v>
      </c>
    </row>
    <row r="19" spans="1:9" ht="30" customHeight="1">
      <c r="A19" s="392" t="s">
        <v>25</v>
      </c>
      <c r="B19" s="393" t="s">
        <v>219</v>
      </c>
      <c r="C19" s="359" t="s">
        <v>130</v>
      </c>
      <c r="D19" s="360" t="s">
        <v>9</v>
      </c>
      <c r="E19" s="428">
        <v>4</v>
      </c>
      <c r="F19" s="413">
        <f t="shared" si="0"/>
        <v>1264774.06</v>
      </c>
      <c r="G19" s="415">
        <f t="shared" si="1"/>
        <v>5059096</v>
      </c>
      <c r="H19" s="5">
        <f>'APU 1.9'!N59</f>
        <v>972903.12</v>
      </c>
      <c r="I19" s="276">
        <f t="shared" si="2"/>
        <v>291870.93599999999</v>
      </c>
    </row>
    <row r="20" spans="1:9" ht="30" customHeight="1" thickBot="1">
      <c r="A20" s="392" t="s">
        <v>504</v>
      </c>
      <c r="B20" s="393" t="s">
        <v>506</v>
      </c>
      <c r="C20" s="359" t="s">
        <v>505</v>
      </c>
      <c r="D20" s="360" t="s">
        <v>9</v>
      </c>
      <c r="E20" s="428">
        <v>1</v>
      </c>
      <c r="F20" s="413">
        <f t="shared" si="0"/>
        <v>1511401.54</v>
      </c>
      <c r="G20" s="415">
        <f t="shared" si="1"/>
        <v>1511402</v>
      </c>
      <c r="H20" s="5">
        <f>'APU 1.10'!N59</f>
        <v>1162616.5699999998</v>
      </c>
      <c r="I20" s="276">
        <f t="shared" ref="I20" si="4">0.3*H20</f>
        <v>348784.97099999996</v>
      </c>
    </row>
    <row r="21" spans="1:9" ht="30" customHeight="1" thickBot="1">
      <c r="A21" s="440" t="s">
        <v>359</v>
      </c>
      <c r="B21" s="441"/>
      <c r="C21" s="441"/>
      <c r="D21" s="441"/>
      <c r="E21" s="441"/>
      <c r="F21" s="441"/>
      <c r="G21" s="442"/>
    </row>
    <row r="22" spans="1:9" ht="30" customHeight="1" thickBot="1">
      <c r="A22" s="440" t="s">
        <v>254</v>
      </c>
      <c r="B22" s="441"/>
      <c r="C22" s="441"/>
      <c r="D22" s="441"/>
      <c r="E22" s="441"/>
      <c r="F22" s="441"/>
      <c r="G22" s="442"/>
    </row>
    <row r="23" spans="1:9" ht="42" customHeight="1">
      <c r="A23" s="394" t="s">
        <v>256</v>
      </c>
      <c r="B23" s="395" t="s">
        <v>224</v>
      </c>
      <c r="C23" s="359" t="s">
        <v>169</v>
      </c>
      <c r="D23" s="361" t="s">
        <v>13</v>
      </c>
      <c r="E23" s="429">
        <v>48.8</v>
      </c>
      <c r="F23" s="413">
        <f t="shared" ref="F23:F25" si="5">ROUND(H23+I23,2)</f>
        <v>50081.599999999999</v>
      </c>
      <c r="G23" s="415">
        <f>ROUND(F23*E23,0)</f>
        <v>2443982</v>
      </c>
      <c r="H23" s="5">
        <v>38524.31</v>
      </c>
      <c r="I23" s="276">
        <f>0.3*H23</f>
        <v>11557.293</v>
      </c>
    </row>
    <row r="24" spans="1:9" ht="42" customHeight="1">
      <c r="A24" s="394" t="s">
        <v>257</v>
      </c>
      <c r="B24" s="395" t="s">
        <v>491</v>
      </c>
      <c r="C24" s="359" t="s">
        <v>222</v>
      </c>
      <c r="D24" s="361" t="s">
        <v>13</v>
      </c>
      <c r="E24" s="429">
        <v>48.8</v>
      </c>
      <c r="F24" s="413">
        <f t="shared" si="5"/>
        <v>177769.11</v>
      </c>
      <c r="G24" s="415">
        <f>ROUND(F24*E24,0)</f>
        <v>8675133</v>
      </c>
      <c r="H24" s="5">
        <f>'APU 2.1.2 '!N59</f>
        <v>136745.47</v>
      </c>
      <c r="I24" s="276">
        <f t="shared" ref="I24:I25" si="6">0.3*H24</f>
        <v>41023.640999999996</v>
      </c>
    </row>
    <row r="25" spans="1:9" ht="42" customHeight="1" thickBot="1">
      <c r="A25" s="394" t="s">
        <v>258</v>
      </c>
      <c r="B25" s="393" t="s">
        <v>496</v>
      </c>
      <c r="C25" s="359" t="s">
        <v>223</v>
      </c>
      <c r="D25" s="361" t="s">
        <v>9</v>
      </c>
      <c r="E25" s="429">
        <v>1</v>
      </c>
      <c r="F25" s="413">
        <f t="shared" si="5"/>
        <v>153250.96</v>
      </c>
      <c r="G25" s="415">
        <f>ROUND(F25*E25,0)</f>
        <v>153251</v>
      </c>
      <c r="H25" s="5">
        <f>'APU 2.1.3'!N59</f>
        <v>117885.35</v>
      </c>
      <c r="I25" s="276">
        <f t="shared" si="6"/>
        <v>35365.605000000003</v>
      </c>
    </row>
    <row r="26" spans="1:9" ht="30" customHeight="1" thickBot="1">
      <c r="A26" s="440" t="s">
        <v>255</v>
      </c>
      <c r="B26" s="441"/>
      <c r="C26" s="441"/>
      <c r="D26" s="441"/>
      <c r="E26" s="441"/>
      <c r="F26" s="441"/>
      <c r="G26" s="442"/>
      <c r="I26" s="276"/>
    </row>
    <row r="27" spans="1:9" ht="42" customHeight="1">
      <c r="A27" s="394" t="s">
        <v>259</v>
      </c>
      <c r="B27" s="395" t="s">
        <v>224</v>
      </c>
      <c r="C27" s="359" t="s">
        <v>169</v>
      </c>
      <c r="D27" s="361" t="s">
        <v>13</v>
      </c>
      <c r="E27" s="429">
        <v>50.2</v>
      </c>
      <c r="F27" s="413">
        <f>ROUND(H27+I27,2)</f>
        <v>50081.599999999999</v>
      </c>
      <c r="G27" s="415">
        <f>ROUND(F27*E27,0)</f>
        <v>2514096</v>
      </c>
      <c r="H27" s="5">
        <v>38524.31</v>
      </c>
      <c r="I27" s="276">
        <f>0.3*H27</f>
        <v>11557.293</v>
      </c>
    </row>
    <row r="28" spans="1:9" ht="42" customHeight="1">
      <c r="A28" s="394" t="s">
        <v>260</v>
      </c>
      <c r="B28" s="395" t="s">
        <v>492</v>
      </c>
      <c r="C28" s="359" t="s">
        <v>222</v>
      </c>
      <c r="D28" s="361" t="s">
        <v>13</v>
      </c>
      <c r="E28" s="429">
        <v>50.2</v>
      </c>
      <c r="F28" s="413">
        <f t="shared" ref="F28" si="7">ROUND(H28+I28,2)</f>
        <v>177769.11</v>
      </c>
      <c r="G28" s="415">
        <f>ROUND(F28*E28,0)</f>
        <v>8924009</v>
      </c>
      <c r="H28" s="5">
        <f>'APU 2.1.2 '!N59</f>
        <v>136745.47</v>
      </c>
      <c r="I28" s="276">
        <f t="shared" ref="I28:I29" si="8">0.3*H28</f>
        <v>41023.640999999996</v>
      </c>
    </row>
    <row r="29" spans="1:9" ht="42" customHeight="1" thickBot="1">
      <c r="A29" s="394" t="s">
        <v>261</v>
      </c>
      <c r="B29" s="393" t="s">
        <v>493</v>
      </c>
      <c r="C29" s="359" t="s">
        <v>223</v>
      </c>
      <c r="D29" s="361" t="s">
        <v>9</v>
      </c>
      <c r="E29" s="429">
        <v>1</v>
      </c>
      <c r="F29" s="413">
        <f>ROUND(H29+I29,2)</f>
        <v>153250.96</v>
      </c>
      <c r="G29" s="415">
        <f>ROUND(F29*E29,0)</f>
        <v>153251</v>
      </c>
      <c r="H29" s="5">
        <f>'APU 2.1.3'!N59</f>
        <v>117885.35</v>
      </c>
      <c r="I29" s="276">
        <f t="shared" si="8"/>
        <v>35365.605000000003</v>
      </c>
    </row>
    <row r="30" spans="1:9" s="4" customFormat="1" ht="30" customHeight="1" thickBot="1">
      <c r="A30" s="483" t="s">
        <v>316</v>
      </c>
      <c r="B30" s="797"/>
      <c r="C30" s="484"/>
      <c r="D30" s="484"/>
      <c r="E30" s="484"/>
      <c r="F30" s="796"/>
      <c r="G30" s="417">
        <f>SUM(G11:G29)</f>
        <v>83374117</v>
      </c>
      <c r="H30" s="278"/>
      <c r="I30" s="279"/>
    </row>
    <row r="31" spans="1:9" ht="17.25" thickBot="1">
      <c r="A31" s="445" t="s">
        <v>317</v>
      </c>
      <c r="B31" s="446"/>
      <c r="C31" s="446"/>
      <c r="D31" s="446"/>
      <c r="E31" s="446"/>
      <c r="F31" s="446"/>
      <c r="G31" s="447"/>
      <c r="I31" s="276">
        <f t="shared" ref="I31:I58" si="9">0.3*H31</f>
        <v>0</v>
      </c>
    </row>
    <row r="32" spans="1:9">
      <c r="A32" s="448" t="s">
        <v>2</v>
      </c>
      <c r="B32" s="450"/>
      <c r="C32" s="448" t="s">
        <v>3</v>
      </c>
      <c r="D32" s="450" t="s">
        <v>4</v>
      </c>
      <c r="E32" s="452" t="s">
        <v>5</v>
      </c>
      <c r="F32" s="454" t="str">
        <f>F8</f>
        <v>VALOR UNITARIO</v>
      </c>
      <c r="G32" s="456" t="s">
        <v>6</v>
      </c>
      <c r="I32" s="276">
        <f t="shared" si="9"/>
        <v>0</v>
      </c>
    </row>
    <row r="33" spans="1:9" ht="17.25" thickBot="1">
      <c r="A33" s="449"/>
      <c r="B33" s="451"/>
      <c r="C33" s="449"/>
      <c r="D33" s="451"/>
      <c r="E33" s="453"/>
      <c r="F33" s="455"/>
      <c r="G33" s="457"/>
      <c r="I33" s="276">
        <f t="shared" si="9"/>
        <v>0</v>
      </c>
    </row>
    <row r="34" spans="1:9" ht="17.25" thickBot="1">
      <c r="A34" s="440" t="s">
        <v>734</v>
      </c>
      <c r="B34" s="441"/>
      <c r="C34" s="441"/>
      <c r="D34" s="441"/>
      <c r="E34" s="441"/>
      <c r="F34" s="441"/>
      <c r="G34" s="442"/>
      <c r="I34" s="276">
        <f t="shared" si="9"/>
        <v>0</v>
      </c>
    </row>
    <row r="35" spans="1:9" ht="30" customHeight="1">
      <c r="A35" s="394" t="s">
        <v>14</v>
      </c>
      <c r="B35" s="393" t="s">
        <v>242</v>
      </c>
      <c r="C35" s="359" t="s">
        <v>241</v>
      </c>
      <c r="D35" s="362" t="s">
        <v>12</v>
      </c>
      <c r="E35" s="428">
        <v>95.01</v>
      </c>
      <c r="F35" s="413">
        <f>ROUND(H35+I35,2)</f>
        <v>91750.92</v>
      </c>
      <c r="G35" s="418">
        <f t="shared" ref="G35:G41" si="10">ROUND(E35*F35,0)</f>
        <v>8717255</v>
      </c>
      <c r="H35" s="5">
        <v>70577.63</v>
      </c>
      <c r="I35" s="276">
        <f t="shared" si="9"/>
        <v>21173.289000000001</v>
      </c>
    </row>
    <row r="36" spans="1:9" ht="30" customHeight="1">
      <c r="A36" s="394" t="s">
        <v>15</v>
      </c>
      <c r="B36" s="393" t="s">
        <v>243</v>
      </c>
      <c r="C36" s="359" t="s">
        <v>239</v>
      </c>
      <c r="D36" s="362" t="s">
        <v>12</v>
      </c>
      <c r="E36" s="428">
        <v>158.34</v>
      </c>
      <c r="F36" s="413">
        <f t="shared" ref="F36:F41" si="11">ROUND(H36+I36,2)</f>
        <v>127653.45</v>
      </c>
      <c r="G36" s="418">
        <f t="shared" si="10"/>
        <v>20212647</v>
      </c>
      <c r="H36" s="5">
        <v>98194.96</v>
      </c>
      <c r="I36" s="276">
        <f t="shared" si="9"/>
        <v>29458.488000000001</v>
      </c>
    </row>
    <row r="37" spans="1:9" ht="30" customHeight="1">
      <c r="A37" s="394" t="s">
        <v>16</v>
      </c>
      <c r="B37" s="396" t="s">
        <v>248</v>
      </c>
      <c r="C37" s="359" t="s">
        <v>240</v>
      </c>
      <c r="D37" s="362" t="s">
        <v>12</v>
      </c>
      <c r="E37" s="428">
        <v>63.34</v>
      </c>
      <c r="F37" s="413">
        <f t="shared" si="11"/>
        <v>57524.68</v>
      </c>
      <c r="G37" s="418">
        <f t="shared" si="10"/>
        <v>3643613</v>
      </c>
      <c r="H37" s="5">
        <f>'APU 3.3 '!N59</f>
        <v>44249.75</v>
      </c>
      <c r="I37" s="276">
        <f t="shared" si="9"/>
        <v>13274.924999999999</v>
      </c>
    </row>
    <row r="38" spans="1:9" ht="30" customHeight="1">
      <c r="A38" s="394" t="s">
        <v>235</v>
      </c>
      <c r="B38" s="393" t="s">
        <v>250</v>
      </c>
      <c r="C38" s="359" t="s">
        <v>249</v>
      </c>
      <c r="D38" s="363" t="s">
        <v>7</v>
      </c>
      <c r="E38" s="428">
        <v>910</v>
      </c>
      <c r="F38" s="413">
        <f t="shared" si="11"/>
        <v>10047.09</v>
      </c>
      <c r="G38" s="418">
        <f t="shared" si="10"/>
        <v>9142852</v>
      </c>
      <c r="H38" s="5">
        <v>7728.53</v>
      </c>
      <c r="I38" s="276">
        <f t="shared" si="9"/>
        <v>2318.5589999999997</v>
      </c>
    </row>
    <row r="39" spans="1:9" ht="30" customHeight="1">
      <c r="A39" s="394" t="s">
        <v>236</v>
      </c>
      <c r="B39" s="393" t="s">
        <v>252</v>
      </c>
      <c r="C39" s="359" t="s">
        <v>251</v>
      </c>
      <c r="D39" s="364" t="s">
        <v>7</v>
      </c>
      <c r="E39" s="428">
        <v>910</v>
      </c>
      <c r="F39" s="413">
        <f t="shared" si="11"/>
        <v>36806.54</v>
      </c>
      <c r="G39" s="418">
        <f t="shared" si="10"/>
        <v>33493951</v>
      </c>
      <c r="H39" s="5">
        <v>28312.720000000001</v>
      </c>
      <c r="I39" s="276">
        <f t="shared" si="9"/>
        <v>8493.8160000000007</v>
      </c>
    </row>
    <row r="40" spans="1:9" ht="30" customHeight="1">
      <c r="A40" s="394" t="s">
        <v>237</v>
      </c>
      <c r="B40" s="393" t="s">
        <v>262</v>
      </c>
      <c r="C40" s="359" t="s">
        <v>253</v>
      </c>
      <c r="D40" s="364" t="s">
        <v>12</v>
      </c>
      <c r="E40" s="428">
        <v>87.51</v>
      </c>
      <c r="F40" s="413">
        <f t="shared" si="11"/>
        <v>161548.48000000001</v>
      </c>
      <c r="G40" s="418">
        <f t="shared" si="10"/>
        <v>14137107</v>
      </c>
      <c r="H40" s="5">
        <v>124268.06</v>
      </c>
      <c r="I40" s="276">
        <f t="shared" si="9"/>
        <v>37280.417999999998</v>
      </c>
    </row>
    <row r="41" spans="1:9" ht="30" customHeight="1" thickBot="1">
      <c r="A41" s="394" t="s">
        <v>238</v>
      </c>
      <c r="B41" s="393" t="s">
        <v>264</v>
      </c>
      <c r="C41" s="359" t="s">
        <v>263</v>
      </c>
      <c r="D41" s="364" t="s">
        <v>12</v>
      </c>
      <c r="E41" s="428">
        <v>226.59</v>
      </c>
      <c r="F41" s="413">
        <f t="shared" si="11"/>
        <v>41265.03</v>
      </c>
      <c r="G41" s="418">
        <f t="shared" si="10"/>
        <v>9350243</v>
      </c>
      <c r="H41" s="5">
        <v>31742.33</v>
      </c>
      <c r="I41" s="276">
        <f t="shared" si="9"/>
        <v>9522.6990000000005</v>
      </c>
    </row>
    <row r="42" spans="1:9" ht="30" customHeight="1" thickBot="1">
      <c r="A42" s="440" t="s">
        <v>432</v>
      </c>
      <c r="B42" s="441"/>
      <c r="C42" s="441"/>
      <c r="D42" s="441"/>
      <c r="E42" s="441"/>
      <c r="F42" s="441"/>
      <c r="G42" s="442"/>
      <c r="I42" s="276">
        <f t="shared" si="9"/>
        <v>0</v>
      </c>
    </row>
    <row r="43" spans="1:9" ht="42" customHeight="1">
      <c r="A43" s="394" t="s">
        <v>267</v>
      </c>
      <c r="B43" s="396" t="s">
        <v>288</v>
      </c>
      <c r="C43" s="359" t="s">
        <v>265</v>
      </c>
      <c r="D43" s="364" t="s">
        <v>9</v>
      </c>
      <c r="E43" s="429">
        <v>4</v>
      </c>
      <c r="F43" s="413">
        <f>ROUND(H43+I43,2)</f>
        <v>181062.39</v>
      </c>
      <c r="G43" s="418">
        <f t="shared" ref="G43:G54" si="12">ROUND(E43*F43,0)</f>
        <v>724250</v>
      </c>
      <c r="H43" s="5">
        <f>'APU4.1'!N62</f>
        <v>139278.76</v>
      </c>
      <c r="I43" s="276">
        <f t="shared" si="9"/>
        <v>41783.628000000004</v>
      </c>
    </row>
    <row r="44" spans="1:9" ht="42" customHeight="1">
      <c r="A44" s="394" t="s">
        <v>268</v>
      </c>
      <c r="B44" s="396" t="s">
        <v>494</v>
      </c>
      <c r="C44" s="359" t="s">
        <v>328</v>
      </c>
      <c r="D44" s="364" t="s">
        <v>9</v>
      </c>
      <c r="E44" s="429">
        <v>2</v>
      </c>
      <c r="F44" s="413">
        <f t="shared" ref="F44:F54" si="13">ROUND(H44+I44,2)</f>
        <v>346729.64</v>
      </c>
      <c r="G44" s="418">
        <f t="shared" si="12"/>
        <v>693459</v>
      </c>
      <c r="H44" s="5">
        <f>'APU 4.2'!N62</f>
        <v>266715.11</v>
      </c>
      <c r="I44" s="276">
        <f t="shared" si="9"/>
        <v>80014.532999999996</v>
      </c>
    </row>
    <row r="45" spans="1:9" ht="30" customHeight="1">
      <c r="A45" s="394" t="s">
        <v>269</v>
      </c>
      <c r="B45" s="396" t="s">
        <v>495</v>
      </c>
      <c r="C45" s="365" t="s">
        <v>129</v>
      </c>
      <c r="D45" s="366" t="s">
        <v>9</v>
      </c>
      <c r="E45" s="429">
        <v>3</v>
      </c>
      <c r="F45" s="413">
        <f t="shared" si="13"/>
        <v>1140940.3999999999</v>
      </c>
      <c r="G45" s="418">
        <f t="shared" si="12"/>
        <v>3422821</v>
      </c>
      <c r="H45" s="5">
        <f>'APU 4.3'!N62</f>
        <v>877646.46</v>
      </c>
      <c r="I45" s="276">
        <f t="shared" si="9"/>
        <v>263293.93799999997</v>
      </c>
    </row>
    <row r="46" spans="1:9" ht="28.9" customHeight="1">
      <c r="A46" s="394" t="s">
        <v>270</v>
      </c>
      <c r="B46" s="393" t="s">
        <v>281</v>
      </c>
      <c r="C46" s="359" t="s">
        <v>280</v>
      </c>
      <c r="D46" s="367" t="s">
        <v>9</v>
      </c>
      <c r="E46" s="429">
        <v>1</v>
      </c>
      <c r="F46" s="413">
        <f t="shared" si="13"/>
        <v>373263.29</v>
      </c>
      <c r="G46" s="418">
        <f t="shared" si="12"/>
        <v>373263</v>
      </c>
      <c r="H46" s="5">
        <v>287125.61</v>
      </c>
      <c r="I46" s="276">
        <f t="shared" si="9"/>
        <v>86137.68299999999</v>
      </c>
    </row>
    <row r="47" spans="1:9" ht="35.450000000000003" customHeight="1">
      <c r="A47" s="394" t="s">
        <v>271</v>
      </c>
      <c r="B47" s="393" t="s">
        <v>297</v>
      </c>
      <c r="C47" s="359" t="s">
        <v>296</v>
      </c>
      <c r="D47" s="366" t="s">
        <v>9</v>
      </c>
      <c r="E47" s="429">
        <v>1</v>
      </c>
      <c r="F47" s="413">
        <f t="shared" si="13"/>
        <v>884007.46</v>
      </c>
      <c r="G47" s="418">
        <f t="shared" si="12"/>
        <v>884007</v>
      </c>
      <c r="H47" s="5">
        <v>680005.74</v>
      </c>
      <c r="I47" s="276">
        <f t="shared" si="9"/>
        <v>204001.72199999998</v>
      </c>
    </row>
    <row r="48" spans="1:9" ht="27" customHeight="1">
      <c r="A48" s="394" t="s">
        <v>308</v>
      </c>
      <c r="B48" s="393" t="s">
        <v>299</v>
      </c>
      <c r="C48" s="359" t="s">
        <v>298</v>
      </c>
      <c r="D48" s="367" t="s">
        <v>9</v>
      </c>
      <c r="E48" s="429">
        <v>1</v>
      </c>
      <c r="F48" s="413">
        <f t="shared" si="13"/>
        <v>32247.97</v>
      </c>
      <c r="G48" s="418">
        <f t="shared" si="12"/>
        <v>32248</v>
      </c>
      <c r="H48" s="5">
        <v>24806.13</v>
      </c>
      <c r="I48" s="276">
        <f t="shared" si="9"/>
        <v>7441.8389999999999</v>
      </c>
    </row>
    <row r="49" spans="1:9" ht="32.450000000000003" customHeight="1">
      <c r="A49" s="394" t="s">
        <v>309</v>
      </c>
      <c r="B49" s="393" t="s">
        <v>333</v>
      </c>
      <c r="C49" s="359" t="s">
        <v>332</v>
      </c>
      <c r="D49" s="366" t="s">
        <v>9</v>
      </c>
      <c r="E49" s="429">
        <v>2</v>
      </c>
      <c r="F49" s="413">
        <f t="shared" si="13"/>
        <v>52246.73</v>
      </c>
      <c r="G49" s="418">
        <f t="shared" si="12"/>
        <v>104493</v>
      </c>
      <c r="H49" s="5">
        <v>40189.79</v>
      </c>
      <c r="I49" s="276">
        <f t="shared" si="9"/>
        <v>12056.937</v>
      </c>
    </row>
    <row r="50" spans="1:9" ht="30" customHeight="1">
      <c r="A50" s="394" t="s">
        <v>310</v>
      </c>
      <c r="B50" s="393" t="s">
        <v>335</v>
      </c>
      <c r="C50" s="359" t="s">
        <v>334</v>
      </c>
      <c r="D50" s="367" t="s">
        <v>9</v>
      </c>
      <c r="E50" s="429">
        <v>1</v>
      </c>
      <c r="F50" s="413">
        <f t="shared" si="13"/>
        <v>90273.87</v>
      </c>
      <c r="G50" s="418">
        <f t="shared" si="12"/>
        <v>90274</v>
      </c>
      <c r="H50" s="5">
        <v>69441.440000000002</v>
      </c>
      <c r="I50" s="276">
        <f t="shared" si="9"/>
        <v>20832.432000000001</v>
      </c>
    </row>
    <row r="51" spans="1:9" ht="35.450000000000003" customHeight="1">
      <c r="A51" s="394" t="s">
        <v>311</v>
      </c>
      <c r="B51" s="393" t="s">
        <v>303</v>
      </c>
      <c r="C51" s="359" t="s">
        <v>302</v>
      </c>
      <c r="D51" s="366" t="s">
        <v>9</v>
      </c>
      <c r="E51" s="429">
        <v>3</v>
      </c>
      <c r="F51" s="413">
        <f t="shared" si="13"/>
        <v>147307.79999999999</v>
      </c>
      <c r="G51" s="418">
        <f t="shared" si="12"/>
        <v>441923</v>
      </c>
      <c r="H51" s="5">
        <v>113313.69</v>
      </c>
      <c r="I51" s="276">
        <f t="shared" ref="I51:I53" si="14">0.3*H51</f>
        <v>33994.106999999996</v>
      </c>
    </row>
    <row r="52" spans="1:9" ht="27" customHeight="1">
      <c r="A52" s="394" t="s">
        <v>312</v>
      </c>
      <c r="B52" s="393" t="s">
        <v>380</v>
      </c>
      <c r="C52" s="359" t="s">
        <v>379</v>
      </c>
      <c r="D52" s="362" t="s">
        <v>9</v>
      </c>
      <c r="E52" s="429">
        <v>16</v>
      </c>
      <c r="F52" s="413">
        <f t="shared" si="13"/>
        <v>1359981.94</v>
      </c>
      <c r="G52" s="418">
        <f t="shared" si="12"/>
        <v>21759711</v>
      </c>
      <c r="H52" s="5">
        <v>1046139.95</v>
      </c>
      <c r="I52" s="276">
        <f t="shared" si="14"/>
        <v>313841.98499999999</v>
      </c>
    </row>
    <row r="53" spans="1:9" ht="32.450000000000003" customHeight="1">
      <c r="A53" s="394" t="s">
        <v>313</v>
      </c>
      <c r="B53" s="393" t="s">
        <v>219</v>
      </c>
      <c r="C53" s="359" t="s">
        <v>130</v>
      </c>
      <c r="D53" s="366" t="s">
        <v>9</v>
      </c>
      <c r="E53" s="429">
        <v>2</v>
      </c>
      <c r="F53" s="413">
        <f t="shared" si="13"/>
        <v>1264774.06</v>
      </c>
      <c r="G53" s="418">
        <f t="shared" si="12"/>
        <v>2529548</v>
      </c>
      <c r="H53" s="5">
        <f>'APU 1.9'!N59</f>
        <v>972903.12</v>
      </c>
      <c r="I53" s="276">
        <f t="shared" si="14"/>
        <v>291870.93599999999</v>
      </c>
    </row>
    <row r="54" spans="1:9" ht="32.450000000000003" customHeight="1" thickBot="1">
      <c r="A54" s="394" t="s">
        <v>314</v>
      </c>
      <c r="B54" s="393" t="s">
        <v>339</v>
      </c>
      <c r="C54" s="359" t="s">
        <v>338</v>
      </c>
      <c r="D54" s="366" t="s">
        <v>9</v>
      </c>
      <c r="E54" s="429">
        <v>2</v>
      </c>
      <c r="F54" s="413">
        <f t="shared" si="13"/>
        <v>384659.26</v>
      </c>
      <c r="G54" s="418">
        <f t="shared" si="12"/>
        <v>769319</v>
      </c>
      <c r="H54" s="5">
        <v>295891.74</v>
      </c>
      <c r="I54" s="276">
        <f t="shared" ref="I54" si="15">0.3*H54</f>
        <v>88767.521999999997</v>
      </c>
    </row>
    <row r="55" spans="1:9" ht="30" customHeight="1" thickBot="1">
      <c r="A55" s="440" t="s">
        <v>315</v>
      </c>
      <c r="B55" s="441"/>
      <c r="C55" s="441"/>
      <c r="D55" s="441"/>
      <c r="E55" s="441"/>
      <c r="F55" s="441"/>
      <c r="G55" s="442"/>
      <c r="I55" s="276"/>
    </row>
    <row r="56" spans="1:9" ht="30" customHeight="1">
      <c r="A56" s="443" t="s">
        <v>433</v>
      </c>
      <c r="B56" s="444"/>
      <c r="C56" s="444"/>
      <c r="D56" s="444"/>
      <c r="E56" s="444"/>
      <c r="F56" s="444"/>
      <c r="G56" s="444"/>
      <c r="I56" s="276"/>
    </row>
    <row r="57" spans="1:9" ht="31.5" customHeight="1">
      <c r="A57" s="392" t="s">
        <v>434</v>
      </c>
      <c r="B57" s="397" t="s">
        <v>341</v>
      </c>
      <c r="C57" s="368" t="s">
        <v>340</v>
      </c>
      <c r="D57" s="360" t="s">
        <v>13</v>
      </c>
      <c r="E57" s="428">
        <f>22+2</f>
        <v>24</v>
      </c>
      <c r="F57" s="413">
        <f>ROUND(H57+I57,2)</f>
        <v>462607.89</v>
      </c>
      <c r="G57" s="418">
        <f>ROUND(E57*F57,0)</f>
        <v>11102589</v>
      </c>
      <c r="H57" s="5">
        <v>355852.22</v>
      </c>
      <c r="I57" s="276">
        <f t="shared" si="9"/>
        <v>106755.66599999998</v>
      </c>
    </row>
    <row r="58" spans="1:9" ht="30" customHeight="1">
      <c r="A58" s="392" t="s">
        <v>435</v>
      </c>
      <c r="B58" s="393" t="s">
        <v>242</v>
      </c>
      <c r="C58" s="368" t="s">
        <v>241</v>
      </c>
      <c r="D58" s="362" t="s">
        <v>12</v>
      </c>
      <c r="E58" s="428">
        <v>0.15</v>
      </c>
      <c r="F58" s="413">
        <f t="shared" ref="F58:F59" si="16">ROUND(H58+I58,2)</f>
        <v>91750.92</v>
      </c>
      <c r="G58" s="418">
        <f>ROUND(E58*F58,0)</f>
        <v>13763</v>
      </c>
      <c r="H58" s="5">
        <f>H35</f>
        <v>70577.63</v>
      </c>
      <c r="I58" s="276">
        <f t="shared" si="9"/>
        <v>21173.289000000001</v>
      </c>
    </row>
    <row r="59" spans="1:9" ht="30" customHeight="1" thickBot="1">
      <c r="A59" s="392" t="s">
        <v>436</v>
      </c>
      <c r="B59" s="395" t="s">
        <v>386</v>
      </c>
      <c r="C59" s="359" t="s">
        <v>195</v>
      </c>
      <c r="D59" s="364" t="s">
        <v>12</v>
      </c>
      <c r="E59" s="428">
        <v>0.16</v>
      </c>
      <c r="F59" s="413">
        <f t="shared" si="16"/>
        <v>723648.78</v>
      </c>
      <c r="G59" s="418">
        <f>ROUND(E59*F59,0)</f>
        <v>115784</v>
      </c>
      <c r="H59" s="5">
        <v>556652.91</v>
      </c>
      <c r="I59" s="276">
        <f t="shared" ref="I59" si="17">0.3*H59</f>
        <v>166995.87299999999</v>
      </c>
    </row>
    <row r="60" spans="1:9" ht="40.9" customHeight="1">
      <c r="A60" s="443" t="s">
        <v>318</v>
      </c>
      <c r="B60" s="444"/>
      <c r="C60" s="444"/>
      <c r="D60" s="444"/>
      <c r="E60" s="444"/>
      <c r="F60" s="444"/>
      <c r="G60" s="444"/>
      <c r="I60" s="276"/>
    </row>
    <row r="61" spans="1:9" ht="31.9" customHeight="1" thickBot="1">
      <c r="A61" s="394" t="s">
        <v>437</v>
      </c>
      <c r="B61" s="395" t="s">
        <v>319</v>
      </c>
      <c r="C61" s="369" t="s">
        <v>320</v>
      </c>
      <c r="D61" s="366" t="s">
        <v>12</v>
      </c>
      <c r="E61" s="429">
        <f>SUM(E35:E37)</f>
        <v>316.69000000000005</v>
      </c>
      <c r="F61" s="413">
        <f>ROUND(H61+I61,2)</f>
        <v>3594.63</v>
      </c>
      <c r="G61" s="418">
        <f>ROUND(E61*F61,0)</f>
        <v>1138383</v>
      </c>
      <c r="H61" s="5">
        <v>2765.1</v>
      </c>
      <c r="I61" s="276">
        <f t="shared" ref="I61" si="18">0.3*H61</f>
        <v>829.53</v>
      </c>
    </row>
    <row r="62" spans="1:9" s="4" customFormat="1" ht="30" customHeight="1" thickBot="1">
      <c r="A62" s="483" t="s">
        <v>343</v>
      </c>
      <c r="B62" s="484"/>
      <c r="C62" s="484"/>
      <c r="D62" s="484"/>
      <c r="E62" s="484"/>
      <c r="F62" s="796"/>
      <c r="G62" s="417">
        <f>SUM(G35:G61)</f>
        <v>142893503</v>
      </c>
      <c r="H62" s="278"/>
      <c r="I62" s="276"/>
    </row>
    <row r="63" spans="1:9" ht="17.25" thickBot="1">
      <c r="A63" s="445" t="s">
        <v>344</v>
      </c>
      <c r="B63" s="446"/>
      <c r="C63" s="446"/>
      <c r="D63" s="446"/>
      <c r="E63" s="446"/>
      <c r="F63" s="446"/>
      <c r="G63" s="447"/>
      <c r="I63" s="276"/>
    </row>
    <row r="64" spans="1:9" ht="30" customHeight="1">
      <c r="A64" s="448" t="s">
        <v>2</v>
      </c>
      <c r="B64" s="450"/>
      <c r="C64" s="448" t="s">
        <v>3</v>
      </c>
      <c r="D64" s="450" t="s">
        <v>4</v>
      </c>
      <c r="E64" s="452" t="s">
        <v>5</v>
      </c>
      <c r="F64" s="454" t="str">
        <f>F8</f>
        <v>VALOR UNITARIO</v>
      </c>
      <c r="G64" s="456" t="s">
        <v>6</v>
      </c>
      <c r="I64" s="276"/>
    </row>
    <row r="65" spans="1:9" ht="30" customHeight="1" thickBot="1">
      <c r="A65" s="449"/>
      <c r="B65" s="451"/>
      <c r="C65" s="449"/>
      <c r="D65" s="451"/>
      <c r="E65" s="453"/>
      <c r="F65" s="455"/>
      <c r="G65" s="457"/>
      <c r="I65" s="276"/>
    </row>
    <row r="66" spans="1:9" ht="30" customHeight="1" thickBot="1">
      <c r="A66" s="440" t="s">
        <v>438</v>
      </c>
      <c r="B66" s="441"/>
      <c r="C66" s="441"/>
      <c r="D66" s="441"/>
      <c r="E66" s="441"/>
      <c r="F66" s="441"/>
      <c r="G66" s="442"/>
      <c r="I66" s="276"/>
    </row>
    <row r="67" spans="1:9" ht="30" customHeight="1">
      <c r="A67" s="392" t="s">
        <v>321</v>
      </c>
      <c r="B67" s="393" t="s">
        <v>242</v>
      </c>
      <c r="C67" s="359" t="s">
        <v>241</v>
      </c>
      <c r="D67" s="362" t="s">
        <v>12</v>
      </c>
      <c r="E67" s="428">
        <v>52.199999999999996</v>
      </c>
      <c r="F67" s="413">
        <f>ROUND(H67+I67,2)</f>
        <v>91750.92</v>
      </c>
      <c r="G67" s="418">
        <f t="shared" ref="G67:G73" si="19">ROUND(E67*F67,0)</f>
        <v>4789398</v>
      </c>
      <c r="H67" s="5">
        <f>H35</f>
        <v>70577.63</v>
      </c>
      <c r="I67" s="276">
        <f t="shared" ref="I67:I116" si="20">0.3*H67</f>
        <v>21173.289000000001</v>
      </c>
    </row>
    <row r="68" spans="1:9" ht="30" customHeight="1">
      <c r="A68" s="392" t="s">
        <v>322</v>
      </c>
      <c r="B68" s="393" t="s">
        <v>243</v>
      </c>
      <c r="C68" s="359" t="s">
        <v>239</v>
      </c>
      <c r="D68" s="362" t="s">
        <v>12</v>
      </c>
      <c r="E68" s="428">
        <v>87</v>
      </c>
      <c r="F68" s="413">
        <f t="shared" ref="F68:F73" si="21">ROUND(H68+I68,2)</f>
        <v>127653.45</v>
      </c>
      <c r="G68" s="418">
        <f t="shared" si="19"/>
        <v>11105850</v>
      </c>
      <c r="H68" s="5">
        <f>H36</f>
        <v>98194.96</v>
      </c>
      <c r="I68" s="276">
        <f t="shared" si="20"/>
        <v>29458.488000000001</v>
      </c>
    </row>
    <row r="69" spans="1:9" ht="30" customHeight="1">
      <c r="A69" s="392" t="s">
        <v>323</v>
      </c>
      <c r="B69" s="396" t="s">
        <v>248</v>
      </c>
      <c r="C69" s="359" t="s">
        <v>240</v>
      </c>
      <c r="D69" s="362" t="s">
        <v>12</v>
      </c>
      <c r="E69" s="428">
        <v>34.799999999999997</v>
      </c>
      <c r="F69" s="413">
        <f t="shared" si="21"/>
        <v>57524.68</v>
      </c>
      <c r="G69" s="418">
        <f t="shared" si="19"/>
        <v>2001859</v>
      </c>
      <c r="H69" s="5">
        <f>'APU 3.3 '!N59</f>
        <v>44249.75</v>
      </c>
      <c r="I69" s="276">
        <f t="shared" si="20"/>
        <v>13274.924999999999</v>
      </c>
    </row>
    <row r="70" spans="1:9" ht="30" customHeight="1">
      <c r="A70" s="392" t="s">
        <v>324</v>
      </c>
      <c r="B70" s="393" t="s">
        <v>250</v>
      </c>
      <c r="C70" s="359" t="s">
        <v>249</v>
      </c>
      <c r="D70" s="363" t="s">
        <v>7</v>
      </c>
      <c r="E70" s="428">
        <v>500</v>
      </c>
      <c r="F70" s="413">
        <f t="shared" si="21"/>
        <v>10047.09</v>
      </c>
      <c r="G70" s="418">
        <f t="shared" si="19"/>
        <v>5023545</v>
      </c>
      <c r="H70" s="5">
        <f>H38</f>
        <v>7728.53</v>
      </c>
      <c r="I70" s="276">
        <f t="shared" si="20"/>
        <v>2318.5589999999997</v>
      </c>
    </row>
    <row r="71" spans="1:9" ht="30" customHeight="1">
      <c r="A71" s="392" t="s">
        <v>325</v>
      </c>
      <c r="B71" s="393" t="s">
        <v>252</v>
      </c>
      <c r="C71" s="359" t="s">
        <v>251</v>
      </c>
      <c r="D71" s="364" t="s">
        <v>7</v>
      </c>
      <c r="E71" s="428">
        <v>500</v>
      </c>
      <c r="F71" s="413">
        <f t="shared" si="21"/>
        <v>36806.54</v>
      </c>
      <c r="G71" s="418">
        <f t="shared" si="19"/>
        <v>18403270</v>
      </c>
      <c r="H71" s="5">
        <f>H39</f>
        <v>28312.720000000001</v>
      </c>
      <c r="I71" s="276">
        <f t="shared" si="20"/>
        <v>8493.8160000000007</v>
      </c>
    </row>
    <row r="72" spans="1:9" ht="30" customHeight="1">
      <c r="A72" s="392" t="s">
        <v>326</v>
      </c>
      <c r="B72" s="393" t="s">
        <v>262</v>
      </c>
      <c r="C72" s="359" t="s">
        <v>253</v>
      </c>
      <c r="D72" s="364" t="s">
        <v>12</v>
      </c>
      <c r="E72" s="428">
        <v>48.9</v>
      </c>
      <c r="F72" s="413">
        <f t="shared" si="21"/>
        <v>161548.48000000001</v>
      </c>
      <c r="G72" s="418">
        <f t="shared" si="19"/>
        <v>7899721</v>
      </c>
      <c r="H72" s="5">
        <f>H40</f>
        <v>124268.06</v>
      </c>
      <c r="I72" s="276">
        <f t="shared" si="20"/>
        <v>37280.417999999998</v>
      </c>
    </row>
    <row r="73" spans="1:9" ht="30" customHeight="1" thickBot="1">
      <c r="A73" s="392" t="s">
        <v>327</v>
      </c>
      <c r="B73" s="393" t="s">
        <v>264</v>
      </c>
      <c r="C73" s="359" t="s">
        <v>263</v>
      </c>
      <c r="D73" s="364" t="s">
        <v>12</v>
      </c>
      <c r="E73" s="428">
        <v>124.5</v>
      </c>
      <c r="F73" s="413">
        <f t="shared" si="21"/>
        <v>41265.03</v>
      </c>
      <c r="G73" s="418">
        <f t="shared" si="19"/>
        <v>5137496</v>
      </c>
      <c r="H73" s="5">
        <f>H41</f>
        <v>31742.33</v>
      </c>
      <c r="I73" s="276">
        <f t="shared" ref="I73" si="22">0.3*H73</f>
        <v>9522.6990000000005</v>
      </c>
    </row>
    <row r="74" spans="1:9" ht="30" customHeight="1" thickBot="1">
      <c r="A74" s="440" t="s">
        <v>439</v>
      </c>
      <c r="B74" s="441"/>
      <c r="C74" s="441"/>
      <c r="D74" s="441"/>
      <c r="E74" s="441"/>
      <c r="F74" s="441"/>
      <c r="G74" s="442"/>
      <c r="I74" s="276">
        <f t="shared" si="20"/>
        <v>0</v>
      </c>
    </row>
    <row r="75" spans="1:9" ht="43.15" customHeight="1">
      <c r="A75" s="394" t="s">
        <v>26</v>
      </c>
      <c r="B75" s="396" t="s">
        <v>501</v>
      </c>
      <c r="C75" s="359" t="s">
        <v>266</v>
      </c>
      <c r="D75" s="370" t="s">
        <v>9</v>
      </c>
      <c r="E75" s="429">
        <v>3</v>
      </c>
      <c r="F75" s="413">
        <f>ROUND(H75+I75,2)</f>
        <v>123956.38</v>
      </c>
      <c r="G75" s="418">
        <f t="shared" ref="G75:G92" si="23">ROUND(E75*F75,0)</f>
        <v>371869</v>
      </c>
      <c r="H75" s="5">
        <f>'APU 8.1'!M62</f>
        <v>95351.06</v>
      </c>
      <c r="I75" s="276">
        <f t="shared" si="20"/>
        <v>28605.317999999999</v>
      </c>
    </row>
    <row r="76" spans="1:9" ht="30" customHeight="1">
      <c r="A76" s="394" t="s">
        <v>27</v>
      </c>
      <c r="B76" s="396" t="s">
        <v>329</v>
      </c>
      <c r="C76" s="365" t="s">
        <v>347</v>
      </c>
      <c r="D76" s="364" t="s">
        <v>9</v>
      </c>
      <c r="E76" s="429">
        <v>1</v>
      </c>
      <c r="F76" s="413">
        <f t="shared" ref="F76:F92" si="24">ROUND(H76+I76,2)</f>
        <v>76251.990000000005</v>
      </c>
      <c r="G76" s="418">
        <f t="shared" si="23"/>
        <v>76252</v>
      </c>
      <c r="H76" s="5">
        <f>'APU 8.2 '!N62</f>
        <v>58655.38</v>
      </c>
      <c r="I76" s="276">
        <f t="shared" si="20"/>
        <v>17596.613999999998</v>
      </c>
    </row>
    <row r="77" spans="1:9" ht="42" customHeight="1">
      <c r="A77" s="394" t="s">
        <v>28</v>
      </c>
      <c r="B77" s="396" t="s">
        <v>288</v>
      </c>
      <c r="C77" s="359" t="s">
        <v>265</v>
      </c>
      <c r="D77" s="364" t="s">
        <v>9</v>
      </c>
      <c r="E77" s="429">
        <v>2</v>
      </c>
      <c r="F77" s="413">
        <f t="shared" si="24"/>
        <v>181062.39</v>
      </c>
      <c r="G77" s="418">
        <f t="shared" si="23"/>
        <v>362125</v>
      </c>
      <c r="H77" s="5">
        <f>'APU4.1'!N62</f>
        <v>139278.76</v>
      </c>
      <c r="I77" s="276">
        <f t="shared" si="20"/>
        <v>41783.628000000004</v>
      </c>
    </row>
    <row r="78" spans="1:9" ht="35.450000000000003" customHeight="1">
      <c r="A78" s="394" t="s">
        <v>29</v>
      </c>
      <c r="B78" s="396" t="s">
        <v>497</v>
      </c>
      <c r="C78" s="365" t="s">
        <v>360</v>
      </c>
      <c r="D78" s="366" t="s">
        <v>9</v>
      </c>
      <c r="E78" s="429">
        <v>1</v>
      </c>
      <c r="F78" s="413">
        <f t="shared" si="24"/>
        <v>62066.62</v>
      </c>
      <c r="G78" s="418">
        <f t="shared" si="23"/>
        <v>62067</v>
      </c>
      <c r="H78" s="5">
        <f>'APU 8.4 '!N62</f>
        <v>47743.55</v>
      </c>
      <c r="I78" s="276">
        <f t="shared" si="20"/>
        <v>14323.065000000001</v>
      </c>
    </row>
    <row r="79" spans="1:9" ht="27" customHeight="1">
      <c r="A79" s="394" t="s">
        <v>30</v>
      </c>
      <c r="B79" s="393" t="s">
        <v>277</v>
      </c>
      <c r="C79" s="359" t="s">
        <v>276</v>
      </c>
      <c r="D79" s="360" t="s">
        <v>9</v>
      </c>
      <c r="E79" s="429">
        <v>6</v>
      </c>
      <c r="F79" s="413">
        <f t="shared" si="24"/>
        <v>223823.09</v>
      </c>
      <c r="G79" s="418">
        <f t="shared" si="23"/>
        <v>1342939</v>
      </c>
      <c r="H79" s="5">
        <f>H11</f>
        <v>172171.61</v>
      </c>
      <c r="I79" s="276">
        <f t="shared" si="20"/>
        <v>51651.482999999993</v>
      </c>
    </row>
    <row r="80" spans="1:9" ht="32.450000000000003" customHeight="1">
      <c r="A80" s="394" t="s">
        <v>31</v>
      </c>
      <c r="B80" s="393" t="s">
        <v>279</v>
      </c>
      <c r="C80" s="359" t="s">
        <v>278</v>
      </c>
      <c r="D80" s="360" t="s">
        <v>9</v>
      </c>
      <c r="E80" s="429">
        <v>3</v>
      </c>
      <c r="F80" s="413">
        <f t="shared" si="24"/>
        <v>228773.49</v>
      </c>
      <c r="G80" s="418">
        <f t="shared" si="23"/>
        <v>686320</v>
      </c>
      <c r="H80" s="5">
        <f>H12</f>
        <v>175979.61</v>
      </c>
      <c r="I80" s="276">
        <f t="shared" si="20"/>
        <v>52793.882999999994</v>
      </c>
    </row>
    <row r="81" spans="1:9" ht="30" customHeight="1">
      <c r="A81" s="394" t="s">
        <v>32</v>
      </c>
      <c r="B81" s="393" t="s">
        <v>281</v>
      </c>
      <c r="C81" s="359" t="s">
        <v>280</v>
      </c>
      <c r="D81" s="360" t="s">
        <v>9</v>
      </c>
      <c r="E81" s="429">
        <v>2</v>
      </c>
      <c r="F81" s="413">
        <f t="shared" si="24"/>
        <v>373263.29</v>
      </c>
      <c r="G81" s="418">
        <f t="shared" si="23"/>
        <v>746527</v>
      </c>
      <c r="H81" s="5">
        <f>H13</f>
        <v>287125.61</v>
      </c>
      <c r="I81" s="276">
        <f t="shared" si="20"/>
        <v>86137.68299999999</v>
      </c>
    </row>
    <row r="82" spans="1:9" ht="27" customHeight="1">
      <c r="A82" s="394" t="s">
        <v>33</v>
      </c>
      <c r="B82" s="396" t="s">
        <v>498</v>
      </c>
      <c r="C82" s="359" t="s">
        <v>362</v>
      </c>
      <c r="D82" s="366" t="s">
        <v>9</v>
      </c>
      <c r="E82" s="429">
        <v>1</v>
      </c>
      <c r="F82" s="413">
        <f t="shared" si="24"/>
        <v>961337.85</v>
      </c>
      <c r="G82" s="418">
        <f t="shared" si="23"/>
        <v>961338</v>
      </c>
      <c r="H82" s="5">
        <f>'APU 8.8'!N62</f>
        <v>739490.64999999991</v>
      </c>
      <c r="I82" s="276">
        <f t="shared" ref="I82:I92" si="25">0.3*H82</f>
        <v>221847.19499999998</v>
      </c>
    </row>
    <row r="83" spans="1:9" ht="32.450000000000003" customHeight="1">
      <c r="A83" s="394" t="s">
        <v>34</v>
      </c>
      <c r="B83" s="398" t="s">
        <v>297</v>
      </c>
      <c r="C83" s="365" t="s">
        <v>296</v>
      </c>
      <c r="D83" s="366" t="s">
        <v>9</v>
      </c>
      <c r="E83" s="429">
        <v>5</v>
      </c>
      <c r="F83" s="413">
        <f t="shared" si="24"/>
        <v>884007.46</v>
      </c>
      <c r="G83" s="418">
        <f t="shared" si="23"/>
        <v>4420037</v>
      </c>
      <c r="H83" s="5">
        <v>680005.74</v>
      </c>
      <c r="I83" s="276">
        <f t="shared" si="25"/>
        <v>204001.72199999998</v>
      </c>
    </row>
    <row r="84" spans="1:9" ht="30" customHeight="1">
      <c r="A84" s="394" t="s">
        <v>35</v>
      </c>
      <c r="B84" s="393" t="s">
        <v>307</v>
      </c>
      <c r="C84" s="359" t="s">
        <v>306</v>
      </c>
      <c r="D84" s="362" t="s">
        <v>9</v>
      </c>
      <c r="E84" s="429">
        <v>1</v>
      </c>
      <c r="F84" s="413">
        <f t="shared" si="24"/>
        <v>1692799.04</v>
      </c>
      <c r="G84" s="418">
        <f t="shared" si="23"/>
        <v>1692799</v>
      </c>
      <c r="H84" s="5">
        <v>1302153.1100000001</v>
      </c>
      <c r="I84" s="276">
        <f t="shared" si="25"/>
        <v>390645.93300000002</v>
      </c>
    </row>
    <row r="85" spans="1:9" ht="27" customHeight="1">
      <c r="A85" s="394" t="s">
        <v>336</v>
      </c>
      <c r="B85" s="398" t="s">
        <v>305</v>
      </c>
      <c r="C85" s="365" t="s">
        <v>304</v>
      </c>
      <c r="D85" s="366" t="s">
        <v>9</v>
      </c>
      <c r="E85" s="429">
        <v>1</v>
      </c>
      <c r="F85" s="413">
        <f t="shared" si="24"/>
        <v>536039.24</v>
      </c>
      <c r="G85" s="418">
        <f t="shared" si="23"/>
        <v>536039</v>
      </c>
      <c r="H85" s="5">
        <v>412337.88</v>
      </c>
      <c r="I85" s="276">
        <f t="shared" ref="I85:I90" si="26">0.3*H85</f>
        <v>123701.364</v>
      </c>
    </row>
    <row r="86" spans="1:9" ht="32.450000000000003" customHeight="1">
      <c r="A86" s="394" t="s">
        <v>337</v>
      </c>
      <c r="B86" s="396" t="s">
        <v>212</v>
      </c>
      <c r="C86" s="365" t="s">
        <v>366</v>
      </c>
      <c r="D86" s="366" t="s">
        <v>9</v>
      </c>
      <c r="E86" s="429">
        <v>2</v>
      </c>
      <c r="F86" s="413">
        <f t="shared" si="24"/>
        <v>611004.04</v>
      </c>
      <c r="G86" s="418">
        <f t="shared" si="23"/>
        <v>1222008</v>
      </c>
      <c r="H86" s="5">
        <v>470003.11</v>
      </c>
      <c r="I86" s="276">
        <f t="shared" si="26"/>
        <v>141000.93299999999</v>
      </c>
    </row>
    <row r="87" spans="1:9" ht="30" customHeight="1">
      <c r="A87" s="394" t="s">
        <v>440</v>
      </c>
      <c r="B87" s="393" t="s">
        <v>299</v>
      </c>
      <c r="C87" s="359" t="s">
        <v>298</v>
      </c>
      <c r="D87" s="366" t="s">
        <v>9</v>
      </c>
      <c r="E87" s="429">
        <v>6</v>
      </c>
      <c r="F87" s="413">
        <f t="shared" si="24"/>
        <v>32247.97</v>
      </c>
      <c r="G87" s="418">
        <f t="shared" si="23"/>
        <v>193488</v>
      </c>
      <c r="H87" s="5">
        <v>24806.13</v>
      </c>
      <c r="I87" s="276">
        <f t="shared" si="26"/>
        <v>7441.8389999999999</v>
      </c>
    </row>
    <row r="88" spans="1:9" ht="27" customHeight="1">
      <c r="A88" s="394" t="s">
        <v>441</v>
      </c>
      <c r="B88" s="393" t="s">
        <v>301</v>
      </c>
      <c r="C88" s="359" t="s">
        <v>300</v>
      </c>
      <c r="D88" s="366" t="s">
        <v>9</v>
      </c>
      <c r="E88" s="429">
        <v>4</v>
      </c>
      <c r="F88" s="413">
        <f t="shared" si="24"/>
        <v>39021.620000000003</v>
      </c>
      <c r="G88" s="418">
        <f t="shared" si="23"/>
        <v>156086</v>
      </c>
      <c r="H88" s="5">
        <v>30016.63</v>
      </c>
      <c r="I88" s="276">
        <f t="shared" si="26"/>
        <v>9004.9889999999996</v>
      </c>
    </row>
    <row r="89" spans="1:9" ht="32.450000000000003" customHeight="1">
      <c r="A89" s="394" t="s">
        <v>442</v>
      </c>
      <c r="B89" s="393" t="s">
        <v>333</v>
      </c>
      <c r="C89" s="365" t="s">
        <v>332</v>
      </c>
      <c r="D89" s="366" t="s">
        <v>9</v>
      </c>
      <c r="E89" s="429">
        <v>2</v>
      </c>
      <c r="F89" s="413">
        <f t="shared" si="24"/>
        <v>52246.73</v>
      </c>
      <c r="G89" s="418">
        <f t="shared" si="23"/>
        <v>104493</v>
      </c>
      <c r="H89" s="5">
        <v>40189.79</v>
      </c>
      <c r="I89" s="276">
        <f t="shared" si="26"/>
        <v>12056.937</v>
      </c>
    </row>
    <row r="90" spans="1:9" ht="30" customHeight="1">
      <c r="A90" s="394" t="s">
        <v>443</v>
      </c>
      <c r="B90" s="396" t="s">
        <v>499</v>
      </c>
      <c r="C90" s="365" t="s">
        <v>367</v>
      </c>
      <c r="D90" s="366" t="s">
        <v>9</v>
      </c>
      <c r="E90" s="429">
        <v>1</v>
      </c>
      <c r="F90" s="413">
        <f t="shared" si="24"/>
        <v>257139.56</v>
      </c>
      <c r="G90" s="418">
        <f t="shared" si="23"/>
        <v>257140</v>
      </c>
      <c r="H90" s="5">
        <f>'APU 8.16 '!N62</f>
        <v>197799.66000000003</v>
      </c>
      <c r="I90" s="276">
        <f t="shared" si="26"/>
        <v>59339.898000000008</v>
      </c>
    </row>
    <row r="91" spans="1:9" ht="27" customHeight="1">
      <c r="A91" s="394" t="s">
        <v>444</v>
      </c>
      <c r="B91" s="393" t="s">
        <v>380</v>
      </c>
      <c r="C91" s="359" t="s">
        <v>379</v>
      </c>
      <c r="D91" s="366" t="s">
        <v>9</v>
      </c>
      <c r="E91" s="429">
        <v>36</v>
      </c>
      <c r="F91" s="413">
        <f t="shared" si="24"/>
        <v>1359981.94</v>
      </c>
      <c r="G91" s="418">
        <f t="shared" si="23"/>
        <v>48959350</v>
      </c>
      <c r="H91" s="5">
        <f>H52</f>
        <v>1046139.95</v>
      </c>
      <c r="I91" s="276">
        <f t="shared" si="25"/>
        <v>313841.98499999999</v>
      </c>
    </row>
    <row r="92" spans="1:9" ht="32.450000000000003" customHeight="1" thickBot="1">
      <c r="A92" s="394" t="s">
        <v>445</v>
      </c>
      <c r="B92" s="393" t="s">
        <v>219</v>
      </c>
      <c r="C92" s="359" t="s">
        <v>130</v>
      </c>
      <c r="D92" s="366" t="s">
        <v>9</v>
      </c>
      <c r="E92" s="429">
        <v>2</v>
      </c>
      <c r="F92" s="413">
        <f t="shared" si="24"/>
        <v>1264774.06</v>
      </c>
      <c r="G92" s="418">
        <f t="shared" si="23"/>
        <v>2529548</v>
      </c>
      <c r="H92" s="5">
        <f>'APU 1.9'!N59</f>
        <v>972903.12</v>
      </c>
      <c r="I92" s="276">
        <f t="shared" si="25"/>
        <v>291870.93599999999</v>
      </c>
    </row>
    <row r="93" spans="1:9" ht="30" customHeight="1" thickBot="1">
      <c r="A93" s="440" t="s">
        <v>446</v>
      </c>
      <c r="B93" s="441"/>
      <c r="C93" s="441"/>
      <c r="D93" s="441"/>
      <c r="E93" s="441"/>
      <c r="F93" s="441"/>
      <c r="G93" s="442"/>
      <c r="I93" s="276">
        <f t="shared" si="20"/>
        <v>0</v>
      </c>
    </row>
    <row r="94" spans="1:9" ht="31.5" customHeight="1" thickBot="1">
      <c r="A94" s="392" t="s">
        <v>36</v>
      </c>
      <c r="B94" s="393" t="s">
        <v>500</v>
      </c>
      <c r="C94" s="368" t="s">
        <v>371</v>
      </c>
      <c r="D94" s="360" t="s">
        <v>9</v>
      </c>
      <c r="E94" s="428">
        <v>1</v>
      </c>
      <c r="F94" s="413">
        <f>ROUND(H94+I94,2)</f>
        <v>105658.74</v>
      </c>
      <c r="G94" s="418">
        <f>ROUND(E94*F94,0)</f>
        <v>105659</v>
      </c>
      <c r="H94" s="5">
        <f>'APU 9.1'!N62</f>
        <v>81275.95</v>
      </c>
      <c r="I94" s="276">
        <f t="shared" si="20"/>
        <v>24382.785</v>
      </c>
    </row>
    <row r="95" spans="1:9" ht="40.9" customHeight="1">
      <c r="A95" s="443" t="s">
        <v>342</v>
      </c>
      <c r="B95" s="444"/>
      <c r="C95" s="444"/>
      <c r="D95" s="444"/>
      <c r="E95" s="444"/>
      <c r="F95" s="444"/>
      <c r="G95" s="444"/>
      <c r="I95" s="276"/>
    </row>
    <row r="96" spans="1:9" ht="31.9" customHeight="1" thickBot="1">
      <c r="A96" s="394" t="s">
        <v>37</v>
      </c>
      <c r="B96" s="395" t="s">
        <v>319</v>
      </c>
      <c r="C96" s="368" t="s">
        <v>320</v>
      </c>
      <c r="D96" s="366" t="s">
        <v>12</v>
      </c>
      <c r="E96" s="429">
        <f>SUM(E67:E69)</f>
        <v>174</v>
      </c>
      <c r="F96" s="413">
        <f>ROUND(H96+I96,2)</f>
        <v>3594.63</v>
      </c>
      <c r="G96" s="418">
        <f>ROUND(E96*F96,0)</f>
        <v>625466</v>
      </c>
      <c r="H96" s="5">
        <v>2765.1</v>
      </c>
      <c r="I96" s="276">
        <f t="shared" ref="I96" si="27">0.3*H96</f>
        <v>829.53</v>
      </c>
    </row>
    <row r="97" spans="1:9" s="4" customFormat="1" ht="30" customHeight="1" thickBot="1">
      <c r="A97" s="483" t="s">
        <v>372</v>
      </c>
      <c r="B97" s="484"/>
      <c r="C97" s="484"/>
      <c r="D97" s="484"/>
      <c r="E97" s="484"/>
      <c r="F97" s="796"/>
      <c r="G97" s="419">
        <f>SUM(G67:G96)</f>
        <v>119772689</v>
      </c>
      <c r="H97" s="278"/>
      <c r="I97" s="276">
        <f t="shared" si="20"/>
        <v>0</v>
      </c>
    </row>
    <row r="98" spans="1:9" ht="17.25" thickBot="1">
      <c r="A98" s="445" t="s">
        <v>373</v>
      </c>
      <c r="B98" s="446"/>
      <c r="C98" s="446"/>
      <c r="D98" s="446"/>
      <c r="E98" s="446"/>
      <c r="F98" s="446"/>
      <c r="G98" s="447"/>
      <c r="I98" s="276">
        <f t="shared" si="20"/>
        <v>0</v>
      </c>
    </row>
    <row r="99" spans="1:9" ht="30" customHeight="1">
      <c r="A99" s="448" t="s">
        <v>2</v>
      </c>
      <c r="B99" s="450"/>
      <c r="C99" s="448" t="s">
        <v>3</v>
      </c>
      <c r="D99" s="450" t="s">
        <v>4</v>
      </c>
      <c r="E99" s="452" t="s">
        <v>5</v>
      </c>
      <c r="F99" s="454" t="str">
        <f>F8</f>
        <v>VALOR UNITARIO</v>
      </c>
      <c r="G99" s="456" t="s">
        <v>6</v>
      </c>
      <c r="I99" s="276">
        <f t="shared" si="20"/>
        <v>0</v>
      </c>
    </row>
    <row r="100" spans="1:9" ht="30" customHeight="1" thickBot="1">
      <c r="A100" s="449"/>
      <c r="B100" s="451"/>
      <c r="C100" s="449"/>
      <c r="D100" s="451"/>
      <c r="E100" s="453"/>
      <c r="F100" s="455"/>
      <c r="G100" s="457"/>
      <c r="I100" s="276">
        <f t="shared" si="20"/>
        <v>0</v>
      </c>
    </row>
    <row r="101" spans="1:9" ht="30" customHeight="1" thickBot="1">
      <c r="A101" s="440" t="s">
        <v>345</v>
      </c>
      <c r="B101" s="441"/>
      <c r="C101" s="441"/>
      <c r="D101" s="441"/>
      <c r="E101" s="441"/>
      <c r="F101" s="441"/>
      <c r="G101" s="442"/>
      <c r="I101" s="276">
        <f t="shared" si="20"/>
        <v>0</v>
      </c>
    </row>
    <row r="102" spans="1:9" ht="30" customHeight="1">
      <c r="A102" s="392" t="s">
        <v>38</v>
      </c>
      <c r="B102" s="393" t="s">
        <v>242</v>
      </c>
      <c r="C102" s="359" t="s">
        <v>241</v>
      </c>
      <c r="D102" s="360" t="s">
        <v>12</v>
      </c>
      <c r="E102" s="428">
        <v>23.94</v>
      </c>
      <c r="F102" s="413">
        <f>ROUND(H102+I102,2)</f>
        <v>91750.92</v>
      </c>
      <c r="G102" s="418">
        <f t="shared" ref="G102:G108" si="28">ROUND(E102*F102,0)</f>
        <v>2196517</v>
      </c>
      <c r="H102" s="5">
        <f>H67</f>
        <v>70577.63</v>
      </c>
      <c r="I102" s="276">
        <f t="shared" si="20"/>
        <v>21173.289000000001</v>
      </c>
    </row>
    <row r="103" spans="1:9" ht="30" customHeight="1">
      <c r="A103" s="392" t="s">
        <v>39</v>
      </c>
      <c r="B103" s="393" t="s">
        <v>243</v>
      </c>
      <c r="C103" s="359" t="s">
        <v>239</v>
      </c>
      <c r="D103" s="364" t="s">
        <v>12</v>
      </c>
      <c r="E103" s="428">
        <v>39.9</v>
      </c>
      <c r="F103" s="413">
        <f t="shared" ref="F103:F108" si="29">ROUND(H103+I103,2)</f>
        <v>127653.45</v>
      </c>
      <c r="G103" s="418">
        <f t="shared" si="28"/>
        <v>5093373</v>
      </c>
      <c r="H103" s="5">
        <f t="shared" ref="H103:H105" si="30">H68</f>
        <v>98194.96</v>
      </c>
      <c r="I103" s="276">
        <f t="shared" si="20"/>
        <v>29458.488000000001</v>
      </c>
    </row>
    <row r="104" spans="1:9" ht="30" customHeight="1">
      <c r="A104" s="392" t="s">
        <v>348</v>
      </c>
      <c r="B104" s="396" t="s">
        <v>248</v>
      </c>
      <c r="C104" s="359" t="s">
        <v>240</v>
      </c>
      <c r="D104" s="364" t="s">
        <v>12</v>
      </c>
      <c r="E104" s="428">
        <v>15.96</v>
      </c>
      <c r="F104" s="413">
        <f t="shared" si="29"/>
        <v>57524.68</v>
      </c>
      <c r="G104" s="418">
        <f t="shared" si="28"/>
        <v>918094</v>
      </c>
      <c r="H104" s="5">
        <f>'APU 3.3 '!N59</f>
        <v>44249.75</v>
      </c>
      <c r="I104" s="276">
        <f t="shared" si="20"/>
        <v>13274.924999999999</v>
      </c>
    </row>
    <row r="105" spans="1:9" ht="30" customHeight="1">
      <c r="A105" s="392" t="s">
        <v>349</v>
      </c>
      <c r="B105" s="393" t="s">
        <v>250</v>
      </c>
      <c r="C105" s="359" t="s">
        <v>249</v>
      </c>
      <c r="D105" s="364" t="s">
        <v>7</v>
      </c>
      <c r="E105" s="428">
        <v>229.3</v>
      </c>
      <c r="F105" s="413">
        <f t="shared" si="29"/>
        <v>10047.09</v>
      </c>
      <c r="G105" s="418">
        <f t="shared" si="28"/>
        <v>2303798</v>
      </c>
      <c r="H105" s="5">
        <f t="shared" si="30"/>
        <v>7728.53</v>
      </c>
      <c r="I105" s="276">
        <f t="shared" si="20"/>
        <v>2318.5589999999997</v>
      </c>
    </row>
    <row r="106" spans="1:9" ht="30" customHeight="1">
      <c r="A106" s="392" t="s">
        <v>350</v>
      </c>
      <c r="B106" s="393" t="s">
        <v>252</v>
      </c>
      <c r="C106" s="359" t="s">
        <v>251</v>
      </c>
      <c r="D106" s="364" t="s">
        <v>7</v>
      </c>
      <c r="E106" s="428">
        <v>229.3</v>
      </c>
      <c r="F106" s="413">
        <f t="shared" si="29"/>
        <v>36806.54</v>
      </c>
      <c r="G106" s="418">
        <f t="shared" si="28"/>
        <v>8439740</v>
      </c>
      <c r="H106" s="5">
        <f>H71</f>
        <v>28312.720000000001</v>
      </c>
      <c r="I106" s="276">
        <f t="shared" si="20"/>
        <v>8493.8160000000007</v>
      </c>
    </row>
    <row r="107" spans="1:9" ht="30" customHeight="1">
      <c r="A107" s="392" t="s">
        <v>351</v>
      </c>
      <c r="B107" s="393" t="s">
        <v>262</v>
      </c>
      <c r="C107" s="359" t="s">
        <v>253</v>
      </c>
      <c r="D107" s="364" t="s">
        <v>12</v>
      </c>
      <c r="E107" s="428">
        <v>22.05</v>
      </c>
      <c r="F107" s="413">
        <f t="shared" si="29"/>
        <v>161548.48000000001</v>
      </c>
      <c r="G107" s="418">
        <f t="shared" si="28"/>
        <v>3562144</v>
      </c>
      <c r="H107" s="5">
        <f t="shared" ref="H107:H108" si="31">H72</f>
        <v>124268.06</v>
      </c>
      <c r="I107" s="276">
        <f t="shared" si="20"/>
        <v>37280.417999999998</v>
      </c>
    </row>
    <row r="108" spans="1:9" ht="30" customHeight="1" thickBot="1">
      <c r="A108" s="392" t="s">
        <v>352</v>
      </c>
      <c r="B108" s="393" t="s">
        <v>264</v>
      </c>
      <c r="C108" s="359" t="s">
        <v>263</v>
      </c>
      <c r="D108" s="364" t="s">
        <v>12</v>
      </c>
      <c r="E108" s="428">
        <v>57.1</v>
      </c>
      <c r="F108" s="413">
        <f t="shared" si="29"/>
        <v>41265.03</v>
      </c>
      <c r="G108" s="418">
        <f t="shared" si="28"/>
        <v>2356233</v>
      </c>
      <c r="H108" s="5">
        <f t="shared" si="31"/>
        <v>31742.33</v>
      </c>
      <c r="I108" s="276">
        <f t="shared" si="20"/>
        <v>9522.6990000000005</v>
      </c>
    </row>
    <row r="109" spans="1:9" ht="30" customHeight="1" thickBot="1">
      <c r="A109" s="440" t="s">
        <v>346</v>
      </c>
      <c r="B109" s="441"/>
      <c r="C109" s="441"/>
      <c r="D109" s="444"/>
      <c r="E109" s="441"/>
      <c r="F109" s="441"/>
      <c r="G109" s="442"/>
      <c r="I109" s="276">
        <f t="shared" si="20"/>
        <v>0</v>
      </c>
    </row>
    <row r="110" spans="1:9" ht="42" customHeight="1">
      <c r="A110" s="394" t="s">
        <v>40</v>
      </c>
      <c r="B110" s="396" t="s">
        <v>288</v>
      </c>
      <c r="C110" s="359" t="s">
        <v>265</v>
      </c>
      <c r="D110" s="366" t="s">
        <v>9</v>
      </c>
      <c r="E110" s="429">
        <v>4</v>
      </c>
      <c r="F110" s="413">
        <f>ROUND(H110+I110,2)</f>
        <v>181062.39</v>
      </c>
      <c r="G110" s="418">
        <f t="shared" ref="G110:G116" si="32">ROUND(E110*F110,0)</f>
        <v>724250</v>
      </c>
      <c r="H110" s="5">
        <f>'APU4.1'!N62</f>
        <v>139278.76</v>
      </c>
      <c r="I110" s="276">
        <f t="shared" si="20"/>
        <v>41783.628000000004</v>
      </c>
    </row>
    <row r="111" spans="1:9" ht="30" customHeight="1">
      <c r="A111" s="394" t="s">
        <v>353</v>
      </c>
      <c r="B111" s="396" t="s">
        <v>502</v>
      </c>
      <c r="C111" s="359" t="s">
        <v>289</v>
      </c>
      <c r="D111" s="370" t="s">
        <v>9</v>
      </c>
      <c r="E111" s="429">
        <v>1</v>
      </c>
      <c r="F111" s="413">
        <f t="shared" ref="F111:F116" si="33">ROUND(H111+I111,2)</f>
        <v>312536.71999999997</v>
      </c>
      <c r="G111" s="418">
        <f t="shared" si="32"/>
        <v>312537</v>
      </c>
      <c r="H111" s="5">
        <f>'APU 12.2'!N62</f>
        <v>240412.86</v>
      </c>
      <c r="I111" s="276">
        <f t="shared" si="20"/>
        <v>72123.857999999993</v>
      </c>
    </row>
    <row r="112" spans="1:9" ht="30" customHeight="1">
      <c r="A112" s="394" t="s">
        <v>354</v>
      </c>
      <c r="B112" s="396" t="s">
        <v>497</v>
      </c>
      <c r="C112" s="365" t="s">
        <v>360</v>
      </c>
      <c r="D112" s="366" t="s">
        <v>9</v>
      </c>
      <c r="E112" s="429">
        <v>2</v>
      </c>
      <c r="F112" s="413">
        <f t="shared" si="33"/>
        <v>62066.62</v>
      </c>
      <c r="G112" s="418">
        <f t="shared" si="32"/>
        <v>124133</v>
      </c>
      <c r="H112" s="5">
        <f>'APU 8.4 '!N62</f>
        <v>47743.55</v>
      </c>
      <c r="I112" s="276">
        <f t="shared" si="20"/>
        <v>14323.065000000001</v>
      </c>
    </row>
    <row r="113" spans="1:10" ht="30" customHeight="1">
      <c r="A113" s="394" t="s">
        <v>355</v>
      </c>
      <c r="B113" s="398" t="s">
        <v>297</v>
      </c>
      <c r="C113" s="365" t="s">
        <v>296</v>
      </c>
      <c r="D113" s="366" t="s">
        <v>9</v>
      </c>
      <c r="E113" s="429">
        <v>12</v>
      </c>
      <c r="F113" s="413">
        <f t="shared" si="33"/>
        <v>884007.46</v>
      </c>
      <c r="G113" s="418">
        <f t="shared" si="32"/>
        <v>10608090</v>
      </c>
      <c r="H113" s="5">
        <f>H83</f>
        <v>680005.74</v>
      </c>
      <c r="I113" s="276">
        <f t="shared" si="20"/>
        <v>204001.72199999998</v>
      </c>
    </row>
    <row r="114" spans="1:10" ht="35.450000000000003" customHeight="1">
      <c r="A114" s="394" t="s">
        <v>356</v>
      </c>
      <c r="B114" s="398" t="s">
        <v>303</v>
      </c>
      <c r="C114" s="365" t="s">
        <v>302</v>
      </c>
      <c r="D114" s="366" t="s">
        <v>9</v>
      </c>
      <c r="E114" s="429">
        <v>7</v>
      </c>
      <c r="F114" s="413">
        <f t="shared" si="33"/>
        <v>147307.79999999999</v>
      </c>
      <c r="G114" s="418">
        <f t="shared" si="32"/>
        <v>1031155</v>
      </c>
      <c r="H114" s="5">
        <v>113313.69</v>
      </c>
      <c r="I114" s="276">
        <f t="shared" si="20"/>
        <v>33994.106999999996</v>
      </c>
    </row>
    <row r="115" spans="1:10" ht="27" customHeight="1">
      <c r="A115" s="394" t="s">
        <v>357</v>
      </c>
      <c r="B115" s="393" t="s">
        <v>307</v>
      </c>
      <c r="C115" s="359" t="s">
        <v>306</v>
      </c>
      <c r="D115" s="362" t="s">
        <v>9</v>
      </c>
      <c r="E115" s="429">
        <v>5</v>
      </c>
      <c r="F115" s="413">
        <f t="shared" si="33"/>
        <v>1692799.04</v>
      </c>
      <c r="G115" s="418">
        <f t="shared" si="32"/>
        <v>8463995</v>
      </c>
      <c r="H115" s="5">
        <v>1302153.1100000001</v>
      </c>
      <c r="I115" s="276">
        <f t="shared" si="20"/>
        <v>390645.93300000002</v>
      </c>
    </row>
    <row r="116" spans="1:10" ht="32.450000000000003" customHeight="1" thickBot="1">
      <c r="A116" s="394" t="s">
        <v>358</v>
      </c>
      <c r="B116" s="393" t="s">
        <v>380</v>
      </c>
      <c r="C116" s="359" t="s">
        <v>379</v>
      </c>
      <c r="D116" s="366" t="s">
        <v>9</v>
      </c>
      <c r="E116" s="429">
        <f>SUM(E113:E115)</f>
        <v>24</v>
      </c>
      <c r="F116" s="413">
        <f t="shared" si="33"/>
        <v>1359981.94</v>
      </c>
      <c r="G116" s="418">
        <f t="shared" si="32"/>
        <v>32639567</v>
      </c>
      <c r="H116" s="5">
        <f>H91</f>
        <v>1046139.95</v>
      </c>
      <c r="I116" s="276">
        <f t="shared" si="20"/>
        <v>313841.98499999999</v>
      </c>
    </row>
    <row r="117" spans="1:10" ht="40.9" customHeight="1">
      <c r="A117" s="443" t="s">
        <v>447</v>
      </c>
      <c r="B117" s="444"/>
      <c r="C117" s="444"/>
      <c r="D117" s="444"/>
      <c r="E117" s="444"/>
      <c r="F117" s="444"/>
      <c r="G117" s="444"/>
      <c r="I117" s="276"/>
    </row>
    <row r="118" spans="1:10" ht="31.9" customHeight="1" thickBot="1">
      <c r="A118" s="394" t="s">
        <v>41</v>
      </c>
      <c r="B118" s="395" t="s">
        <v>319</v>
      </c>
      <c r="C118" s="368" t="s">
        <v>320</v>
      </c>
      <c r="D118" s="366" t="s">
        <v>12</v>
      </c>
      <c r="E118" s="429">
        <f>SUM(E102:E104)</f>
        <v>79.800000000000011</v>
      </c>
      <c r="F118" s="413">
        <f>ROUND(H118+I118,2)</f>
        <v>3594.63</v>
      </c>
      <c r="G118" s="418">
        <f>ROUND(E118*F118,0)</f>
        <v>286851</v>
      </c>
      <c r="H118" s="5">
        <v>2765.1</v>
      </c>
      <c r="I118" s="276">
        <f t="shared" ref="I118" si="34">0.3*H118</f>
        <v>829.53</v>
      </c>
    </row>
    <row r="119" spans="1:10" s="4" customFormat="1" ht="30" customHeight="1" thickBot="1">
      <c r="A119" s="483" t="s">
        <v>374</v>
      </c>
      <c r="B119" s="484"/>
      <c r="C119" s="484"/>
      <c r="D119" s="484"/>
      <c r="E119" s="484"/>
      <c r="F119" s="796"/>
      <c r="G119" s="419">
        <f>SUM(G102:G118)</f>
        <v>79060477</v>
      </c>
      <c r="H119" s="278"/>
      <c r="I119" s="5">
        <f t="shared" ref="I119" si="35">0.3*H119</f>
        <v>0</v>
      </c>
    </row>
    <row r="120" spans="1:10" ht="17.25" thickBot="1">
      <c r="A120" s="445" t="s">
        <v>387</v>
      </c>
      <c r="B120" s="446"/>
      <c r="C120" s="446"/>
      <c r="D120" s="446"/>
      <c r="E120" s="446"/>
      <c r="F120" s="446"/>
      <c r="G120" s="447"/>
    </row>
    <row r="121" spans="1:10">
      <c r="A121" s="448" t="s">
        <v>2</v>
      </c>
      <c r="B121" s="450" t="s">
        <v>8</v>
      </c>
      <c r="C121" s="448" t="s">
        <v>3</v>
      </c>
      <c r="D121" s="450" t="s">
        <v>4</v>
      </c>
      <c r="E121" s="452" t="s">
        <v>5</v>
      </c>
      <c r="F121" s="454" t="str">
        <f>+F146</f>
        <v>VALOR UNITARIO</v>
      </c>
      <c r="G121" s="456" t="s">
        <v>6</v>
      </c>
    </row>
    <row r="122" spans="1:10" ht="17.25" thickBot="1">
      <c r="A122" s="449"/>
      <c r="B122" s="451"/>
      <c r="C122" s="449"/>
      <c r="D122" s="451"/>
      <c r="E122" s="453"/>
      <c r="F122" s="455"/>
      <c r="G122" s="457"/>
    </row>
    <row r="123" spans="1:10" ht="30" customHeight="1" thickBot="1">
      <c r="A123" s="440" t="s">
        <v>609</v>
      </c>
      <c r="B123" s="441"/>
      <c r="C123" s="441"/>
      <c r="D123" s="441"/>
      <c r="E123" s="441"/>
      <c r="F123" s="441"/>
      <c r="G123" s="442"/>
    </row>
    <row r="124" spans="1:10" ht="30" customHeight="1">
      <c r="A124" s="392" t="s">
        <v>42</v>
      </c>
      <c r="B124" s="393" t="s">
        <v>277</v>
      </c>
      <c r="C124" s="359" t="s">
        <v>276</v>
      </c>
      <c r="D124" s="362" t="s">
        <v>9</v>
      </c>
      <c r="E124" s="428">
        <v>6</v>
      </c>
      <c r="F124" s="413">
        <f>ROUND(H124+I124,2)</f>
        <v>223823.09</v>
      </c>
      <c r="G124" s="414">
        <f t="shared" ref="G124:G134" si="36">ROUND(F124*E124,0)</f>
        <v>1342939</v>
      </c>
      <c r="H124" s="5">
        <v>172171.61</v>
      </c>
      <c r="I124" s="5">
        <f t="shared" ref="I124:I143" si="37">0.3*H124</f>
        <v>51651.482999999993</v>
      </c>
    </row>
    <row r="125" spans="1:10" ht="30" customHeight="1">
      <c r="A125" s="392" t="s">
        <v>448</v>
      </c>
      <c r="B125" s="393" t="s">
        <v>279</v>
      </c>
      <c r="C125" s="359" t="s">
        <v>278</v>
      </c>
      <c r="D125" s="362" t="s">
        <v>9</v>
      </c>
      <c r="E125" s="428">
        <v>3</v>
      </c>
      <c r="F125" s="413">
        <f t="shared" ref="F125:F134" si="38">ROUND(H125+I125,2)</f>
        <v>228773.49</v>
      </c>
      <c r="G125" s="414">
        <f t="shared" si="36"/>
        <v>686320</v>
      </c>
      <c r="H125" s="5">
        <v>175979.61</v>
      </c>
      <c r="I125" s="5">
        <f t="shared" si="37"/>
        <v>52793.882999999994</v>
      </c>
    </row>
    <row r="126" spans="1:10" ht="30" customHeight="1">
      <c r="A126" s="392" t="s">
        <v>449</v>
      </c>
      <c r="B126" s="393" t="s">
        <v>217</v>
      </c>
      <c r="C126" s="359" t="s">
        <v>388</v>
      </c>
      <c r="D126" s="362" t="s">
        <v>9</v>
      </c>
      <c r="E126" s="428">
        <v>4</v>
      </c>
      <c r="F126" s="413">
        <f t="shared" si="38"/>
        <v>133413.94</v>
      </c>
      <c r="G126" s="414">
        <f t="shared" si="36"/>
        <v>533656</v>
      </c>
      <c r="H126" s="5">
        <v>102626.11</v>
      </c>
      <c r="I126" s="5">
        <f t="shared" si="37"/>
        <v>30787.832999999999</v>
      </c>
    </row>
    <row r="127" spans="1:10" ht="30" customHeight="1">
      <c r="A127" s="392" t="s">
        <v>450</v>
      </c>
      <c r="B127" s="393" t="s">
        <v>339</v>
      </c>
      <c r="C127" s="359" t="s">
        <v>389</v>
      </c>
      <c r="D127" s="362" t="s">
        <v>9</v>
      </c>
      <c r="E127" s="428">
        <v>1</v>
      </c>
      <c r="F127" s="413">
        <f t="shared" si="38"/>
        <v>384659.26</v>
      </c>
      <c r="G127" s="414">
        <f t="shared" si="36"/>
        <v>384659</v>
      </c>
      <c r="H127" s="5">
        <v>295891.74</v>
      </c>
      <c r="I127" s="5">
        <f t="shared" si="37"/>
        <v>88767.521999999997</v>
      </c>
    </row>
    <row r="128" spans="1:10" ht="30" customHeight="1">
      <c r="A128" s="392" t="s">
        <v>451</v>
      </c>
      <c r="B128" s="393" t="s">
        <v>299</v>
      </c>
      <c r="C128" s="359" t="s">
        <v>298</v>
      </c>
      <c r="D128" s="362" t="s">
        <v>9</v>
      </c>
      <c r="E128" s="428">
        <v>2</v>
      </c>
      <c r="F128" s="413">
        <f t="shared" si="38"/>
        <v>32247.97</v>
      </c>
      <c r="G128" s="414">
        <f t="shared" si="36"/>
        <v>64496</v>
      </c>
      <c r="H128" s="5">
        <v>24806.13</v>
      </c>
      <c r="I128" s="5">
        <f t="shared" si="37"/>
        <v>7441.8389999999999</v>
      </c>
      <c r="J128"/>
    </row>
    <row r="129" spans="1:10" ht="30" customHeight="1">
      <c r="A129" s="392" t="s">
        <v>452</v>
      </c>
      <c r="B129" s="393" t="s">
        <v>301</v>
      </c>
      <c r="C129" s="359" t="s">
        <v>300</v>
      </c>
      <c r="D129" s="362" t="s">
        <v>9</v>
      </c>
      <c r="E129" s="428">
        <v>2</v>
      </c>
      <c r="F129" s="413">
        <f t="shared" si="38"/>
        <v>39021.620000000003</v>
      </c>
      <c r="G129" s="414">
        <f t="shared" si="36"/>
        <v>78043</v>
      </c>
      <c r="H129" s="5">
        <v>30016.63</v>
      </c>
      <c r="I129" s="5">
        <f t="shared" si="37"/>
        <v>9004.9889999999996</v>
      </c>
      <c r="J129"/>
    </row>
    <row r="130" spans="1:10" ht="30" customHeight="1">
      <c r="A130" s="392" t="s">
        <v>453</v>
      </c>
      <c r="B130" s="393" t="s">
        <v>303</v>
      </c>
      <c r="C130" s="359" t="s">
        <v>302</v>
      </c>
      <c r="D130" s="362" t="s">
        <v>9</v>
      </c>
      <c r="E130" s="428">
        <v>2</v>
      </c>
      <c r="F130" s="413">
        <f t="shared" si="38"/>
        <v>147307.79999999999</v>
      </c>
      <c r="G130" s="414">
        <f t="shared" si="36"/>
        <v>294616</v>
      </c>
      <c r="H130" s="5">
        <v>113313.69</v>
      </c>
      <c r="I130" s="5">
        <f t="shared" si="37"/>
        <v>33994.106999999996</v>
      </c>
      <c r="J130"/>
    </row>
    <row r="131" spans="1:10" ht="30" customHeight="1">
      <c r="A131" s="392" t="s">
        <v>610</v>
      </c>
      <c r="B131" s="393" t="s">
        <v>212</v>
      </c>
      <c r="C131" s="359" t="s">
        <v>366</v>
      </c>
      <c r="D131" s="362" t="s">
        <v>9</v>
      </c>
      <c r="E131" s="428">
        <v>3</v>
      </c>
      <c r="F131" s="413">
        <f t="shared" si="38"/>
        <v>611004.04</v>
      </c>
      <c r="G131" s="414">
        <f t="shared" si="36"/>
        <v>1833012</v>
      </c>
      <c r="H131" s="5">
        <v>470003.11</v>
      </c>
      <c r="I131" s="5">
        <f t="shared" si="37"/>
        <v>141000.93299999999</v>
      </c>
    </row>
    <row r="132" spans="1:10" ht="30" customHeight="1">
      <c r="A132" s="392" t="s">
        <v>611</v>
      </c>
      <c r="B132" s="393" t="s">
        <v>211</v>
      </c>
      <c r="C132" s="359" t="s">
        <v>129</v>
      </c>
      <c r="D132" s="362" t="s">
        <v>9</v>
      </c>
      <c r="E132" s="428">
        <v>3</v>
      </c>
      <c r="F132" s="413">
        <f t="shared" si="38"/>
        <v>1140940.3999999999</v>
      </c>
      <c r="G132" s="414">
        <f t="shared" si="36"/>
        <v>3422821</v>
      </c>
      <c r="H132" s="5">
        <f>'APU 1.4'!N59</f>
        <v>877646.46</v>
      </c>
      <c r="I132" s="5">
        <f t="shared" si="37"/>
        <v>263293.93799999997</v>
      </c>
    </row>
    <row r="133" spans="1:10" ht="43.15" customHeight="1">
      <c r="A133" s="392" t="s">
        <v>612</v>
      </c>
      <c r="B133" s="393" t="s">
        <v>380</v>
      </c>
      <c r="C133" s="359" t="s">
        <v>384</v>
      </c>
      <c r="D133" s="362" t="s">
        <v>9</v>
      </c>
      <c r="E133" s="428">
        <v>29</v>
      </c>
      <c r="F133" s="413">
        <f t="shared" si="38"/>
        <v>1359981.16</v>
      </c>
      <c r="G133" s="414">
        <f t="shared" si="36"/>
        <v>39439454</v>
      </c>
      <c r="H133" s="5">
        <v>1046139.35</v>
      </c>
      <c r="I133" s="5">
        <f t="shared" si="37"/>
        <v>313841.80499999999</v>
      </c>
    </row>
    <row r="134" spans="1:10" ht="36" customHeight="1" thickBot="1">
      <c r="A134" s="392" t="s">
        <v>613</v>
      </c>
      <c r="B134" s="393" t="s">
        <v>219</v>
      </c>
      <c r="C134" s="359" t="s">
        <v>130</v>
      </c>
      <c r="D134" s="362" t="s">
        <v>9</v>
      </c>
      <c r="E134" s="428">
        <v>3</v>
      </c>
      <c r="F134" s="413">
        <f t="shared" si="38"/>
        <v>1264774.06</v>
      </c>
      <c r="G134" s="414">
        <f t="shared" si="36"/>
        <v>3794322</v>
      </c>
      <c r="H134" s="5">
        <f>'APU 1.9'!N59</f>
        <v>972903.12</v>
      </c>
      <c r="I134" s="5">
        <f t="shared" si="37"/>
        <v>291870.93599999999</v>
      </c>
    </row>
    <row r="135" spans="1:10" ht="30" customHeight="1" thickBot="1">
      <c r="A135" s="440" t="s">
        <v>614</v>
      </c>
      <c r="B135" s="441"/>
      <c r="C135" s="441"/>
      <c r="D135" s="441"/>
      <c r="E135" s="441"/>
      <c r="F135" s="441"/>
      <c r="G135" s="442"/>
    </row>
    <row r="136" spans="1:10" ht="29.65" customHeight="1">
      <c r="A136" s="486" t="s">
        <v>615</v>
      </c>
      <c r="B136" s="487"/>
      <c r="C136" s="487"/>
      <c r="D136" s="487"/>
      <c r="E136" s="487"/>
      <c r="F136" s="487"/>
      <c r="G136" s="488"/>
    </row>
    <row r="137" spans="1:10" ht="46.15" customHeight="1">
      <c r="A137" s="380" t="s">
        <v>616</v>
      </c>
      <c r="B137" s="398" t="s">
        <v>341</v>
      </c>
      <c r="C137" s="365" t="s">
        <v>385</v>
      </c>
      <c r="D137" s="366" t="s">
        <v>13</v>
      </c>
      <c r="E137" s="430">
        <f>30+2</f>
        <v>32</v>
      </c>
      <c r="F137" s="413">
        <f>ROUND(H137+I137,2)</f>
        <v>462607.89</v>
      </c>
      <c r="G137" s="415">
        <f>ROUND(F137*E137,0)</f>
        <v>14803452</v>
      </c>
      <c r="H137" s="5">
        <v>355852.22</v>
      </c>
      <c r="I137" s="5">
        <f t="shared" si="37"/>
        <v>106755.66599999998</v>
      </c>
    </row>
    <row r="138" spans="1:10" ht="30" customHeight="1">
      <c r="A138" s="380" t="s">
        <v>617</v>
      </c>
      <c r="B138" s="398" t="s">
        <v>242</v>
      </c>
      <c r="C138" s="365" t="s">
        <v>390</v>
      </c>
      <c r="D138" s="366" t="s">
        <v>12</v>
      </c>
      <c r="E138" s="430">
        <v>0.19</v>
      </c>
      <c r="F138" s="413">
        <f t="shared" ref="F138:F139" si="39">ROUND(H138+I138,2)</f>
        <v>91750.92</v>
      </c>
      <c r="G138" s="415">
        <f>ROUND(F138*E138,0)</f>
        <v>17433</v>
      </c>
      <c r="H138" s="5">
        <v>70577.63</v>
      </c>
      <c r="I138" s="5">
        <f t="shared" si="37"/>
        <v>21173.289000000001</v>
      </c>
    </row>
    <row r="139" spans="1:10" ht="30" customHeight="1">
      <c r="A139" s="380" t="s">
        <v>618</v>
      </c>
      <c r="B139" s="398" t="s">
        <v>386</v>
      </c>
      <c r="C139" s="365" t="s">
        <v>195</v>
      </c>
      <c r="D139" s="366" t="s">
        <v>12</v>
      </c>
      <c r="E139" s="430">
        <v>0.2</v>
      </c>
      <c r="F139" s="413">
        <f t="shared" si="39"/>
        <v>723648.78</v>
      </c>
      <c r="G139" s="415">
        <f>ROUND(F139*E139,0)</f>
        <v>144730</v>
      </c>
      <c r="H139" s="5">
        <v>556652.91</v>
      </c>
      <c r="I139" s="5">
        <f t="shared" si="37"/>
        <v>166995.87299999999</v>
      </c>
    </row>
    <row r="140" spans="1:10" ht="30" customHeight="1">
      <c r="A140" s="489" t="s">
        <v>619</v>
      </c>
      <c r="B140" s="490"/>
      <c r="C140" s="490"/>
      <c r="D140" s="490"/>
      <c r="E140" s="490"/>
      <c r="F140" s="490"/>
      <c r="G140" s="491"/>
      <c r="H140" s="5">
        <v>2995580.23</v>
      </c>
      <c r="I140" s="5">
        <f t="shared" si="37"/>
        <v>898674.06900000002</v>
      </c>
    </row>
    <row r="141" spans="1:10" ht="39.4" customHeight="1">
      <c r="A141" s="380" t="s">
        <v>620</v>
      </c>
      <c r="B141" s="398" t="s">
        <v>224</v>
      </c>
      <c r="C141" s="365" t="s">
        <v>392</v>
      </c>
      <c r="D141" s="366" t="s">
        <v>13</v>
      </c>
      <c r="E141" s="430">
        <v>71</v>
      </c>
      <c r="F141" s="413">
        <f>ROUND(H141+I141,2)</f>
        <v>50081.599999999999</v>
      </c>
      <c r="G141" s="415">
        <f>ROUND(F141*E141,0)</f>
        <v>3555794</v>
      </c>
      <c r="H141" s="5">
        <v>38524.31</v>
      </c>
      <c r="I141" s="5">
        <f t="shared" si="37"/>
        <v>11557.293</v>
      </c>
    </row>
    <row r="142" spans="1:10" ht="37.5" customHeight="1">
      <c r="A142" s="380" t="s">
        <v>621</v>
      </c>
      <c r="B142" s="395" t="s">
        <v>491</v>
      </c>
      <c r="C142" s="359" t="s">
        <v>222</v>
      </c>
      <c r="D142" s="366" t="s">
        <v>13</v>
      </c>
      <c r="E142" s="430">
        <v>71</v>
      </c>
      <c r="F142" s="413">
        <f t="shared" ref="F142:F143" si="40">ROUND(H142+I142,2)</f>
        <v>177769.11</v>
      </c>
      <c r="G142" s="415">
        <f>ROUND(F142*E142,0)</f>
        <v>12621607</v>
      </c>
      <c r="H142" s="5">
        <f>'APU 2.1.2 '!N59</f>
        <v>136745.47</v>
      </c>
      <c r="I142" s="5">
        <f t="shared" si="37"/>
        <v>41023.640999999996</v>
      </c>
    </row>
    <row r="143" spans="1:10" ht="36.4" customHeight="1" thickBot="1">
      <c r="A143" s="380" t="s">
        <v>622</v>
      </c>
      <c r="B143" s="393" t="s">
        <v>496</v>
      </c>
      <c r="C143" s="359" t="s">
        <v>223</v>
      </c>
      <c r="D143" s="366" t="s">
        <v>9</v>
      </c>
      <c r="E143" s="430">
        <v>1</v>
      </c>
      <c r="F143" s="413">
        <f t="shared" si="40"/>
        <v>153250.96</v>
      </c>
      <c r="G143" s="415">
        <f>ROUND(F143*E143,0)</f>
        <v>153251</v>
      </c>
      <c r="H143" s="5">
        <f>'APU 2.1.3'!N59</f>
        <v>117885.35</v>
      </c>
      <c r="I143" s="5">
        <f t="shared" si="37"/>
        <v>35365.605000000003</v>
      </c>
    </row>
    <row r="144" spans="1:10" s="4" customFormat="1" ht="30" customHeight="1" thickBot="1">
      <c r="A144" s="483" t="s">
        <v>391</v>
      </c>
      <c r="B144" s="484"/>
      <c r="C144" s="484"/>
      <c r="D144" s="484"/>
      <c r="E144" s="484"/>
      <c r="F144" s="796"/>
      <c r="G144" s="419">
        <f>SUM(G124:G143)</f>
        <v>83170605</v>
      </c>
      <c r="H144" s="278"/>
      <c r="I144" s="5">
        <f t="shared" ref="I144" si="41">0.3*H144</f>
        <v>0</v>
      </c>
    </row>
    <row r="145" spans="1:12" ht="17.25" thickBot="1">
      <c r="A145" s="445" t="s">
        <v>416</v>
      </c>
      <c r="B145" s="446"/>
      <c r="C145" s="446"/>
      <c r="D145" s="446"/>
      <c r="E145" s="446"/>
      <c r="F145" s="446"/>
      <c r="G145" s="447"/>
    </row>
    <row r="146" spans="1:12">
      <c r="A146" s="448" t="s">
        <v>2</v>
      </c>
      <c r="B146" s="450" t="s">
        <v>8</v>
      </c>
      <c r="C146" s="448" t="s">
        <v>3</v>
      </c>
      <c r="D146" s="450" t="s">
        <v>4</v>
      </c>
      <c r="E146" s="452" t="s">
        <v>5</v>
      </c>
      <c r="F146" s="454" t="str">
        <f>+F99</f>
        <v>VALOR UNITARIO</v>
      </c>
      <c r="G146" s="456" t="s">
        <v>6</v>
      </c>
    </row>
    <row r="147" spans="1:12" ht="17.25" thickBot="1">
      <c r="A147" s="449"/>
      <c r="B147" s="451"/>
      <c r="C147" s="449"/>
      <c r="D147" s="451"/>
      <c r="E147" s="453"/>
      <c r="F147" s="455"/>
      <c r="G147" s="457"/>
    </row>
    <row r="148" spans="1:12" ht="30" customHeight="1">
      <c r="A148" s="399"/>
      <c r="B148" s="371"/>
      <c r="C148" s="371" t="s">
        <v>623</v>
      </c>
      <c r="D148" s="371"/>
      <c r="E148" s="431"/>
      <c r="F148" s="408"/>
      <c r="G148" s="408"/>
    </row>
    <row r="149" spans="1:12" ht="30" customHeight="1">
      <c r="A149" s="392" t="s">
        <v>375</v>
      </c>
      <c r="B149" s="393" t="s">
        <v>242</v>
      </c>
      <c r="C149" s="372" t="s">
        <v>381</v>
      </c>
      <c r="D149" s="360" t="s">
        <v>12</v>
      </c>
      <c r="E149" s="428">
        <v>186.28</v>
      </c>
      <c r="F149" s="413">
        <f>ROUND(H149+I149,2)</f>
        <v>91750.92</v>
      </c>
      <c r="G149" s="414">
        <f t="shared" ref="G149:G155" si="42">ROUND(F149*E149,0)</f>
        <v>17091361</v>
      </c>
      <c r="H149" s="5">
        <v>70577.63</v>
      </c>
      <c r="I149" s="5">
        <f>0.3*H149</f>
        <v>21173.289000000001</v>
      </c>
    </row>
    <row r="150" spans="1:12" ht="30" customHeight="1">
      <c r="A150" s="392" t="s">
        <v>376</v>
      </c>
      <c r="B150" s="393" t="s">
        <v>243</v>
      </c>
      <c r="C150" s="372" t="s">
        <v>239</v>
      </c>
      <c r="D150" s="360" t="s">
        <v>12</v>
      </c>
      <c r="E150" s="428">
        <v>310.47000000000003</v>
      </c>
      <c r="F150" s="413">
        <f t="shared" ref="F150:F155" si="43">ROUND(H150+I150,2)</f>
        <v>127653.45</v>
      </c>
      <c r="G150" s="415">
        <f t="shared" si="42"/>
        <v>39632567</v>
      </c>
      <c r="H150" s="5">
        <v>98194.96</v>
      </c>
      <c r="I150" s="5">
        <f t="shared" ref="I150:I152" si="44">0.3*H150</f>
        <v>29458.488000000001</v>
      </c>
      <c r="K150" s="178"/>
      <c r="L150" s="178"/>
    </row>
    <row r="151" spans="1:12" ht="30" customHeight="1">
      <c r="A151" s="392" t="s">
        <v>377</v>
      </c>
      <c r="B151" s="396" t="s">
        <v>248</v>
      </c>
      <c r="C151" s="372" t="s">
        <v>240</v>
      </c>
      <c r="D151" s="360" t="s">
        <v>12</v>
      </c>
      <c r="E151" s="428">
        <v>124.19</v>
      </c>
      <c r="F151" s="413">
        <f t="shared" si="43"/>
        <v>57524.68</v>
      </c>
      <c r="G151" s="415">
        <f t="shared" si="42"/>
        <v>7143990</v>
      </c>
      <c r="H151" s="5">
        <f>'APU 3.3 '!N59</f>
        <v>44249.75</v>
      </c>
      <c r="I151" s="5">
        <f t="shared" si="44"/>
        <v>13274.924999999999</v>
      </c>
    </row>
    <row r="152" spans="1:12" ht="30" customHeight="1">
      <c r="A152" s="392" t="s">
        <v>624</v>
      </c>
      <c r="B152" s="393" t="s">
        <v>250</v>
      </c>
      <c r="C152" s="373" t="s">
        <v>249</v>
      </c>
      <c r="D152" s="360" t="s">
        <v>7</v>
      </c>
      <c r="E152" s="428">
        <v>1784.28</v>
      </c>
      <c r="F152" s="413">
        <f t="shared" si="43"/>
        <v>10047.09</v>
      </c>
      <c r="G152" s="416">
        <f t="shared" si="42"/>
        <v>17926822</v>
      </c>
      <c r="H152" s="5">
        <v>7728.53</v>
      </c>
      <c r="I152" s="5">
        <f t="shared" si="44"/>
        <v>2318.5589999999997</v>
      </c>
      <c r="K152" s="178"/>
    </row>
    <row r="153" spans="1:12" ht="42" customHeight="1">
      <c r="A153" s="392" t="s">
        <v>625</v>
      </c>
      <c r="B153" s="398" t="s">
        <v>252</v>
      </c>
      <c r="C153" s="369" t="s">
        <v>251</v>
      </c>
      <c r="D153" s="361" t="s">
        <v>7</v>
      </c>
      <c r="E153" s="428">
        <v>1784.28</v>
      </c>
      <c r="F153" s="413">
        <f t="shared" si="43"/>
        <v>36806.54</v>
      </c>
      <c r="G153" s="415">
        <f t="shared" si="42"/>
        <v>65673173</v>
      </c>
      <c r="H153" s="5">
        <v>28312.720000000001</v>
      </c>
      <c r="I153" s="5">
        <f>0.3*H153</f>
        <v>8493.8160000000007</v>
      </c>
    </row>
    <row r="154" spans="1:12" ht="42" customHeight="1">
      <c r="A154" s="392" t="s">
        <v>626</v>
      </c>
      <c r="B154" s="393" t="s">
        <v>262</v>
      </c>
      <c r="C154" s="374" t="s">
        <v>382</v>
      </c>
      <c r="D154" s="361" t="s">
        <v>12</v>
      </c>
      <c r="E154" s="429">
        <v>171.6</v>
      </c>
      <c r="F154" s="413">
        <f t="shared" si="43"/>
        <v>161548.48000000001</v>
      </c>
      <c r="G154" s="415">
        <f t="shared" si="42"/>
        <v>27721719</v>
      </c>
      <c r="H154" s="5">
        <v>124268.06</v>
      </c>
      <c r="I154" s="5">
        <f t="shared" ref="I154:I172" si="45">0.3*H154</f>
        <v>37280.417999999998</v>
      </c>
      <c r="J154" s="178"/>
    </row>
    <row r="155" spans="1:12" ht="42" customHeight="1" thickBot="1">
      <c r="A155" s="392" t="s">
        <v>627</v>
      </c>
      <c r="B155" s="393" t="s">
        <v>264</v>
      </c>
      <c r="C155" s="374" t="s">
        <v>383</v>
      </c>
      <c r="D155" s="361" t="s">
        <v>12</v>
      </c>
      <c r="E155" s="429">
        <v>444.29</v>
      </c>
      <c r="F155" s="413">
        <f t="shared" si="43"/>
        <v>41265.03</v>
      </c>
      <c r="G155" s="415">
        <f t="shared" si="42"/>
        <v>18333640</v>
      </c>
      <c r="H155" s="5">
        <v>31742.33</v>
      </c>
      <c r="I155" s="5">
        <f t="shared" si="45"/>
        <v>9522.6990000000005</v>
      </c>
      <c r="J155" s="178"/>
    </row>
    <row r="156" spans="1:12">
      <c r="A156" s="443" t="s">
        <v>628</v>
      </c>
      <c r="B156" s="444"/>
      <c r="C156" s="444"/>
      <c r="D156" s="444"/>
      <c r="E156" s="444"/>
      <c r="F156" s="444"/>
      <c r="G156" s="496"/>
    </row>
    <row r="157" spans="1:12" ht="66" customHeight="1">
      <c r="A157" s="380" t="s">
        <v>378</v>
      </c>
      <c r="B157" s="396" t="s">
        <v>288</v>
      </c>
      <c r="C157" s="359" t="s">
        <v>265</v>
      </c>
      <c r="D157" s="360" t="s">
        <v>9</v>
      </c>
      <c r="E157" s="429">
        <v>9</v>
      </c>
      <c r="F157" s="413">
        <f>ROUND(H157+I157,2)</f>
        <v>181062.39</v>
      </c>
      <c r="G157" s="420">
        <f t="shared" ref="G157:G172" si="46">ROUND(F157*E157,0)</f>
        <v>1629562</v>
      </c>
      <c r="H157" s="5">
        <f>'APU4.1'!N62</f>
        <v>139278.76</v>
      </c>
      <c r="I157" s="5">
        <f t="shared" si="45"/>
        <v>41783.628000000004</v>
      </c>
    </row>
    <row r="158" spans="1:12" ht="30" customHeight="1">
      <c r="A158" s="380" t="s">
        <v>629</v>
      </c>
      <c r="B158" s="396" t="s">
        <v>501</v>
      </c>
      <c r="C158" s="359" t="s">
        <v>266</v>
      </c>
      <c r="D158" s="360" t="s">
        <v>9</v>
      </c>
      <c r="E158" s="429">
        <v>5</v>
      </c>
      <c r="F158" s="413">
        <f t="shared" ref="F158:F172" si="47">ROUND(H158+I158,2)</f>
        <v>123956.38</v>
      </c>
      <c r="G158" s="420">
        <f t="shared" si="46"/>
        <v>619782</v>
      </c>
      <c r="H158" s="5">
        <f>'APU 8.1'!M62</f>
        <v>95351.06</v>
      </c>
      <c r="I158" s="5">
        <f t="shared" si="45"/>
        <v>28605.317999999999</v>
      </c>
    </row>
    <row r="159" spans="1:12" ht="30" customHeight="1">
      <c r="A159" s="380" t="s">
        <v>630</v>
      </c>
      <c r="B159" s="400" t="s">
        <v>675</v>
      </c>
      <c r="C159" s="359" t="s">
        <v>393</v>
      </c>
      <c r="D159" s="360" t="s">
        <v>9</v>
      </c>
      <c r="E159" s="429">
        <v>2</v>
      </c>
      <c r="F159" s="413">
        <f t="shared" si="47"/>
        <v>145196.31</v>
      </c>
      <c r="G159" s="420">
        <f>ROUND(F159*E159,0)</f>
        <v>290393</v>
      </c>
      <c r="H159" s="5">
        <f>'APU 17.3 '!N61</f>
        <v>111689.47</v>
      </c>
      <c r="I159" s="5">
        <f t="shared" si="45"/>
        <v>33506.841</v>
      </c>
    </row>
    <row r="160" spans="1:12" ht="34.15" customHeight="1">
      <c r="A160" s="380" t="s">
        <v>631</v>
      </c>
      <c r="B160" s="400" t="s">
        <v>676</v>
      </c>
      <c r="C160" s="359" t="s">
        <v>394</v>
      </c>
      <c r="D160" s="360" t="s">
        <v>9</v>
      </c>
      <c r="E160" s="429">
        <v>1</v>
      </c>
      <c r="F160" s="413">
        <f t="shared" si="47"/>
        <v>635608.44999999995</v>
      </c>
      <c r="G160" s="420">
        <f t="shared" si="46"/>
        <v>635608</v>
      </c>
      <c r="H160" s="5">
        <f>'APU 17.4'!N63</f>
        <v>488929.58</v>
      </c>
      <c r="I160" s="5">
        <f t="shared" si="45"/>
        <v>146678.87400000001</v>
      </c>
    </row>
    <row r="161" spans="1:10" ht="34.15" customHeight="1">
      <c r="A161" s="380" t="s">
        <v>632</v>
      </c>
      <c r="B161" s="396" t="s">
        <v>502</v>
      </c>
      <c r="C161" s="359" t="s">
        <v>289</v>
      </c>
      <c r="D161" s="360" t="s">
        <v>9</v>
      </c>
      <c r="E161" s="429">
        <v>2</v>
      </c>
      <c r="F161" s="413">
        <f t="shared" si="47"/>
        <v>312536.71999999997</v>
      </c>
      <c r="G161" s="420">
        <f t="shared" si="46"/>
        <v>625073</v>
      </c>
      <c r="H161" s="5">
        <f>'APU 12.2'!N62</f>
        <v>240412.86</v>
      </c>
      <c r="I161" s="5">
        <f t="shared" si="45"/>
        <v>72123.857999999993</v>
      </c>
    </row>
    <row r="162" spans="1:10" ht="30" customHeight="1">
      <c r="A162" s="380" t="s">
        <v>633</v>
      </c>
      <c r="B162" s="396" t="s">
        <v>687</v>
      </c>
      <c r="C162" s="359" t="s">
        <v>293</v>
      </c>
      <c r="D162" s="360" t="s">
        <v>9</v>
      </c>
      <c r="E162" s="429">
        <v>1</v>
      </c>
      <c r="F162" s="413">
        <f t="shared" si="47"/>
        <v>584775.84</v>
      </c>
      <c r="G162" s="420">
        <f t="shared" si="46"/>
        <v>584776</v>
      </c>
      <c r="H162" s="5">
        <f>'APU 17.6'!N63</f>
        <v>449827.57</v>
      </c>
      <c r="I162" s="5">
        <f t="shared" si="45"/>
        <v>134948.27100000001</v>
      </c>
    </row>
    <row r="163" spans="1:10" ht="30" customHeight="1">
      <c r="A163" s="380" t="s">
        <v>634</v>
      </c>
      <c r="B163" s="396" t="s">
        <v>497</v>
      </c>
      <c r="C163" s="365" t="s">
        <v>360</v>
      </c>
      <c r="D163" s="360" t="s">
        <v>9</v>
      </c>
      <c r="E163" s="429">
        <v>1</v>
      </c>
      <c r="F163" s="413">
        <f t="shared" si="47"/>
        <v>62066.62</v>
      </c>
      <c r="G163" s="420">
        <f t="shared" si="46"/>
        <v>62067</v>
      </c>
      <c r="H163" s="5">
        <f>'APU 8.4 '!N62</f>
        <v>47743.55</v>
      </c>
      <c r="I163" s="5">
        <f t="shared" si="45"/>
        <v>14323.065000000001</v>
      </c>
    </row>
    <row r="164" spans="1:10" ht="30" customHeight="1">
      <c r="A164" s="380" t="s">
        <v>635</v>
      </c>
      <c r="B164" s="396" t="s">
        <v>498</v>
      </c>
      <c r="C164" s="359" t="s">
        <v>362</v>
      </c>
      <c r="D164" s="360" t="s">
        <v>9</v>
      </c>
      <c r="E164" s="429">
        <v>1</v>
      </c>
      <c r="F164" s="413">
        <f t="shared" si="47"/>
        <v>961337.85</v>
      </c>
      <c r="G164" s="420">
        <f t="shared" si="46"/>
        <v>961338</v>
      </c>
      <c r="H164" s="5">
        <f>'APU 8.8'!N62</f>
        <v>739490.64999999991</v>
      </c>
      <c r="I164" s="5">
        <f t="shared" si="45"/>
        <v>221847.19499999998</v>
      </c>
    </row>
    <row r="165" spans="1:10" ht="51.75" customHeight="1">
      <c r="A165" s="380" t="s">
        <v>636</v>
      </c>
      <c r="B165" s="393" t="s">
        <v>297</v>
      </c>
      <c r="C165" s="375" t="s">
        <v>296</v>
      </c>
      <c r="D165" s="360" t="s">
        <v>9</v>
      </c>
      <c r="E165" s="429">
        <v>6</v>
      </c>
      <c r="F165" s="413">
        <f t="shared" si="47"/>
        <v>884007.46</v>
      </c>
      <c r="G165" s="420">
        <f t="shared" si="46"/>
        <v>5304045</v>
      </c>
      <c r="H165" s="277">
        <v>680005.74</v>
      </c>
      <c r="I165" s="5">
        <f t="shared" si="45"/>
        <v>204001.72199999998</v>
      </c>
    </row>
    <row r="166" spans="1:10" ht="30" customHeight="1">
      <c r="A166" s="380" t="s">
        <v>637</v>
      </c>
      <c r="B166" s="393" t="s">
        <v>281</v>
      </c>
      <c r="C166" s="359" t="s">
        <v>280</v>
      </c>
      <c r="D166" s="360" t="s">
        <v>9</v>
      </c>
      <c r="E166" s="429">
        <v>1</v>
      </c>
      <c r="F166" s="413">
        <f t="shared" si="47"/>
        <v>373263.29</v>
      </c>
      <c r="G166" s="420">
        <f t="shared" si="46"/>
        <v>373263</v>
      </c>
      <c r="H166" s="5">
        <v>287125.61</v>
      </c>
      <c r="I166" s="5">
        <f t="shared" si="45"/>
        <v>86137.68299999999</v>
      </c>
    </row>
    <row r="167" spans="1:10" ht="30" customHeight="1">
      <c r="A167" s="380" t="s">
        <v>638</v>
      </c>
      <c r="B167" s="393" t="s">
        <v>279</v>
      </c>
      <c r="C167" s="359" t="s">
        <v>278</v>
      </c>
      <c r="D167" s="360" t="s">
        <v>9</v>
      </c>
      <c r="E167" s="429">
        <v>9</v>
      </c>
      <c r="F167" s="413">
        <f t="shared" si="47"/>
        <v>228773.49</v>
      </c>
      <c r="G167" s="420">
        <f t="shared" si="46"/>
        <v>2058961</v>
      </c>
      <c r="H167" s="5">
        <v>175979.61</v>
      </c>
      <c r="I167" s="5">
        <f t="shared" si="45"/>
        <v>52793.882999999994</v>
      </c>
    </row>
    <row r="168" spans="1:10" ht="30" customHeight="1">
      <c r="A168" s="380" t="s">
        <v>639</v>
      </c>
      <c r="B168" s="393" t="s">
        <v>277</v>
      </c>
      <c r="C168" s="359" t="s">
        <v>276</v>
      </c>
      <c r="D168" s="360" t="s">
        <v>9</v>
      </c>
      <c r="E168" s="429">
        <v>7</v>
      </c>
      <c r="F168" s="413">
        <f t="shared" si="47"/>
        <v>223823.09</v>
      </c>
      <c r="G168" s="420">
        <f t="shared" si="46"/>
        <v>1566762</v>
      </c>
      <c r="H168" s="5">
        <v>172171.61</v>
      </c>
      <c r="I168" s="5">
        <f t="shared" si="45"/>
        <v>51651.482999999993</v>
      </c>
    </row>
    <row r="169" spans="1:10" ht="30" customHeight="1">
      <c r="A169" s="380" t="s">
        <v>640</v>
      </c>
      <c r="B169" s="393" t="s">
        <v>333</v>
      </c>
      <c r="C169" s="359" t="s">
        <v>332</v>
      </c>
      <c r="D169" s="360" t="s">
        <v>9</v>
      </c>
      <c r="E169" s="429">
        <v>4</v>
      </c>
      <c r="F169" s="413">
        <f t="shared" si="47"/>
        <v>52246.73</v>
      </c>
      <c r="G169" s="420">
        <f t="shared" si="46"/>
        <v>208987</v>
      </c>
      <c r="H169" s="5">
        <v>40189.79</v>
      </c>
      <c r="I169" s="5">
        <f t="shared" si="45"/>
        <v>12056.937</v>
      </c>
      <c r="J169"/>
    </row>
    <row r="170" spans="1:10" ht="30" customHeight="1">
      <c r="A170" s="380" t="s">
        <v>641</v>
      </c>
      <c r="B170" s="393" t="s">
        <v>303</v>
      </c>
      <c r="C170" s="359" t="s">
        <v>302</v>
      </c>
      <c r="D170" s="360" t="s">
        <v>9</v>
      </c>
      <c r="E170" s="429">
        <v>1</v>
      </c>
      <c r="F170" s="413">
        <f t="shared" si="47"/>
        <v>147307.79999999999</v>
      </c>
      <c r="G170" s="420">
        <f t="shared" si="46"/>
        <v>147308</v>
      </c>
      <c r="H170" s="5">
        <v>113313.69</v>
      </c>
      <c r="I170" s="5">
        <f t="shared" si="45"/>
        <v>33994.106999999996</v>
      </c>
    </row>
    <row r="171" spans="1:10" ht="43.15" customHeight="1">
      <c r="A171" s="380" t="s">
        <v>642</v>
      </c>
      <c r="B171" s="393" t="s">
        <v>380</v>
      </c>
      <c r="C171" s="359" t="s">
        <v>689</v>
      </c>
      <c r="D171" s="360" t="s">
        <v>9</v>
      </c>
      <c r="E171" s="429">
        <v>30</v>
      </c>
      <c r="F171" s="413">
        <f t="shared" si="47"/>
        <v>1359981.16</v>
      </c>
      <c r="G171" s="420">
        <f t="shared" si="46"/>
        <v>40799435</v>
      </c>
      <c r="H171" s="5">
        <v>1046139.35</v>
      </c>
      <c r="I171" s="5">
        <f t="shared" si="45"/>
        <v>313841.80499999999</v>
      </c>
    </row>
    <row r="172" spans="1:10" ht="43.15" customHeight="1">
      <c r="A172" s="380" t="s">
        <v>643</v>
      </c>
      <c r="B172" s="393" t="s">
        <v>219</v>
      </c>
      <c r="C172" s="359" t="s">
        <v>130</v>
      </c>
      <c r="D172" s="360" t="s">
        <v>9</v>
      </c>
      <c r="E172" s="429">
        <v>1</v>
      </c>
      <c r="F172" s="413">
        <f t="shared" si="47"/>
        <v>1264774.06</v>
      </c>
      <c r="G172" s="420">
        <f t="shared" si="46"/>
        <v>1264774</v>
      </c>
      <c r="H172" s="5">
        <f>'APU 1.9'!N59</f>
        <v>972903.12</v>
      </c>
      <c r="I172" s="5">
        <f t="shared" si="45"/>
        <v>291870.93599999999</v>
      </c>
    </row>
    <row r="173" spans="1:10" ht="40.9" customHeight="1" thickBot="1">
      <c r="A173" s="493" t="s">
        <v>644</v>
      </c>
      <c r="B173" s="494"/>
      <c r="C173" s="494"/>
      <c r="D173" s="494"/>
      <c r="E173" s="494"/>
      <c r="F173" s="494"/>
      <c r="G173" s="495"/>
    </row>
    <row r="174" spans="1:10" ht="31.9" customHeight="1" thickBot="1">
      <c r="A174" s="394" t="s">
        <v>396</v>
      </c>
      <c r="B174" s="395" t="s">
        <v>319</v>
      </c>
      <c r="C174" s="368" t="s">
        <v>320</v>
      </c>
      <c r="D174" s="366" t="s">
        <v>12</v>
      </c>
      <c r="E174" s="429">
        <f>SUM(E149:E151)</f>
        <v>620.94000000000005</v>
      </c>
      <c r="F174" s="413">
        <f>ROUND(H174+I174,2)</f>
        <v>3594.63</v>
      </c>
      <c r="G174" s="418">
        <f>ROUND(E174*F174,0)</f>
        <v>2232050</v>
      </c>
      <c r="H174" s="5">
        <v>2765.1</v>
      </c>
      <c r="I174" s="5">
        <f t="shared" ref="I174:I175" si="48">0.3*H174</f>
        <v>829.53</v>
      </c>
    </row>
    <row r="175" spans="1:10" s="4" customFormat="1" ht="30" customHeight="1" thickBot="1">
      <c r="A175" s="483" t="s">
        <v>417</v>
      </c>
      <c r="B175" s="484"/>
      <c r="C175" s="484"/>
      <c r="D175" s="484"/>
      <c r="E175" s="484"/>
      <c r="F175" s="796"/>
      <c r="G175" s="419">
        <f>SUM(G149:G174)</f>
        <v>252887456</v>
      </c>
      <c r="H175" s="278"/>
      <c r="I175" s="5">
        <f t="shared" si="48"/>
        <v>0</v>
      </c>
    </row>
    <row r="176" spans="1:10" ht="17.25" thickBot="1">
      <c r="A176" s="445" t="s">
        <v>418</v>
      </c>
      <c r="B176" s="446"/>
      <c r="C176" s="446"/>
      <c r="D176" s="446"/>
      <c r="E176" s="446"/>
      <c r="F176" s="446"/>
      <c r="G176" s="447"/>
    </row>
    <row r="177" spans="1:12" ht="30" customHeight="1">
      <c r="A177" s="448" t="s">
        <v>2</v>
      </c>
      <c r="B177" s="450" t="s">
        <v>8</v>
      </c>
      <c r="C177" s="448" t="s">
        <v>3</v>
      </c>
      <c r="D177" s="450" t="s">
        <v>4</v>
      </c>
      <c r="E177" s="452" t="s">
        <v>5</v>
      </c>
      <c r="F177" s="454" t="str">
        <f>+F146</f>
        <v>VALOR UNITARIO</v>
      </c>
      <c r="G177" s="456" t="s">
        <v>6</v>
      </c>
    </row>
    <row r="178" spans="1:12" ht="30" customHeight="1" thickBot="1">
      <c r="A178" s="449"/>
      <c r="B178" s="451"/>
      <c r="C178" s="449"/>
      <c r="D178" s="451"/>
      <c r="E178" s="453"/>
      <c r="F178" s="455"/>
      <c r="G178" s="457"/>
    </row>
    <row r="179" spans="1:12" ht="30" customHeight="1" thickBot="1">
      <c r="A179" s="440" t="s">
        <v>645</v>
      </c>
      <c r="B179" s="441"/>
      <c r="C179" s="441"/>
      <c r="D179" s="441"/>
      <c r="E179" s="441"/>
      <c r="F179" s="441"/>
      <c r="G179" s="442"/>
    </row>
    <row r="180" spans="1:12" ht="30" customHeight="1">
      <c r="A180" s="392" t="s">
        <v>646</v>
      </c>
      <c r="B180" s="393" t="s">
        <v>242</v>
      </c>
      <c r="C180" s="372" t="s">
        <v>381</v>
      </c>
      <c r="D180" s="360" t="s">
        <v>12</v>
      </c>
      <c r="E180" s="428">
        <v>1.68</v>
      </c>
      <c r="F180" s="413">
        <f>ROUND(H180+I180,2)</f>
        <v>91750.92</v>
      </c>
      <c r="G180" s="414">
        <f t="shared" ref="G180:G186" si="49">ROUND(F180*E180,0)</f>
        <v>154142</v>
      </c>
      <c r="H180" s="5">
        <v>70577.63</v>
      </c>
      <c r="I180" s="5">
        <f>0.3*H180</f>
        <v>21173.289000000001</v>
      </c>
    </row>
    <row r="181" spans="1:12" ht="30" customHeight="1">
      <c r="A181" s="392" t="s">
        <v>647</v>
      </c>
      <c r="B181" s="393" t="s">
        <v>243</v>
      </c>
      <c r="C181" s="372" t="s">
        <v>239</v>
      </c>
      <c r="D181" s="360" t="s">
        <v>12</v>
      </c>
      <c r="E181" s="428">
        <v>2.79</v>
      </c>
      <c r="F181" s="413">
        <f t="shared" ref="F181:F186" si="50">ROUND(H181+I181,2)</f>
        <v>127653.45</v>
      </c>
      <c r="G181" s="415">
        <f t="shared" si="49"/>
        <v>356153</v>
      </c>
      <c r="H181" s="5">
        <v>98194.96</v>
      </c>
      <c r="I181" s="5">
        <f t="shared" ref="I181:I183" si="51">0.3*H181</f>
        <v>29458.488000000001</v>
      </c>
      <c r="K181" s="178"/>
      <c r="L181" s="178"/>
    </row>
    <row r="182" spans="1:12" ht="30" customHeight="1">
      <c r="A182" s="392" t="s">
        <v>648</v>
      </c>
      <c r="B182" s="396" t="s">
        <v>248</v>
      </c>
      <c r="C182" s="372" t="s">
        <v>240</v>
      </c>
      <c r="D182" s="360" t="s">
        <v>12</v>
      </c>
      <c r="E182" s="428">
        <v>1.1200000000000001</v>
      </c>
      <c r="F182" s="413">
        <f t="shared" si="50"/>
        <v>57524.68</v>
      </c>
      <c r="G182" s="415">
        <f t="shared" si="49"/>
        <v>64428</v>
      </c>
      <c r="H182" s="5">
        <f>'APU 3.3 '!N59</f>
        <v>44249.75</v>
      </c>
      <c r="I182" s="5">
        <f t="shared" si="51"/>
        <v>13274.924999999999</v>
      </c>
    </row>
    <row r="183" spans="1:12" ht="30" customHeight="1">
      <c r="A183" s="392" t="s">
        <v>649</v>
      </c>
      <c r="B183" s="393" t="s">
        <v>250</v>
      </c>
      <c r="C183" s="373" t="s">
        <v>249</v>
      </c>
      <c r="D183" s="360" t="s">
        <v>7</v>
      </c>
      <c r="E183" s="428">
        <v>16</v>
      </c>
      <c r="F183" s="413">
        <f t="shared" si="50"/>
        <v>10047.09</v>
      </c>
      <c r="G183" s="416">
        <f t="shared" si="49"/>
        <v>160753</v>
      </c>
      <c r="H183" s="5">
        <v>7728.53</v>
      </c>
      <c r="I183" s="5">
        <f t="shared" si="51"/>
        <v>2318.5589999999997</v>
      </c>
      <c r="K183" s="178"/>
    </row>
    <row r="184" spans="1:12" ht="42" customHeight="1">
      <c r="A184" s="392" t="s">
        <v>650</v>
      </c>
      <c r="B184" s="395" t="s">
        <v>252</v>
      </c>
      <c r="C184" s="369" t="s">
        <v>251</v>
      </c>
      <c r="D184" s="361" t="s">
        <v>7</v>
      </c>
      <c r="E184" s="429">
        <v>16</v>
      </c>
      <c r="F184" s="413">
        <f t="shared" si="50"/>
        <v>36806.54</v>
      </c>
      <c r="G184" s="415">
        <f t="shared" si="49"/>
        <v>588905</v>
      </c>
      <c r="H184" s="5">
        <v>28312.720000000001</v>
      </c>
      <c r="I184" s="5">
        <f>0.3*H184</f>
        <v>8493.8160000000007</v>
      </c>
    </row>
    <row r="185" spans="1:12" ht="42" customHeight="1">
      <c r="A185" s="392" t="s">
        <v>651</v>
      </c>
      <c r="B185" s="393" t="s">
        <v>262</v>
      </c>
      <c r="C185" s="374" t="s">
        <v>382</v>
      </c>
      <c r="D185" s="361" t="s">
        <v>12</v>
      </c>
      <c r="E185" s="429">
        <v>1.54</v>
      </c>
      <c r="F185" s="413">
        <f t="shared" si="50"/>
        <v>161548.48000000001</v>
      </c>
      <c r="G185" s="415">
        <f t="shared" si="49"/>
        <v>248785</v>
      </c>
      <c r="H185" s="5">
        <v>124268.06</v>
      </c>
      <c r="I185" s="5">
        <f t="shared" ref="I185:I186" si="52">0.3*H185</f>
        <v>37280.417999999998</v>
      </c>
      <c r="J185" s="178"/>
    </row>
    <row r="186" spans="1:12" ht="42" customHeight="1" thickBot="1">
      <c r="A186" s="392" t="s">
        <v>652</v>
      </c>
      <c r="B186" s="393" t="s">
        <v>264</v>
      </c>
      <c r="C186" s="374" t="s">
        <v>383</v>
      </c>
      <c r="D186" s="361" t="s">
        <v>12</v>
      </c>
      <c r="E186" s="429">
        <v>3.98</v>
      </c>
      <c r="F186" s="413">
        <f t="shared" si="50"/>
        <v>41265.03</v>
      </c>
      <c r="G186" s="415">
        <f t="shared" si="49"/>
        <v>164235</v>
      </c>
      <c r="H186" s="5">
        <v>31742.33</v>
      </c>
      <c r="I186" s="5">
        <f t="shared" si="52"/>
        <v>9522.6990000000005</v>
      </c>
      <c r="J186" s="178"/>
    </row>
    <row r="187" spans="1:12" ht="30" customHeight="1" thickBot="1">
      <c r="A187" s="440" t="s">
        <v>653</v>
      </c>
      <c r="B187" s="441"/>
      <c r="C187" s="441"/>
      <c r="D187" s="441"/>
      <c r="E187" s="441"/>
      <c r="F187" s="441"/>
      <c r="G187" s="442"/>
    </row>
    <row r="188" spans="1:12" ht="30" customHeight="1">
      <c r="A188" s="392" t="s">
        <v>397</v>
      </c>
      <c r="B188" s="393" t="s">
        <v>277</v>
      </c>
      <c r="C188" s="376" t="s">
        <v>276</v>
      </c>
      <c r="D188" s="362" t="s">
        <v>9</v>
      </c>
      <c r="E188" s="428">
        <v>3</v>
      </c>
      <c r="F188" s="413">
        <f>ROUND(H188+I188,2)</f>
        <v>223823.09</v>
      </c>
      <c r="G188" s="414">
        <f t="shared" ref="G188:G198" si="53">ROUND(F188*E188,0)</f>
        <v>671469</v>
      </c>
      <c r="H188" s="5">
        <v>172171.61</v>
      </c>
      <c r="I188" s="5">
        <f t="shared" ref="I188:I207" si="54">0.3*H188</f>
        <v>51651.482999999993</v>
      </c>
    </row>
    <row r="189" spans="1:12" ht="30" customHeight="1">
      <c r="A189" s="392" t="s">
        <v>398</v>
      </c>
      <c r="B189" s="393" t="s">
        <v>279</v>
      </c>
      <c r="C189" s="376" t="s">
        <v>278</v>
      </c>
      <c r="D189" s="362" t="s">
        <v>9</v>
      </c>
      <c r="E189" s="428">
        <v>1</v>
      </c>
      <c r="F189" s="413">
        <f t="shared" ref="F189:F198" si="55">ROUND(H189+I189,2)</f>
        <v>228773.49</v>
      </c>
      <c r="G189" s="414">
        <f t="shared" si="53"/>
        <v>228773</v>
      </c>
      <c r="H189" s="5">
        <v>175979.61</v>
      </c>
      <c r="I189" s="5">
        <f t="shared" si="54"/>
        <v>52793.882999999994</v>
      </c>
    </row>
    <row r="190" spans="1:12" ht="30" customHeight="1">
      <c r="A190" s="392" t="s">
        <v>399</v>
      </c>
      <c r="B190" s="393" t="s">
        <v>281</v>
      </c>
      <c r="C190" s="376" t="s">
        <v>280</v>
      </c>
      <c r="D190" s="362" t="s">
        <v>9</v>
      </c>
      <c r="E190" s="428">
        <v>2</v>
      </c>
      <c r="F190" s="413">
        <f t="shared" si="55"/>
        <v>373263.29</v>
      </c>
      <c r="G190" s="414">
        <f t="shared" si="53"/>
        <v>746527</v>
      </c>
      <c r="H190" s="5">
        <v>287125.61</v>
      </c>
      <c r="I190" s="5">
        <f t="shared" si="54"/>
        <v>86137.68299999999</v>
      </c>
    </row>
    <row r="191" spans="1:12" ht="30" customHeight="1">
      <c r="A191" s="392" t="s">
        <v>400</v>
      </c>
      <c r="B191" s="393" t="s">
        <v>297</v>
      </c>
      <c r="C191" s="376" t="s">
        <v>296</v>
      </c>
      <c r="D191" s="362" t="s">
        <v>9</v>
      </c>
      <c r="E191" s="428">
        <v>1</v>
      </c>
      <c r="F191" s="413">
        <f t="shared" si="55"/>
        <v>884007.46</v>
      </c>
      <c r="G191" s="414">
        <f t="shared" si="53"/>
        <v>884007</v>
      </c>
      <c r="H191" s="5">
        <v>680005.74</v>
      </c>
      <c r="I191" s="5">
        <f t="shared" si="54"/>
        <v>204001.72199999998</v>
      </c>
    </row>
    <row r="192" spans="1:12" ht="30" customHeight="1">
      <c r="A192" s="392" t="s">
        <v>454</v>
      </c>
      <c r="B192" s="393" t="s">
        <v>333</v>
      </c>
      <c r="C192" s="377" t="s">
        <v>332</v>
      </c>
      <c r="D192" s="362" t="s">
        <v>9</v>
      </c>
      <c r="E192" s="428">
        <v>1</v>
      </c>
      <c r="F192" s="413">
        <f t="shared" si="55"/>
        <v>52246.73</v>
      </c>
      <c r="G192" s="414">
        <f t="shared" si="53"/>
        <v>52247</v>
      </c>
      <c r="H192" s="5">
        <v>40189.79</v>
      </c>
      <c r="I192" s="5">
        <f t="shared" si="54"/>
        <v>12056.937</v>
      </c>
      <c r="J192"/>
    </row>
    <row r="193" spans="1:10" ht="30" customHeight="1">
      <c r="A193" s="392" t="s">
        <v>455</v>
      </c>
      <c r="B193" s="393" t="s">
        <v>212</v>
      </c>
      <c r="C193" s="359" t="s">
        <v>213</v>
      </c>
      <c r="D193" s="362" t="s">
        <v>9</v>
      </c>
      <c r="E193" s="428">
        <v>5</v>
      </c>
      <c r="F193" s="413">
        <f t="shared" si="55"/>
        <v>611004.04</v>
      </c>
      <c r="G193" s="414">
        <f t="shared" si="53"/>
        <v>3055020</v>
      </c>
      <c r="H193" s="5">
        <v>470003.11</v>
      </c>
      <c r="I193" s="5">
        <f t="shared" si="54"/>
        <v>141000.93299999999</v>
      </c>
    </row>
    <row r="194" spans="1:10" ht="30" customHeight="1">
      <c r="A194" s="392" t="s">
        <v>456</v>
      </c>
      <c r="B194" s="393" t="s">
        <v>215</v>
      </c>
      <c r="C194" s="375" t="s">
        <v>214</v>
      </c>
      <c r="D194" s="362" t="s">
        <v>9</v>
      </c>
      <c r="E194" s="428">
        <v>1</v>
      </c>
      <c r="F194" s="413">
        <f t="shared" si="55"/>
        <v>1542740.04</v>
      </c>
      <c r="G194" s="414">
        <f t="shared" si="53"/>
        <v>1542740</v>
      </c>
      <c r="H194" s="5">
        <v>1186723.1100000001</v>
      </c>
      <c r="I194" s="5">
        <f t="shared" si="54"/>
        <v>356016.93300000002</v>
      </c>
      <c r="J194"/>
    </row>
    <row r="195" spans="1:10" ht="30" customHeight="1">
      <c r="A195" s="392" t="s">
        <v>654</v>
      </c>
      <c r="B195" s="393" t="s">
        <v>217</v>
      </c>
      <c r="C195" s="359" t="s">
        <v>419</v>
      </c>
      <c r="D195" s="362" t="s">
        <v>9</v>
      </c>
      <c r="E195" s="428">
        <v>5</v>
      </c>
      <c r="F195" s="413">
        <f t="shared" si="55"/>
        <v>133413.94</v>
      </c>
      <c r="G195" s="414">
        <f t="shared" si="53"/>
        <v>667070</v>
      </c>
      <c r="H195" s="5">
        <v>102626.11</v>
      </c>
      <c r="I195" s="5">
        <f t="shared" si="54"/>
        <v>30787.832999999999</v>
      </c>
      <c r="J195"/>
    </row>
    <row r="196" spans="1:10" ht="48" customHeight="1">
      <c r="A196" s="392" t="s">
        <v>655</v>
      </c>
      <c r="B196" s="393" t="s">
        <v>380</v>
      </c>
      <c r="C196" s="359" t="s">
        <v>384</v>
      </c>
      <c r="D196" s="362" t="s">
        <v>9</v>
      </c>
      <c r="E196" s="428">
        <v>23</v>
      </c>
      <c r="F196" s="413">
        <f t="shared" si="55"/>
        <v>1359981.16</v>
      </c>
      <c r="G196" s="414">
        <f t="shared" si="53"/>
        <v>31279567</v>
      </c>
      <c r="H196" s="5">
        <v>1046139.35</v>
      </c>
      <c r="I196" s="5">
        <f t="shared" si="54"/>
        <v>313841.80499999999</v>
      </c>
    </row>
    <row r="197" spans="1:10" ht="43.15" customHeight="1">
      <c r="A197" s="392" t="s">
        <v>656</v>
      </c>
      <c r="B197" s="393" t="s">
        <v>219</v>
      </c>
      <c r="C197" s="359" t="s">
        <v>130</v>
      </c>
      <c r="D197" s="362" t="s">
        <v>9</v>
      </c>
      <c r="E197" s="428">
        <v>3</v>
      </c>
      <c r="F197" s="413">
        <f t="shared" si="55"/>
        <v>1264774.06</v>
      </c>
      <c r="G197" s="414">
        <f t="shared" si="53"/>
        <v>3794322</v>
      </c>
      <c r="H197" s="5">
        <f>'APU 1.9'!N59</f>
        <v>972903.12</v>
      </c>
      <c r="I197" s="5">
        <f t="shared" si="54"/>
        <v>291870.93599999999</v>
      </c>
    </row>
    <row r="198" spans="1:10" ht="30" customHeight="1" thickBot="1">
      <c r="A198" s="392" t="s">
        <v>657</v>
      </c>
      <c r="B198" s="393" t="s">
        <v>506</v>
      </c>
      <c r="C198" s="359" t="s">
        <v>505</v>
      </c>
      <c r="D198" s="360" t="s">
        <v>9</v>
      </c>
      <c r="E198" s="428">
        <v>1</v>
      </c>
      <c r="F198" s="413">
        <f t="shared" si="55"/>
        <v>1511401.54</v>
      </c>
      <c r="G198" s="415">
        <f t="shared" si="53"/>
        <v>1511402</v>
      </c>
      <c r="H198" s="5">
        <f>'APU 1.10'!N59</f>
        <v>1162616.5699999998</v>
      </c>
      <c r="I198" s="5">
        <f t="shared" si="54"/>
        <v>348784.97099999996</v>
      </c>
    </row>
    <row r="199" spans="1:10" ht="30" customHeight="1" thickBot="1">
      <c r="A199" s="440" t="s">
        <v>658</v>
      </c>
      <c r="B199" s="441"/>
      <c r="C199" s="441"/>
      <c r="D199" s="441"/>
      <c r="E199" s="441"/>
      <c r="F199" s="441"/>
      <c r="G199" s="442"/>
    </row>
    <row r="200" spans="1:10" ht="29.65" customHeight="1">
      <c r="A200" s="486" t="s">
        <v>659</v>
      </c>
      <c r="B200" s="487"/>
      <c r="C200" s="487"/>
      <c r="D200" s="487"/>
      <c r="E200" s="487"/>
      <c r="F200" s="487"/>
      <c r="G200" s="488"/>
      <c r="I200" s="5">
        <f t="shared" si="54"/>
        <v>0</v>
      </c>
    </row>
    <row r="201" spans="1:10" ht="39" customHeight="1">
      <c r="A201" s="380" t="s">
        <v>660</v>
      </c>
      <c r="B201" s="398" t="s">
        <v>341</v>
      </c>
      <c r="C201" s="378" t="s">
        <v>340</v>
      </c>
      <c r="D201" s="366" t="s">
        <v>7</v>
      </c>
      <c r="E201" s="430">
        <v>24.8</v>
      </c>
      <c r="F201" s="413">
        <f>ROUND(H201+I201,2)</f>
        <v>462607.89</v>
      </c>
      <c r="G201" s="415">
        <f>ROUND(F201*E201,0)</f>
        <v>11472676</v>
      </c>
      <c r="H201" s="5">
        <v>355852.22</v>
      </c>
      <c r="I201" s="5">
        <f t="shared" si="54"/>
        <v>106755.66599999998</v>
      </c>
    </row>
    <row r="202" spans="1:10" ht="30" customHeight="1">
      <c r="A202" s="380" t="s">
        <v>661</v>
      </c>
      <c r="B202" s="398" t="s">
        <v>242</v>
      </c>
      <c r="C202" s="365" t="s">
        <v>420</v>
      </c>
      <c r="D202" s="366" t="s">
        <v>12</v>
      </c>
      <c r="E202" s="430">
        <v>0.16</v>
      </c>
      <c r="F202" s="413">
        <f t="shared" ref="F202:F203" si="56">ROUND(H202+I202,2)</f>
        <v>91750.92</v>
      </c>
      <c r="G202" s="415">
        <f>ROUND(F202*E202,0)</f>
        <v>14680</v>
      </c>
      <c r="H202" s="5">
        <v>70577.63</v>
      </c>
      <c r="I202" s="5">
        <f t="shared" si="54"/>
        <v>21173.289000000001</v>
      </c>
    </row>
    <row r="203" spans="1:10" ht="30" customHeight="1">
      <c r="A203" s="380" t="s">
        <v>662</v>
      </c>
      <c r="B203" s="398" t="s">
        <v>386</v>
      </c>
      <c r="C203" s="377" t="s">
        <v>195</v>
      </c>
      <c r="D203" s="366" t="s">
        <v>12</v>
      </c>
      <c r="E203" s="430">
        <v>0.17</v>
      </c>
      <c r="F203" s="413">
        <f t="shared" si="56"/>
        <v>723648.78</v>
      </c>
      <c r="G203" s="415">
        <f>ROUND(F203*E203,0)</f>
        <v>123020</v>
      </c>
      <c r="H203" s="5">
        <v>556652.91</v>
      </c>
      <c r="I203" s="5">
        <f t="shared" si="54"/>
        <v>166995.87299999999</v>
      </c>
    </row>
    <row r="204" spans="1:10" ht="30" customHeight="1">
      <c r="A204" s="492" t="s">
        <v>663</v>
      </c>
      <c r="B204" s="492"/>
      <c r="C204" s="492"/>
      <c r="D204" s="492"/>
      <c r="E204" s="492"/>
      <c r="F204" s="492"/>
      <c r="G204" s="492"/>
      <c r="H204" s="5">
        <v>2995580.23</v>
      </c>
      <c r="I204" s="5">
        <f t="shared" si="54"/>
        <v>898674.06900000002</v>
      </c>
    </row>
    <row r="205" spans="1:10" ht="33.4" customHeight="1">
      <c r="A205" s="380" t="s">
        <v>664</v>
      </c>
      <c r="B205" s="398" t="s">
        <v>224</v>
      </c>
      <c r="C205" s="379" t="s">
        <v>169</v>
      </c>
      <c r="D205" s="366" t="s">
        <v>13</v>
      </c>
      <c r="E205" s="430">
        <v>43</v>
      </c>
      <c r="F205" s="413">
        <f>ROUND(H205+I205,2)</f>
        <v>50081.599999999999</v>
      </c>
      <c r="G205" s="415">
        <f>ROUND(F205*E205,0)</f>
        <v>2153509</v>
      </c>
      <c r="H205" s="5">
        <v>38524.31</v>
      </c>
      <c r="I205" s="5">
        <f t="shared" si="54"/>
        <v>11557.293</v>
      </c>
    </row>
    <row r="206" spans="1:10" ht="35.65" customHeight="1">
      <c r="A206" s="380" t="s">
        <v>665</v>
      </c>
      <c r="B206" s="395" t="s">
        <v>491</v>
      </c>
      <c r="C206" s="359" t="s">
        <v>222</v>
      </c>
      <c r="D206" s="366" t="s">
        <v>13</v>
      </c>
      <c r="E206" s="430">
        <v>43</v>
      </c>
      <c r="F206" s="413">
        <f t="shared" ref="F206:F207" si="57">ROUND(H206+I206,2)</f>
        <v>177769.11</v>
      </c>
      <c r="G206" s="415">
        <f>ROUND(F206*E206,0)</f>
        <v>7644072</v>
      </c>
      <c r="H206" s="5">
        <f>'APU 2.1.2 '!N59</f>
        <v>136745.47</v>
      </c>
      <c r="I206" s="5">
        <f t="shared" si="54"/>
        <v>41023.640999999996</v>
      </c>
    </row>
    <row r="207" spans="1:10" ht="34.5" customHeight="1">
      <c r="A207" s="380" t="s">
        <v>666</v>
      </c>
      <c r="B207" s="393" t="s">
        <v>496</v>
      </c>
      <c r="C207" s="359" t="s">
        <v>223</v>
      </c>
      <c r="D207" s="366" t="s">
        <v>9</v>
      </c>
      <c r="E207" s="430">
        <v>1</v>
      </c>
      <c r="F207" s="413">
        <f t="shared" si="57"/>
        <v>153250.96</v>
      </c>
      <c r="G207" s="415">
        <f>ROUND(F207*E207,0)</f>
        <v>153251</v>
      </c>
      <c r="H207" s="5">
        <f>'APU 2.1.3'!N59</f>
        <v>117885.35</v>
      </c>
      <c r="I207" s="5">
        <f t="shared" si="54"/>
        <v>35365.605000000003</v>
      </c>
    </row>
    <row r="208" spans="1:10" ht="40.9" customHeight="1" thickBot="1">
      <c r="A208" s="493" t="s">
        <v>457</v>
      </c>
      <c r="B208" s="494"/>
      <c r="C208" s="494"/>
      <c r="D208" s="494"/>
      <c r="E208" s="494"/>
      <c r="F208" s="494"/>
      <c r="G208" s="495"/>
    </row>
    <row r="209" spans="1:12" ht="43.5" customHeight="1" thickBot="1">
      <c r="A209" s="394" t="s">
        <v>401</v>
      </c>
      <c r="B209" s="395" t="s">
        <v>319</v>
      </c>
      <c r="C209" s="368" t="s">
        <v>320</v>
      </c>
      <c r="D209" s="366" t="s">
        <v>12</v>
      </c>
      <c r="E209" s="429">
        <f>SUM(E180:E182)</f>
        <v>5.59</v>
      </c>
      <c r="F209" s="413">
        <f>ROUND(H209+I209,2)</f>
        <v>3594.63</v>
      </c>
      <c r="G209" s="418">
        <f>ROUND(E209*F209,0)</f>
        <v>20094</v>
      </c>
      <c r="H209" s="5">
        <v>2765.1</v>
      </c>
      <c r="I209" s="5">
        <f t="shared" ref="I209:I210" si="58">0.3*H209</f>
        <v>829.53</v>
      </c>
    </row>
    <row r="210" spans="1:12" s="4" customFormat="1" ht="30" customHeight="1" thickBot="1">
      <c r="A210" s="483" t="s">
        <v>430</v>
      </c>
      <c r="B210" s="484"/>
      <c r="C210" s="484"/>
      <c r="D210" s="484"/>
      <c r="E210" s="484"/>
      <c r="F210" s="796"/>
      <c r="G210" s="419">
        <f>SUM(G180:G209)</f>
        <v>67751847</v>
      </c>
      <c r="H210" s="278"/>
      <c r="I210" s="5">
        <f t="shared" si="58"/>
        <v>0</v>
      </c>
    </row>
    <row r="211" spans="1:12" ht="17.25" thickBot="1">
      <c r="A211" s="445" t="s">
        <v>421</v>
      </c>
      <c r="B211" s="446"/>
      <c r="C211" s="446"/>
      <c r="D211" s="446"/>
      <c r="E211" s="446"/>
      <c r="F211" s="446"/>
      <c r="G211" s="447"/>
    </row>
    <row r="212" spans="1:12" ht="30" customHeight="1">
      <c r="A212" s="497" t="s">
        <v>2</v>
      </c>
      <c r="B212" s="499" t="s">
        <v>8</v>
      </c>
      <c r="C212" s="497" t="s">
        <v>3</v>
      </c>
      <c r="D212" s="499" t="s">
        <v>4</v>
      </c>
      <c r="E212" s="501" t="s">
        <v>5</v>
      </c>
      <c r="F212" s="503" t="str">
        <f>+F146</f>
        <v>VALOR UNITARIO</v>
      </c>
      <c r="G212" s="505" t="s">
        <v>6</v>
      </c>
    </row>
    <row r="213" spans="1:12" ht="30" customHeight="1" thickBot="1">
      <c r="A213" s="498"/>
      <c r="B213" s="500"/>
      <c r="C213" s="498"/>
      <c r="D213" s="500"/>
      <c r="E213" s="502"/>
      <c r="F213" s="504"/>
      <c r="G213" s="506"/>
    </row>
    <row r="214" spans="1:12" ht="30" customHeight="1" thickBot="1">
      <c r="A214" s="440" t="s">
        <v>458</v>
      </c>
      <c r="B214" s="441"/>
      <c r="C214" s="441"/>
      <c r="D214" s="441"/>
      <c r="E214" s="441"/>
      <c r="F214" s="441"/>
      <c r="G214" s="442"/>
    </row>
    <row r="215" spans="1:12" ht="30" customHeight="1">
      <c r="A215" s="392" t="s">
        <v>459</v>
      </c>
      <c r="B215" s="393" t="s">
        <v>242</v>
      </c>
      <c r="C215" s="359" t="s">
        <v>381</v>
      </c>
      <c r="D215" s="360" t="s">
        <v>12</v>
      </c>
      <c r="E215" s="428">
        <v>556.59</v>
      </c>
      <c r="F215" s="413">
        <f>ROUND(H215+I215,2)</f>
        <v>91750.92</v>
      </c>
      <c r="G215" s="414">
        <f t="shared" ref="G215:G222" si="59">ROUND(F215*E215,0)</f>
        <v>51067645</v>
      </c>
      <c r="H215" s="5">
        <v>70577.63</v>
      </c>
      <c r="I215" s="5">
        <f>0.3*H215</f>
        <v>21173.289000000001</v>
      </c>
    </row>
    <row r="216" spans="1:12" ht="30" customHeight="1">
      <c r="A216" s="392" t="s">
        <v>460</v>
      </c>
      <c r="B216" s="393" t="s">
        <v>243</v>
      </c>
      <c r="C216" s="359" t="s">
        <v>239</v>
      </c>
      <c r="D216" s="360" t="s">
        <v>12</v>
      </c>
      <c r="E216" s="428">
        <v>927.65</v>
      </c>
      <c r="F216" s="413">
        <f t="shared" ref="F216:F222" si="60">ROUND(H216+I216,2)</f>
        <v>127653.45</v>
      </c>
      <c r="G216" s="415">
        <f t="shared" si="59"/>
        <v>118417723</v>
      </c>
      <c r="H216" s="5">
        <v>98194.96</v>
      </c>
      <c r="I216" s="5">
        <f t="shared" ref="I216:I218" si="61">0.3*H216</f>
        <v>29458.488000000001</v>
      </c>
      <c r="K216" s="179"/>
      <c r="L216" s="179"/>
    </row>
    <row r="217" spans="1:12" ht="30" customHeight="1">
      <c r="A217" s="392" t="s">
        <v>461</v>
      </c>
      <c r="B217" s="396" t="s">
        <v>248</v>
      </c>
      <c r="C217" s="359" t="s">
        <v>240</v>
      </c>
      <c r="D217" s="360" t="s">
        <v>12</v>
      </c>
      <c r="E217" s="428">
        <v>371.06</v>
      </c>
      <c r="F217" s="413">
        <f t="shared" si="60"/>
        <v>57524.68</v>
      </c>
      <c r="G217" s="415">
        <f t="shared" si="59"/>
        <v>21345108</v>
      </c>
      <c r="H217" s="5">
        <f>'APU 3.3 '!N59</f>
        <v>44249.75</v>
      </c>
      <c r="I217" s="5">
        <f t="shared" si="61"/>
        <v>13274.924999999999</v>
      </c>
    </row>
    <row r="218" spans="1:12" ht="30" customHeight="1">
      <c r="A218" s="392" t="s">
        <v>462</v>
      </c>
      <c r="B218" s="393" t="s">
        <v>250</v>
      </c>
      <c r="C218" s="375" t="s">
        <v>249</v>
      </c>
      <c r="D218" s="360" t="s">
        <v>7</v>
      </c>
      <c r="E218" s="428">
        <v>5853</v>
      </c>
      <c r="F218" s="413">
        <f t="shared" si="60"/>
        <v>10047.09</v>
      </c>
      <c r="G218" s="416">
        <f t="shared" si="59"/>
        <v>58805618</v>
      </c>
      <c r="H218" s="5">
        <v>7728.53</v>
      </c>
      <c r="I218" s="5">
        <f t="shared" si="61"/>
        <v>2318.5589999999997</v>
      </c>
      <c r="K218" s="179"/>
    </row>
    <row r="219" spans="1:12" ht="30" customHeight="1">
      <c r="A219" s="392" t="s">
        <v>463</v>
      </c>
      <c r="B219" s="380" t="s">
        <v>414</v>
      </c>
      <c r="C219" s="375" t="s">
        <v>693</v>
      </c>
      <c r="D219" s="380" t="s">
        <v>7</v>
      </c>
      <c r="E219" s="381">
        <v>994</v>
      </c>
      <c r="F219" s="413">
        <f t="shared" si="60"/>
        <v>62161.53</v>
      </c>
      <c r="G219" s="416">
        <f t="shared" si="59"/>
        <v>61788561</v>
      </c>
      <c r="H219" s="5">
        <v>47816.56</v>
      </c>
      <c r="I219" s="5">
        <f>0.3*H219</f>
        <v>14344.967999999999</v>
      </c>
      <c r="J219"/>
    </row>
    <row r="220" spans="1:12" ht="42" customHeight="1">
      <c r="A220" s="392" t="s">
        <v>464</v>
      </c>
      <c r="B220" s="401" t="s">
        <v>252</v>
      </c>
      <c r="C220" s="359" t="s">
        <v>251</v>
      </c>
      <c r="D220" s="382" t="s">
        <v>7</v>
      </c>
      <c r="E220" s="432">
        <v>4859</v>
      </c>
      <c r="F220" s="413">
        <f t="shared" si="60"/>
        <v>36806.54</v>
      </c>
      <c r="G220" s="414">
        <f t="shared" si="59"/>
        <v>178842978</v>
      </c>
      <c r="H220" s="5">
        <v>28312.720000000001</v>
      </c>
      <c r="I220" s="5">
        <f>0.3*H220</f>
        <v>8493.8160000000007</v>
      </c>
    </row>
    <row r="221" spans="1:12" ht="42" customHeight="1">
      <c r="A221" s="392" t="s">
        <v>465</v>
      </c>
      <c r="B221" s="393" t="s">
        <v>262</v>
      </c>
      <c r="C221" s="375" t="s">
        <v>694</v>
      </c>
      <c r="D221" s="361" t="s">
        <v>12</v>
      </c>
      <c r="E221" s="429">
        <v>291.54000000000002</v>
      </c>
      <c r="F221" s="413">
        <f t="shared" si="60"/>
        <v>161548.48000000001</v>
      </c>
      <c r="G221" s="415">
        <f t="shared" si="59"/>
        <v>47097844</v>
      </c>
      <c r="H221" s="5">
        <v>124268.06</v>
      </c>
      <c r="I221" s="5">
        <f t="shared" ref="I221:I230" si="62">0.3*H221</f>
        <v>37280.417999999998</v>
      </c>
      <c r="J221" s="179"/>
    </row>
    <row r="222" spans="1:12" ht="42" customHeight="1" thickBot="1">
      <c r="A222" s="392" t="s">
        <v>667</v>
      </c>
      <c r="B222" s="393" t="s">
        <v>264</v>
      </c>
      <c r="C222" s="374" t="s">
        <v>383</v>
      </c>
      <c r="D222" s="361" t="s">
        <v>12</v>
      </c>
      <c r="E222" s="429">
        <v>1464.18</v>
      </c>
      <c r="F222" s="413">
        <f t="shared" si="60"/>
        <v>41265.03</v>
      </c>
      <c r="G222" s="415">
        <f t="shared" si="59"/>
        <v>60419432</v>
      </c>
      <c r="H222" s="5">
        <v>31742.33</v>
      </c>
      <c r="I222" s="5">
        <f t="shared" si="62"/>
        <v>9522.6990000000005</v>
      </c>
      <c r="J222" s="179"/>
    </row>
    <row r="223" spans="1:12" ht="30" customHeight="1" thickBot="1">
      <c r="A223" s="440" t="s">
        <v>466</v>
      </c>
      <c r="B223" s="441"/>
      <c r="C223" s="441"/>
      <c r="D223" s="441"/>
      <c r="E223" s="444"/>
      <c r="F223" s="441"/>
      <c r="G223" s="442"/>
      <c r="I223" s="5">
        <f t="shared" si="62"/>
        <v>0</v>
      </c>
    </row>
    <row r="224" spans="1:12" ht="42" customHeight="1">
      <c r="A224" s="394" t="s">
        <v>402</v>
      </c>
      <c r="B224" s="396" t="s">
        <v>288</v>
      </c>
      <c r="C224" s="359" t="s">
        <v>265</v>
      </c>
      <c r="D224" s="361" t="s">
        <v>9</v>
      </c>
      <c r="E224" s="430">
        <v>15</v>
      </c>
      <c r="F224" s="413">
        <f>ROUND(H224+I224,2)</f>
        <v>181062.39</v>
      </c>
      <c r="G224" s="415">
        <f t="shared" ref="G224:G236" si="63">ROUND(F224*E224,0)</f>
        <v>2715936</v>
      </c>
      <c r="H224" s="5">
        <f>'APU4.1'!N62</f>
        <v>139278.76</v>
      </c>
      <c r="I224" s="5">
        <f t="shared" si="62"/>
        <v>41783.628000000004</v>
      </c>
      <c r="J224" s="179"/>
    </row>
    <row r="225" spans="1:10" ht="42" customHeight="1">
      <c r="A225" s="394" t="s">
        <v>403</v>
      </c>
      <c r="B225" s="396" t="s">
        <v>677</v>
      </c>
      <c r="C225" s="359" t="s">
        <v>423</v>
      </c>
      <c r="D225" s="361" t="s">
        <v>9</v>
      </c>
      <c r="E225" s="430">
        <v>6</v>
      </c>
      <c r="F225" s="413">
        <f t="shared" ref="F225:F236" si="64">ROUND(H225+I225,2)</f>
        <v>181099.01</v>
      </c>
      <c r="G225" s="415">
        <f t="shared" si="63"/>
        <v>1086594</v>
      </c>
      <c r="H225" s="5">
        <f>'APU 24.2 '!N62</f>
        <v>139306.93</v>
      </c>
      <c r="I225" s="5">
        <f t="shared" si="62"/>
        <v>41792.078999999998</v>
      </c>
      <c r="J225"/>
    </row>
    <row r="226" spans="1:10" ht="42" customHeight="1">
      <c r="A226" s="394" t="s">
        <v>404</v>
      </c>
      <c r="B226" s="396" t="s">
        <v>329</v>
      </c>
      <c r="C226" s="359" t="s">
        <v>347</v>
      </c>
      <c r="D226" s="361" t="s">
        <v>9</v>
      </c>
      <c r="E226" s="430">
        <v>5</v>
      </c>
      <c r="F226" s="413">
        <f t="shared" si="64"/>
        <v>76251.990000000005</v>
      </c>
      <c r="G226" s="415">
        <f t="shared" si="63"/>
        <v>381260</v>
      </c>
      <c r="H226" s="5">
        <f>'APU 8.2 '!N62</f>
        <v>58655.38</v>
      </c>
      <c r="I226" s="5">
        <f t="shared" si="62"/>
        <v>17596.613999999998</v>
      </c>
      <c r="J226" s="179"/>
    </row>
    <row r="227" spans="1:10" ht="42" customHeight="1">
      <c r="A227" s="394" t="s">
        <v>405</v>
      </c>
      <c r="B227" s="400" t="s">
        <v>503</v>
      </c>
      <c r="C227" s="359" t="s">
        <v>393</v>
      </c>
      <c r="D227" s="361" t="s">
        <v>9</v>
      </c>
      <c r="E227" s="430">
        <v>2</v>
      </c>
      <c r="F227" s="413">
        <f t="shared" si="64"/>
        <v>145196.31</v>
      </c>
      <c r="G227" s="415">
        <f t="shared" si="63"/>
        <v>290393</v>
      </c>
      <c r="H227" s="5">
        <f>'APU 17.3 '!N61</f>
        <v>111689.47</v>
      </c>
      <c r="I227" s="5">
        <f t="shared" si="62"/>
        <v>33506.841</v>
      </c>
      <c r="J227"/>
    </row>
    <row r="228" spans="1:10" ht="42" customHeight="1">
      <c r="A228" s="394" t="s">
        <v>406</v>
      </c>
      <c r="B228" s="400" t="s">
        <v>678</v>
      </c>
      <c r="C228" s="359" t="s">
        <v>427</v>
      </c>
      <c r="D228" s="361" t="s">
        <v>9</v>
      </c>
      <c r="E228" s="430">
        <v>3</v>
      </c>
      <c r="F228" s="413">
        <f t="shared" si="64"/>
        <v>85025.1</v>
      </c>
      <c r="G228" s="415">
        <f t="shared" si="63"/>
        <v>255075</v>
      </c>
      <c r="H228" s="5">
        <f>'APU 24.5 '!N43</f>
        <v>65403.92</v>
      </c>
      <c r="I228" s="5">
        <f t="shared" si="62"/>
        <v>19621.175999999999</v>
      </c>
      <c r="J228"/>
    </row>
    <row r="229" spans="1:10" ht="42" customHeight="1">
      <c r="A229" s="394" t="s">
        <v>407</v>
      </c>
      <c r="B229" s="396" t="s">
        <v>679</v>
      </c>
      <c r="C229" s="359" t="s">
        <v>424</v>
      </c>
      <c r="D229" s="361" t="s">
        <v>9</v>
      </c>
      <c r="E229" s="430">
        <v>3</v>
      </c>
      <c r="F229" s="413">
        <f t="shared" si="64"/>
        <v>716562.87</v>
      </c>
      <c r="G229" s="415">
        <f t="shared" si="63"/>
        <v>2149689</v>
      </c>
      <c r="H229" s="5">
        <f>'APU 24.6'!N63</f>
        <v>551202.21</v>
      </c>
      <c r="I229" s="5">
        <f t="shared" si="62"/>
        <v>165360.66299999997</v>
      </c>
      <c r="J229" s="179"/>
    </row>
    <row r="230" spans="1:10" ht="42" customHeight="1">
      <c r="A230" s="394" t="s">
        <v>408</v>
      </c>
      <c r="B230" s="396" t="s">
        <v>680</v>
      </c>
      <c r="C230" s="359" t="s">
        <v>425</v>
      </c>
      <c r="D230" s="361" t="s">
        <v>9</v>
      </c>
      <c r="E230" s="430">
        <v>7</v>
      </c>
      <c r="F230" s="413">
        <f t="shared" si="64"/>
        <v>54183.49</v>
      </c>
      <c r="G230" s="415">
        <f t="shared" si="63"/>
        <v>379284</v>
      </c>
      <c r="H230" s="5">
        <f>'APU 24.7 '!N63</f>
        <v>41679.61</v>
      </c>
      <c r="I230" s="5">
        <f t="shared" si="62"/>
        <v>12503.883</v>
      </c>
      <c r="J230" s="179"/>
    </row>
    <row r="231" spans="1:10" ht="36.75" customHeight="1">
      <c r="A231" s="394" t="s">
        <v>467</v>
      </c>
      <c r="B231" s="393" t="s">
        <v>297</v>
      </c>
      <c r="C231" s="359" t="s">
        <v>296</v>
      </c>
      <c r="D231" s="383" t="s">
        <v>9</v>
      </c>
      <c r="E231" s="428">
        <v>11</v>
      </c>
      <c r="F231" s="413">
        <f t="shared" si="64"/>
        <v>884007.46</v>
      </c>
      <c r="G231" s="414">
        <f t="shared" si="63"/>
        <v>9724082</v>
      </c>
      <c r="H231" s="5">
        <v>680005.74</v>
      </c>
      <c r="I231" s="5">
        <f t="shared" ref="I231:I240" si="65">0.3*H231</f>
        <v>204001.72199999998</v>
      </c>
    </row>
    <row r="232" spans="1:10" ht="30" customHeight="1">
      <c r="A232" s="394" t="s">
        <v>468</v>
      </c>
      <c r="B232" s="396" t="s">
        <v>498</v>
      </c>
      <c r="C232" s="359" t="s">
        <v>362</v>
      </c>
      <c r="D232" s="383" t="s">
        <v>9</v>
      </c>
      <c r="E232" s="428">
        <v>6</v>
      </c>
      <c r="F232" s="413">
        <f t="shared" si="64"/>
        <v>961337.85</v>
      </c>
      <c r="G232" s="414">
        <f t="shared" si="63"/>
        <v>5768027</v>
      </c>
      <c r="H232" s="5">
        <f>'APU 8.8'!N62</f>
        <v>739490.64999999991</v>
      </c>
      <c r="I232" s="5">
        <f t="shared" si="65"/>
        <v>221847.19499999998</v>
      </c>
    </row>
    <row r="233" spans="1:10" ht="30" customHeight="1">
      <c r="A233" s="394" t="s">
        <v>469</v>
      </c>
      <c r="B233" s="393" t="s">
        <v>303</v>
      </c>
      <c r="C233" s="359" t="s">
        <v>302</v>
      </c>
      <c r="D233" s="383" t="s">
        <v>9</v>
      </c>
      <c r="E233" s="428">
        <v>15</v>
      </c>
      <c r="F233" s="413">
        <f t="shared" si="64"/>
        <v>147307.79999999999</v>
      </c>
      <c r="G233" s="414">
        <f t="shared" si="63"/>
        <v>2209617</v>
      </c>
      <c r="H233" s="5">
        <v>113313.69</v>
      </c>
      <c r="I233" s="5">
        <f t="shared" si="65"/>
        <v>33994.106999999996</v>
      </c>
      <c r="J233" s="186"/>
    </row>
    <row r="234" spans="1:10" ht="30" customHeight="1">
      <c r="A234" s="394" t="s">
        <v>507</v>
      </c>
      <c r="B234" s="393" t="s">
        <v>215</v>
      </c>
      <c r="C234" s="375" t="s">
        <v>214</v>
      </c>
      <c r="D234" s="383" t="s">
        <v>9</v>
      </c>
      <c r="E234" s="428">
        <v>6</v>
      </c>
      <c r="F234" s="413">
        <f t="shared" si="64"/>
        <v>1542740.04</v>
      </c>
      <c r="G234" s="414">
        <f t="shared" si="63"/>
        <v>9256440</v>
      </c>
      <c r="H234" s="5">
        <v>1186723.1100000001</v>
      </c>
      <c r="I234" s="5">
        <f t="shared" si="65"/>
        <v>356016.93300000002</v>
      </c>
      <c r="J234"/>
    </row>
    <row r="235" spans="1:10" ht="54.75" customHeight="1">
      <c r="A235" s="394" t="s">
        <v>668</v>
      </c>
      <c r="B235" s="393" t="s">
        <v>380</v>
      </c>
      <c r="C235" s="359" t="s">
        <v>689</v>
      </c>
      <c r="D235" s="383" t="s">
        <v>9</v>
      </c>
      <c r="E235" s="428">
        <v>38</v>
      </c>
      <c r="F235" s="413">
        <f t="shared" si="64"/>
        <v>1359981.94</v>
      </c>
      <c r="G235" s="414">
        <f t="shared" si="63"/>
        <v>51679314</v>
      </c>
      <c r="H235" s="277">
        <v>1046139.95</v>
      </c>
      <c r="I235" s="5">
        <f t="shared" si="65"/>
        <v>313841.98499999999</v>
      </c>
    </row>
    <row r="236" spans="1:10" ht="38.25" customHeight="1" thickBot="1">
      <c r="A236" s="394" t="s">
        <v>669</v>
      </c>
      <c r="B236" s="393" t="s">
        <v>506</v>
      </c>
      <c r="C236" s="359" t="s">
        <v>505</v>
      </c>
      <c r="D236" s="360" t="s">
        <v>9</v>
      </c>
      <c r="E236" s="428">
        <v>4</v>
      </c>
      <c r="F236" s="413">
        <f t="shared" si="64"/>
        <v>1511401.54</v>
      </c>
      <c r="G236" s="415">
        <f t="shared" si="63"/>
        <v>6045606</v>
      </c>
      <c r="H236" s="5">
        <f>'APU 1.10'!N59</f>
        <v>1162616.5699999998</v>
      </c>
      <c r="I236" s="5">
        <f t="shared" si="65"/>
        <v>348784.97099999996</v>
      </c>
    </row>
    <row r="237" spans="1:10" ht="29.65" customHeight="1" thickBot="1">
      <c r="A237" s="440" t="s">
        <v>670</v>
      </c>
      <c r="B237" s="441"/>
      <c r="C237" s="441"/>
      <c r="D237" s="441"/>
      <c r="E237" s="444"/>
      <c r="F237" s="441"/>
      <c r="G237" s="442"/>
      <c r="H237" s="5">
        <v>202745.55</v>
      </c>
      <c r="I237" s="5">
        <f>0.3*H237</f>
        <v>60823.664999999994</v>
      </c>
    </row>
    <row r="238" spans="1:10" ht="30" customHeight="1">
      <c r="A238" s="380" t="s">
        <v>671</v>
      </c>
      <c r="B238" s="398" t="s">
        <v>341</v>
      </c>
      <c r="C238" s="384" t="s">
        <v>340</v>
      </c>
      <c r="D238" s="366" t="s">
        <v>13</v>
      </c>
      <c r="E238" s="430">
        <f>96+2</f>
        <v>98</v>
      </c>
      <c r="F238" s="413">
        <f>ROUND(H238+I238,2)</f>
        <v>462607.89</v>
      </c>
      <c r="G238" s="415">
        <f>ROUND(F238*E238,0)</f>
        <v>45335573</v>
      </c>
      <c r="H238" s="5">
        <v>355852.22</v>
      </c>
      <c r="I238" s="5">
        <f t="shared" si="65"/>
        <v>106755.66599999998</v>
      </c>
    </row>
    <row r="239" spans="1:10" ht="30" customHeight="1">
      <c r="A239" s="380" t="s">
        <v>672</v>
      </c>
      <c r="B239" s="398" t="s">
        <v>242</v>
      </c>
      <c r="C239" s="365" t="s">
        <v>381</v>
      </c>
      <c r="D239" s="366" t="s">
        <v>12</v>
      </c>
      <c r="E239" s="430">
        <v>0.8</v>
      </c>
      <c r="F239" s="413">
        <f t="shared" ref="F239:F240" si="66">ROUND(H239+I239,2)</f>
        <v>91750.92</v>
      </c>
      <c r="G239" s="415">
        <f>ROUND(F239*E239,0)</f>
        <v>73401</v>
      </c>
      <c r="H239" s="5">
        <v>70577.63</v>
      </c>
      <c r="I239" s="5">
        <f>0.3*H239</f>
        <v>21173.289000000001</v>
      </c>
    </row>
    <row r="240" spans="1:10" ht="32.65" customHeight="1">
      <c r="A240" s="380" t="s">
        <v>673</v>
      </c>
      <c r="B240" s="398" t="s">
        <v>386</v>
      </c>
      <c r="C240" s="385" t="s">
        <v>195</v>
      </c>
      <c r="D240" s="366" t="s">
        <v>12</v>
      </c>
      <c r="E240" s="430">
        <v>0.8</v>
      </c>
      <c r="F240" s="413">
        <f t="shared" si="66"/>
        <v>723648.78</v>
      </c>
      <c r="G240" s="415">
        <f>ROUND(F240*E240,0)</f>
        <v>578919</v>
      </c>
      <c r="H240" s="5">
        <v>556652.91</v>
      </c>
      <c r="I240" s="5">
        <f t="shared" si="65"/>
        <v>166995.87299999999</v>
      </c>
    </row>
    <row r="241" spans="1:16" ht="40.9" customHeight="1" thickBot="1">
      <c r="A241" s="493" t="s">
        <v>412</v>
      </c>
      <c r="B241" s="494"/>
      <c r="C241" s="494"/>
      <c r="D241" s="494"/>
      <c r="E241" s="494"/>
      <c r="F241" s="494"/>
      <c r="G241" s="495"/>
    </row>
    <row r="242" spans="1:16" ht="49.5" customHeight="1" thickBot="1">
      <c r="A242" s="394" t="s">
        <v>411</v>
      </c>
      <c r="B242" s="395" t="s">
        <v>319</v>
      </c>
      <c r="C242" s="368" t="s">
        <v>320</v>
      </c>
      <c r="D242" s="366" t="s">
        <v>12</v>
      </c>
      <c r="E242" s="429">
        <f>SUM(E215:E217)</f>
        <v>1855.3</v>
      </c>
      <c r="F242" s="413">
        <f>ROUND(H242+I242,2)</f>
        <v>3594.63</v>
      </c>
      <c r="G242" s="418">
        <f>ROUND(E242*F242,0)</f>
        <v>6669117</v>
      </c>
      <c r="H242" s="5">
        <v>2765.1</v>
      </c>
      <c r="I242" s="5">
        <f t="shared" ref="I242:I243" si="67">0.3*H242</f>
        <v>829.53</v>
      </c>
      <c r="L242" s="191"/>
    </row>
    <row r="243" spans="1:16" s="4" customFormat="1" ht="17.25" thickBot="1">
      <c r="A243" s="483" t="s">
        <v>426</v>
      </c>
      <c r="B243" s="484"/>
      <c r="C243" s="484"/>
      <c r="D243" s="484"/>
      <c r="E243" s="484"/>
      <c r="F243" s="796"/>
      <c r="G243" s="419">
        <f>SUM(G215:G242)</f>
        <v>742383236</v>
      </c>
      <c r="H243" s="278"/>
      <c r="I243" s="5">
        <f t="shared" si="67"/>
        <v>0</v>
      </c>
      <c r="K243" s="1"/>
      <c r="L243" s="356"/>
    </row>
    <row r="244" spans="1:16" s="2" customFormat="1" ht="21" thickBot="1">
      <c r="A244" s="483" t="s">
        <v>127</v>
      </c>
      <c r="B244" s="484"/>
      <c r="C244" s="484"/>
      <c r="D244" s="484"/>
      <c r="E244" s="484"/>
      <c r="F244" s="485"/>
      <c r="G244" s="419">
        <f>G30+G62+G97+G119+G144+G175+G210+G243</f>
        <v>1571293930</v>
      </c>
      <c r="H244" s="280"/>
      <c r="I244" s="6"/>
      <c r="L244" s="146"/>
      <c r="M244" s="145"/>
      <c r="N244" s="145"/>
    </row>
    <row r="245" spans="1:16" s="2" customFormat="1" ht="13.5" thickBot="1">
      <c r="A245" s="402"/>
      <c r="B245" s="386"/>
      <c r="C245" s="386"/>
      <c r="D245" s="386"/>
      <c r="E245" s="433"/>
      <c r="F245" s="419" t="s">
        <v>51</v>
      </c>
      <c r="G245" s="419">
        <f>'PMA '!E8</f>
        <v>10910000</v>
      </c>
      <c r="H245" s="6"/>
      <c r="I245" s="6"/>
      <c r="L245" s="146"/>
      <c r="M245" s="145"/>
      <c r="N245" s="145"/>
      <c r="P245" s="6"/>
    </row>
    <row r="246" spans="1:16" ht="17.25" thickBot="1">
      <c r="A246" s="480" t="s">
        <v>126</v>
      </c>
      <c r="B246" s="481"/>
      <c r="C246" s="481"/>
      <c r="D246" s="481"/>
      <c r="E246" s="481"/>
      <c r="F246" s="482"/>
      <c r="G246" s="421">
        <f>G244+G245</f>
        <v>1582203930</v>
      </c>
      <c r="H246" s="141"/>
      <c r="J246" s="139"/>
      <c r="K246" s="143"/>
      <c r="L246" s="2"/>
      <c r="M246" s="2"/>
      <c r="N246" s="2"/>
    </row>
    <row r="247" spans="1:16">
      <c r="A247" s="403"/>
      <c r="B247" s="474"/>
      <c r="C247" s="474"/>
      <c r="D247" s="474"/>
      <c r="E247" s="474"/>
      <c r="F247" s="474"/>
      <c r="G247" s="474"/>
      <c r="L247" s="146"/>
      <c r="M247" s="145"/>
      <c r="N247" s="145"/>
    </row>
    <row r="248" spans="1:16" ht="26.45" customHeight="1" thickBot="1">
      <c r="A248" s="475" t="s">
        <v>731</v>
      </c>
      <c r="B248" s="476"/>
      <c r="C248" s="477"/>
      <c r="D248" s="478" t="s">
        <v>3</v>
      </c>
      <c r="E248" s="479"/>
      <c r="F248" s="436" t="s">
        <v>61</v>
      </c>
      <c r="G248" s="437"/>
      <c r="K248" s="143"/>
      <c r="L248" s="2"/>
      <c r="M248" s="2"/>
      <c r="N248" s="2"/>
    </row>
    <row r="249" spans="1:16" ht="39.6" customHeight="1" thickBot="1">
      <c r="A249" s="475" t="s">
        <v>732</v>
      </c>
      <c r="B249" s="476"/>
      <c r="C249" s="477"/>
      <c r="D249" s="404" t="s">
        <v>62</v>
      </c>
      <c r="E249" s="434" t="s">
        <v>63</v>
      </c>
      <c r="F249" s="438">
        <v>0.23</v>
      </c>
      <c r="G249" s="439"/>
      <c r="K249" s="142"/>
      <c r="L249" s="146"/>
      <c r="M249" s="145"/>
      <c r="N249" s="145"/>
    </row>
    <row r="250" spans="1:16" s="4" customFormat="1" ht="37.9" customHeight="1" thickBot="1">
      <c r="A250" s="475" t="s">
        <v>733</v>
      </c>
      <c r="B250" s="476"/>
      <c r="C250" s="477"/>
      <c r="D250" s="405" t="s">
        <v>64</v>
      </c>
      <c r="E250" s="434" t="s">
        <v>65</v>
      </c>
      <c r="F250" s="438">
        <v>0.02</v>
      </c>
      <c r="G250" s="439"/>
      <c r="H250" s="5"/>
      <c r="I250" s="136"/>
      <c r="K250" s="142"/>
      <c r="L250" s="5"/>
      <c r="N250" s="145"/>
    </row>
    <row r="251" spans="1:16" s="4" customFormat="1" ht="46.5" customHeight="1" thickBot="1">
      <c r="A251" s="475"/>
      <c r="B251" s="476"/>
      <c r="C251" s="387"/>
      <c r="D251" s="406" t="s">
        <v>66</v>
      </c>
      <c r="E251" s="434" t="s">
        <v>67</v>
      </c>
      <c r="F251" s="438">
        <v>0.05</v>
      </c>
      <c r="G251" s="439"/>
      <c r="H251" s="5"/>
      <c r="I251" s="136"/>
      <c r="J251" s="138"/>
      <c r="K251" s="142"/>
      <c r="L251" s="5"/>
      <c r="N251" s="7"/>
    </row>
    <row r="252" spans="1:16" s="4" customFormat="1" ht="32.25" customHeight="1" thickBot="1">
      <c r="A252" s="407"/>
      <c r="B252" s="388"/>
      <c r="C252" s="388"/>
      <c r="D252" s="404" t="s">
        <v>68</v>
      </c>
      <c r="E252" s="434" t="s">
        <v>69</v>
      </c>
      <c r="F252" s="438">
        <f>SUM(F249:F251)</f>
        <v>0.3</v>
      </c>
      <c r="G252" s="439"/>
      <c r="H252" s="281"/>
      <c r="I252" s="136"/>
      <c r="J252" s="137"/>
      <c r="K252" s="354"/>
      <c r="L252" s="144"/>
    </row>
    <row r="253" spans="1:16" s="8" customFormat="1" ht="58.5" customHeight="1">
      <c r="A253" s="136"/>
      <c r="B253" s="136"/>
      <c r="E253" s="435"/>
      <c r="F253" s="422"/>
      <c r="G253" s="422"/>
      <c r="H253" s="136"/>
      <c r="I253" s="136"/>
      <c r="J253" s="137"/>
      <c r="K253" s="355"/>
    </row>
    <row r="254" spans="1:16" ht="57.75" customHeight="1">
      <c r="A254" s="3"/>
      <c r="B254" s="3"/>
      <c r="H254" s="3"/>
      <c r="I254" s="3"/>
      <c r="J254" s="137"/>
    </row>
    <row r="255" spans="1:16">
      <c r="A255" s="3"/>
      <c r="B255" s="3"/>
      <c r="D255" s="190"/>
      <c r="H255" s="3"/>
      <c r="I255" s="3"/>
    </row>
    <row r="256" spans="1:16">
      <c r="A256" s="3"/>
      <c r="B256" s="136"/>
      <c r="D256" s="190"/>
      <c r="F256" s="424"/>
      <c r="G256" s="425"/>
      <c r="H256" s="3"/>
      <c r="I256" s="3"/>
      <c r="J256" s="3"/>
    </row>
    <row r="257" spans="4:4">
      <c r="D257" s="190"/>
    </row>
    <row r="258" spans="4:4">
      <c r="D258" s="190"/>
    </row>
    <row r="259" spans="4:4">
      <c r="D259" s="190"/>
    </row>
    <row r="260" spans="4:4">
      <c r="D260" s="190"/>
    </row>
    <row r="261" spans="4:4">
      <c r="D261" s="190"/>
    </row>
    <row r="262" spans="4:4">
      <c r="D262" s="190"/>
    </row>
    <row r="263" spans="4:4">
      <c r="D263" s="190"/>
    </row>
    <row r="264" spans="4:4">
      <c r="D264" s="190"/>
    </row>
    <row r="265" spans="4:4">
      <c r="D265" s="190"/>
    </row>
    <row r="266" spans="4:4">
      <c r="D266" s="190"/>
    </row>
    <row r="267" spans="4:4">
      <c r="D267" s="190"/>
    </row>
    <row r="268" spans="4:4">
      <c r="D268" s="190"/>
    </row>
    <row r="269" spans="4:4">
      <c r="D269" s="190"/>
    </row>
    <row r="270" spans="4:4">
      <c r="D270" s="190"/>
    </row>
    <row r="271" spans="4:4">
      <c r="D271" s="190"/>
    </row>
    <row r="272" spans="4:4">
      <c r="D272" s="190"/>
    </row>
  </sheetData>
  <mergeCells count="120">
    <mergeCell ref="A223:G223"/>
    <mergeCell ref="A237:G237"/>
    <mergeCell ref="A241:G241"/>
    <mergeCell ref="A243:F243"/>
    <mergeCell ref="A212:A213"/>
    <mergeCell ref="B212:B213"/>
    <mergeCell ref="C212:C213"/>
    <mergeCell ref="D212:D213"/>
    <mergeCell ref="E212:E213"/>
    <mergeCell ref="F212:F213"/>
    <mergeCell ref="G212:G213"/>
    <mergeCell ref="A214:G214"/>
    <mergeCell ref="A135:G135"/>
    <mergeCell ref="A136:G136"/>
    <mergeCell ref="A140:G140"/>
    <mergeCell ref="A211:G211"/>
    <mergeCell ref="A187:G187"/>
    <mergeCell ref="A199:G199"/>
    <mergeCell ref="A200:G200"/>
    <mergeCell ref="A204:G204"/>
    <mergeCell ref="A208:G208"/>
    <mergeCell ref="A210:F210"/>
    <mergeCell ref="A156:G156"/>
    <mergeCell ref="A173:G173"/>
    <mergeCell ref="A175:F175"/>
    <mergeCell ref="A176:G176"/>
    <mergeCell ref="A177:A178"/>
    <mergeCell ref="B177:B178"/>
    <mergeCell ref="C177:C178"/>
    <mergeCell ref="D177:D178"/>
    <mergeCell ref="E177:E178"/>
    <mergeCell ref="F177:F178"/>
    <mergeCell ref="G177:G178"/>
    <mergeCell ref="A179:G179"/>
    <mergeCell ref="A120:G120"/>
    <mergeCell ref="A121:A122"/>
    <mergeCell ref="B121:B122"/>
    <mergeCell ref="C121:C122"/>
    <mergeCell ref="D121:D122"/>
    <mergeCell ref="E121:E122"/>
    <mergeCell ref="F121:F122"/>
    <mergeCell ref="G121:G122"/>
    <mergeCell ref="A123:G123"/>
    <mergeCell ref="B247:G247"/>
    <mergeCell ref="A248:C248"/>
    <mergeCell ref="A249:C249"/>
    <mergeCell ref="A250:C250"/>
    <mergeCell ref="A251:B251"/>
    <mergeCell ref="D248:E248"/>
    <mergeCell ref="A55:G55"/>
    <mergeCell ref="A56:G56"/>
    <mergeCell ref="A60:G60"/>
    <mergeCell ref="A95:G95"/>
    <mergeCell ref="A246:F246"/>
    <mergeCell ref="A244:F244"/>
    <mergeCell ref="A119:F119"/>
    <mergeCell ref="A62:F62"/>
    <mergeCell ref="A145:G145"/>
    <mergeCell ref="A146:A147"/>
    <mergeCell ref="B146:B147"/>
    <mergeCell ref="C146:C147"/>
    <mergeCell ref="D146:D147"/>
    <mergeCell ref="E146:E147"/>
    <mergeCell ref="F146:F147"/>
    <mergeCell ref="G146:G147"/>
    <mergeCell ref="A66:G66"/>
    <mergeCell ref="A144:F144"/>
    <mergeCell ref="A7:G7"/>
    <mergeCell ref="E8:E9"/>
    <mergeCell ref="F8:F9"/>
    <mergeCell ref="G8:G9"/>
    <mergeCell ref="A8:A9"/>
    <mergeCell ref="B8:B9"/>
    <mergeCell ref="C8:C9"/>
    <mergeCell ref="D8:D9"/>
    <mergeCell ref="A3:D3"/>
    <mergeCell ref="A5:G5"/>
    <mergeCell ref="A6:G6"/>
    <mergeCell ref="A93:G93"/>
    <mergeCell ref="A63:G63"/>
    <mergeCell ref="A64:A65"/>
    <mergeCell ref="B64:B65"/>
    <mergeCell ref="A74:G74"/>
    <mergeCell ref="A22:G22"/>
    <mergeCell ref="G32:G33"/>
    <mergeCell ref="A10:G10"/>
    <mergeCell ref="A26:G26"/>
    <mergeCell ref="A32:A33"/>
    <mergeCell ref="B32:B33"/>
    <mergeCell ref="C32:C33"/>
    <mergeCell ref="D32:D33"/>
    <mergeCell ref="A30:F30"/>
    <mergeCell ref="A21:G21"/>
    <mergeCell ref="A31:G31"/>
    <mergeCell ref="E32:E33"/>
    <mergeCell ref="F32:F33"/>
    <mergeCell ref="F248:G248"/>
    <mergeCell ref="F249:G249"/>
    <mergeCell ref="F250:G250"/>
    <mergeCell ref="F251:G251"/>
    <mergeCell ref="F252:G252"/>
    <mergeCell ref="A34:G34"/>
    <mergeCell ref="A42:G42"/>
    <mergeCell ref="A117:G117"/>
    <mergeCell ref="A97:F97"/>
    <mergeCell ref="A101:G101"/>
    <mergeCell ref="A109:G109"/>
    <mergeCell ref="A98:G98"/>
    <mergeCell ref="A99:A100"/>
    <mergeCell ref="B99:B100"/>
    <mergeCell ref="C99:C100"/>
    <mergeCell ref="D99:D100"/>
    <mergeCell ref="E99:E100"/>
    <mergeCell ref="F99:F100"/>
    <mergeCell ref="G99:G100"/>
    <mergeCell ref="C64:C65"/>
    <mergeCell ref="D64:D65"/>
    <mergeCell ref="E64:E65"/>
    <mergeCell ref="F64:F65"/>
    <mergeCell ref="G64:G65"/>
  </mergeCells>
  <phoneticPr fontId="73" type="noConversion"/>
  <pageMargins left="0.11811023622047245" right="0.11811023622047245" top="0.15748031496062992" bottom="0.15748031496062992" header="0.31496062992125984" footer="0.31496062992125984"/>
  <pageSetup paperSize="162" scale="61" fitToHeight="0" orientation="portrait" r:id="rId1"/>
  <ignoredErrors>
    <ignoredError sqref="E116 E174 E209 E242 E61 E96 E118"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255"/>
  <sheetViews>
    <sheetView topLeftCell="A260" workbookViewId="0">
      <selection activeCell="G185" sqref="G185"/>
    </sheetView>
  </sheetViews>
  <sheetFormatPr baseColWidth="10" defaultColWidth="14.42578125" defaultRowHeight="15" customHeight="1"/>
  <cols>
    <col min="1" max="1" width="11.42578125" style="194" customWidth="1"/>
    <col min="2" max="2" width="24.5703125" style="194" customWidth="1"/>
    <col min="3" max="3" width="14.5703125" style="194" bestFit="1" customWidth="1"/>
    <col min="4" max="6" width="11.42578125" style="194" customWidth="1"/>
    <col min="7" max="7" width="15.42578125" style="194" customWidth="1"/>
    <col min="8" max="8" width="11.42578125" style="194" customWidth="1"/>
    <col min="9" max="9" width="14" style="194" customWidth="1"/>
    <col min="10" max="11" width="11.42578125" style="194" customWidth="1"/>
    <col min="12" max="12" width="18.140625" style="194" customWidth="1"/>
    <col min="13" max="13" width="19.5703125" style="194" customWidth="1"/>
    <col min="14" max="14" width="17.140625" style="194" customWidth="1"/>
    <col min="15" max="15" width="17.28515625" style="194" customWidth="1"/>
    <col min="16" max="16" width="20.42578125" style="194" customWidth="1"/>
    <col min="17" max="17" width="16.7109375" style="194" customWidth="1"/>
    <col min="18" max="22" width="11.42578125" style="194" customWidth="1"/>
    <col min="23" max="16384" width="14.42578125" style="194"/>
  </cols>
  <sheetData>
    <row r="1" spans="1:22" ht="12.75" customHeight="1">
      <c r="A1" s="507" t="s">
        <v>508</v>
      </c>
      <c r="B1" s="508"/>
      <c r="C1" s="508"/>
      <c r="D1" s="508"/>
      <c r="E1" s="508"/>
      <c r="F1" s="508"/>
      <c r="G1" s="508"/>
      <c r="H1" s="508"/>
      <c r="I1" s="508"/>
      <c r="J1" s="508"/>
      <c r="K1" s="509"/>
      <c r="L1" s="193"/>
      <c r="M1" s="193"/>
      <c r="N1" s="193"/>
      <c r="O1" s="193"/>
      <c r="P1" s="193"/>
      <c r="Q1" s="193"/>
      <c r="R1" s="193"/>
      <c r="S1" s="193"/>
      <c r="T1" s="193"/>
      <c r="U1" s="193"/>
      <c r="V1" s="193"/>
    </row>
    <row r="2" spans="1:22" ht="12.75" customHeight="1" thickBot="1">
      <c r="A2" s="510"/>
      <c r="B2" s="511"/>
      <c r="C2" s="511"/>
      <c r="D2" s="511"/>
      <c r="E2" s="511"/>
      <c r="F2" s="511"/>
      <c r="G2" s="511"/>
      <c r="H2" s="511"/>
      <c r="I2" s="511"/>
      <c r="J2" s="511"/>
      <c r="K2" s="512"/>
      <c r="L2" s="193"/>
      <c r="M2" s="193"/>
      <c r="N2" s="193"/>
      <c r="O2" s="193"/>
      <c r="P2" s="193"/>
      <c r="Q2" s="193"/>
      <c r="R2" s="193"/>
      <c r="S2" s="193"/>
      <c r="T2" s="193"/>
      <c r="U2" s="193"/>
      <c r="V2" s="193"/>
    </row>
    <row r="3" spans="1:22" ht="42" customHeight="1">
      <c r="A3" s="195" t="s">
        <v>509</v>
      </c>
      <c r="B3" s="513" t="s">
        <v>490</v>
      </c>
      <c r="C3" s="514"/>
      <c r="D3" s="514"/>
      <c r="E3" s="514"/>
      <c r="F3" s="514"/>
      <c r="G3" s="514"/>
      <c r="H3" s="514"/>
      <c r="I3" s="514"/>
      <c r="J3" s="514"/>
      <c r="K3" s="515"/>
      <c r="L3" s="193"/>
      <c r="M3" s="193"/>
      <c r="N3" s="193"/>
      <c r="O3" s="193"/>
      <c r="P3" s="193"/>
      <c r="Q3" s="193"/>
      <c r="R3" s="193"/>
      <c r="S3" s="193"/>
      <c r="T3" s="193"/>
      <c r="U3" s="193"/>
      <c r="V3" s="193"/>
    </row>
    <row r="4" spans="1:22" ht="12.75" customHeight="1">
      <c r="A4" s="516" t="s">
        <v>510</v>
      </c>
      <c r="B4" s="517"/>
      <c r="C4" s="518"/>
      <c r="D4" s="519"/>
      <c r="E4" s="519"/>
      <c r="F4" s="517"/>
      <c r="G4" s="520" t="s">
        <v>511</v>
      </c>
      <c r="H4" s="517"/>
      <c r="I4" s="520"/>
      <c r="J4" s="519"/>
      <c r="K4" s="521"/>
      <c r="L4" s="193"/>
      <c r="M4" s="193"/>
      <c r="N4" s="193"/>
      <c r="O4" s="193"/>
      <c r="P4" s="193"/>
      <c r="Q4" s="193"/>
      <c r="R4" s="193"/>
      <c r="S4" s="193"/>
      <c r="T4" s="193"/>
      <c r="U4" s="193"/>
      <c r="V4" s="193"/>
    </row>
    <row r="5" spans="1:22" ht="39.75" customHeight="1" thickBot="1">
      <c r="A5" s="196" t="s">
        <v>8</v>
      </c>
      <c r="B5" s="522">
        <v>1.1000000000000001</v>
      </c>
      <c r="C5" s="523"/>
      <c r="D5" s="524" t="s">
        <v>10</v>
      </c>
      <c r="E5" s="525"/>
      <c r="F5" s="523"/>
      <c r="G5" s="526" t="s">
        <v>276</v>
      </c>
      <c r="H5" s="525"/>
      <c r="I5" s="525"/>
      <c r="J5" s="197" t="s">
        <v>9</v>
      </c>
      <c r="K5" s="198" t="s">
        <v>9</v>
      </c>
      <c r="L5" s="193"/>
      <c r="M5" s="193"/>
      <c r="N5" s="193"/>
      <c r="O5" s="193"/>
      <c r="P5" s="193"/>
      <c r="Q5" s="193"/>
      <c r="R5" s="193"/>
      <c r="S5" s="193"/>
      <c r="T5" s="193"/>
      <c r="U5" s="193"/>
      <c r="V5" s="193"/>
    </row>
    <row r="6" spans="1:22" ht="12.75" customHeight="1">
      <c r="A6" s="527" t="s">
        <v>512</v>
      </c>
      <c r="B6" s="528"/>
      <c r="C6" s="531" t="s">
        <v>5</v>
      </c>
      <c r="D6" s="533" t="s">
        <v>513</v>
      </c>
      <c r="E6" s="534"/>
      <c r="F6" s="530"/>
      <c r="G6" s="531" t="s">
        <v>11</v>
      </c>
      <c r="H6" s="535" t="s">
        <v>514</v>
      </c>
      <c r="I6" s="511"/>
      <c r="J6" s="511"/>
      <c r="K6" s="512"/>
      <c r="L6" s="193"/>
      <c r="M6" s="193"/>
      <c r="N6" s="193"/>
      <c r="O6" s="193"/>
      <c r="P6" s="193"/>
      <c r="Q6" s="193"/>
      <c r="R6" s="193"/>
      <c r="S6" s="193"/>
      <c r="T6" s="193"/>
      <c r="U6" s="193"/>
      <c r="V6" s="193"/>
    </row>
    <row r="7" spans="1:22" ht="12.75" customHeight="1">
      <c r="A7" s="529"/>
      <c r="B7" s="530"/>
      <c r="C7" s="532"/>
      <c r="D7" s="201" t="s">
        <v>515</v>
      </c>
      <c r="E7" s="201" t="s">
        <v>516</v>
      </c>
      <c r="F7" s="201" t="s">
        <v>517</v>
      </c>
      <c r="G7" s="532"/>
      <c r="H7" s="536"/>
      <c r="I7" s="534"/>
      <c r="J7" s="534"/>
      <c r="K7" s="537"/>
      <c r="L7" s="193"/>
      <c r="M7" s="193"/>
      <c r="N7" s="193"/>
      <c r="O7" s="193"/>
      <c r="P7" s="193"/>
      <c r="Q7" s="193"/>
      <c r="R7" s="193"/>
      <c r="S7" s="193"/>
      <c r="T7" s="193"/>
      <c r="U7" s="193"/>
      <c r="V7" s="193"/>
    </row>
    <row r="8" spans="1:22" ht="12.75" customHeight="1">
      <c r="A8" s="538" t="s">
        <v>518</v>
      </c>
      <c r="B8" s="539"/>
      <c r="C8" s="201">
        <v>7</v>
      </c>
      <c r="D8" s="202"/>
      <c r="E8" s="203"/>
      <c r="F8" s="204"/>
      <c r="G8" s="205">
        <f>C8</f>
        <v>7</v>
      </c>
      <c r="H8" s="200"/>
      <c r="I8" s="206"/>
      <c r="J8" s="206"/>
      <c r="K8" s="207"/>
      <c r="M8" s="193"/>
      <c r="N8" s="193"/>
      <c r="O8" s="193"/>
      <c r="P8" s="193"/>
      <c r="Q8" s="193"/>
      <c r="R8" s="193"/>
      <c r="S8" s="193"/>
      <c r="T8" s="193"/>
      <c r="U8" s="193"/>
      <c r="V8" s="193"/>
    </row>
    <row r="9" spans="1:22" ht="12.75" customHeight="1">
      <c r="A9" s="538"/>
      <c r="B9" s="539"/>
      <c r="C9" s="201"/>
      <c r="D9" s="202"/>
      <c r="E9" s="203"/>
      <c r="F9" s="204"/>
      <c r="G9" s="205"/>
      <c r="H9" s="200"/>
      <c r="I9" s="206"/>
      <c r="J9" s="206"/>
      <c r="K9" s="207"/>
      <c r="M9" s="193"/>
      <c r="N9" s="193"/>
      <c r="O9" s="193"/>
      <c r="P9" s="193"/>
      <c r="Q9" s="193"/>
      <c r="R9" s="193"/>
      <c r="S9" s="193"/>
      <c r="T9" s="193"/>
      <c r="U9" s="193"/>
      <c r="V9" s="193"/>
    </row>
    <row r="10" spans="1:22" ht="12.75" customHeight="1">
      <c r="A10" s="540"/>
      <c r="B10" s="540"/>
      <c r="C10" s="209"/>
      <c r="D10" s="208"/>
      <c r="E10" s="210"/>
      <c r="F10" s="211"/>
      <c r="G10" s="205"/>
      <c r="H10" s="206"/>
      <c r="I10" s="206"/>
      <c r="J10" s="206"/>
      <c r="K10" s="207"/>
      <c r="L10" s="193"/>
      <c r="M10" s="193"/>
      <c r="N10" s="193"/>
      <c r="O10" s="193"/>
      <c r="P10" s="193"/>
      <c r="Q10" s="193"/>
      <c r="R10" s="193"/>
      <c r="S10" s="193"/>
      <c r="T10" s="193"/>
      <c r="U10" s="193"/>
      <c r="V10" s="193"/>
    </row>
    <row r="11" spans="1:22" ht="12.75" customHeight="1" thickBot="1">
      <c r="A11" s="541" t="s">
        <v>11</v>
      </c>
      <c r="B11" s="534"/>
      <c r="C11" s="534"/>
      <c r="D11" s="534"/>
      <c r="E11" s="534"/>
      <c r="F11" s="530"/>
      <c r="G11" s="253">
        <f>ROUNDUP((SUM(G8:G10)),2)</f>
        <v>7</v>
      </c>
      <c r="H11" s="199"/>
      <c r="I11" s="212"/>
      <c r="J11" s="212"/>
      <c r="K11" s="213"/>
      <c r="L11" s="193"/>
      <c r="N11" s="193"/>
      <c r="O11" s="193"/>
      <c r="P11" s="193"/>
      <c r="Q11" s="193"/>
      <c r="R11" s="193"/>
      <c r="S11" s="193"/>
      <c r="T11" s="193"/>
      <c r="U11" s="193"/>
      <c r="V11" s="193"/>
    </row>
    <row r="12" spans="1:22" ht="12.75" customHeight="1" thickBot="1">
      <c r="A12" s="542"/>
      <c r="B12" s="543"/>
      <c r="C12" s="543"/>
      <c r="D12" s="543"/>
      <c r="E12" s="543"/>
      <c r="F12" s="543"/>
      <c r="G12" s="543"/>
      <c r="H12" s="543"/>
      <c r="I12" s="543"/>
      <c r="J12" s="543"/>
      <c r="K12" s="544"/>
      <c r="L12" s="193"/>
      <c r="M12" s="193"/>
      <c r="N12" s="193"/>
      <c r="O12" s="193"/>
      <c r="P12" s="193"/>
      <c r="Q12" s="193"/>
      <c r="R12" s="193"/>
      <c r="S12" s="193"/>
      <c r="T12" s="193"/>
      <c r="U12" s="193"/>
      <c r="V12" s="193"/>
    </row>
    <row r="13" spans="1:22" ht="12.75" customHeight="1">
      <c r="A13" s="214"/>
      <c r="B13" s="215"/>
      <c r="C13" s="215"/>
      <c r="D13" s="215"/>
      <c r="E13" s="215"/>
      <c r="F13" s="215"/>
      <c r="G13" s="215"/>
      <c r="H13" s="215"/>
      <c r="I13" s="215"/>
      <c r="J13" s="215"/>
      <c r="K13" s="216"/>
      <c r="L13" s="193"/>
      <c r="M13" s="193"/>
      <c r="N13" s="193"/>
      <c r="O13" s="193"/>
      <c r="P13" s="193"/>
      <c r="Q13" s="193"/>
      <c r="R13" s="193"/>
      <c r="S13" s="193"/>
      <c r="T13" s="193"/>
      <c r="U13" s="193"/>
      <c r="V13" s="193"/>
    </row>
    <row r="14" spans="1:22" ht="50.25" customHeight="1">
      <c r="A14" s="545"/>
      <c r="B14" s="546"/>
      <c r="C14" s="546"/>
      <c r="D14" s="546"/>
      <c r="E14" s="546"/>
      <c r="F14" s="546"/>
      <c r="G14" s="546"/>
      <c r="H14" s="546"/>
      <c r="I14" s="546"/>
      <c r="J14" s="193"/>
      <c r="K14" s="217"/>
      <c r="L14" s="193"/>
      <c r="M14" s="193"/>
      <c r="N14" s="193"/>
      <c r="O14" s="193"/>
      <c r="P14" s="193"/>
      <c r="Q14" s="193"/>
      <c r="R14" s="193"/>
      <c r="S14" s="193"/>
      <c r="T14" s="193"/>
      <c r="U14" s="193"/>
      <c r="V14" s="193"/>
    </row>
    <row r="15" spans="1:22" ht="12.75" customHeight="1">
      <c r="A15" s="547" t="s">
        <v>519</v>
      </c>
      <c r="B15" s="546"/>
      <c r="C15" s="546"/>
      <c r="D15" s="219"/>
      <c r="E15" s="219"/>
      <c r="F15" s="548" t="s">
        <v>519</v>
      </c>
      <c r="G15" s="546"/>
      <c r="H15" s="546"/>
      <c r="I15" s="219"/>
      <c r="J15" s="193"/>
      <c r="K15" s="217"/>
      <c r="L15" s="193"/>
      <c r="M15" s="193"/>
      <c r="N15" s="193"/>
      <c r="O15" s="193"/>
      <c r="P15" s="193"/>
      <c r="Q15" s="193"/>
      <c r="R15" s="193"/>
      <c r="S15" s="193"/>
      <c r="T15" s="193"/>
      <c r="U15" s="193"/>
      <c r="V15" s="193"/>
    </row>
    <row r="16" spans="1:22" ht="12.75" customHeight="1" thickBot="1">
      <c r="A16" s="549" t="s">
        <v>520</v>
      </c>
      <c r="B16" s="550"/>
      <c r="C16" s="550"/>
      <c r="D16" s="220"/>
      <c r="E16" s="220"/>
      <c r="F16" s="551" t="s">
        <v>520</v>
      </c>
      <c r="G16" s="550"/>
      <c r="H16" s="550"/>
      <c r="I16" s="220"/>
      <c r="J16" s="221"/>
      <c r="K16" s="222"/>
      <c r="L16" s="193"/>
      <c r="M16" s="193"/>
      <c r="N16" s="193"/>
      <c r="O16" s="193"/>
      <c r="P16" s="193"/>
      <c r="Q16" s="193"/>
      <c r="R16" s="193"/>
      <c r="S16" s="193"/>
      <c r="T16" s="193"/>
      <c r="U16" s="193"/>
      <c r="V16" s="193"/>
    </row>
    <row r="17" spans="1:22" ht="12.75" customHeight="1">
      <c r="A17" s="507" t="s">
        <v>508</v>
      </c>
      <c r="B17" s="508"/>
      <c r="C17" s="508"/>
      <c r="D17" s="508"/>
      <c r="E17" s="508"/>
      <c r="F17" s="508"/>
      <c r="G17" s="508"/>
      <c r="H17" s="508"/>
      <c r="I17" s="508"/>
      <c r="J17" s="508"/>
      <c r="K17" s="509"/>
      <c r="L17" s="193"/>
      <c r="M17" s="193"/>
      <c r="N17" s="193"/>
      <c r="O17" s="193"/>
      <c r="P17" s="193"/>
      <c r="Q17" s="193"/>
      <c r="R17" s="193"/>
      <c r="S17" s="193"/>
      <c r="T17" s="193"/>
      <c r="U17" s="193"/>
      <c r="V17" s="193"/>
    </row>
    <row r="18" spans="1:22" ht="12.75" customHeight="1" thickBot="1">
      <c r="A18" s="510"/>
      <c r="B18" s="511"/>
      <c r="C18" s="511"/>
      <c r="D18" s="511"/>
      <c r="E18" s="511"/>
      <c r="F18" s="511"/>
      <c r="G18" s="511"/>
      <c r="H18" s="511"/>
      <c r="I18" s="511"/>
      <c r="J18" s="511"/>
      <c r="K18" s="512"/>
      <c r="L18" s="193"/>
      <c r="M18" s="193"/>
      <c r="N18" s="193"/>
      <c r="O18" s="193"/>
      <c r="P18" s="193"/>
      <c r="Q18" s="193"/>
      <c r="R18" s="193"/>
      <c r="S18" s="193"/>
      <c r="T18" s="193"/>
      <c r="U18" s="193"/>
      <c r="V18" s="193"/>
    </row>
    <row r="19" spans="1:22" ht="49.5" customHeight="1">
      <c r="A19" s="195" t="s">
        <v>509</v>
      </c>
      <c r="B19" s="513" t="str">
        <f>B3</f>
        <v>OPTIMIZACIÓN Y MEJORAMIENTO DE LOS SISTEMAS DE ACUEDUCTO EN EL ÁREA RURAL DEL MUNICIPIO DE TUNJA-BOYACÁ</v>
      </c>
      <c r="C19" s="514"/>
      <c r="D19" s="514"/>
      <c r="E19" s="514"/>
      <c r="F19" s="514"/>
      <c r="G19" s="514"/>
      <c r="H19" s="514"/>
      <c r="I19" s="514"/>
      <c r="J19" s="514"/>
      <c r="K19" s="515"/>
      <c r="L19" s="193"/>
      <c r="M19" s="193"/>
      <c r="N19" s="193"/>
      <c r="O19" s="223"/>
      <c r="P19" s="223"/>
      <c r="Q19" s="193"/>
      <c r="R19" s="193"/>
      <c r="S19" s="193"/>
      <c r="T19" s="193"/>
      <c r="U19" s="193"/>
      <c r="V19" s="193"/>
    </row>
    <row r="20" spans="1:22" ht="12.75" customHeight="1">
      <c r="A20" s="516" t="s">
        <v>510</v>
      </c>
      <c r="B20" s="517"/>
      <c r="C20" s="518"/>
      <c r="D20" s="519"/>
      <c r="E20" s="519"/>
      <c r="F20" s="517"/>
      <c r="G20" s="520" t="s">
        <v>511</v>
      </c>
      <c r="H20" s="517"/>
      <c r="I20" s="520"/>
      <c r="J20" s="519"/>
      <c r="K20" s="521"/>
      <c r="L20" s="193"/>
      <c r="M20" s="193"/>
      <c r="N20" s="193"/>
      <c r="O20" s="193"/>
      <c r="P20" s="193"/>
      <c r="Q20" s="193"/>
      <c r="R20" s="193"/>
      <c r="S20" s="193"/>
      <c r="T20" s="193"/>
      <c r="U20" s="193"/>
      <c r="V20" s="193"/>
    </row>
    <row r="21" spans="1:22" ht="61.5" customHeight="1" thickBot="1">
      <c r="A21" s="196" t="s">
        <v>8</v>
      </c>
      <c r="B21" s="522">
        <v>1.2</v>
      </c>
      <c r="C21" s="523"/>
      <c r="D21" s="524" t="s">
        <v>10</v>
      </c>
      <c r="E21" s="525"/>
      <c r="F21" s="523"/>
      <c r="G21" s="552" t="s">
        <v>278</v>
      </c>
      <c r="H21" s="525"/>
      <c r="I21" s="523"/>
      <c r="J21" s="197" t="s">
        <v>9</v>
      </c>
      <c r="K21" s="198" t="s">
        <v>9</v>
      </c>
      <c r="L21" s="193"/>
      <c r="M21" s="193"/>
      <c r="N21" s="193"/>
      <c r="O21" s="193"/>
      <c r="P21" s="193"/>
      <c r="Q21" s="193"/>
      <c r="R21" s="193"/>
      <c r="S21" s="193"/>
      <c r="T21" s="193"/>
      <c r="U21" s="193"/>
      <c r="V21" s="193"/>
    </row>
    <row r="22" spans="1:22" ht="12.75" customHeight="1">
      <c r="A22" s="527" t="s">
        <v>512</v>
      </c>
      <c r="B22" s="528"/>
      <c r="C22" s="531" t="s">
        <v>5</v>
      </c>
      <c r="D22" s="533" t="s">
        <v>513</v>
      </c>
      <c r="E22" s="534"/>
      <c r="F22" s="530"/>
      <c r="G22" s="531" t="s">
        <v>11</v>
      </c>
      <c r="H22" s="535" t="s">
        <v>514</v>
      </c>
      <c r="I22" s="511"/>
      <c r="J22" s="511"/>
      <c r="K22" s="512"/>
      <c r="L22" s="193"/>
      <c r="M22" s="193"/>
      <c r="N22" s="193"/>
      <c r="O22" s="193"/>
      <c r="P22" s="548"/>
      <c r="Q22" s="193"/>
      <c r="R22" s="224"/>
      <c r="S22" s="193"/>
      <c r="T22" s="193"/>
      <c r="U22" s="193"/>
      <c r="V22" s="193"/>
    </row>
    <row r="23" spans="1:22" ht="12.75" customHeight="1">
      <c r="A23" s="529"/>
      <c r="B23" s="530"/>
      <c r="C23" s="532"/>
      <c r="D23" s="201" t="s">
        <v>515</v>
      </c>
      <c r="E23" s="201" t="s">
        <v>516</v>
      </c>
      <c r="F23" s="201" t="s">
        <v>517</v>
      </c>
      <c r="G23" s="532"/>
      <c r="H23" s="536"/>
      <c r="I23" s="534"/>
      <c r="J23" s="534"/>
      <c r="K23" s="537"/>
      <c r="L23" s="193"/>
      <c r="M23" s="193"/>
      <c r="N23" s="193"/>
      <c r="O23" s="193"/>
      <c r="P23" s="511"/>
      <c r="Q23" s="193"/>
      <c r="R23" s="224"/>
      <c r="S23" s="193"/>
      <c r="T23" s="193"/>
      <c r="U23" s="193"/>
      <c r="V23" s="193"/>
    </row>
    <row r="24" spans="1:22" ht="12.75" customHeight="1">
      <c r="A24" s="538" t="s">
        <v>521</v>
      </c>
      <c r="B24" s="539"/>
      <c r="C24" s="201">
        <v>1</v>
      </c>
      <c r="D24" s="202"/>
      <c r="E24" s="225"/>
      <c r="F24" s="204"/>
      <c r="G24" s="205">
        <f>C24</f>
        <v>1</v>
      </c>
      <c r="H24" s="200"/>
      <c r="I24" s="206"/>
      <c r="J24" s="206"/>
      <c r="K24" s="207"/>
      <c r="L24" s="193"/>
      <c r="M24" s="193"/>
      <c r="N24" s="193"/>
      <c r="O24" s="193"/>
      <c r="P24" s="511"/>
      <c r="Q24" s="193"/>
      <c r="R24" s="224"/>
      <c r="S24" s="193"/>
      <c r="T24" s="193"/>
      <c r="U24" s="193"/>
      <c r="V24" s="193"/>
    </row>
    <row r="25" spans="1:22" ht="12.75" customHeight="1">
      <c r="A25" s="538"/>
      <c r="B25" s="539"/>
      <c r="C25" s="226"/>
      <c r="D25" s="202"/>
      <c r="E25" s="227"/>
      <c r="F25" s="228"/>
      <c r="G25" s="205"/>
      <c r="H25" s="200"/>
      <c r="I25" s="206"/>
      <c r="J25" s="206"/>
      <c r="K25" s="207"/>
      <c r="L25" s="193"/>
      <c r="M25" s="193"/>
      <c r="N25" s="193"/>
      <c r="O25" s="193"/>
      <c r="P25" s="193"/>
      <c r="Q25" s="193"/>
      <c r="R25" s="193"/>
      <c r="S25" s="193"/>
      <c r="T25" s="193"/>
      <c r="U25" s="193"/>
      <c r="V25" s="193"/>
    </row>
    <row r="26" spans="1:22" ht="15" customHeight="1">
      <c r="A26" s="538"/>
      <c r="B26" s="517"/>
      <c r="C26" s="209"/>
      <c r="D26" s="208"/>
      <c r="E26" s="210"/>
      <c r="F26" s="211"/>
      <c r="G26" s="205"/>
      <c r="H26" s="206"/>
      <c r="I26" s="206"/>
      <c r="J26" s="206"/>
      <c r="K26" s="207"/>
      <c r="L26" s="193"/>
      <c r="M26" s="193"/>
      <c r="N26" s="193"/>
      <c r="O26" s="193"/>
      <c r="P26" s="193"/>
      <c r="Q26" s="193"/>
      <c r="R26" s="193"/>
      <c r="S26" s="193"/>
      <c r="T26" s="193"/>
      <c r="U26" s="193"/>
      <c r="V26" s="193"/>
    </row>
    <row r="27" spans="1:22" ht="12.75" customHeight="1" thickBot="1">
      <c r="A27" s="516" t="s">
        <v>11</v>
      </c>
      <c r="B27" s="519"/>
      <c r="C27" s="519"/>
      <c r="D27" s="519"/>
      <c r="E27" s="519"/>
      <c r="F27" s="517"/>
      <c r="G27" s="205">
        <f>ROUNDUP(SUM(G24:G26),2)</f>
        <v>1</v>
      </c>
      <c r="H27" s="199"/>
      <c r="I27" s="212"/>
      <c r="J27" s="212"/>
      <c r="K27" s="213"/>
      <c r="L27" s="193"/>
      <c r="M27" s="193"/>
      <c r="N27" s="193"/>
      <c r="O27" s="193"/>
      <c r="P27" s="193"/>
      <c r="Q27" s="193"/>
      <c r="R27" s="193"/>
      <c r="S27" s="193"/>
      <c r="T27" s="193"/>
      <c r="U27" s="193"/>
      <c r="V27" s="193"/>
    </row>
    <row r="28" spans="1:22" ht="12.75" customHeight="1" thickBot="1">
      <c r="A28" s="542"/>
      <c r="B28" s="543"/>
      <c r="C28" s="543"/>
      <c r="D28" s="543"/>
      <c r="E28" s="543"/>
      <c r="F28" s="543"/>
      <c r="G28" s="543"/>
      <c r="H28" s="543"/>
      <c r="I28" s="543"/>
      <c r="J28" s="543"/>
      <c r="K28" s="544"/>
      <c r="L28" s="193"/>
      <c r="M28" s="193"/>
      <c r="N28" s="193"/>
      <c r="O28" s="193"/>
      <c r="P28" s="193"/>
      <c r="Q28" s="193"/>
      <c r="R28" s="193"/>
      <c r="S28" s="193"/>
      <c r="T28" s="193"/>
      <c r="U28" s="193"/>
      <c r="V28" s="193"/>
    </row>
    <row r="29" spans="1:22" ht="12.75" customHeight="1">
      <c r="A29" s="214"/>
      <c r="B29" s="215"/>
      <c r="C29" s="215"/>
      <c r="D29" s="215"/>
      <c r="E29" s="215"/>
      <c r="F29" s="215"/>
      <c r="G29" s="215"/>
      <c r="H29" s="215"/>
      <c r="I29" s="215"/>
      <c r="J29" s="215"/>
      <c r="K29" s="216"/>
      <c r="L29" s="193"/>
      <c r="M29" s="193"/>
      <c r="N29" s="193"/>
      <c r="O29" s="193"/>
      <c r="P29" s="193"/>
      <c r="Q29" s="193"/>
      <c r="R29" s="193"/>
      <c r="S29" s="193"/>
      <c r="T29" s="193"/>
      <c r="U29" s="193"/>
      <c r="V29" s="193"/>
    </row>
    <row r="30" spans="1:22" ht="47.25" customHeight="1">
      <c r="A30" s="545"/>
      <c r="B30" s="546"/>
      <c r="C30" s="546"/>
      <c r="D30" s="546"/>
      <c r="E30" s="546"/>
      <c r="F30" s="546"/>
      <c r="G30" s="546"/>
      <c r="H30" s="546"/>
      <c r="I30" s="546"/>
      <c r="J30" s="193"/>
      <c r="K30" s="217"/>
      <c r="L30" s="193"/>
      <c r="M30" s="193"/>
      <c r="N30" s="193"/>
      <c r="O30" s="193"/>
      <c r="P30" s="193"/>
      <c r="Q30" s="193"/>
      <c r="R30" s="193"/>
      <c r="S30" s="193"/>
      <c r="T30" s="193"/>
      <c r="U30" s="193"/>
      <c r="V30" s="193"/>
    </row>
    <row r="31" spans="1:22" ht="12.75" customHeight="1">
      <c r="A31" s="547" t="s">
        <v>519</v>
      </c>
      <c r="B31" s="546"/>
      <c r="C31" s="546"/>
      <c r="D31" s="219"/>
      <c r="E31" s="219"/>
      <c r="F31" s="548" t="s">
        <v>519</v>
      </c>
      <c r="G31" s="546"/>
      <c r="H31" s="546"/>
      <c r="I31" s="219"/>
      <c r="J31" s="193"/>
      <c r="K31" s="217"/>
      <c r="L31" s="193"/>
      <c r="M31" s="193"/>
      <c r="N31" s="193"/>
      <c r="O31" s="193"/>
      <c r="P31" s="193"/>
      <c r="Q31" s="193"/>
      <c r="R31" s="193"/>
      <c r="S31" s="193"/>
      <c r="T31" s="193"/>
      <c r="U31" s="193"/>
      <c r="V31" s="193"/>
    </row>
    <row r="32" spans="1:22" ht="12.75" customHeight="1" thickBot="1">
      <c r="A32" s="549" t="s">
        <v>520</v>
      </c>
      <c r="B32" s="550"/>
      <c r="C32" s="550"/>
      <c r="D32" s="220"/>
      <c r="E32" s="220"/>
      <c r="F32" s="551" t="s">
        <v>520</v>
      </c>
      <c r="G32" s="550"/>
      <c r="H32" s="550"/>
      <c r="I32" s="220"/>
      <c r="J32" s="221"/>
      <c r="K32" s="222"/>
      <c r="L32" s="193"/>
      <c r="M32" s="193"/>
      <c r="N32" s="193"/>
      <c r="O32" s="193"/>
      <c r="P32" s="193"/>
      <c r="Q32" s="193"/>
      <c r="R32" s="193"/>
      <c r="S32" s="193"/>
      <c r="T32" s="193"/>
      <c r="U32" s="193"/>
      <c r="V32" s="193"/>
    </row>
    <row r="33" spans="1:22" ht="12.75" customHeight="1">
      <c r="A33" s="507" t="s">
        <v>508</v>
      </c>
      <c r="B33" s="508"/>
      <c r="C33" s="508"/>
      <c r="D33" s="508"/>
      <c r="E33" s="508"/>
      <c r="F33" s="508"/>
      <c r="G33" s="508"/>
      <c r="H33" s="508"/>
      <c r="I33" s="508"/>
      <c r="J33" s="508"/>
      <c r="K33" s="509"/>
      <c r="L33" s="193"/>
      <c r="M33" s="193"/>
      <c r="N33" s="193"/>
      <c r="O33" s="193"/>
      <c r="P33" s="193"/>
      <c r="Q33" s="193"/>
      <c r="R33" s="193"/>
      <c r="S33" s="193"/>
      <c r="T33" s="193"/>
      <c r="U33" s="193"/>
      <c r="V33" s="193"/>
    </row>
    <row r="34" spans="1:22" ht="12.75" customHeight="1" thickBot="1">
      <c r="A34" s="510"/>
      <c r="B34" s="511"/>
      <c r="C34" s="511"/>
      <c r="D34" s="511"/>
      <c r="E34" s="511"/>
      <c r="F34" s="511"/>
      <c r="G34" s="511"/>
      <c r="H34" s="511"/>
      <c r="I34" s="511"/>
      <c r="J34" s="511"/>
      <c r="K34" s="512"/>
      <c r="L34" s="193"/>
      <c r="M34" s="193"/>
      <c r="N34" s="193"/>
      <c r="O34" s="193"/>
      <c r="P34" s="193"/>
      <c r="Q34" s="193"/>
      <c r="R34" s="193"/>
      <c r="S34" s="193"/>
      <c r="T34" s="193"/>
      <c r="U34" s="193"/>
      <c r="V34" s="193"/>
    </row>
    <row r="35" spans="1:22" ht="55.5" customHeight="1">
      <c r="A35" s="195" t="s">
        <v>509</v>
      </c>
      <c r="B35" s="513" t="str">
        <f>B3</f>
        <v>OPTIMIZACIÓN Y MEJORAMIENTO DE LOS SISTEMAS DE ACUEDUCTO EN EL ÁREA RURAL DEL MUNICIPIO DE TUNJA-BOYACÁ</v>
      </c>
      <c r="C35" s="514"/>
      <c r="D35" s="514"/>
      <c r="E35" s="514"/>
      <c r="F35" s="514"/>
      <c r="G35" s="514"/>
      <c r="H35" s="514"/>
      <c r="I35" s="514"/>
      <c r="J35" s="514"/>
      <c r="K35" s="515"/>
      <c r="L35" s="193"/>
      <c r="M35" s="193"/>
      <c r="N35" s="193"/>
      <c r="O35" s="193"/>
      <c r="P35" s="193"/>
      <c r="Q35" s="193"/>
      <c r="R35" s="193"/>
      <c r="S35" s="193"/>
      <c r="T35" s="193"/>
      <c r="U35" s="193"/>
      <c r="V35" s="193"/>
    </row>
    <row r="36" spans="1:22" ht="12.75" customHeight="1">
      <c r="A36" s="516" t="s">
        <v>510</v>
      </c>
      <c r="B36" s="517"/>
      <c r="C36" s="518"/>
      <c r="D36" s="519"/>
      <c r="E36" s="519"/>
      <c r="F36" s="517"/>
      <c r="G36" s="520" t="s">
        <v>511</v>
      </c>
      <c r="H36" s="517"/>
      <c r="I36" s="520"/>
      <c r="J36" s="519"/>
      <c r="K36" s="521"/>
      <c r="L36" s="193"/>
      <c r="M36" s="193"/>
      <c r="N36" s="193"/>
      <c r="O36" s="193"/>
      <c r="P36" s="193"/>
      <c r="Q36" s="193"/>
      <c r="R36" s="193"/>
      <c r="S36" s="193"/>
      <c r="T36" s="193"/>
      <c r="U36" s="193"/>
      <c r="V36" s="193"/>
    </row>
    <row r="37" spans="1:22" ht="54.75" customHeight="1" thickBot="1">
      <c r="A37" s="196" t="s">
        <v>8</v>
      </c>
      <c r="B37" s="522">
        <v>1.3</v>
      </c>
      <c r="C37" s="523"/>
      <c r="D37" s="524" t="s">
        <v>10</v>
      </c>
      <c r="E37" s="525"/>
      <c r="F37" s="523"/>
      <c r="G37" s="553" t="s">
        <v>280</v>
      </c>
      <c r="H37" s="525"/>
      <c r="I37" s="525"/>
      <c r="J37" s="197" t="s">
        <v>9</v>
      </c>
      <c r="K37" s="198" t="s">
        <v>9</v>
      </c>
      <c r="L37" s="193"/>
      <c r="M37" s="193"/>
      <c r="N37" s="193"/>
      <c r="O37" s="193"/>
      <c r="P37" s="193"/>
      <c r="Q37" s="193"/>
      <c r="R37" s="193"/>
      <c r="S37" s="193"/>
      <c r="T37" s="193"/>
      <c r="U37" s="193"/>
      <c r="V37" s="193"/>
    </row>
    <row r="38" spans="1:22" ht="12.75" customHeight="1">
      <c r="A38" s="527" t="s">
        <v>512</v>
      </c>
      <c r="B38" s="528"/>
      <c r="C38" s="531" t="s">
        <v>5</v>
      </c>
      <c r="D38" s="533" t="s">
        <v>513</v>
      </c>
      <c r="E38" s="534"/>
      <c r="F38" s="530"/>
      <c r="G38" s="531" t="s">
        <v>11</v>
      </c>
      <c r="H38" s="535" t="s">
        <v>514</v>
      </c>
      <c r="I38" s="511"/>
      <c r="J38" s="511"/>
      <c r="K38" s="512"/>
      <c r="L38" s="193"/>
      <c r="M38" s="193"/>
      <c r="N38" s="193"/>
      <c r="O38" s="193"/>
      <c r="P38" s="193"/>
      <c r="Q38" s="193"/>
      <c r="R38" s="193"/>
      <c r="S38" s="193"/>
      <c r="T38" s="193"/>
      <c r="U38" s="193"/>
      <c r="V38" s="193"/>
    </row>
    <row r="39" spans="1:22" ht="12.75" customHeight="1">
      <c r="A39" s="529"/>
      <c r="B39" s="530"/>
      <c r="C39" s="532"/>
      <c r="D39" s="201" t="s">
        <v>515</v>
      </c>
      <c r="E39" s="201" t="s">
        <v>516</v>
      </c>
      <c r="F39" s="201" t="s">
        <v>517</v>
      </c>
      <c r="G39" s="532"/>
      <c r="H39" s="536"/>
      <c r="I39" s="534"/>
      <c r="J39" s="534"/>
      <c r="K39" s="537"/>
      <c r="L39" s="193"/>
      <c r="M39" s="193"/>
      <c r="N39" s="193"/>
      <c r="O39" s="193"/>
      <c r="P39" s="193"/>
      <c r="Q39" s="193"/>
      <c r="R39" s="193"/>
      <c r="S39" s="193"/>
      <c r="T39" s="193"/>
      <c r="U39" s="193"/>
      <c r="V39" s="193"/>
    </row>
    <row r="40" spans="1:22" ht="12.75" customHeight="1">
      <c r="A40" s="538" t="s">
        <v>522</v>
      </c>
      <c r="B40" s="539"/>
      <c r="C40" s="201">
        <v>3</v>
      </c>
      <c r="D40" s="202"/>
      <c r="E40" s="225"/>
      <c r="F40" s="229"/>
      <c r="G40" s="230">
        <f>C40</f>
        <v>3</v>
      </c>
      <c r="H40" s="200"/>
      <c r="I40" s="206"/>
      <c r="J40" s="206"/>
      <c r="K40" s="207"/>
      <c r="L40" s="193"/>
      <c r="M40" s="193"/>
      <c r="N40" s="193"/>
      <c r="O40" s="193"/>
      <c r="P40" s="193"/>
      <c r="Q40" s="193"/>
      <c r="R40" s="193"/>
      <c r="S40" s="193"/>
      <c r="T40" s="193"/>
      <c r="U40" s="193"/>
      <c r="V40" s="193"/>
    </row>
    <row r="41" spans="1:22" ht="12.75" customHeight="1">
      <c r="A41" s="538"/>
      <c r="B41" s="539"/>
      <c r="C41" s="201"/>
      <c r="D41" s="202"/>
      <c r="E41" s="225"/>
      <c r="F41" s="229"/>
      <c r="G41" s="230"/>
      <c r="H41" s="200"/>
      <c r="I41" s="206"/>
      <c r="J41" s="206"/>
      <c r="K41" s="207"/>
      <c r="L41" s="193"/>
      <c r="M41" s="193"/>
      <c r="N41" s="193"/>
      <c r="O41" s="193"/>
      <c r="P41" s="193"/>
      <c r="Q41" s="193"/>
      <c r="R41" s="193"/>
      <c r="S41" s="193"/>
      <c r="T41" s="193"/>
      <c r="U41" s="193"/>
      <c r="V41" s="193"/>
    </row>
    <row r="42" spans="1:22" ht="12.75" customHeight="1">
      <c r="A42" s="538"/>
      <c r="B42" s="517"/>
      <c r="C42" s="226"/>
      <c r="D42" s="231"/>
      <c r="E42" s="203"/>
      <c r="F42" s="204"/>
      <c r="G42" s="230"/>
      <c r="H42" s="232"/>
      <c r="I42" s="206"/>
      <c r="J42" s="206"/>
      <c r="K42" s="207"/>
      <c r="L42" s="193"/>
      <c r="M42" s="193"/>
      <c r="N42" s="193"/>
      <c r="O42" s="193"/>
      <c r="P42" s="193"/>
      <c r="Q42" s="193"/>
      <c r="R42" s="193"/>
      <c r="S42" s="193"/>
      <c r="T42" s="193"/>
      <c r="U42" s="193"/>
      <c r="V42" s="193"/>
    </row>
    <row r="43" spans="1:22" ht="12.75" customHeight="1">
      <c r="A43" s="554"/>
      <c r="B43" s="554"/>
      <c r="C43" s="233"/>
      <c r="D43" s="233"/>
      <c r="E43" s="233"/>
      <c r="F43" s="233"/>
      <c r="G43" s="233"/>
      <c r="H43" s="206"/>
      <c r="I43" s="206"/>
      <c r="J43" s="206"/>
      <c r="K43" s="207"/>
      <c r="L43" s="193"/>
      <c r="M43" s="193"/>
      <c r="N43" s="193"/>
      <c r="O43" s="193"/>
      <c r="P43" s="193"/>
      <c r="Q43" s="193"/>
      <c r="R43" s="193"/>
      <c r="S43" s="193"/>
      <c r="T43" s="193"/>
      <c r="U43" s="193"/>
      <c r="V43" s="193"/>
    </row>
    <row r="44" spans="1:22" ht="12.75" customHeight="1" thickBot="1">
      <c r="A44" s="555" t="s">
        <v>11</v>
      </c>
      <c r="B44" s="556"/>
      <c r="C44" s="556"/>
      <c r="D44" s="556"/>
      <c r="E44" s="556"/>
      <c r="F44" s="556"/>
      <c r="G44" s="237">
        <f>ROUNDUP((SUM(G40:G42)),2)</f>
        <v>3</v>
      </c>
      <c r="H44" s="212"/>
      <c r="I44" s="234"/>
      <c r="J44" s="212"/>
      <c r="K44" s="213"/>
      <c r="L44" s="193"/>
      <c r="N44" s="193"/>
      <c r="O44" s="193"/>
      <c r="P44" s="193"/>
      <c r="Q44" s="193"/>
      <c r="R44" s="193"/>
      <c r="S44" s="193"/>
      <c r="T44" s="193"/>
      <c r="U44" s="193"/>
      <c r="V44" s="193"/>
    </row>
    <row r="45" spans="1:22" ht="12.75" customHeight="1">
      <c r="A45" s="218"/>
      <c r="B45" s="193"/>
      <c r="C45" s="193"/>
      <c r="D45" s="193"/>
      <c r="E45" s="193"/>
      <c r="F45" s="193"/>
      <c r="G45" s="193"/>
      <c r="H45" s="215"/>
      <c r="I45" s="215"/>
      <c r="J45" s="215"/>
      <c r="K45" s="216"/>
      <c r="L45" s="193"/>
      <c r="M45" s="193"/>
      <c r="N45" s="193"/>
      <c r="O45" s="193"/>
      <c r="P45" s="193"/>
      <c r="Q45" s="193"/>
      <c r="R45" s="193"/>
      <c r="S45" s="193"/>
      <c r="T45" s="193"/>
      <c r="U45" s="193"/>
      <c r="V45" s="193"/>
    </row>
    <row r="46" spans="1:22" ht="47.25" customHeight="1">
      <c r="A46" s="545"/>
      <c r="B46" s="546"/>
      <c r="C46" s="546"/>
      <c r="D46" s="546"/>
      <c r="E46" s="546"/>
      <c r="F46" s="546"/>
      <c r="G46" s="546"/>
      <c r="H46" s="546"/>
      <c r="I46" s="546"/>
      <c r="J46" s="193"/>
      <c r="K46" s="217"/>
      <c r="L46" s="193"/>
      <c r="M46" s="193"/>
      <c r="N46" s="193"/>
      <c r="O46" s="193"/>
      <c r="P46" s="193"/>
      <c r="Q46" s="193"/>
      <c r="R46" s="193"/>
      <c r="S46" s="193"/>
      <c r="T46" s="193"/>
      <c r="U46" s="193"/>
      <c r="V46" s="193"/>
    </row>
    <row r="47" spans="1:22" ht="12.75" customHeight="1">
      <c r="A47" s="547" t="s">
        <v>519</v>
      </c>
      <c r="B47" s="546"/>
      <c r="C47" s="546"/>
      <c r="D47" s="219"/>
      <c r="E47" s="219"/>
      <c r="F47" s="548" t="s">
        <v>519</v>
      </c>
      <c r="G47" s="546"/>
      <c r="H47" s="546"/>
      <c r="I47" s="219"/>
      <c r="J47" s="193"/>
      <c r="K47" s="217"/>
      <c r="L47" s="193"/>
      <c r="M47" s="193"/>
      <c r="N47" s="193"/>
      <c r="O47" s="193"/>
      <c r="P47" s="193"/>
      <c r="Q47" s="193"/>
      <c r="R47" s="193"/>
      <c r="S47" s="193"/>
      <c r="T47" s="193"/>
      <c r="U47" s="193"/>
      <c r="V47" s="193"/>
    </row>
    <row r="48" spans="1:22" ht="15.75" customHeight="1" thickBot="1">
      <c r="A48" s="549" t="s">
        <v>520</v>
      </c>
      <c r="B48" s="550"/>
      <c r="C48" s="550"/>
      <c r="D48" s="220"/>
      <c r="E48" s="220"/>
      <c r="F48" s="551" t="s">
        <v>520</v>
      </c>
      <c r="G48" s="550"/>
      <c r="H48" s="550"/>
      <c r="I48" s="220"/>
      <c r="J48" s="221"/>
      <c r="K48" s="222"/>
      <c r="L48" s="193"/>
      <c r="M48" s="193"/>
      <c r="N48" s="193"/>
      <c r="O48" s="193"/>
      <c r="P48" s="193"/>
      <c r="Q48" s="193"/>
      <c r="R48" s="193"/>
      <c r="S48" s="193"/>
      <c r="T48" s="193"/>
      <c r="U48" s="193"/>
      <c r="V48" s="193"/>
    </row>
    <row r="49" spans="1:22" ht="30.75" customHeight="1">
      <c r="A49" s="527" t="s">
        <v>508</v>
      </c>
      <c r="B49" s="511"/>
      <c r="C49" s="511"/>
      <c r="D49" s="511"/>
      <c r="E49" s="511"/>
      <c r="F49" s="511"/>
      <c r="G49" s="511"/>
      <c r="H49" s="511"/>
      <c r="I49" s="511"/>
      <c r="J49" s="511"/>
      <c r="K49" s="512"/>
      <c r="L49" s="193"/>
      <c r="M49" s="193"/>
      <c r="N49" s="193"/>
      <c r="O49" s="193"/>
      <c r="P49" s="193"/>
      <c r="Q49" s="193"/>
      <c r="R49" s="193"/>
      <c r="S49" s="193"/>
      <c r="T49" s="193"/>
      <c r="U49" s="193"/>
      <c r="V49" s="193"/>
    </row>
    <row r="50" spans="1:22" ht="12.75" customHeight="1" thickBot="1">
      <c r="A50" s="510"/>
      <c r="B50" s="511"/>
      <c r="C50" s="511"/>
      <c r="D50" s="511"/>
      <c r="E50" s="511"/>
      <c r="F50" s="511"/>
      <c r="G50" s="511"/>
      <c r="H50" s="511"/>
      <c r="I50" s="511"/>
      <c r="J50" s="511"/>
      <c r="K50" s="512"/>
      <c r="L50" s="193"/>
      <c r="M50" s="193"/>
      <c r="N50" s="193"/>
      <c r="O50" s="193"/>
      <c r="P50" s="193"/>
      <c r="Q50" s="193"/>
      <c r="R50" s="193"/>
      <c r="S50" s="193"/>
      <c r="T50" s="193"/>
      <c r="U50" s="193"/>
      <c r="V50" s="193"/>
    </row>
    <row r="51" spans="1:22" ht="52.5" customHeight="1">
      <c r="A51" s="195" t="s">
        <v>509</v>
      </c>
      <c r="B51" s="513" t="str">
        <f>B3</f>
        <v>OPTIMIZACIÓN Y MEJORAMIENTO DE LOS SISTEMAS DE ACUEDUCTO EN EL ÁREA RURAL DEL MUNICIPIO DE TUNJA-BOYACÁ</v>
      </c>
      <c r="C51" s="514"/>
      <c r="D51" s="514"/>
      <c r="E51" s="514"/>
      <c r="F51" s="514"/>
      <c r="G51" s="514"/>
      <c r="H51" s="514"/>
      <c r="I51" s="514"/>
      <c r="J51" s="514"/>
      <c r="K51" s="515"/>
      <c r="L51" s="193"/>
      <c r="M51" s="193"/>
      <c r="N51" s="193"/>
      <c r="O51" s="193"/>
      <c r="P51" s="193"/>
      <c r="Q51" s="193"/>
      <c r="R51" s="193"/>
      <c r="S51" s="193"/>
      <c r="T51" s="193"/>
      <c r="U51" s="193"/>
      <c r="V51" s="193"/>
    </row>
    <row r="52" spans="1:22" ht="12.75" customHeight="1">
      <c r="A52" s="516" t="s">
        <v>510</v>
      </c>
      <c r="B52" s="517"/>
      <c r="C52" s="518"/>
      <c r="D52" s="519"/>
      <c r="E52" s="519"/>
      <c r="F52" s="517"/>
      <c r="G52" s="520" t="s">
        <v>511</v>
      </c>
      <c r="H52" s="517"/>
      <c r="I52" s="520"/>
      <c r="J52" s="519"/>
      <c r="K52" s="521"/>
      <c r="L52" s="193"/>
      <c r="M52" s="193"/>
      <c r="N52" s="193"/>
      <c r="O52" s="193"/>
      <c r="P52" s="193"/>
      <c r="Q52" s="193"/>
      <c r="R52" s="193"/>
      <c r="S52" s="193"/>
      <c r="T52" s="193"/>
      <c r="U52" s="193"/>
      <c r="V52" s="193"/>
    </row>
    <row r="53" spans="1:22" ht="45.75" customHeight="1" thickBot="1">
      <c r="A53" s="196" t="s">
        <v>8</v>
      </c>
      <c r="B53" s="522" t="s">
        <v>20</v>
      </c>
      <c r="C53" s="523"/>
      <c r="D53" s="524" t="s">
        <v>10</v>
      </c>
      <c r="E53" s="525"/>
      <c r="F53" s="523"/>
      <c r="G53" s="553" t="s">
        <v>129</v>
      </c>
      <c r="H53" s="525"/>
      <c r="I53" s="525"/>
      <c r="J53" s="197" t="s">
        <v>9</v>
      </c>
      <c r="K53" s="198" t="s">
        <v>9</v>
      </c>
      <c r="L53" s="193"/>
      <c r="M53" s="193"/>
      <c r="N53" s="193"/>
      <c r="O53" s="193"/>
      <c r="P53" s="193"/>
      <c r="Q53" s="193"/>
      <c r="R53" s="193"/>
      <c r="S53" s="193"/>
      <c r="T53" s="193"/>
      <c r="U53" s="193"/>
      <c r="V53" s="193"/>
    </row>
    <row r="54" spans="1:22" ht="12.75" customHeight="1">
      <c r="A54" s="527" t="s">
        <v>512</v>
      </c>
      <c r="B54" s="528"/>
      <c r="C54" s="531" t="s">
        <v>5</v>
      </c>
      <c r="D54" s="533" t="s">
        <v>513</v>
      </c>
      <c r="E54" s="534"/>
      <c r="F54" s="530"/>
      <c r="G54" s="531" t="s">
        <v>11</v>
      </c>
      <c r="H54" s="535" t="s">
        <v>514</v>
      </c>
      <c r="I54" s="511"/>
      <c r="J54" s="511"/>
      <c r="K54" s="512"/>
      <c r="L54" s="193"/>
      <c r="M54" s="193"/>
      <c r="N54" s="193"/>
      <c r="O54" s="193"/>
      <c r="P54" s="193"/>
      <c r="Q54" s="193"/>
      <c r="R54" s="193"/>
      <c r="S54" s="193"/>
      <c r="T54" s="193"/>
      <c r="U54" s="193"/>
      <c r="V54" s="193"/>
    </row>
    <row r="55" spans="1:22" ht="12.75" customHeight="1">
      <c r="A55" s="529"/>
      <c r="B55" s="530"/>
      <c r="C55" s="532"/>
      <c r="D55" s="201" t="s">
        <v>515</v>
      </c>
      <c r="E55" s="201" t="s">
        <v>516</v>
      </c>
      <c r="F55" s="201" t="s">
        <v>517</v>
      </c>
      <c r="G55" s="532"/>
      <c r="H55" s="536"/>
      <c r="I55" s="534"/>
      <c r="J55" s="534"/>
      <c r="K55" s="537"/>
      <c r="L55" s="193"/>
      <c r="M55" s="193"/>
      <c r="N55" s="193"/>
      <c r="O55" s="193"/>
      <c r="P55" s="193"/>
      <c r="Q55" s="193"/>
      <c r="R55" s="193"/>
      <c r="S55" s="193"/>
      <c r="T55" s="193"/>
      <c r="U55" s="193"/>
      <c r="V55" s="193"/>
    </row>
    <row r="56" spans="1:22" ht="12.75" customHeight="1">
      <c r="A56" s="538" t="s">
        <v>523</v>
      </c>
      <c r="B56" s="539"/>
      <c r="C56" s="201">
        <v>5</v>
      </c>
      <c r="D56" s="202"/>
      <c r="E56" s="229"/>
      <c r="F56" s="229"/>
      <c r="G56" s="205">
        <f>C56</f>
        <v>5</v>
      </c>
      <c r="H56" s="200"/>
      <c r="I56" s="206"/>
      <c r="J56" s="206"/>
      <c r="K56" s="207"/>
      <c r="L56" s="193"/>
      <c r="M56" s="193"/>
      <c r="N56" s="193"/>
      <c r="O56" s="193"/>
      <c r="P56" s="193"/>
      <c r="Q56" s="193"/>
      <c r="R56" s="193"/>
      <c r="S56" s="193"/>
      <c r="T56" s="193"/>
      <c r="U56" s="193"/>
      <c r="V56" s="193"/>
    </row>
    <row r="57" spans="1:22" ht="12.75" customHeight="1">
      <c r="A57" s="538"/>
      <c r="B57" s="539"/>
      <c r="C57" s="201"/>
      <c r="D57" s="202"/>
      <c r="E57" s="229"/>
      <c r="F57" s="229"/>
      <c r="G57" s="205"/>
      <c r="H57" s="200"/>
      <c r="I57" s="206"/>
      <c r="J57" s="206"/>
      <c r="K57" s="207"/>
      <c r="L57" s="193"/>
      <c r="M57" s="193"/>
      <c r="N57" s="193"/>
      <c r="O57" s="193"/>
      <c r="P57" s="193"/>
      <c r="Q57" s="193"/>
      <c r="R57" s="193"/>
      <c r="S57" s="193"/>
      <c r="T57" s="193"/>
      <c r="U57" s="193"/>
      <c r="V57" s="193"/>
    </row>
    <row r="58" spans="1:22" ht="12.75" customHeight="1">
      <c r="A58" s="554"/>
      <c r="B58" s="554"/>
      <c r="C58" s="233"/>
      <c r="D58" s="233"/>
      <c r="E58" s="233"/>
      <c r="F58" s="233"/>
      <c r="G58" s="233"/>
      <c r="H58" s="206"/>
      <c r="I58" s="206"/>
      <c r="J58" s="206"/>
      <c r="K58" s="207"/>
      <c r="L58" s="193"/>
      <c r="M58" s="193"/>
      <c r="N58" s="193"/>
      <c r="O58" s="193"/>
      <c r="P58" s="193"/>
      <c r="Q58" s="193"/>
      <c r="R58" s="193"/>
      <c r="S58" s="193"/>
      <c r="T58" s="193"/>
      <c r="U58" s="193"/>
      <c r="V58" s="193"/>
    </row>
    <row r="59" spans="1:22" ht="12.75" customHeight="1" thickBot="1">
      <c r="A59" s="555" t="s">
        <v>11</v>
      </c>
      <c r="B59" s="556"/>
      <c r="C59" s="556"/>
      <c r="D59" s="556"/>
      <c r="E59" s="556"/>
      <c r="F59" s="556"/>
      <c r="G59" s="237">
        <f>ROUNDUP(((SUM(G56:G57))),2)</f>
        <v>5</v>
      </c>
      <c r="H59" s="212"/>
      <c r="I59" s="212"/>
      <c r="J59" s="212"/>
      <c r="K59" s="213"/>
      <c r="L59" s="193"/>
      <c r="N59" s="193"/>
      <c r="O59" s="193"/>
      <c r="P59" s="193"/>
      <c r="Q59" s="193"/>
      <c r="R59" s="193"/>
      <c r="S59" s="193"/>
      <c r="T59" s="193"/>
      <c r="U59" s="193"/>
      <c r="V59" s="193"/>
    </row>
    <row r="60" spans="1:22" ht="12.75" customHeight="1">
      <c r="A60" s="218"/>
      <c r="B60" s="193"/>
      <c r="C60" s="193"/>
      <c r="D60" s="193"/>
      <c r="E60" s="193"/>
      <c r="F60" s="193"/>
      <c r="G60" s="193"/>
      <c r="H60" s="215"/>
      <c r="I60" s="215"/>
      <c r="J60" s="215"/>
      <c r="K60" s="216"/>
      <c r="L60" s="193"/>
      <c r="M60" s="193"/>
      <c r="N60" s="193"/>
      <c r="O60" s="193"/>
      <c r="P60" s="193"/>
      <c r="Q60" s="193"/>
      <c r="R60" s="193"/>
      <c r="S60" s="193"/>
      <c r="T60" s="193"/>
      <c r="U60" s="193"/>
      <c r="V60" s="193"/>
    </row>
    <row r="61" spans="1:22" ht="47.25" customHeight="1">
      <c r="A61" s="545"/>
      <c r="B61" s="546"/>
      <c r="C61" s="546"/>
      <c r="D61" s="546"/>
      <c r="E61" s="546"/>
      <c r="F61" s="546"/>
      <c r="G61" s="546"/>
      <c r="H61" s="546"/>
      <c r="I61" s="546"/>
      <c r="J61" s="193"/>
      <c r="K61" s="217"/>
      <c r="L61" s="193"/>
      <c r="M61" s="193"/>
      <c r="N61" s="193"/>
      <c r="O61" s="193"/>
      <c r="P61" s="193"/>
      <c r="Q61" s="193"/>
      <c r="R61" s="193"/>
      <c r="S61" s="193"/>
      <c r="T61" s="193"/>
      <c r="U61" s="193"/>
      <c r="V61" s="193"/>
    </row>
    <row r="62" spans="1:22" ht="12.75" customHeight="1">
      <c r="A62" s="547" t="s">
        <v>519</v>
      </c>
      <c r="B62" s="546"/>
      <c r="C62" s="546"/>
      <c r="D62" s="219"/>
      <c r="E62" s="219"/>
      <c r="F62" s="548" t="s">
        <v>519</v>
      </c>
      <c r="G62" s="546"/>
      <c r="H62" s="546"/>
      <c r="I62" s="219"/>
      <c r="J62" s="193"/>
      <c r="K62" s="217"/>
      <c r="L62" s="193"/>
      <c r="M62" s="193"/>
      <c r="N62" s="193"/>
      <c r="O62" s="193"/>
      <c r="P62" s="193"/>
      <c r="Q62" s="193"/>
      <c r="R62" s="193"/>
      <c r="S62" s="193"/>
      <c r="T62" s="193"/>
      <c r="U62" s="193"/>
      <c r="V62" s="193"/>
    </row>
    <row r="63" spans="1:22" ht="15.75" customHeight="1" thickBot="1">
      <c r="A63" s="549" t="s">
        <v>520</v>
      </c>
      <c r="B63" s="550"/>
      <c r="C63" s="550"/>
      <c r="D63" s="220"/>
      <c r="E63" s="220"/>
      <c r="F63" s="551" t="s">
        <v>520</v>
      </c>
      <c r="G63" s="550"/>
      <c r="H63" s="550"/>
      <c r="I63" s="220"/>
      <c r="J63" s="221"/>
      <c r="K63" s="222"/>
      <c r="L63" s="193"/>
      <c r="M63" s="193"/>
      <c r="N63" s="193"/>
      <c r="O63" s="193"/>
      <c r="P63" s="193"/>
      <c r="Q63" s="193"/>
      <c r="R63" s="193"/>
      <c r="S63" s="193"/>
      <c r="T63" s="193"/>
      <c r="U63" s="193"/>
      <c r="V63" s="193"/>
    </row>
    <row r="64" spans="1:22" ht="12.75" customHeight="1">
      <c r="A64" s="507" t="s">
        <v>508</v>
      </c>
      <c r="B64" s="508"/>
      <c r="C64" s="508"/>
      <c r="D64" s="508"/>
      <c r="E64" s="508"/>
      <c r="F64" s="508"/>
      <c r="G64" s="508"/>
      <c r="H64" s="508"/>
      <c r="I64" s="508"/>
      <c r="J64" s="508"/>
      <c r="K64" s="509"/>
      <c r="L64" s="193"/>
      <c r="M64" s="193"/>
      <c r="N64" s="193"/>
      <c r="O64" s="193"/>
      <c r="P64" s="193"/>
      <c r="Q64" s="193"/>
      <c r="R64" s="235"/>
      <c r="S64" s="235"/>
      <c r="T64" s="193"/>
      <c r="U64" s="193"/>
      <c r="V64" s="193"/>
    </row>
    <row r="65" spans="1:22" ht="12.75" customHeight="1" thickBot="1">
      <c r="A65" s="510"/>
      <c r="B65" s="511"/>
      <c r="C65" s="511"/>
      <c r="D65" s="511"/>
      <c r="E65" s="511"/>
      <c r="F65" s="511"/>
      <c r="G65" s="511"/>
      <c r="H65" s="511"/>
      <c r="I65" s="511"/>
      <c r="J65" s="511"/>
      <c r="K65" s="512"/>
      <c r="L65" s="193"/>
      <c r="M65" s="193"/>
      <c r="N65" s="236"/>
      <c r="O65" s="193"/>
      <c r="P65" s="193"/>
      <c r="Q65" s="193"/>
      <c r="R65" s="235"/>
      <c r="S65" s="235"/>
      <c r="T65" s="193"/>
      <c r="U65" s="193"/>
      <c r="V65" s="193"/>
    </row>
    <row r="66" spans="1:22" ht="37.5" customHeight="1">
      <c r="A66" s="195" t="s">
        <v>509</v>
      </c>
      <c r="B66" s="513" t="str">
        <f>B3</f>
        <v>OPTIMIZACIÓN Y MEJORAMIENTO DE LOS SISTEMAS DE ACUEDUCTO EN EL ÁREA RURAL DEL MUNICIPIO DE TUNJA-BOYACÁ</v>
      </c>
      <c r="C66" s="514"/>
      <c r="D66" s="514"/>
      <c r="E66" s="514"/>
      <c r="F66" s="514"/>
      <c r="G66" s="514"/>
      <c r="H66" s="514"/>
      <c r="I66" s="514"/>
      <c r="J66" s="514"/>
      <c r="K66" s="515"/>
      <c r="L66" s="193"/>
      <c r="M66" s="193"/>
      <c r="N66" s="193"/>
      <c r="O66" s="193"/>
      <c r="P66" s="193"/>
      <c r="Q66" s="193"/>
      <c r="R66" s="193"/>
      <c r="S66" s="193"/>
      <c r="T66" s="193"/>
      <c r="U66" s="193"/>
      <c r="V66" s="193"/>
    </row>
    <row r="67" spans="1:22" ht="12.75" customHeight="1">
      <c r="A67" s="516" t="s">
        <v>510</v>
      </c>
      <c r="B67" s="517"/>
      <c r="C67" s="518"/>
      <c r="D67" s="519"/>
      <c r="E67" s="519"/>
      <c r="F67" s="517"/>
      <c r="G67" s="520" t="s">
        <v>511</v>
      </c>
      <c r="H67" s="517"/>
      <c r="I67" s="520"/>
      <c r="J67" s="519"/>
      <c r="K67" s="521"/>
      <c r="L67" s="193"/>
      <c r="M67" s="193"/>
      <c r="N67" s="193"/>
      <c r="O67" s="193"/>
      <c r="P67" s="193"/>
      <c r="Q67" s="193"/>
      <c r="R67" s="193"/>
      <c r="S67" s="193"/>
      <c r="T67" s="193"/>
      <c r="U67" s="193"/>
      <c r="V67" s="193"/>
    </row>
    <row r="68" spans="1:22" ht="45.75" customHeight="1" thickBot="1">
      <c r="A68" s="196" t="s">
        <v>8</v>
      </c>
      <c r="B68" s="522" t="s">
        <v>21</v>
      </c>
      <c r="C68" s="523"/>
      <c r="D68" s="524" t="s">
        <v>10</v>
      </c>
      <c r="E68" s="525"/>
      <c r="F68" s="523"/>
      <c r="G68" s="553" t="s">
        <v>213</v>
      </c>
      <c r="H68" s="525"/>
      <c r="I68" s="525"/>
      <c r="J68" s="197" t="s">
        <v>9</v>
      </c>
      <c r="K68" s="198" t="s">
        <v>9</v>
      </c>
      <c r="L68" s="193"/>
      <c r="M68" s="193"/>
      <c r="N68" s="193"/>
      <c r="O68" s="193"/>
      <c r="P68" s="193"/>
      <c r="Q68" s="193"/>
      <c r="R68" s="193"/>
      <c r="S68" s="193"/>
      <c r="T68" s="193"/>
      <c r="U68" s="193"/>
      <c r="V68" s="193"/>
    </row>
    <row r="69" spans="1:22" ht="12.75" customHeight="1">
      <c r="A69" s="527" t="s">
        <v>512</v>
      </c>
      <c r="B69" s="528"/>
      <c r="C69" s="531" t="s">
        <v>5</v>
      </c>
      <c r="D69" s="533" t="s">
        <v>513</v>
      </c>
      <c r="E69" s="534"/>
      <c r="F69" s="530"/>
      <c r="G69" s="531" t="s">
        <v>11</v>
      </c>
      <c r="H69" s="535" t="s">
        <v>514</v>
      </c>
      <c r="I69" s="511"/>
      <c r="J69" s="511"/>
      <c r="K69" s="512"/>
      <c r="L69" s="193"/>
      <c r="M69" s="193"/>
      <c r="N69" s="193"/>
      <c r="O69" s="193"/>
      <c r="P69" s="193"/>
      <c r="Q69" s="193"/>
      <c r="R69" s="193"/>
      <c r="S69" s="193"/>
      <c r="T69" s="193"/>
      <c r="U69" s="193"/>
      <c r="V69" s="193"/>
    </row>
    <row r="70" spans="1:22" ht="12.75" customHeight="1">
      <c r="A70" s="529"/>
      <c r="B70" s="530"/>
      <c r="C70" s="532"/>
      <c r="D70" s="201" t="s">
        <v>515</v>
      </c>
      <c r="E70" s="201" t="s">
        <v>516</v>
      </c>
      <c r="F70" s="201" t="s">
        <v>517</v>
      </c>
      <c r="G70" s="532"/>
      <c r="H70" s="536"/>
      <c r="I70" s="534"/>
      <c r="J70" s="534"/>
      <c r="K70" s="537"/>
      <c r="L70" s="193"/>
      <c r="M70" s="193"/>
      <c r="N70" s="193"/>
      <c r="O70" s="193"/>
      <c r="P70" s="193"/>
      <c r="Q70" s="193"/>
      <c r="R70" s="193"/>
      <c r="S70" s="193"/>
      <c r="T70" s="193"/>
      <c r="U70" s="193"/>
      <c r="V70" s="193"/>
    </row>
    <row r="71" spans="1:22" ht="12.75" customHeight="1">
      <c r="A71" s="538" t="s">
        <v>524</v>
      </c>
      <c r="B71" s="539"/>
      <c r="C71" s="201">
        <v>4</v>
      </c>
      <c r="D71" s="202"/>
      <c r="E71" s="229"/>
      <c r="F71" s="229"/>
      <c r="G71" s="205">
        <f>C71</f>
        <v>4</v>
      </c>
      <c r="H71" s="200"/>
      <c r="I71" s="206"/>
      <c r="J71" s="206"/>
      <c r="K71" s="207"/>
      <c r="L71" s="193"/>
      <c r="M71" s="193"/>
      <c r="N71" s="193"/>
      <c r="O71" s="193"/>
      <c r="P71" s="193"/>
      <c r="Q71" s="193"/>
      <c r="R71" s="193"/>
      <c r="S71" s="193"/>
      <c r="T71" s="193"/>
      <c r="U71" s="193"/>
      <c r="V71" s="193"/>
    </row>
    <row r="72" spans="1:22" ht="12.75" customHeight="1">
      <c r="A72" s="538"/>
      <c r="B72" s="539"/>
      <c r="C72" s="201"/>
      <c r="D72" s="202"/>
      <c r="E72" s="229"/>
      <c r="F72" s="229"/>
      <c r="G72" s="205"/>
      <c r="H72" s="200"/>
      <c r="I72" s="206"/>
      <c r="J72" s="206"/>
      <c r="K72" s="207"/>
      <c r="L72" s="193"/>
      <c r="M72" s="193"/>
      <c r="N72" s="193"/>
      <c r="O72" s="193"/>
      <c r="P72" s="193"/>
      <c r="Q72" s="193"/>
      <c r="R72" s="193"/>
      <c r="S72" s="193"/>
      <c r="T72" s="193"/>
      <c r="U72" s="193"/>
      <c r="V72" s="193"/>
    </row>
    <row r="73" spans="1:22" ht="12.75" customHeight="1">
      <c r="A73" s="538"/>
      <c r="B73" s="517"/>
      <c r="C73" s="226"/>
      <c r="D73" s="231"/>
      <c r="E73" s="203"/>
      <c r="F73" s="204"/>
      <c r="G73" s="205"/>
      <c r="H73" s="200"/>
      <c r="I73" s="206"/>
      <c r="J73" s="206"/>
      <c r="K73" s="207"/>
      <c r="L73" s="193"/>
      <c r="M73" s="193"/>
      <c r="N73" s="193"/>
      <c r="O73" s="193"/>
      <c r="P73" s="193"/>
      <c r="Q73" s="193"/>
      <c r="R73" s="193"/>
      <c r="S73" s="193"/>
      <c r="T73" s="193"/>
      <c r="U73" s="193"/>
      <c r="V73" s="193"/>
    </row>
    <row r="74" spans="1:22" ht="12.75" customHeight="1">
      <c r="A74" s="554"/>
      <c r="B74" s="554"/>
      <c r="C74" s="233"/>
      <c r="D74" s="233"/>
      <c r="E74" s="233"/>
      <c r="F74" s="233"/>
      <c r="G74" s="233"/>
      <c r="H74" s="206"/>
      <c r="I74" s="206"/>
      <c r="J74" s="206"/>
      <c r="K74" s="207"/>
      <c r="L74" s="193"/>
      <c r="M74" s="193"/>
      <c r="N74" s="193"/>
      <c r="O74" s="193"/>
      <c r="P74" s="193"/>
      <c r="Q74" s="193"/>
      <c r="R74" s="193"/>
      <c r="S74" s="193"/>
      <c r="T74" s="193"/>
      <c r="U74" s="193"/>
      <c r="V74" s="193"/>
    </row>
    <row r="75" spans="1:22" ht="12.75" customHeight="1" thickBot="1">
      <c r="A75" s="555" t="s">
        <v>11</v>
      </c>
      <c r="B75" s="556"/>
      <c r="C75" s="556"/>
      <c r="D75" s="556"/>
      <c r="E75" s="556"/>
      <c r="F75" s="556"/>
      <c r="G75" s="237">
        <f>ROUNDUP((SUM(G71:G73)),2)</f>
        <v>4</v>
      </c>
      <c r="H75" s="212"/>
      <c r="I75" s="212"/>
      <c r="J75" s="212"/>
      <c r="K75" s="213"/>
      <c r="L75" s="193"/>
      <c r="N75" s="193"/>
      <c r="O75" s="193"/>
      <c r="P75" s="193"/>
      <c r="Q75" s="193"/>
      <c r="R75" s="193"/>
      <c r="S75" s="193"/>
      <c r="T75" s="193"/>
      <c r="U75" s="193"/>
      <c r="V75" s="193"/>
    </row>
    <row r="76" spans="1:22" ht="12.75" customHeight="1">
      <c r="A76" s="218"/>
      <c r="B76" s="193"/>
      <c r="C76" s="193"/>
      <c r="D76" s="193"/>
      <c r="E76" s="193"/>
      <c r="F76" s="193"/>
      <c r="G76" s="193"/>
      <c r="H76" s="215"/>
      <c r="I76" s="215"/>
      <c r="J76" s="215"/>
      <c r="K76" s="216"/>
      <c r="L76" s="193"/>
      <c r="M76" s="193"/>
      <c r="N76" s="193"/>
      <c r="O76" s="193"/>
      <c r="P76" s="193"/>
      <c r="Q76" s="193"/>
      <c r="R76" s="193"/>
      <c r="S76" s="193"/>
      <c r="T76" s="193"/>
      <c r="U76" s="193"/>
      <c r="V76" s="193"/>
    </row>
    <row r="77" spans="1:22" ht="47.25" customHeight="1">
      <c r="A77" s="545"/>
      <c r="B77" s="557"/>
      <c r="C77" s="557"/>
      <c r="D77" s="557"/>
      <c r="E77" s="557"/>
      <c r="F77" s="557"/>
      <c r="G77" s="557"/>
      <c r="H77" s="557"/>
      <c r="I77" s="557"/>
      <c r="J77" s="193"/>
      <c r="K77" s="217"/>
      <c r="L77" s="193"/>
      <c r="M77" s="193"/>
      <c r="N77" s="193"/>
      <c r="O77" s="193"/>
      <c r="P77" s="193"/>
      <c r="Q77" s="193"/>
      <c r="R77" s="193"/>
      <c r="S77" s="193"/>
      <c r="T77" s="193"/>
      <c r="U77" s="193"/>
      <c r="V77" s="193"/>
    </row>
    <row r="78" spans="1:22" ht="12.75" customHeight="1">
      <c r="A78" s="547" t="s">
        <v>519</v>
      </c>
      <c r="B78" s="548"/>
      <c r="C78" s="548"/>
      <c r="D78" s="219"/>
      <c r="E78" s="219"/>
      <c r="F78" s="548" t="s">
        <v>519</v>
      </c>
      <c r="G78" s="548"/>
      <c r="H78" s="548"/>
      <c r="I78" s="219"/>
      <c r="J78" s="193"/>
      <c r="K78" s="217"/>
      <c r="L78" s="193"/>
      <c r="M78" s="193"/>
      <c r="N78" s="193"/>
      <c r="O78" s="193"/>
      <c r="P78" s="193"/>
      <c r="Q78" s="193"/>
      <c r="R78" s="193"/>
      <c r="S78" s="193"/>
      <c r="T78" s="193"/>
      <c r="U78" s="193"/>
      <c r="V78" s="193"/>
    </row>
    <row r="79" spans="1:22" ht="15.75" customHeight="1" thickBot="1">
      <c r="A79" s="549" t="s">
        <v>520</v>
      </c>
      <c r="B79" s="550"/>
      <c r="C79" s="550"/>
      <c r="D79" s="220"/>
      <c r="E79" s="220"/>
      <c r="F79" s="551" t="s">
        <v>520</v>
      </c>
      <c r="G79" s="550"/>
      <c r="H79" s="550"/>
      <c r="I79" s="220"/>
      <c r="J79" s="221"/>
      <c r="K79" s="222"/>
      <c r="L79" s="193"/>
      <c r="M79" s="193"/>
      <c r="N79" s="193"/>
      <c r="O79" s="193"/>
      <c r="P79" s="193"/>
      <c r="Q79" s="193"/>
      <c r="R79" s="193"/>
      <c r="S79" s="193"/>
      <c r="T79" s="193"/>
      <c r="U79" s="193"/>
      <c r="V79" s="193"/>
    </row>
    <row r="80" spans="1:22" ht="12.75" customHeight="1" thickBot="1">
      <c r="A80" s="516" t="s">
        <v>510</v>
      </c>
      <c r="B80" s="517"/>
      <c r="C80" s="518"/>
      <c r="D80" s="519"/>
      <c r="E80" s="519"/>
      <c r="F80" s="517"/>
      <c r="G80" s="520" t="s">
        <v>511</v>
      </c>
      <c r="H80" s="517"/>
      <c r="I80" s="520"/>
      <c r="J80" s="519"/>
      <c r="K80" s="521"/>
      <c r="L80" s="193"/>
      <c r="M80" s="193"/>
      <c r="N80" s="193"/>
      <c r="O80" s="193"/>
      <c r="P80" s="193"/>
      <c r="Q80" s="193"/>
      <c r="R80" s="193"/>
      <c r="S80" s="193"/>
      <c r="T80" s="193"/>
      <c r="U80" s="193"/>
      <c r="V80" s="193"/>
    </row>
    <row r="81" spans="1:22" ht="12.75" customHeight="1">
      <c r="A81" s="507" t="s">
        <v>508</v>
      </c>
      <c r="B81" s="508"/>
      <c r="C81" s="508"/>
      <c r="D81" s="508"/>
      <c r="E81" s="508"/>
      <c r="F81" s="508"/>
      <c r="G81" s="508"/>
      <c r="H81" s="508"/>
      <c r="I81" s="508"/>
      <c r="J81" s="508"/>
      <c r="K81" s="509"/>
      <c r="L81" s="193"/>
      <c r="M81" s="193"/>
      <c r="N81" s="193"/>
      <c r="O81" s="193"/>
      <c r="P81" s="193"/>
      <c r="Q81" s="193"/>
      <c r="R81" s="235"/>
      <c r="S81" s="235"/>
      <c r="T81" s="193"/>
      <c r="U81" s="193"/>
      <c r="V81" s="193"/>
    </row>
    <row r="82" spans="1:22" ht="12.75" customHeight="1" thickBot="1">
      <c r="A82" s="510"/>
      <c r="B82" s="511"/>
      <c r="C82" s="511"/>
      <c r="D82" s="511"/>
      <c r="E82" s="511"/>
      <c r="F82" s="511"/>
      <c r="G82" s="511"/>
      <c r="H82" s="511"/>
      <c r="I82" s="511"/>
      <c r="J82" s="511"/>
      <c r="K82" s="512"/>
      <c r="L82" s="193"/>
      <c r="M82" s="193"/>
      <c r="N82" s="236"/>
      <c r="O82" s="193"/>
      <c r="P82" s="193"/>
      <c r="Q82" s="193"/>
      <c r="R82" s="235"/>
      <c r="S82" s="235"/>
      <c r="T82" s="193"/>
      <c r="U82" s="193"/>
      <c r="V82" s="193"/>
    </row>
    <row r="83" spans="1:22" ht="37.5" customHeight="1">
      <c r="A83" s="195" t="s">
        <v>509</v>
      </c>
      <c r="B83" s="513" t="str">
        <f>B3</f>
        <v>OPTIMIZACIÓN Y MEJORAMIENTO DE LOS SISTEMAS DE ACUEDUCTO EN EL ÁREA RURAL DEL MUNICIPIO DE TUNJA-BOYACÁ</v>
      </c>
      <c r="C83" s="514"/>
      <c r="D83" s="514"/>
      <c r="E83" s="514"/>
      <c r="F83" s="514"/>
      <c r="G83" s="514"/>
      <c r="H83" s="514"/>
      <c r="I83" s="514"/>
      <c r="J83" s="514"/>
      <c r="K83" s="515"/>
      <c r="L83" s="193"/>
      <c r="M83" s="193"/>
      <c r="N83" s="193"/>
      <c r="O83" s="193"/>
      <c r="P83" s="193"/>
      <c r="Q83" s="193"/>
      <c r="R83" s="193"/>
      <c r="S83" s="193"/>
      <c r="T83" s="193"/>
      <c r="U83" s="193"/>
      <c r="V83" s="193"/>
    </row>
    <row r="84" spans="1:22" ht="86.25" customHeight="1" thickBot="1">
      <c r="A84" s="196" t="s">
        <v>8</v>
      </c>
      <c r="B84" s="522" t="s">
        <v>22</v>
      </c>
      <c r="C84" s="523"/>
      <c r="D84" s="524" t="s">
        <v>10</v>
      </c>
      <c r="E84" s="525"/>
      <c r="F84" s="523"/>
      <c r="G84" s="553" t="s">
        <v>214</v>
      </c>
      <c r="H84" s="525"/>
      <c r="I84" s="525"/>
      <c r="J84" s="197" t="s">
        <v>9</v>
      </c>
      <c r="K84" s="198" t="s">
        <v>9</v>
      </c>
      <c r="L84" s="193"/>
      <c r="M84" s="193"/>
      <c r="N84" s="193"/>
      <c r="O84" s="193"/>
      <c r="P84" s="193"/>
      <c r="Q84" s="193"/>
      <c r="R84" s="193"/>
      <c r="S84" s="193"/>
      <c r="T84" s="193"/>
      <c r="U84" s="193"/>
      <c r="V84" s="193"/>
    </row>
    <row r="85" spans="1:22" ht="12.75" customHeight="1">
      <c r="A85" s="527" t="s">
        <v>512</v>
      </c>
      <c r="B85" s="528"/>
      <c r="C85" s="531" t="s">
        <v>5</v>
      </c>
      <c r="D85" s="533" t="s">
        <v>513</v>
      </c>
      <c r="E85" s="534"/>
      <c r="F85" s="530"/>
      <c r="G85" s="531" t="s">
        <v>11</v>
      </c>
      <c r="H85" s="535" t="s">
        <v>514</v>
      </c>
      <c r="I85" s="511"/>
      <c r="J85" s="511"/>
      <c r="K85" s="512"/>
      <c r="L85" s="193"/>
      <c r="M85" s="193"/>
      <c r="N85" s="193"/>
      <c r="O85" s="193"/>
      <c r="P85" s="193"/>
      <c r="Q85" s="193"/>
      <c r="R85" s="193"/>
      <c r="S85" s="193"/>
      <c r="T85" s="193"/>
      <c r="U85" s="193"/>
      <c r="V85" s="193"/>
    </row>
    <row r="86" spans="1:22" ht="12.75" customHeight="1">
      <c r="A86" s="529"/>
      <c r="B86" s="530"/>
      <c r="C86" s="532"/>
      <c r="D86" s="201" t="s">
        <v>515</v>
      </c>
      <c r="E86" s="201" t="s">
        <v>516</v>
      </c>
      <c r="F86" s="201" t="s">
        <v>517</v>
      </c>
      <c r="G86" s="532"/>
      <c r="H86" s="536"/>
      <c r="I86" s="534"/>
      <c r="J86" s="534"/>
      <c r="K86" s="537"/>
      <c r="L86" s="193"/>
      <c r="M86" s="193"/>
      <c r="N86" s="193"/>
      <c r="O86" s="193"/>
      <c r="P86" s="193"/>
      <c r="Q86" s="193"/>
      <c r="R86" s="193"/>
      <c r="S86" s="193"/>
      <c r="T86" s="193"/>
      <c r="U86" s="193"/>
      <c r="V86" s="193"/>
    </row>
    <row r="87" spans="1:22" ht="12.75" customHeight="1">
      <c r="A87" s="538" t="s">
        <v>525</v>
      </c>
      <c r="B87" s="539"/>
      <c r="C87" s="201">
        <v>1</v>
      </c>
      <c r="D87" s="202"/>
      <c r="E87" s="202"/>
      <c r="F87" s="202"/>
      <c r="G87" s="205">
        <f>C87</f>
        <v>1</v>
      </c>
      <c r="H87" s="200"/>
      <c r="I87" s="206"/>
      <c r="J87" s="206"/>
      <c r="K87" s="207"/>
      <c r="L87" s="193"/>
      <c r="M87" s="193"/>
      <c r="N87" s="193"/>
      <c r="O87" s="193"/>
      <c r="P87" s="193"/>
      <c r="Q87" s="193"/>
      <c r="R87" s="193"/>
      <c r="S87" s="193"/>
      <c r="T87" s="193"/>
      <c r="U87" s="193"/>
      <c r="V87" s="193"/>
    </row>
    <row r="88" spans="1:22" ht="12.75" customHeight="1">
      <c r="A88" s="538"/>
      <c r="B88" s="517"/>
      <c r="C88" s="201"/>
      <c r="D88" s="202"/>
      <c r="E88" s="202"/>
      <c r="F88" s="202"/>
      <c r="G88" s="205"/>
      <c r="H88" s="200"/>
      <c r="I88" s="206"/>
      <c r="J88" s="206"/>
      <c r="K88" s="207"/>
      <c r="L88" s="193"/>
      <c r="M88" s="193"/>
      <c r="N88" s="193"/>
      <c r="O88" s="193"/>
      <c r="P88" s="193"/>
      <c r="Q88" s="193"/>
      <c r="R88" s="193"/>
      <c r="S88" s="193"/>
      <c r="T88" s="193"/>
      <c r="U88" s="193"/>
      <c r="V88" s="193"/>
    </row>
    <row r="89" spans="1:22" ht="12.75" customHeight="1">
      <c r="A89" s="554"/>
      <c r="B89" s="554"/>
      <c r="C89" s="233"/>
      <c r="D89" s="233"/>
      <c r="E89" s="233"/>
      <c r="F89" s="233"/>
      <c r="G89" s="233"/>
      <c r="H89" s="206"/>
      <c r="I89" s="206"/>
      <c r="J89" s="206"/>
      <c r="K89" s="207"/>
      <c r="L89" s="193"/>
      <c r="M89" s="193"/>
      <c r="N89" s="193"/>
      <c r="O89" s="193"/>
      <c r="P89" s="193"/>
      <c r="Q89" s="193"/>
      <c r="R89" s="193"/>
      <c r="S89" s="193"/>
      <c r="T89" s="193"/>
      <c r="U89" s="193"/>
      <c r="V89" s="193"/>
    </row>
    <row r="90" spans="1:22" ht="12.75" customHeight="1" thickBot="1">
      <c r="A90" s="555" t="s">
        <v>11</v>
      </c>
      <c r="B90" s="556"/>
      <c r="C90" s="556"/>
      <c r="D90" s="556"/>
      <c r="E90" s="556"/>
      <c r="F90" s="556"/>
      <c r="G90" s="237">
        <f>ROUNDUP((SUM(G87:G88)),2)</f>
        <v>1</v>
      </c>
      <c r="H90" s="212"/>
      <c r="I90" s="212"/>
      <c r="J90" s="212"/>
      <c r="K90" s="213"/>
      <c r="L90" s="193"/>
      <c r="N90" s="193"/>
      <c r="O90" s="193"/>
      <c r="P90" s="193"/>
      <c r="Q90" s="193"/>
      <c r="R90" s="193"/>
      <c r="S90" s="193"/>
      <c r="T90" s="193"/>
      <c r="U90" s="193"/>
      <c r="V90" s="193"/>
    </row>
    <row r="91" spans="1:22" ht="12.75" customHeight="1">
      <c r="A91" s="218"/>
      <c r="B91" s="193"/>
      <c r="C91" s="193"/>
      <c r="D91" s="193"/>
      <c r="E91" s="193"/>
      <c r="F91" s="193"/>
      <c r="G91" s="193"/>
      <c r="H91" s="215"/>
      <c r="I91" s="215"/>
      <c r="J91" s="215"/>
      <c r="K91" s="216"/>
      <c r="L91" s="193"/>
      <c r="M91" s="193"/>
      <c r="N91" s="193"/>
      <c r="O91" s="193"/>
      <c r="P91" s="193"/>
      <c r="Q91" s="193"/>
      <c r="R91" s="193"/>
      <c r="S91" s="193"/>
      <c r="T91" s="193"/>
      <c r="U91" s="193"/>
      <c r="V91" s="193"/>
    </row>
    <row r="92" spans="1:22" ht="47.25" customHeight="1">
      <c r="A92" s="545"/>
      <c r="B92" s="557"/>
      <c r="C92" s="557"/>
      <c r="D92" s="557"/>
      <c r="E92" s="557"/>
      <c r="F92" s="557"/>
      <c r="G92" s="557"/>
      <c r="H92" s="557"/>
      <c r="I92" s="557"/>
      <c r="J92" s="193"/>
      <c r="K92" s="217"/>
      <c r="L92" s="193"/>
      <c r="M92" s="193"/>
      <c r="N92" s="193"/>
      <c r="O92" s="193"/>
      <c r="P92" s="193"/>
      <c r="Q92" s="193"/>
      <c r="R92" s="193"/>
      <c r="S92" s="193"/>
      <c r="T92" s="193"/>
      <c r="U92" s="193"/>
      <c r="V92" s="193"/>
    </row>
    <row r="93" spans="1:22" ht="12.75" customHeight="1">
      <c r="A93" s="547" t="s">
        <v>519</v>
      </c>
      <c r="B93" s="548"/>
      <c r="C93" s="548"/>
      <c r="D93" s="219"/>
      <c r="E93" s="219"/>
      <c r="F93" s="548" t="s">
        <v>519</v>
      </c>
      <c r="G93" s="548"/>
      <c r="H93" s="548"/>
      <c r="I93" s="219"/>
      <c r="J93" s="193"/>
      <c r="K93" s="217"/>
      <c r="L93" s="193"/>
      <c r="M93" s="193"/>
      <c r="N93" s="193"/>
      <c r="O93" s="193"/>
      <c r="P93" s="193"/>
      <c r="Q93" s="193"/>
      <c r="R93" s="193"/>
      <c r="S93" s="193"/>
      <c r="T93" s="193"/>
      <c r="U93" s="193"/>
      <c r="V93" s="193"/>
    </row>
    <row r="94" spans="1:22" ht="15.75" customHeight="1" thickBot="1">
      <c r="A94" s="549" t="s">
        <v>520</v>
      </c>
      <c r="B94" s="550"/>
      <c r="C94" s="550"/>
      <c r="D94" s="220"/>
      <c r="E94" s="220"/>
      <c r="F94" s="551" t="s">
        <v>520</v>
      </c>
      <c r="G94" s="550"/>
      <c r="H94" s="550"/>
      <c r="I94" s="220"/>
      <c r="J94" s="221"/>
      <c r="K94" s="222"/>
      <c r="L94" s="193"/>
      <c r="M94" s="193"/>
      <c r="N94" s="193"/>
      <c r="O94" s="193"/>
      <c r="P94" s="193"/>
      <c r="Q94" s="193"/>
      <c r="R94" s="193"/>
      <c r="S94" s="193"/>
      <c r="T94" s="193"/>
      <c r="U94" s="193"/>
      <c r="V94" s="193"/>
    </row>
    <row r="95" spans="1:22" ht="12.75" customHeight="1" thickBot="1">
      <c r="A95" s="516" t="s">
        <v>510</v>
      </c>
      <c r="B95" s="517"/>
      <c r="C95" s="518"/>
      <c r="D95" s="519"/>
      <c r="E95" s="519"/>
      <c r="F95" s="517"/>
      <c r="G95" s="520" t="s">
        <v>511</v>
      </c>
      <c r="H95" s="517"/>
      <c r="I95" s="520"/>
      <c r="J95" s="519"/>
      <c r="K95" s="521"/>
      <c r="L95" s="193"/>
      <c r="M95" s="193"/>
      <c r="N95" s="193"/>
      <c r="O95" s="193"/>
      <c r="P95" s="193"/>
      <c r="Q95" s="193"/>
      <c r="R95" s="193"/>
      <c r="S95" s="193"/>
      <c r="T95" s="193"/>
      <c r="U95" s="193"/>
      <c r="V95" s="193"/>
    </row>
    <row r="96" spans="1:22" ht="12.75" customHeight="1">
      <c r="A96" s="507" t="s">
        <v>508</v>
      </c>
      <c r="B96" s="508"/>
      <c r="C96" s="508"/>
      <c r="D96" s="508"/>
      <c r="E96" s="508"/>
      <c r="F96" s="508"/>
      <c r="G96" s="508"/>
      <c r="H96" s="508"/>
      <c r="I96" s="508"/>
      <c r="J96" s="508"/>
      <c r="K96" s="509"/>
      <c r="L96" s="193"/>
      <c r="M96" s="193"/>
      <c r="N96" s="193"/>
      <c r="O96" s="193"/>
      <c r="P96" s="193"/>
      <c r="Q96" s="193"/>
      <c r="R96" s="193"/>
      <c r="S96" s="193"/>
      <c r="T96" s="193"/>
      <c r="U96" s="193"/>
      <c r="V96" s="193"/>
    </row>
    <row r="97" spans="1:22" ht="12.75" customHeight="1" thickBot="1">
      <c r="A97" s="510"/>
      <c r="B97" s="511"/>
      <c r="C97" s="511"/>
      <c r="D97" s="511"/>
      <c r="E97" s="511"/>
      <c r="F97" s="511"/>
      <c r="G97" s="511"/>
      <c r="H97" s="511"/>
      <c r="I97" s="511"/>
      <c r="J97" s="511"/>
      <c r="K97" s="512"/>
      <c r="L97" s="193"/>
      <c r="M97" s="193"/>
      <c r="N97" s="193"/>
      <c r="O97" s="193"/>
      <c r="P97" s="193"/>
      <c r="Q97" s="193"/>
      <c r="R97" s="193"/>
      <c r="S97" s="193"/>
      <c r="T97" s="193"/>
      <c r="U97" s="193"/>
      <c r="V97" s="193"/>
    </row>
    <row r="98" spans="1:22" ht="42" customHeight="1">
      <c r="A98" s="195" t="s">
        <v>509</v>
      </c>
      <c r="B98" s="513" t="str">
        <f>B3</f>
        <v>OPTIMIZACIÓN Y MEJORAMIENTO DE LOS SISTEMAS DE ACUEDUCTO EN EL ÁREA RURAL DEL MUNICIPIO DE TUNJA-BOYACÁ</v>
      </c>
      <c r="C98" s="514"/>
      <c r="D98" s="514"/>
      <c r="E98" s="514"/>
      <c r="F98" s="514"/>
      <c r="G98" s="514"/>
      <c r="H98" s="514"/>
      <c r="I98" s="514"/>
      <c r="J98" s="514"/>
      <c r="K98" s="515"/>
      <c r="L98" s="193"/>
      <c r="M98" s="193"/>
      <c r="N98" s="193"/>
      <c r="O98" s="193"/>
      <c r="P98" s="193"/>
      <c r="Q98" s="193"/>
      <c r="R98" s="193"/>
      <c r="S98" s="193"/>
      <c r="T98" s="193"/>
      <c r="U98" s="193"/>
      <c r="V98" s="193"/>
    </row>
    <row r="99" spans="1:22" ht="12.75" customHeight="1">
      <c r="A99" s="516" t="s">
        <v>510</v>
      </c>
      <c r="B99" s="517"/>
      <c r="C99" s="518"/>
      <c r="D99" s="519"/>
      <c r="E99" s="519"/>
      <c r="F99" s="517"/>
      <c r="G99" s="520" t="s">
        <v>511</v>
      </c>
      <c r="H99" s="517"/>
      <c r="I99" s="520"/>
      <c r="J99" s="519"/>
      <c r="K99" s="521"/>
      <c r="L99" s="193"/>
      <c r="M99" s="193"/>
      <c r="N99" s="193"/>
      <c r="O99" s="193"/>
      <c r="P99" s="193"/>
      <c r="Q99" s="193"/>
      <c r="R99" s="193"/>
      <c r="S99" s="193"/>
      <c r="T99" s="193"/>
      <c r="U99" s="193"/>
      <c r="V99" s="193"/>
    </row>
    <row r="100" spans="1:22" ht="39.75" customHeight="1" thickBot="1">
      <c r="A100" s="196" t="s">
        <v>8</v>
      </c>
      <c r="B100" s="522">
        <v>1.7</v>
      </c>
      <c r="C100" s="523"/>
      <c r="D100" s="524" t="s">
        <v>10</v>
      </c>
      <c r="E100" s="525"/>
      <c r="F100" s="523"/>
      <c r="G100" s="553" t="s">
        <v>379</v>
      </c>
      <c r="H100" s="525"/>
      <c r="I100" s="525"/>
      <c r="J100" s="197" t="s">
        <v>9</v>
      </c>
      <c r="K100" s="198" t="s">
        <v>9</v>
      </c>
      <c r="L100" s="193"/>
      <c r="M100" s="193"/>
      <c r="N100" s="193"/>
      <c r="O100" s="193"/>
      <c r="P100" s="193"/>
      <c r="Q100" s="193"/>
      <c r="R100" s="193"/>
      <c r="S100" s="193"/>
      <c r="T100" s="193"/>
      <c r="U100" s="193"/>
      <c r="V100" s="193"/>
    </row>
    <row r="101" spans="1:22" ht="12.75" customHeight="1">
      <c r="A101" s="527" t="s">
        <v>512</v>
      </c>
      <c r="B101" s="528"/>
      <c r="C101" s="531" t="s">
        <v>5</v>
      </c>
      <c r="D101" s="533" t="s">
        <v>513</v>
      </c>
      <c r="E101" s="534"/>
      <c r="F101" s="530"/>
      <c r="G101" s="531" t="s">
        <v>11</v>
      </c>
      <c r="H101" s="535" t="s">
        <v>514</v>
      </c>
      <c r="I101" s="511"/>
      <c r="J101" s="511"/>
      <c r="K101" s="512"/>
      <c r="L101" s="193"/>
      <c r="M101" s="193"/>
      <c r="N101" s="193"/>
      <c r="O101" s="193"/>
      <c r="P101" s="193"/>
      <c r="Q101" s="193"/>
      <c r="R101" s="193"/>
      <c r="S101" s="193"/>
      <c r="T101" s="193"/>
      <c r="U101" s="193"/>
      <c r="V101" s="193"/>
    </row>
    <row r="102" spans="1:22" ht="12.75" customHeight="1">
      <c r="A102" s="529"/>
      <c r="B102" s="530"/>
      <c r="C102" s="532"/>
      <c r="D102" s="201" t="s">
        <v>515</v>
      </c>
      <c r="E102" s="201" t="s">
        <v>516</v>
      </c>
      <c r="F102" s="201" t="s">
        <v>517</v>
      </c>
      <c r="G102" s="532"/>
      <c r="H102" s="536"/>
      <c r="I102" s="534"/>
      <c r="J102" s="534"/>
      <c r="K102" s="537"/>
      <c r="L102" s="193"/>
      <c r="M102" s="193"/>
      <c r="N102" s="193"/>
      <c r="O102" s="193"/>
      <c r="P102" s="193"/>
      <c r="Q102" s="193"/>
      <c r="R102" s="193"/>
      <c r="S102" s="193"/>
      <c r="T102" s="193"/>
      <c r="U102" s="193"/>
      <c r="V102" s="193"/>
    </row>
    <row r="103" spans="1:22" ht="12.75" customHeight="1">
      <c r="A103" s="538" t="s">
        <v>526</v>
      </c>
      <c r="B103" s="517" t="s">
        <v>527</v>
      </c>
      <c r="C103" s="201">
        <v>30</v>
      </c>
      <c r="D103" s="202"/>
      <c r="E103" s="202"/>
      <c r="F103" s="229"/>
      <c r="G103" s="205">
        <f>C103</f>
        <v>30</v>
      </c>
      <c r="H103" s="200"/>
      <c r="I103" s="206"/>
      <c r="J103" s="206"/>
      <c r="K103" s="207"/>
      <c r="L103" s="193"/>
      <c r="M103" s="193"/>
      <c r="N103" s="193"/>
      <c r="O103" s="193"/>
      <c r="P103" s="193"/>
      <c r="Q103" s="193"/>
      <c r="R103" s="193"/>
      <c r="S103" s="193"/>
      <c r="T103" s="193"/>
      <c r="U103" s="193"/>
      <c r="V103" s="193"/>
    </row>
    <row r="104" spans="1:22" ht="12.75" customHeight="1">
      <c r="A104" s="538"/>
      <c r="B104" s="517"/>
      <c r="C104" s="201"/>
      <c r="D104" s="231"/>
      <c r="E104" s="203"/>
      <c r="F104" s="204"/>
      <c r="G104" s="205"/>
      <c r="H104" s="200"/>
      <c r="I104" s="206"/>
      <c r="J104" s="206"/>
      <c r="K104" s="207"/>
      <c r="L104" s="193"/>
      <c r="M104" s="193"/>
      <c r="N104" s="193"/>
      <c r="O104" s="193"/>
      <c r="P104" s="193"/>
      <c r="Q104" s="193"/>
      <c r="R104" s="193"/>
      <c r="S104" s="193"/>
      <c r="T104" s="193"/>
      <c r="U104" s="193"/>
      <c r="V104" s="193"/>
    </row>
    <row r="105" spans="1:22" ht="12.75" customHeight="1" thickBot="1">
      <c r="A105" s="541" t="s">
        <v>11</v>
      </c>
      <c r="B105" s="534"/>
      <c r="C105" s="534"/>
      <c r="D105" s="534"/>
      <c r="E105" s="534"/>
      <c r="F105" s="530"/>
      <c r="G105" s="253">
        <f>ROUNDUP((SUM(G103:G104)),2)</f>
        <v>30</v>
      </c>
      <c r="H105" s="199"/>
      <c r="I105" s="212"/>
      <c r="J105" s="212"/>
      <c r="K105" s="213"/>
      <c r="L105" s="193"/>
      <c r="N105" s="193"/>
      <c r="O105" s="193"/>
      <c r="P105" s="193"/>
      <c r="Q105" s="193"/>
      <c r="R105" s="193"/>
      <c r="S105" s="193"/>
      <c r="T105" s="193"/>
      <c r="U105" s="193"/>
      <c r="V105" s="193"/>
    </row>
    <row r="106" spans="1:22" ht="12.75" customHeight="1" thickBot="1">
      <c r="A106" s="542"/>
      <c r="B106" s="543"/>
      <c r="C106" s="543"/>
      <c r="D106" s="543"/>
      <c r="E106" s="543"/>
      <c r="F106" s="543"/>
      <c r="G106" s="543"/>
      <c r="H106" s="543"/>
      <c r="I106" s="543"/>
      <c r="J106" s="543"/>
      <c r="K106" s="544"/>
      <c r="L106" s="193"/>
      <c r="M106" s="193"/>
      <c r="N106" s="193"/>
      <c r="O106" s="193"/>
      <c r="P106" s="193"/>
      <c r="Q106" s="193"/>
      <c r="R106" s="193"/>
      <c r="S106" s="193"/>
      <c r="T106" s="193"/>
      <c r="U106" s="193"/>
      <c r="V106" s="193"/>
    </row>
    <row r="107" spans="1:22" ht="12.75" customHeight="1">
      <c r="A107" s="214"/>
      <c r="B107" s="215"/>
      <c r="C107" s="215"/>
      <c r="D107" s="215"/>
      <c r="E107" s="215"/>
      <c r="F107" s="215"/>
      <c r="G107" s="215"/>
      <c r="H107" s="215"/>
      <c r="I107" s="215"/>
      <c r="J107" s="215"/>
      <c r="K107" s="216"/>
      <c r="L107" s="193"/>
      <c r="M107" s="193"/>
      <c r="N107" s="193"/>
      <c r="O107" s="193"/>
      <c r="P107" s="193"/>
      <c r="Q107" s="193"/>
      <c r="R107" s="193"/>
      <c r="S107" s="193"/>
      <c r="T107" s="193"/>
      <c r="U107" s="193"/>
      <c r="V107" s="193"/>
    </row>
    <row r="108" spans="1:22" ht="50.25" customHeight="1">
      <c r="A108" s="545"/>
      <c r="B108" s="546"/>
      <c r="C108" s="546"/>
      <c r="D108" s="546"/>
      <c r="E108" s="546"/>
      <c r="F108" s="546"/>
      <c r="G108" s="546"/>
      <c r="H108" s="546"/>
      <c r="I108" s="546"/>
      <c r="J108" s="193"/>
      <c r="K108" s="217"/>
      <c r="L108" s="193"/>
      <c r="M108" s="193"/>
      <c r="N108" s="193"/>
      <c r="O108" s="193"/>
      <c r="P108" s="193"/>
      <c r="Q108" s="193"/>
      <c r="R108" s="193"/>
      <c r="S108" s="193"/>
      <c r="T108" s="193"/>
      <c r="U108" s="193"/>
      <c r="V108" s="193"/>
    </row>
    <row r="109" spans="1:22" ht="12.75" customHeight="1">
      <c r="A109" s="547" t="s">
        <v>519</v>
      </c>
      <c r="B109" s="546"/>
      <c r="C109" s="546"/>
      <c r="D109" s="219"/>
      <c r="E109" s="219"/>
      <c r="F109" s="548" t="s">
        <v>519</v>
      </c>
      <c r="G109" s="546"/>
      <c r="H109" s="546"/>
      <c r="I109" s="219"/>
      <c r="J109" s="193"/>
      <c r="K109" s="217"/>
      <c r="L109" s="193"/>
      <c r="M109" s="193"/>
      <c r="N109" s="193"/>
      <c r="O109" s="193"/>
      <c r="P109" s="193"/>
      <c r="Q109" s="193"/>
      <c r="R109" s="193"/>
      <c r="S109" s="193"/>
      <c r="T109" s="193"/>
      <c r="U109" s="193"/>
      <c r="V109" s="193"/>
    </row>
    <row r="110" spans="1:22" ht="12.75" customHeight="1" thickBot="1">
      <c r="A110" s="549" t="s">
        <v>520</v>
      </c>
      <c r="B110" s="550"/>
      <c r="C110" s="550"/>
      <c r="D110" s="220"/>
      <c r="E110" s="220"/>
      <c r="F110" s="551" t="s">
        <v>520</v>
      </c>
      <c r="G110" s="550"/>
      <c r="H110" s="550"/>
      <c r="I110" s="220"/>
      <c r="J110" s="221"/>
      <c r="K110" s="222"/>
      <c r="L110" s="193"/>
      <c r="M110" s="193"/>
      <c r="N110" s="193"/>
      <c r="O110" s="193"/>
      <c r="P110" s="193"/>
      <c r="Q110" s="193"/>
      <c r="R110" s="193"/>
      <c r="S110" s="193"/>
      <c r="T110" s="193"/>
      <c r="U110" s="193"/>
      <c r="V110" s="193"/>
    </row>
    <row r="111" spans="1:22" ht="12.75" customHeight="1">
      <c r="A111" s="507" t="s">
        <v>508</v>
      </c>
      <c r="B111" s="508"/>
      <c r="C111" s="508"/>
      <c r="D111" s="508"/>
      <c r="E111" s="508"/>
      <c r="F111" s="508"/>
      <c r="G111" s="508"/>
      <c r="H111" s="508"/>
      <c r="I111" s="508"/>
      <c r="J111" s="508"/>
      <c r="K111" s="509"/>
      <c r="L111" s="193"/>
      <c r="M111" s="193"/>
      <c r="N111" s="193"/>
      <c r="O111" s="193"/>
      <c r="P111" s="193"/>
      <c r="Q111" s="193"/>
      <c r="R111" s="193"/>
      <c r="S111" s="193"/>
      <c r="T111" s="193"/>
      <c r="U111" s="193"/>
      <c r="V111" s="193"/>
    </row>
    <row r="112" spans="1:22" ht="12.75" customHeight="1" thickBot="1">
      <c r="A112" s="510"/>
      <c r="B112" s="511"/>
      <c r="C112" s="511"/>
      <c r="D112" s="511"/>
      <c r="E112" s="511"/>
      <c r="F112" s="511"/>
      <c r="G112" s="511"/>
      <c r="H112" s="511"/>
      <c r="I112" s="511"/>
      <c r="J112" s="511"/>
      <c r="K112" s="512"/>
      <c r="L112" s="193"/>
      <c r="M112" s="193"/>
      <c r="N112" s="193"/>
      <c r="O112" s="193"/>
      <c r="P112" s="193"/>
      <c r="Q112" s="193"/>
      <c r="R112" s="193"/>
      <c r="S112" s="193"/>
      <c r="T112" s="193"/>
      <c r="U112" s="193"/>
      <c r="V112" s="193"/>
    </row>
    <row r="113" spans="1:22" ht="42" customHeight="1">
      <c r="A113" s="195" t="s">
        <v>509</v>
      </c>
      <c r="B113" s="513" t="str">
        <f>B3</f>
        <v>OPTIMIZACIÓN Y MEJORAMIENTO DE LOS SISTEMAS DE ACUEDUCTO EN EL ÁREA RURAL DEL MUNICIPIO DE TUNJA-BOYACÁ</v>
      </c>
      <c r="C113" s="514"/>
      <c r="D113" s="514"/>
      <c r="E113" s="514"/>
      <c r="F113" s="514"/>
      <c r="G113" s="514"/>
      <c r="H113" s="514"/>
      <c r="I113" s="514"/>
      <c r="J113" s="514"/>
      <c r="K113" s="515"/>
      <c r="L113" s="193"/>
      <c r="M113" s="193"/>
      <c r="N113" s="193"/>
      <c r="O113" s="193"/>
      <c r="P113" s="193"/>
      <c r="Q113" s="193"/>
      <c r="R113" s="193"/>
      <c r="S113" s="193"/>
      <c r="T113" s="193"/>
      <c r="U113" s="193"/>
      <c r="V113" s="193"/>
    </row>
    <row r="114" spans="1:22" ht="12.75" customHeight="1">
      <c r="A114" s="516" t="s">
        <v>510</v>
      </c>
      <c r="B114" s="517"/>
      <c r="C114" s="518"/>
      <c r="D114" s="519"/>
      <c r="E114" s="519"/>
      <c r="F114" s="517"/>
      <c r="G114" s="520" t="s">
        <v>511</v>
      </c>
      <c r="H114" s="517"/>
      <c r="I114" s="520"/>
      <c r="J114" s="519"/>
      <c r="K114" s="521"/>
      <c r="L114" s="193"/>
      <c r="M114" s="193"/>
      <c r="N114" s="193"/>
      <c r="O114" s="193"/>
      <c r="P114" s="193"/>
      <c r="Q114" s="193"/>
      <c r="R114" s="193"/>
      <c r="S114" s="193"/>
      <c r="T114" s="193"/>
      <c r="U114" s="193"/>
      <c r="V114" s="193"/>
    </row>
    <row r="115" spans="1:22" ht="39.75" customHeight="1" thickBot="1">
      <c r="A115" s="196" t="s">
        <v>8</v>
      </c>
      <c r="B115" s="522">
        <v>1.8</v>
      </c>
      <c r="C115" s="523"/>
      <c r="D115" s="524" t="s">
        <v>10</v>
      </c>
      <c r="E115" s="525"/>
      <c r="F115" s="523"/>
      <c r="G115" s="553" t="s">
        <v>216</v>
      </c>
      <c r="H115" s="525"/>
      <c r="I115" s="525"/>
      <c r="J115" s="197" t="s">
        <v>9</v>
      </c>
      <c r="K115" s="198" t="s">
        <v>9</v>
      </c>
      <c r="L115" s="193"/>
      <c r="M115" s="193"/>
      <c r="N115" s="193"/>
      <c r="O115" s="193"/>
      <c r="P115" s="193"/>
      <c r="Q115" s="193"/>
      <c r="R115" s="193"/>
      <c r="S115" s="193"/>
      <c r="T115" s="193"/>
      <c r="U115" s="193"/>
      <c r="V115" s="193"/>
    </row>
    <row r="116" spans="1:22" ht="12.75" customHeight="1">
      <c r="A116" s="527" t="s">
        <v>512</v>
      </c>
      <c r="B116" s="528"/>
      <c r="C116" s="531" t="s">
        <v>5</v>
      </c>
      <c r="D116" s="533" t="s">
        <v>513</v>
      </c>
      <c r="E116" s="534"/>
      <c r="F116" s="530"/>
      <c r="G116" s="531" t="s">
        <v>11</v>
      </c>
      <c r="H116" s="535" t="s">
        <v>514</v>
      </c>
      <c r="I116" s="511"/>
      <c r="J116" s="511"/>
      <c r="K116" s="512"/>
      <c r="L116" s="193"/>
      <c r="M116" s="193"/>
      <c r="N116" s="193"/>
      <c r="O116" s="193"/>
      <c r="P116" s="193"/>
      <c r="Q116" s="193"/>
      <c r="R116" s="193"/>
      <c r="S116" s="193"/>
      <c r="T116" s="193"/>
      <c r="U116" s="193"/>
      <c r="V116" s="193"/>
    </row>
    <row r="117" spans="1:22" ht="12.75" customHeight="1">
      <c r="A117" s="529"/>
      <c r="B117" s="530"/>
      <c r="C117" s="532"/>
      <c r="D117" s="201" t="s">
        <v>515</v>
      </c>
      <c r="E117" s="201" t="s">
        <v>516</v>
      </c>
      <c r="F117" s="201" t="s">
        <v>517</v>
      </c>
      <c r="G117" s="532"/>
      <c r="H117" s="536"/>
      <c r="I117" s="534"/>
      <c r="J117" s="534"/>
      <c r="K117" s="537"/>
      <c r="L117" s="193"/>
      <c r="M117" s="193"/>
      <c r="N117" s="193"/>
      <c r="O117" s="193"/>
      <c r="P117" s="193"/>
      <c r="Q117" s="193"/>
      <c r="R117" s="193"/>
      <c r="S117" s="193"/>
      <c r="T117" s="193"/>
      <c r="U117" s="193"/>
      <c r="V117" s="193"/>
    </row>
    <row r="118" spans="1:22" ht="12.75" customHeight="1">
      <c r="A118" s="538"/>
      <c r="B118" s="539"/>
      <c r="C118" s="201">
        <v>4</v>
      </c>
      <c r="D118" s="202"/>
      <c r="E118" s="202"/>
      <c r="F118" s="229"/>
      <c r="G118" s="205">
        <f>C118</f>
        <v>4</v>
      </c>
      <c r="H118" s="200"/>
      <c r="I118" s="206"/>
      <c r="J118" s="206"/>
      <c r="K118" s="207"/>
      <c r="L118" s="193"/>
      <c r="M118" s="193"/>
      <c r="N118" s="193"/>
      <c r="O118" s="193"/>
      <c r="P118" s="193"/>
      <c r="Q118" s="193"/>
      <c r="R118" s="193"/>
      <c r="S118" s="193"/>
      <c r="T118" s="193"/>
      <c r="U118" s="193"/>
      <c r="V118" s="193"/>
    </row>
    <row r="119" spans="1:22" ht="12.75" customHeight="1">
      <c r="A119" s="538"/>
      <c r="B119" s="539"/>
      <c r="C119" s="201"/>
      <c r="D119" s="231"/>
      <c r="E119" s="203"/>
      <c r="F119" s="204"/>
      <c r="G119" s="205"/>
      <c r="H119" s="200"/>
      <c r="I119" s="206"/>
      <c r="J119" s="206"/>
      <c r="K119" s="207"/>
      <c r="L119" s="193"/>
      <c r="M119" s="193"/>
      <c r="N119" s="193"/>
      <c r="O119" s="193"/>
      <c r="P119" s="193"/>
      <c r="Q119" s="193"/>
      <c r="R119" s="193"/>
      <c r="S119" s="193"/>
      <c r="T119" s="193"/>
      <c r="U119" s="193"/>
      <c r="V119" s="193"/>
    </row>
    <row r="120" spans="1:22" ht="12.75" customHeight="1">
      <c r="A120" s="538"/>
      <c r="B120" s="517"/>
      <c r="C120" s="201"/>
      <c r="D120" s="231"/>
      <c r="E120" s="203"/>
      <c r="F120" s="204"/>
      <c r="G120" s="205"/>
      <c r="H120" s="200"/>
      <c r="I120" s="206"/>
      <c r="J120" s="206"/>
      <c r="K120" s="207"/>
      <c r="L120" s="193"/>
      <c r="M120" s="193"/>
      <c r="N120" s="193"/>
      <c r="O120" s="193"/>
      <c r="P120" s="193"/>
      <c r="Q120" s="193"/>
      <c r="R120" s="193"/>
      <c r="S120" s="193"/>
      <c r="T120" s="193"/>
      <c r="U120" s="193"/>
      <c r="V120" s="193"/>
    </row>
    <row r="121" spans="1:22" ht="12.75" customHeight="1" thickBot="1">
      <c r="A121" s="541" t="s">
        <v>11</v>
      </c>
      <c r="B121" s="534"/>
      <c r="C121" s="534"/>
      <c r="D121" s="534"/>
      <c r="E121" s="534"/>
      <c r="F121" s="530"/>
      <c r="G121" s="253">
        <f>ROUNDUP((SUM(G118:G120)),2)</f>
        <v>4</v>
      </c>
      <c r="H121" s="199"/>
      <c r="I121" s="212"/>
      <c r="J121" s="212"/>
      <c r="K121" s="213"/>
      <c r="L121" s="193"/>
      <c r="N121" s="193"/>
      <c r="O121" s="193"/>
      <c r="P121" s="193"/>
      <c r="Q121" s="193"/>
      <c r="R121" s="193"/>
      <c r="S121" s="193"/>
      <c r="T121" s="193"/>
      <c r="U121" s="193"/>
      <c r="V121" s="193"/>
    </row>
    <row r="122" spans="1:22" ht="12.75" customHeight="1" thickBot="1">
      <c r="A122" s="542"/>
      <c r="B122" s="543"/>
      <c r="C122" s="543"/>
      <c r="D122" s="543"/>
      <c r="E122" s="543"/>
      <c r="F122" s="543"/>
      <c r="G122" s="543"/>
      <c r="H122" s="543"/>
      <c r="I122" s="543"/>
      <c r="J122" s="543"/>
      <c r="K122" s="544"/>
      <c r="L122" s="193"/>
      <c r="M122" s="193"/>
      <c r="N122" s="193"/>
      <c r="O122" s="193"/>
      <c r="P122" s="193"/>
      <c r="Q122" s="193"/>
      <c r="R122" s="193"/>
      <c r="S122" s="193"/>
      <c r="T122" s="193"/>
      <c r="U122" s="193"/>
      <c r="V122" s="193"/>
    </row>
    <row r="123" spans="1:22" ht="12.75" customHeight="1">
      <c r="A123" s="214"/>
      <c r="B123" s="215"/>
      <c r="C123" s="215"/>
      <c r="D123" s="215"/>
      <c r="E123" s="215"/>
      <c r="F123" s="215"/>
      <c r="G123" s="215"/>
      <c r="H123" s="215"/>
      <c r="I123" s="215"/>
      <c r="J123" s="215"/>
      <c r="K123" s="216"/>
      <c r="L123" s="193"/>
      <c r="M123" s="193"/>
      <c r="N123" s="193"/>
      <c r="O123" s="193"/>
      <c r="P123" s="193"/>
      <c r="Q123" s="193"/>
      <c r="R123" s="193"/>
      <c r="S123" s="193"/>
      <c r="T123" s="193"/>
      <c r="U123" s="193"/>
      <c r="V123" s="193"/>
    </row>
    <row r="124" spans="1:22" ht="50.25" customHeight="1">
      <c r="A124" s="545"/>
      <c r="B124" s="546"/>
      <c r="C124" s="546"/>
      <c r="D124" s="546"/>
      <c r="E124" s="546"/>
      <c r="F124" s="546"/>
      <c r="G124" s="546"/>
      <c r="H124" s="546"/>
      <c r="I124" s="546"/>
      <c r="J124" s="193"/>
      <c r="K124" s="217"/>
      <c r="L124" s="193"/>
      <c r="M124" s="193"/>
      <c r="N124" s="193"/>
      <c r="O124" s="193"/>
      <c r="P124" s="193"/>
      <c r="Q124" s="193"/>
      <c r="R124" s="193"/>
      <c r="S124" s="193"/>
      <c r="T124" s="193"/>
      <c r="U124" s="193"/>
      <c r="V124" s="193"/>
    </row>
    <row r="125" spans="1:22" ht="12.75" customHeight="1">
      <c r="A125" s="547" t="s">
        <v>519</v>
      </c>
      <c r="B125" s="546"/>
      <c r="C125" s="546"/>
      <c r="D125" s="219"/>
      <c r="E125" s="219"/>
      <c r="F125" s="548" t="s">
        <v>519</v>
      </c>
      <c r="G125" s="546"/>
      <c r="H125" s="546"/>
      <c r="I125" s="219"/>
      <c r="J125" s="193"/>
      <c r="K125" s="217"/>
      <c r="L125" s="193"/>
      <c r="M125" s="193"/>
      <c r="N125" s="193"/>
      <c r="O125" s="193"/>
      <c r="P125" s="193"/>
      <c r="Q125" s="193"/>
      <c r="R125" s="193"/>
      <c r="S125" s="193"/>
      <c r="T125" s="193"/>
      <c r="U125" s="193"/>
      <c r="V125" s="193"/>
    </row>
    <row r="126" spans="1:22" ht="12.75" customHeight="1" thickBot="1">
      <c r="A126" s="549" t="s">
        <v>520</v>
      </c>
      <c r="B126" s="550"/>
      <c r="C126" s="550"/>
      <c r="D126" s="220"/>
      <c r="E126" s="220"/>
      <c r="F126" s="551" t="s">
        <v>520</v>
      </c>
      <c r="G126" s="550"/>
      <c r="H126" s="550"/>
      <c r="I126" s="220"/>
      <c r="J126" s="221"/>
      <c r="K126" s="222"/>
      <c r="L126" s="193"/>
      <c r="M126" s="193"/>
      <c r="N126" s="193"/>
      <c r="O126" s="193"/>
      <c r="P126" s="193"/>
      <c r="Q126" s="193"/>
      <c r="R126" s="193"/>
      <c r="S126" s="193"/>
      <c r="T126" s="193"/>
      <c r="U126" s="193"/>
      <c r="V126" s="193"/>
    </row>
    <row r="127" spans="1:22" ht="12.75" customHeight="1">
      <c r="A127" s="507" t="s">
        <v>508</v>
      </c>
      <c r="B127" s="508"/>
      <c r="C127" s="508"/>
      <c r="D127" s="508"/>
      <c r="E127" s="508"/>
      <c r="F127" s="508"/>
      <c r="G127" s="508"/>
      <c r="H127" s="508"/>
      <c r="I127" s="508"/>
      <c r="J127" s="508"/>
      <c r="K127" s="509"/>
      <c r="L127" s="193"/>
      <c r="M127" s="193"/>
      <c r="N127" s="193"/>
      <c r="O127" s="193"/>
      <c r="P127" s="193"/>
      <c r="Q127" s="193"/>
      <c r="R127" s="193"/>
      <c r="S127" s="193"/>
      <c r="T127" s="193"/>
      <c r="U127" s="193"/>
      <c r="V127" s="193"/>
    </row>
    <row r="128" spans="1:22" ht="12.75" customHeight="1" thickBot="1">
      <c r="A128" s="510"/>
      <c r="B128" s="511"/>
      <c r="C128" s="511"/>
      <c r="D128" s="511"/>
      <c r="E128" s="511"/>
      <c r="F128" s="511"/>
      <c r="G128" s="511"/>
      <c r="H128" s="511"/>
      <c r="I128" s="511"/>
      <c r="J128" s="511"/>
      <c r="K128" s="512"/>
      <c r="L128" s="193"/>
      <c r="M128" s="193"/>
      <c r="N128" s="193"/>
      <c r="O128" s="193"/>
      <c r="P128" s="193"/>
      <c r="Q128" s="193"/>
      <c r="R128" s="193"/>
      <c r="S128" s="193"/>
      <c r="T128" s="193"/>
      <c r="U128" s="193"/>
      <c r="V128" s="193"/>
    </row>
    <row r="129" spans="1:22" ht="42" customHeight="1">
      <c r="A129" s="195" t="s">
        <v>509</v>
      </c>
      <c r="B129" s="513" t="str">
        <f>B3</f>
        <v>OPTIMIZACIÓN Y MEJORAMIENTO DE LOS SISTEMAS DE ACUEDUCTO EN EL ÁREA RURAL DEL MUNICIPIO DE TUNJA-BOYACÁ</v>
      </c>
      <c r="C129" s="514"/>
      <c r="D129" s="514"/>
      <c r="E129" s="514"/>
      <c r="F129" s="514"/>
      <c r="G129" s="514"/>
      <c r="H129" s="514"/>
      <c r="I129" s="514"/>
      <c r="J129" s="514"/>
      <c r="K129" s="515"/>
      <c r="L129" s="193"/>
      <c r="M129" s="193"/>
      <c r="N129" s="193"/>
      <c r="O129" s="193"/>
      <c r="P129" s="193"/>
      <c r="Q129" s="193"/>
      <c r="R129" s="193"/>
      <c r="S129" s="193"/>
      <c r="T129" s="193"/>
      <c r="U129" s="193"/>
      <c r="V129" s="193"/>
    </row>
    <row r="130" spans="1:22" ht="12.75" customHeight="1">
      <c r="A130" s="516" t="s">
        <v>510</v>
      </c>
      <c r="B130" s="517"/>
      <c r="C130" s="518"/>
      <c r="D130" s="519"/>
      <c r="E130" s="519"/>
      <c r="F130" s="517"/>
      <c r="G130" s="520" t="s">
        <v>511</v>
      </c>
      <c r="H130" s="517"/>
      <c r="I130" s="520"/>
      <c r="J130" s="519"/>
      <c r="K130" s="521"/>
      <c r="L130" s="193"/>
      <c r="M130" s="193"/>
      <c r="N130" s="193"/>
      <c r="O130" s="193"/>
      <c r="P130" s="193"/>
      <c r="Q130" s="193"/>
      <c r="R130" s="193"/>
      <c r="S130" s="193"/>
      <c r="T130" s="193"/>
      <c r="U130" s="193"/>
      <c r="V130" s="193"/>
    </row>
    <row r="131" spans="1:22" ht="39.75" customHeight="1" thickBot="1">
      <c r="A131" s="196" t="s">
        <v>8</v>
      </c>
      <c r="B131" s="522" t="s">
        <v>25</v>
      </c>
      <c r="C131" s="523"/>
      <c r="D131" s="524" t="s">
        <v>10</v>
      </c>
      <c r="E131" s="525"/>
      <c r="F131" s="523"/>
      <c r="G131" s="526" t="s">
        <v>130</v>
      </c>
      <c r="H131" s="525"/>
      <c r="I131" s="525"/>
      <c r="J131" s="197" t="s">
        <v>9</v>
      </c>
      <c r="K131" s="198" t="s">
        <v>9</v>
      </c>
      <c r="L131" s="193"/>
      <c r="M131" s="193"/>
      <c r="N131" s="193"/>
      <c r="O131" s="193"/>
      <c r="P131" s="193"/>
      <c r="Q131" s="193"/>
      <c r="R131" s="193"/>
      <c r="S131" s="193"/>
      <c r="T131" s="193"/>
      <c r="U131" s="193"/>
      <c r="V131" s="193"/>
    </row>
    <row r="132" spans="1:22" ht="12.75" customHeight="1">
      <c r="A132" s="527" t="s">
        <v>512</v>
      </c>
      <c r="B132" s="528"/>
      <c r="C132" s="531" t="s">
        <v>5</v>
      </c>
      <c r="D132" s="533" t="s">
        <v>513</v>
      </c>
      <c r="E132" s="534"/>
      <c r="F132" s="530"/>
      <c r="G132" s="531" t="s">
        <v>11</v>
      </c>
      <c r="H132" s="535" t="s">
        <v>514</v>
      </c>
      <c r="I132" s="511"/>
      <c r="J132" s="511"/>
      <c r="K132" s="512"/>
      <c r="L132" s="193"/>
      <c r="M132" s="193"/>
      <c r="N132" s="193"/>
      <c r="O132" s="193"/>
      <c r="P132" s="193"/>
      <c r="Q132" s="193"/>
      <c r="R132" s="193"/>
      <c r="S132" s="193"/>
      <c r="T132" s="193"/>
      <c r="U132" s="193"/>
      <c r="V132" s="193"/>
    </row>
    <row r="133" spans="1:22" ht="12.75" customHeight="1">
      <c r="A133" s="510"/>
      <c r="B133" s="528"/>
      <c r="C133" s="558"/>
      <c r="D133" s="226" t="s">
        <v>515</v>
      </c>
      <c r="E133" s="226" t="s">
        <v>528</v>
      </c>
      <c r="F133" s="226" t="s">
        <v>517</v>
      </c>
      <c r="G133" s="558"/>
      <c r="H133" s="536"/>
      <c r="I133" s="534"/>
      <c r="J133" s="534"/>
      <c r="K133" s="537"/>
      <c r="L133" s="193"/>
      <c r="M133" s="193"/>
      <c r="N133" s="193"/>
      <c r="O133" s="193"/>
      <c r="P133" s="193"/>
      <c r="Q133" s="193"/>
      <c r="R133" s="193"/>
      <c r="S133" s="193"/>
      <c r="T133" s="193"/>
      <c r="U133" s="193"/>
      <c r="V133" s="193"/>
    </row>
    <row r="134" spans="1:22" ht="12.6" customHeight="1">
      <c r="A134" s="540" t="s">
        <v>529</v>
      </c>
      <c r="B134" s="559"/>
      <c r="C134" s="209">
        <v>4</v>
      </c>
      <c r="D134" s="208"/>
      <c r="E134" s="210"/>
      <c r="F134" s="211"/>
      <c r="G134" s="237">
        <f>C134</f>
        <v>4</v>
      </c>
      <c r="H134" s="206"/>
      <c r="I134" s="206"/>
      <c r="J134" s="206"/>
      <c r="K134" s="207"/>
      <c r="L134" s="193"/>
      <c r="M134" s="193"/>
      <c r="N134" s="193"/>
      <c r="O134" s="193"/>
      <c r="P134" s="193"/>
      <c r="Q134" s="193"/>
      <c r="R134" s="193"/>
      <c r="S134" s="193"/>
      <c r="T134" s="193"/>
      <c r="U134" s="193"/>
      <c r="V134" s="193"/>
    </row>
    <row r="135" spans="1:22" ht="12.75" customHeight="1">
      <c r="A135" s="540"/>
      <c r="B135" s="559"/>
      <c r="C135" s="209"/>
      <c r="D135" s="259"/>
      <c r="E135" s="238"/>
      <c r="F135" s="211"/>
      <c r="G135" s="237"/>
      <c r="H135" s="206"/>
      <c r="I135" s="206"/>
      <c r="J135" s="206"/>
      <c r="K135" s="207"/>
      <c r="L135" s="193"/>
      <c r="M135" s="193"/>
      <c r="N135" s="193"/>
      <c r="O135" s="193"/>
      <c r="P135" s="193"/>
      <c r="Q135" s="193"/>
      <c r="R135" s="193"/>
      <c r="S135" s="193"/>
      <c r="T135" s="193"/>
      <c r="U135" s="193"/>
      <c r="V135" s="193"/>
    </row>
    <row r="136" spans="1:22" ht="12.75" customHeight="1">
      <c r="A136" s="540"/>
      <c r="B136" s="559"/>
      <c r="C136" s="209"/>
      <c r="D136" s="259"/>
      <c r="E136" s="259"/>
      <c r="F136" s="259"/>
      <c r="G136" s="237"/>
      <c r="H136" s="206"/>
      <c r="I136" s="206"/>
      <c r="J136" s="206"/>
      <c r="K136" s="207"/>
      <c r="L136" s="193"/>
      <c r="M136" s="193"/>
      <c r="N136" s="193"/>
      <c r="O136" s="193"/>
      <c r="P136" s="193"/>
      <c r="Q136" s="193"/>
      <c r="R136" s="193"/>
      <c r="S136" s="193"/>
      <c r="T136" s="193"/>
      <c r="U136" s="193"/>
      <c r="V136" s="193"/>
    </row>
    <row r="137" spans="1:22" ht="12.75" customHeight="1" thickBot="1">
      <c r="A137" s="541" t="s">
        <v>11</v>
      </c>
      <c r="B137" s="534"/>
      <c r="C137" s="534"/>
      <c r="D137" s="534"/>
      <c r="E137" s="534"/>
      <c r="F137" s="530"/>
      <c r="G137" s="253">
        <f>ROUNDUP((SUM(G134:G136)),2)</f>
        <v>4</v>
      </c>
      <c r="H137" s="199"/>
      <c r="I137" s="212"/>
      <c r="J137" s="212"/>
      <c r="K137" s="213"/>
      <c r="L137" s="193"/>
      <c r="N137" s="193"/>
      <c r="O137" s="193"/>
      <c r="P137" s="193"/>
      <c r="Q137" s="193"/>
      <c r="R137" s="193"/>
      <c r="S137" s="193"/>
      <c r="T137" s="193"/>
      <c r="U137" s="193"/>
      <c r="V137" s="193"/>
    </row>
    <row r="138" spans="1:22" ht="12.75" customHeight="1" thickBot="1">
      <c r="A138" s="542"/>
      <c r="B138" s="543"/>
      <c r="C138" s="543"/>
      <c r="D138" s="543"/>
      <c r="E138" s="543"/>
      <c r="F138" s="543"/>
      <c r="G138" s="543"/>
      <c r="H138" s="543"/>
      <c r="I138" s="543"/>
      <c r="J138" s="543"/>
      <c r="K138" s="544"/>
      <c r="L138" s="193"/>
      <c r="M138" s="193"/>
      <c r="N138" s="193"/>
      <c r="O138" s="193"/>
      <c r="P138" s="193"/>
      <c r="Q138" s="193"/>
      <c r="R138" s="193"/>
      <c r="S138" s="193"/>
      <c r="T138" s="193"/>
      <c r="U138" s="193"/>
      <c r="V138" s="193"/>
    </row>
    <row r="139" spans="1:22" ht="12.75" customHeight="1">
      <c r="A139" s="214"/>
      <c r="B139" s="215"/>
      <c r="C139" s="215"/>
      <c r="D139" s="215"/>
      <c r="E139" s="215"/>
      <c r="F139" s="215"/>
      <c r="G139" s="215"/>
      <c r="H139" s="215"/>
      <c r="I139" s="215"/>
      <c r="J139" s="215"/>
      <c r="K139" s="216"/>
      <c r="L139" s="193"/>
      <c r="M139" s="193"/>
      <c r="N139" s="193"/>
      <c r="O139" s="193"/>
      <c r="P139" s="193"/>
      <c r="Q139" s="193"/>
      <c r="R139" s="193"/>
      <c r="S139" s="193"/>
      <c r="T139" s="193"/>
      <c r="U139" s="193"/>
      <c r="V139" s="193"/>
    </row>
    <row r="140" spans="1:22" ht="50.25" customHeight="1">
      <c r="A140" s="545"/>
      <c r="B140" s="546"/>
      <c r="C140" s="546"/>
      <c r="D140" s="546"/>
      <c r="E140" s="546"/>
      <c r="F140" s="546"/>
      <c r="G140" s="546"/>
      <c r="H140" s="546"/>
      <c r="I140" s="546"/>
      <c r="J140" s="193"/>
      <c r="K140" s="217"/>
      <c r="L140" s="193"/>
      <c r="M140" s="193"/>
      <c r="N140" s="193"/>
      <c r="O140" s="193"/>
      <c r="P140" s="193"/>
      <c r="Q140" s="193"/>
      <c r="R140" s="193"/>
      <c r="S140" s="193"/>
      <c r="T140" s="193"/>
      <c r="U140" s="193"/>
      <c r="V140" s="193"/>
    </row>
    <row r="141" spans="1:22" ht="12.75" customHeight="1">
      <c r="A141" s="547" t="s">
        <v>519</v>
      </c>
      <c r="B141" s="546"/>
      <c r="C141" s="546"/>
      <c r="D141" s="219"/>
      <c r="E141" s="219"/>
      <c r="F141" s="548" t="s">
        <v>519</v>
      </c>
      <c r="G141" s="546"/>
      <c r="H141" s="546"/>
      <c r="I141" s="219"/>
      <c r="J141" s="193"/>
      <c r="K141" s="217"/>
      <c r="L141" s="193"/>
      <c r="M141" s="193"/>
      <c r="N141" s="193"/>
      <c r="O141" s="193"/>
      <c r="P141" s="193"/>
      <c r="Q141" s="193"/>
      <c r="R141" s="193"/>
      <c r="S141" s="193"/>
      <c r="T141" s="193"/>
      <c r="U141" s="193"/>
      <c r="V141" s="193"/>
    </row>
    <row r="142" spans="1:22" ht="12.75" customHeight="1" thickBot="1">
      <c r="A142" s="549" t="s">
        <v>520</v>
      </c>
      <c r="B142" s="550"/>
      <c r="C142" s="550"/>
      <c r="D142" s="220"/>
      <c r="E142" s="220"/>
      <c r="F142" s="551" t="s">
        <v>520</v>
      </c>
      <c r="G142" s="550"/>
      <c r="H142" s="550"/>
      <c r="I142" s="220"/>
      <c r="J142" s="221"/>
      <c r="K142" s="222"/>
      <c r="L142" s="193"/>
      <c r="M142" s="193"/>
      <c r="N142" s="193"/>
      <c r="O142" s="193"/>
      <c r="P142" s="193"/>
      <c r="Q142" s="193"/>
      <c r="R142" s="193"/>
      <c r="S142" s="193"/>
      <c r="T142" s="193"/>
      <c r="U142" s="193"/>
      <c r="V142" s="193"/>
    </row>
    <row r="143" spans="1:22" ht="12.75" customHeight="1">
      <c r="A143" s="507" t="s">
        <v>508</v>
      </c>
      <c r="B143" s="508"/>
      <c r="C143" s="508"/>
      <c r="D143" s="508"/>
      <c r="E143" s="508"/>
      <c r="F143" s="508"/>
      <c r="G143" s="508"/>
      <c r="H143" s="508"/>
      <c r="I143" s="508"/>
      <c r="J143" s="508"/>
      <c r="K143" s="509"/>
      <c r="L143" s="193"/>
      <c r="M143" s="193"/>
      <c r="N143" s="193"/>
      <c r="O143" s="193"/>
      <c r="P143" s="193"/>
      <c r="Q143" s="193"/>
      <c r="R143" s="193"/>
      <c r="S143" s="193"/>
      <c r="T143" s="193"/>
      <c r="U143" s="193"/>
      <c r="V143" s="193"/>
    </row>
    <row r="144" spans="1:22" ht="12.75" customHeight="1" thickBot="1">
      <c r="A144" s="510"/>
      <c r="B144" s="511"/>
      <c r="C144" s="511"/>
      <c r="D144" s="511"/>
      <c r="E144" s="511"/>
      <c r="F144" s="511"/>
      <c r="G144" s="511"/>
      <c r="H144" s="511"/>
      <c r="I144" s="511"/>
      <c r="J144" s="511"/>
      <c r="K144" s="512"/>
      <c r="L144" s="193"/>
      <c r="M144" s="193"/>
      <c r="N144" s="193"/>
      <c r="O144" s="193"/>
      <c r="P144" s="193"/>
      <c r="Q144" s="193"/>
      <c r="R144" s="193"/>
      <c r="S144" s="193"/>
      <c r="T144" s="193"/>
      <c r="U144" s="193"/>
      <c r="V144" s="193"/>
    </row>
    <row r="145" spans="1:22" ht="42" customHeight="1">
      <c r="A145" s="195" t="s">
        <v>509</v>
      </c>
      <c r="B145" s="513" t="str">
        <f>B19</f>
        <v>OPTIMIZACIÓN Y MEJORAMIENTO DE LOS SISTEMAS DE ACUEDUCTO EN EL ÁREA RURAL DEL MUNICIPIO DE TUNJA-BOYACÁ</v>
      </c>
      <c r="C145" s="514"/>
      <c r="D145" s="514"/>
      <c r="E145" s="514"/>
      <c r="F145" s="514"/>
      <c r="G145" s="514"/>
      <c r="H145" s="514"/>
      <c r="I145" s="514"/>
      <c r="J145" s="514"/>
      <c r="K145" s="515"/>
      <c r="L145" s="193"/>
      <c r="M145" s="193"/>
      <c r="N145" s="193"/>
      <c r="O145" s="193"/>
      <c r="P145" s="193"/>
      <c r="Q145" s="193"/>
      <c r="R145" s="193"/>
      <c r="S145" s="193"/>
      <c r="T145" s="193"/>
      <c r="U145" s="193"/>
      <c r="V145" s="193"/>
    </row>
    <row r="146" spans="1:22" ht="12.75" customHeight="1">
      <c r="A146" s="516" t="s">
        <v>510</v>
      </c>
      <c r="B146" s="517"/>
      <c r="C146" s="518"/>
      <c r="D146" s="519"/>
      <c r="E146" s="519"/>
      <c r="F146" s="517"/>
      <c r="G146" s="520" t="s">
        <v>511</v>
      </c>
      <c r="H146" s="517"/>
      <c r="I146" s="520"/>
      <c r="J146" s="519"/>
      <c r="K146" s="521"/>
      <c r="L146" s="193"/>
      <c r="M146" s="193"/>
      <c r="N146" s="193"/>
      <c r="O146" s="193"/>
      <c r="P146" s="193"/>
      <c r="Q146" s="193"/>
      <c r="R146" s="193"/>
      <c r="S146" s="193"/>
      <c r="T146" s="193"/>
      <c r="U146" s="193"/>
      <c r="V146" s="193"/>
    </row>
    <row r="147" spans="1:22" ht="39.75" customHeight="1" thickBot="1">
      <c r="A147" s="196" t="s">
        <v>8</v>
      </c>
      <c r="B147" s="522" t="s">
        <v>504</v>
      </c>
      <c r="C147" s="523"/>
      <c r="D147" s="524" t="s">
        <v>10</v>
      </c>
      <c r="E147" s="525"/>
      <c r="F147" s="523"/>
      <c r="G147" s="526" t="s">
        <v>505</v>
      </c>
      <c r="H147" s="525"/>
      <c r="I147" s="525"/>
      <c r="J147" s="197" t="s">
        <v>9</v>
      </c>
      <c r="K147" s="198" t="s">
        <v>9</v>
      </c>
      <c r="L147" s="193"/>
      <c r="M147" s="193"/>
      <c r="N147" s="193"/>
      <c r="O147" s="193"/>
      <c r="P147" s="193"/>
      <c r="Q147" s="193"/>
      <c r="R147" s="193"/>
      <c r="S147" s="193"/>
      <c r="T147" s="193"/>
      <c r="U147" s="193"/>
      <c r="V147" s="193"/>
    </row>
    <row r="148" spans="1:22" ht="12.75" customHeight="1">
      <c r="A148" s="527" t="s">
        <v>512</v>
      </c>
      <c r="B148" s="528"/>
      <c r="C148" s="531" t="s">
        <v>5</v>
      </c>
      <c r="D148" s="533" t="s">
        <v>513</v>
      </c>
      <c r="E148" s="534"/>
      <c r="F148" s="530"/>
      <c r="G148" s="531" t="s">
        <v>11</v>
      </c>
      <c r="H148" s="535" t="s">
        <v>514</v>
      </c>
      <c r="I148" s="511"/>
      <c r="J148" s="511"/>
      <c r="K148" s="512"/>
      <c r="L148" s="193"/>
      <c r="M148" s="193"/>
      <c r="N148" s="193"/>
      <c r="O148" s="193"/>
      <c r="P148" s="193"/>
      <c r="Q148" s="193"/>
      <c r="R148" s="193"/>
      <c r="S148" s="193"/>
      <c r="T148" s="193"/>
      <c r="U148" s="193"/>
      <c r="V148" s="193"/>
    </row>
    <row r="149" spans="1:22" ht="12.75" customHeight="1">
      <c r="A149" s="510"/>
      <c r="B149" s="528"/>
      <c r="C149" s="558"/>
      <c r="D149" s="226" t="s">
        <v>515</v>
      </c>
      <c r="E149" s="226" t="s">
        <v>528</v>
      </c>
      <c r="F149" s="226" t="s">
        <v>517</v>
      </c>
      <c r="G149" s="558"/>
      <c r="H149" s="536"/>
      <c r="I149" s="534"/>
      <c r="J149" s="534"/>
      <c r="K149" s="537"/>
      <c r="L149" s="193"/>
      <c r="M149" s="193"/>
      <c r="N149" s="193"/>
      <c r="O149" s="193"/>
      <c r="P149" s="193"/>
      <c r="Q149" s="193"/>
      <c r="R149" s="193"/>
      <c r="S149" s="193"/>
      <c r="T149" s="193"/>
      <c r="U149" s="193"/>
      <c r="V149" s="193"/>
    </row>
    <row r="150" spans="1:22" ht="12.6" customHeight="1">
      <c r="A150" s="540" t="s">
        <v>530</v>
      </c>
      <c r="B150" s="559"/>
      <c r="C150" s="209">
        <v>1</v>
      </c>
      <c r="D150" s="208"/>
      <c r="E150" s="210"/>
      <c r="F150" s="211"/>
      <c r="G150" s="237">
        <f>C150</f>
        <v>1</v>
      </c>
      <c r="H150" s="206"/>
      <c r="I150" s="206"/>
      <c r="J150" s="206"/>
      <c r="K150" s="207"/>
      <c r="L150" s="193"/>
      <c r="M150" s="193"/>
      <c r="N150" s="193"/>
      <c r="O150" s="193"/>
      <c r="P150" s="193"/>
      <c r="Q150" s="193"/>
      <c r="R150" s="193"/>
      <c r="S150" s="193"/>
      <c r="T150" s="193"/>
      <c r="U150" s="193"/>
      <c r="V150" s="193"/>
    </row>
    <row r="151" spans="1:22" ht="12.75" customHeight="1">
      <c r="A151" s="540"/>
      <c r="B151" s="559"/>
      <c r="C151" s="209"/>
      <c r="D151" s="259"/>
      <c r="E151" s="238"/>
      <c r="F151" s="211"/>
      <c r="G151" s="237"/>
      <c r="H151" s="206"/>
      <c r="I151" s="206"/>
      <c r="J151" s="206"/>
      <c r="K151" s="207"/>
      <c r="L151" s="193"/>
      <c r="M151" s="193"/>
      <c r="N151" s="193"/>
      <c r="O151" s="193"/>
      <c r="P151" s="193"/>
      <c r="Q151" s="193"/>
      <c r="R151" s="193"/>
      <c r="S151" s="193"/>
      <c r="T151" s="193"/>
      <c r="U151" s="193"/>
      <c r="V151" s="193"/>
    </row>
    <row r="152" spans="1:22" ht="12.75" customHeight="1">
      <c r="A152" s="540"/>
      <c r="B152" s="559"/>
      <c r="C152" s="209"/>
      <c r="D152" s="259"/>
      <c r="E152" s="259"/>
      <c r="F152" s="259"/>
      <c r="G152" s="237"/>
      <c r="H152" s="206"/>
      <c r="I152" s="206"/>
      <c r="J152" s="206"/>
      <c r="K152" s="207"/>
      <c r="L152" s="193"/>
      <c r="M152" s="193"/>
      <c r="N152" s="193"/>
      <c r="O152" s="193"/>
      <c r="P152" s="193"/>
      <c r="Q152" s="193"/>
      <c r="R152" s="193"/>
      <c r="S152" s="193"/>
      <c r="T152" s="193"/>
      <c r="U152" s="193"/>
      <c r="V152" s="193"/>
    </row>
    <row r="153" spans="1:22" ht="12.75" customHeight="1" thickBot="1">
      <c r="A153" s="541" t="s">
        <v>11</v>
      </c>
      <c r="B153" s="534"/>
      <c r="C153" s="534"/>
      <c r="D153" s="534"/>
      <c r="E153" s="534"/>
      <c r="F153" s="530"/>
      <c r="G153" s="253">
        <f>ROUNDUP((SUM(G150:G152)),2)</f>
        <v>1</v>
      </c>
      <c r="H153" s="199"/>
      <c r="I153" s="212"/>
      <c r="J153" s="212"/>
      <c r="K153" s="213"/>
      <c r="L153" s="193"/>
      <c r="N153" s="193"/>
      <c r="O153" s="193"/>
      <c r="P153" s="193"/>
      <c r="Q153" s="193"/>
      <c r="R153" s="193"/>
      <c r="S153" s="193"/>
      <c r="T153" s="193"/>
      <c r="U153" s="193"/>
      <c r="V153" s="193"/>
    </row>
    <row r="154" spans="1:22" ht="12.75" customHeight="1" thickBot="1">
      <c r="A154" s="542"/>
      <c r="B154" s="543"/>
      <c r="C154" s="543"/>
      <c r="D154" s="543"/>
      <c r="E154" s="543"/>
      <c r="F154" s="543"/>
      <c r="G154" s="543"/>
      <c r="H154" s="543"/>
      <c r="I154" s="543"/>
      <c r="J154" s="543"/>
      <c r="K154" s="544"/>
      <c r="L154" s="193"/>
      <c r="M154" s="193"/>
      <c r="N154" s="193"/>
      <c r="O154" s="193"/>
      <c r="P154" s="193"/>
      <c r="Q154" s="193"/>
      <c r="R154" s="193"/>
      <c r="S154" s="193"/>
      <c r="T154" s="193"/>
      <c r="U154" s="193"/>
      <c r="V154" s="193"/>
    </row>
    <row r="155" spans="1:22" ht="12.75" customHeight="1">
      <c r="A155" s="214"/>
      <c r="B155" s="215"/>
      <c r="C155" s="215"/>
      <c r="D155" s="215"/>
      <c r="E155" s="215"/>
      <c r="F155" s="215"/>
      <c r="G155" s="215"/>
      <c r="H155" s="215"/>
      <c r="I155" s="215"/>
      <c r="J155" s="215"/>
      <c r="K155" s="216"/>
      <c r="L155" s="193"/>
      <c r="M155" s="193"/>
      <c r="N155" s="193"/>
      <c r="O155" s="193"/>
      <c r="P155" s="193"/>
      <c r="Q155" s="193"/>
      <c r="R155" s="193"/>
      <c r="S155" s="193"/>
      <c r="T155" s="193"/>
      <c r="U155" s="193"/>
      <c r="V155" s="193"/>
    </row>
    <row r="156" spans="1:22" ht="50.25" customHeight="1">
      <c r="A156" s="545"/>
      <c r="B156" s="546"/>
      <c r="C156" s="546"/>
      <c r="D156" s="546"/>
      <c r="E156" s="546"/>
      <c r="F156" s="546"/>
      <c r="G156" s="546"/>
      <c r="H156" s="546"/>
      <c r="I156" s="546"/>
      <c r="J156" s="193"/>
      <c r="K156" s="217"/>
      <c r="L156" s="193"/>
      <c r="M156" s="193"/>
      <c r="N156" s="193"/>
      <c r="O156" s="193"/>
      <c r="P156" s="193"/>
      <c r="Q156" s="193"/>
      <c r="R156" s="193"/>
      <c r="S156" s="193"/>
      <c r="T156" s="193"/>
      <c r="U156" s="193"/>
      <c r="V156" s="193"/>
    </row>
    <row r="157" spans="1:22" ht="12.75" customHeight="1">
      <c r="A157" s="547" t="s">
        <v>519</v>
      </c>
      <c r="B157" s="546"/>
      <c r="C157" s="546"/>
      <c r="D157" s="219"/>
      <c r="E157" s="219"/>
      <c r="F157" s="548" t="s">
        <v>519</v>
      </c>
      <c r="G157" s="546"/>
      <c r="H157" s="546"/>
      <c r="I157" s="219"/>
      <c r="J157" s="193"/>
      <c r="K157" s="217"/>
      <c r="L157" s="193"/>
      <c r="M157" s="193"/>
      <c r="N157" s="193"/>
      <c r="O157" s="193"/>
      <c r="P157" s="193"/>
      <c r="Q157" s="193"/>
      <c r="R157" s="193"/>
      <c r="S157" s="193"/>
      <c r="T157" s="193"/>
      <c r="U157" s="193"/>
      <c r="V157" s="193"/>
    </row>
    <row r="158" spans="1:22" ht="12.75" customHeight="1" thickBot="1">
      <c r="A158" s="549" t="s">
        <v>520</v>
      </c>
      <c r="B158" s="550"/>
      <c r="C158" s="550"/>
      <c r="D158" s="220"/>
      <c r="E158" s="220"/>
      <c r="F158" s="551" t="s">
        <v>520</v>
      </c>
      <c r="G158" s="550"/>
      <c r="H158" s="550"/>
      <c r="I158" s="220"/>
      <c r="J158" s="221"/>
      <c r="K158" s="222"/>
      <c r="L158" s="193"/>
      <c r="M158" s="193"/>
      <c r="N158" s="193"/>
      <c r="O158" s="193"/>
      <c r="P158" s="193"/>
      <c r="Q158" s="193"/>
      <c r="R158" s="193"/>
      <c r="S158" s="193"/>
      <c r="T158" s="193"/>
      <c r="U158" s="193"/>
      <c r="V158" s="193"/>
    </row>
    <row r="159" spans="1:22" ht="12.75" customHeight="1">
      <c r="A159" s="507" t="s">
        <v>508</v>
      </c>
      <c r="B159" s="508"/>
      <c r="C159" s="508"/>
      <c r="D159" s="508"/>
      <c r="E159" s="508"/>
      <c r="F159" s="508"/>
      <c r="G159" s="508"/>
      <c r="H159" s="508"/>
      <c r="I159" s="508"/>
      <c r="J159" s="508"/>
      <c r="K159" s="509"/>
      <c r="L159" s="193"/>
      <c r="M159" s="193"/>
      <c r="N159" s="193"/>
      <c r="O159" s="193"/>
      <c r="P159" s="193"/>
      <c r="Q159" s="193"/>
      <c r="R159" s="193"/>
      <c r="S159" s="193"/>
      <c r="T159" s="193"/>
      <c r="U159" s="193"/>
      <c r="V159" s="193"/>
    </row>
    <row r="160" spans="1:22" ht="12.75" customHeight="1" thickBot="1">
      <c r="A160" s="510"/>
      <c r="B160" s="511"/>
      <c r="C160" s="511"/>
      <c r="D160" s="511"/>
      <c r="E160" s="511"/>
      <c r="F160" s="511"/>
      <c r="G160" s="511"/>
      <c r="H160" s="511"/>
      <c r="I160" s="511"/>
      <c r="J160" s="511"/>
      <c r="K160" s="512"/>
      <c r="L160" s="193"/>
      <c r="M160" s="193"/>
      <c r="N160" s="193"/>
      <c r="O160" s="193"/>
      <c r="P160" s="193"/>
      <c r="Q160" s="193"/>
      <c r="R160" s="193"/>
      <c r="S160" s="193"/>
      <c r="T160" s="193"/>
      <c r="U160" s="193"/>
      <c r="V160" s="193"/>
    </row>
    <row r="161" spans="1:22" ht="42" customHeight="1">
      <c r="A161" s="195" t="s">
        <v>509</v>
      </c>
      <c r="B161" s="513" t="str">
        <f>B3</f>
        <v>OPTIMIZACIÓN Y MEJORAMIENTO DE LOS SISTEMAS DE ACUEDUCTO EN EL ÁREA RURAL DEL MUNICIPIO DE TUNJA-BOYACÁ</v>
      </c>
      <c r="C161" s="514"/>
      <c r="D161" s="514"/>
      <c r="E161" s="514"/>
      <c r="F161" s="514"/>
      <c r="G161" s="514"/>
      <c r="H161" s="514"/>
      <c r="I161" s="514"/>
      <c r="J161" s="514"/>
      <c r="K161" s="515"/>
      <c r="L161" s="193"/>
      <c r="M161" s="193"/>
      <c r="N161" s="193"/>
      <c r="O161" s="193"/>
      <c r="P161" s="193"/>
      <c r="Q161" s="193"/>
      <c r="R161" s="193"/>
      <c r="S161" s="193"/>
      <c r="T161" s="193"/>
      <c r="U161" s="193"/>
      <c r="V161" s="193"/>
    </row>
    <row r="162" spans="1:22" ht="12.75" customHeight="1">
      <c r="A162" s="516" t="s">
        <v>510</v>
      </c>
      <c r="B162" s="517"/>
      <c r="C162" s="518"/>
      <c r="D162" s="519"/>
      <c r="E162" s="519"/>
      <c r="F162" s="517"/>
      <c r="G162" s="520" t="s">
        <v>511</v>
      </c>
      <c r="H162" s="517"/>
      <c r="I162" s="520"/>
      <c r="J162" s="519"/>
      <c r="K162" s="521"/>
      <c r="L162" s="193"/>
      <c r="M162" s="193"/>
      <c r="N162" s="193"/>
      <c r="O162" s="193"/>
      <c r="P162" s="193"/>
      <c r="Q162" s="193"/>
      <c r="R162" s="193"/>
      <c r="S162" s="193"/>
      <c r="T162" s="193"/>
      <c r="U162" s="193"/>
      <c r="V162" s="193"/>
    </row>
    <row r="163" spans="1:22" ht="39.75" customHeight="1" thickBot="1">
      <c r="A163" s="196" t="s">
        <v>8</v>
      </c>
      <c r="B163" s="522" t="s">
        <v>256</v>
      </c>
      <c r="C163" s="523"/>
      <c r="D163" s="524" t="s">
        <v>10</v>
      </c>
      <c r="E163" s="525"/>
      <c r="F163" s="523"/>
      <c r="G163" s="526" t="s">
        <v>169</v>
      </c>
      <c r="H163" s="525"/>
      <c r="I163" s="525"/>
      <c r="J163" s="197" t="s">
        <v>9</v>
      </c>
      <c r="K163" s="198" t="s">
        <v>13</v>
      </c>
      <c r="L163" s="193"/>
      <c r="M163" s="193"/>
      <c r="N163" s="193"/>
      <c r="O163" s="193"/>
      <c r="P163" s="193"/>
      <c r="Q163" s="193"/>
      <c r="R163" s="193"/>
      <c r="S163" s="193"/>
      <c r="T163" s="193"/>
      <c r="U163" s="193"/>
      <c r="V163" s="193"/>
    </row>
    <row r="164" spans="1:22" ht="12.75" customHeight="1">
      <c r="A164" s="527" t="s">
        <v>512</v>
      </c>
      <c r="B164" s="528"/>
      <c r="C164" s="531" t="s">
        <v>5</v>
      </c>
      <c r="D164" s="533" t="s">
        <v>513</v>
      </c>
      <c r="E164" s="534"/>
      <c r="F164" s="530"/>
      <c r="G164" s="531" t="s">
        <v>11</v>
      </c>
      <c r="H164" s="535" t="s">
        <v>514</v>
      </c>
      <c r="I164" s="511"/>
      <c r="J164" s="511"/>
      <c r="K164" s="512"/>
      <c r="L164" s="193"/>
      <c r="M164" s="193"/>
      <c r="N164" s="193"/>
      <c r="O164" s="193"/>
      <c r="P164" s="193"/>
      <c r="Q164" s="193"/>
      <c r="R164" s="193"/>
      <c r="S164" s="193"/>
      <c r="T164" s="193"/>
      <c r="U164" s="193"/>
      <c r="V164" s="193"/>
    </row>
    <row r="165" spans="1:22" ht="12.75" customHeight="1">
      <c r="A165" s="510"/>
      <c r="B165" s="528"/>
      <c r="C165" s="558"/>
      <c r="D165" s="226" t="s">
        <v>515</v>
      </c>
      <c r="E165" s="226" t="s">
        <v>516</v>
      </c>
      <c r="F165" s="226" t="s">
        <v>517</v>
      </c>
      <c r="G165" s="558"/>
      <c r="H165" s="536"/>
      <c r="I165" s="534"/>
      <c r="J165" s="534"/>
      <c r="K165" s="537"/>
      <c r="L165" s="193"/>
      <c r="M165" s="193"/>
      <c r="N165" s="193"/>
      <c r="O165" s="193"/>
      <c r="P165" s="193"/>
      <c r="Q165" s="193"/>
      <c r="R165" s="193"/>
      <c r="S165" s="193"/>
      <c r="T165" s="193"/>
      <c r="U165" s="193"/>
      <c r="V165" s="193"/>
    </row>
    <row r="166" spans="1:22" ht="12.75" customHeight="1">
      <c r="A166" s="538" t="s">
        <v>531</v>
      </c>
      <c r="B166" s="539"/>
      <c r="C166" s="201">
        <v>48.8</v>
      </c>
      <c r="D166" s="202"/>
      <c r="E166" s="210"/>
      <c r="F166" s="211"/>
      <c r="G166" s="237">
        <f>C166</f>
        <v>48.8</v>
      </c>
      <c r="H166" s="206"/>
      <c r="I166" s="206"/>
      <c r="J166" s="206"/>
      <c r="K166" s="207"/>
      <c r="L166" s="193"/>
      <c r="M166" s="193"/>
      <c r="N166" s="193"/>
      <c r="O166" s="193"/>
      <c r="P166" s="193"/>
      <c r="Q166" s="193"/>
      <c r="R166" s="193"/>
      <c r="S166" s="193"/>
      <c r="T166" s="193"/>
      <c r="U166" s="193"/>
      <c r="V166" s="193"/>
    </row>
    <row r="167" spans="1:22" ht="12.75" customHeight="1">
      <c r="A167" s="538"/>
      <c r="B167" s="539"/>
      <c r="C167" s="201"/>
      <c r="D167" s="202"/>
      <c r="E167" s="210"/>
      <c r="F167" s="211"/>
      <c r="G167" s="237"/>
      <c r="H167" s="206"/>
      <c r="I167" s="206"/>
      <c r="J167" s="206"/>
      <c r="K167" s="207"/>
      <c r="L167" s="193"/>
      <c r="M167" s="193"/>
      <c r="N167" s="193"/>
      <c r="O167" s="193"/>
      <c r="P167" s="193"/>
      <c r="Q167" s="193"/>
      <c r="R167" s="193"/>
      <c r="S167" s="193"/>
      <c r="T167" s="193"/>
      <c r="U167" s="193"/>
      <c r="V167" s="193"/>
    </row>
    <row r="168" spans="1:22" ht="15" customHeight="1">
      <c r="A168" s="560"/>
      <c r="B168" s="560"/>
      <c r="C168" s="239"/>
      <c r="D168" s="239"/>
      <c r="E168" s="239"/>
      <c r="F168" s="239"/>
      <c r="G168" s="239"/>
      <c r="K168" s="207"/>
    </row>
    <row r="169" spans="1:22" ht="12.75" customHeight="1" thickBot="1">
      <c r="A169" s="541" t="s">
        <v>11</v>
      </c>
      <c r="B169" s="534"/>
      <c r="C169" s="534"/>
      <c r="D169" s="534"/>
      <c r="E169" s="534"/>
      <c r="F169" s="530"/>
      <c r="G169" s="253">
        <f>ROUNDUP((SUM(G166)),2)</f>
        <v>48.8</v>
      </c>
      <c r="H169" s="199"/>
      <c r="I169" s="212"/>
      <c r="J169" s="212"/>
      <c r="K169" s="213"/>
      <c r="L169" s="193"/>
      <c r="N169" s="193"/>
      <c r="O169" s="193"/>
      <c r="P169" s="193"/>
      <c r="Q169" s="193"/>
      <c r="R169" s="193"/>
      <c r="S169" s="193"/>
      <c r="T169" s="193"/>
      <c r="U169" s="193"/>
      <c r="V169" s="193"/>
    </row>
    <row r="170" spans="1:22" ht="12.75" customHeight="1" thickBot="1">
      <c r="A170" s="542"/>
      <c r="B170" s="543"/>
      <c r="C170" s="543"/>
      <c r="D170" s="543"/>
      <c r="E170" s="543"/>
      <c r="F170" s="543"/>
      <c r="G170" s="543"/>
      <c r="H170" s="543"/>
      <c r="I170" s="543"/>
      <c r="J170" s="543"/>
      <c r="K170" s="544"/>
      <c r="L170" s="193"/>
      <c r="M170" s="193"/>
      <c r="N170" s="193"/>
      <c r="O170" s="193"/>
      <c r="P170" s="193"/>
      <c r="Q170" s="193"/>
      <c r="R170" s="193"/>
      <c r="S170" s="193"/>
      <c r="T170" s="193"/>
      <c r="U170" s="193"/>
      <c r="V170" s="193"/>
    </row>
    <row r="171" spans="1:22" ht="12.75" customHeight="1">
      <c r="A171" s="214"/>
      <c r="B171" s="215"/>
      <c r="C171" s="215"/>
      <c r="D171" s="215"/>
      <c r="E171" s="215"/>
      <c r="F171" s="215"/>
      <c r="G171" s="215"/>
      <c r="H171" s="215"/>
      <c r="I171" s="215"/>
      <c r="J171" s="215"/>
      <c r="K171" s="216"/>
      <c r="L171" s="193"/>
      <c r="M171" s="193"/>
      <c r="N171" s="193"/>
      <c r="O171" s="193"/>
      <c r="P171" s="193"/>
      <c r="Q171" s="193"/>
      <c r="R171" s="193"/>
      <c r="S171" s="193"/>
      <c r="T171" s="193"/>
      <c r="U171" s="193"/>
      <c r="V171" s="193"/>
    </row>
    <row r="172" spans="1:22" ht="50.25" customHeight="1">
      <c r="A172" s="545"/>
      <c r="B172" s="546"/>
      <c r="C172" s="546"/>
      <c r="D172" s="546"/>
      <c r="E172" s="546"/>
      <c r="F172" s="546"/>
      <c r="G172" s="546"/>
      <c r="H172" s="546"/>
      <c r="I172" s="546"/>
      <c r="J172" s="193"/>
      <c r="K172" s="217"/>
      <c r="L172" s="193"/>
      <c r="M172" s="193"/>
      <c r="N172" s="193"/>
      <c r="O172" s="193"/>
      <c r="P172" s="193"/>
      <c r="Q172" s="193"/>
      <c r="R172" s="193"/>
      <c r="S172" s="193"/>
      <c r="T172" s="193"/>
      <c r="U172" s="193"/>
      <c r="V172" s="193"/>
    </row>
    <row r="173" spans="1:22" ht="12.75" customHeight="1">
      <c r="A173" s="547" t="s">
        <v>519</v>
      </c>
      <c r="B173" s="546"/>
      <c r="C173" s="546"/>
      <c r="D173" s="219"/>
      <c r="E173" s="219"/>
      <c r="F173" s="548" t="s">
        <v>519</v>
      </c>
      <c r="G173" s="546"/>
      <c r="H173" s="546"/>
      <c r="I173" s="219"/>
      <c r="J173" s="193"/>
      <c r="K173" s="217"/>
      <c r="L173" s="193"/>
      <c r="M173" s="193"/>
      <c r="N173" s="193"/>
      <c r="O173" s="193"/>
      <c r="P173" s="193"/>
      <c r="Q173" s="193"/>
      <c r="R173" s="193"/>
      <c r="S173" s="193"/>
      <c r="T173" s="193"/>
      <c r="U173" s="193"/>
      <c r="V173" s="193"/>
    </row>
    <row r="174" spans="1:22" ht="12.75" customHeight="1" thickBot="1">
      <c r="A174" s="549" t="s">
        <v>520</v>
      </c>
      <c r="B174" s="550"/>
      <c r="C174" s="550"/>
      <c r="D174" s="220"/>
      <c r="E174" s="220"/>
      <c r="F174" s="551" t="s">
        <v>520</v>
      </c>
      <c r="G174" s="550"/>
      <c r="H174" s="550"/>
      <c r="I174" s="220"/>
      <c r="J174" s="221"/>
      <c r="K174" s="222"/>
      <c r="L174" s="193"/>
      <c r="M174" s="193"/>
      <c r="N174" s="193"/>
      <c r="O174" s="193"/>
      <c r="P174" s="193"/>
      <c r="Q174" s="193"/>
      <c r="R174" s="193"/>
      <c r="S174" s="193"/>
      <c r="T174" s="193"/>
      <c r="U174" s="193"/>
      <c r="V174" s="193"/>
    </row>
    <row r="175" spans="1:22" ht="12.75" customHeight="1">
      <c r="A175" s="507" t="s">
        <v>508</v>
      </c>
      <c r="B175" s="508"/>
      <c r="C175" s="508"/>
      <c r="D175" s="508"/>
      <c r="E175" s="508"/>
      <c r="F175" s="508"/>
      <c r="G175" s="508"/>
      <c r="H175" s="508"/>
      <c r="I175" s="508"/>
      <c r="J175" s="508"/>
      <c r="K175" s="509"/>
      <c r="L175" s="193"/>
      <c r="M175" s="193"/>
      <c r="N175" s="193"/>
      <c r="O175" s="193"/>
      <c r="P175" s="193"/>
      <c r="Q175" s="193"/>
      <c r="R175" s="193"/>
      <c r="S175" s="193"/>
      <c r="T175" s="193"/>
      <c r="U175" s="193"/>
      <c r="V175" s="193"/>
    </row>
    <row r="176" spans="1:22" ht="12.75" customHeight="1" thickBot="1">
      <c r="A176" s="510"/>
      <c r="B176" s="511"/>
      <c r="C176" s="511"/>
      <c r="D176" s="511"/>
      <c r="E176" s="511"/>
      <c r="F176" s="511"/>
      <c r="G176" s="511"/>
      <c r="H176" s="511"/>
      <c r="I176" s="511"/>
      <c r="J176" s="511"/>
      <c r="K176" s="512"/>
      <c r="L176" s="193"/>
      <c r="M176" s="193"/>
      <c r="N176" s="193"/>
      <c r="O176" s="193"/>
      <c r="P176" s="193"/>
      <c r="Q176" s="193"/>
      <c r="R176" s="193"/>
      <c r="S176" s="193"/>
      <c r="T176" s="193"/>
      <c r="U176" s="193"/>
      <c r="V176" s="193"/>
    </row>
    <row r="177" spans="1:22" ht="42" customHeight="1">
      <c r="A177" s="195" t="s">
        <v>509</v>
      </c>
      <c r="B177" s="513" t="str">
        <f>B3</f>
        <v>OPTIMIZACIÓN Y MEJORAMIENTO DE LOS SISTEMAS DE ACUEDUCTO EN EL ÁREA RURAL DEL MUNICIPIO DE TUNJA-BOYACÁ</v>
      </c>
      <c r="C177" s="514"/>
      <c r="D177" s="514"/>
      <c r="E177" s="514"/>
      <c r="F177" s="514"/>
      <c r="G177" s="514"/>
      <c r="H177" s="514"/>
      <c r="I177" s="514"/>
      <c r="J177" s="514"/>
      <c r="K177" s="515"/>
      <c r="L177" s="193"/>
      <c r="M177" s="193"/>
      <c r="N177" s="193"/>
      <c r="O177" s="193"/>
      <c r="P177" s="193"/>
      <c r="Q177" s="193"/>
      <c r="R177" s="193"/>
      <c r="S177" s="193"/>
      <c r="T177" s="193"/>
      <c r="U177" s="193"/>
      <c r="V177" s="193"/>
    </row>
    <row r="178" spans="1:22" ht="12.75" customHeight="1">
      <c r="A178" s="516" t="s">
        <v>510</v>
      </c>
      <c r="B178" s="517"/>
      <c r="C178" s="518"/>
      <c r="D178" s="519"/>
      <c r="E178" s="519"/>
      <c r="F178" s="517"/>
      <c r="G178" s="520" t="s">
        <v>511</v>
      </c>
      <c r="H178" s="517"/>
      <c r="I178" s="520"/>
      <c r="J178" s="519"/>
      <c r="K178" s="521"/>
      <c r="L178" s="193"/>
      <c r="M178" s="193"/>
      <c r="N178" s="193"/>
      <c r="O178" s="193"/>
      <c r="P178" s="193"/>
      <c r="Q178" s="193"/>
      <c r="R178" s="193"/>
      <c r="S178" s="193"/>
      <c r="T178" s="193"/>
      <c r="U178" s="193"/>
      <c r="V178" s="193"/>
    </row>
    <row r="179" spans="1:22" ht="39.75" customHeight="1" thickBot="1">
      <c r="A179" s="196" t="s">
        <v>8</v>
      </c>
      <c r="B179" s="522" t="s">
        <v>257</v>
      </c>
      <c r="C179" s="523"/>
      <c r="D179" s="524" t="s">
        <v>10</v>
      </c>
      <c r="E179" s="525"/>
      <c r="F179" s="523"/>
      <c r="G179" s="526" t="s">
        <v>222</v>
      </c>
      <c r="H179" s="525"/>
      <c r="I179" s="525"/>
      <c r="J179" s="197" t="s">
        <v>9</v>
      </c>
      <c r="K179" s="198" t="s">
        <v>13</v>
      </c>
      <c r="L179" s="193"/>
      <c r="M179" s="193"/>
      <c r="N179" s="193"/>
      <c r="O179" s="193"/>
      <c r="P179" s="193"/>
      <c r="Q179" s="193"/>
      <c r="R179" s="193"/>
      <c r="S179" s="193"/>
      <c r="T179" s="193"/>
      <c r="U179" s="193"/>
      <c r="V179" s="193"/>
    </row>
    <row r="180" spans="1:22" ht="12.75" customHeight="1">
      <c r="A180" s="527" t="s">
        <v>512</v>
      </c>
      <c r="B180" s="528"/>
      <c r="C180" s="531" t="s">
        <v>5</v>
      </c>
      <c r="D180" s="533" t="s">
        <v>513</v>
      </c>
      <c r="E180" s="534"/>
      <c r="F180" s="530"/>
      <c r="G180" s="531" t="s">
        <v>11</v>
      </c>
      <c r="H180" s="535" t="s">
        <v>514</v>
      </c>
      <c r="I180" s="511"/>
      <c r="J180" s="511"/>
      <c r="K180" s="512"/>
      <c r="L180" s="193"/>
      <c r="M180" s="193"/>
      <c r="N180" s="193"/>
      <c r="O180" s="193"/>
      <c r="P180" s="193"/>
      <c r="Q180" s="193"/>
      <c r="R180" s="193"/>
      <c r="S180" s="193"/>
      <c r="T180" s="193"/>
      <c r="U180" s="193"/>
      <c r="V180" s="193"/>
    </row>
    <row r="181" spans="1:22" ht="12.75" customHeight="1">
      <c r="A181" s="510"/>
      <c r="B181" s="528"/>
      <c r="C181" s="558"/>
      <c r="D181" s="226" t="s">
        <v>515</v>
      </c>
      <c r="E181" s="226" t="s">
        <v>516</v>
      </c>
      <c r="F181" s="226" t="s">
        <v>517</v>
      </c>
      <c r="G181" s="558"/>
      <c r="H181" s="536"/>
      <c r="I181" s="534"/>
      <c r="J181" s="534"/>
      <c r="K181" s="537"/>
      <c r="L181" s="193"/>
      <c r="M181" s="193"/>
      <c r="N181" s="193"/>
      <c r="O181" s="193"/>
      <c r="P181" s="193"/>
      <c r="Q181" s="193"/>
      <c r="R181" s="193"/>
      <c r="S181" s="193"/>
      <c r="T181" s="193"/>
      <c r="U181" s="193"/>
      <c r="V181" s="193"/>
    </row>
    <row r="182" spans="1:22" ht="12.75" customHeight="1">
      <c r="A182" s="538" t="s">
        <v>531</v>
      </c>
      <c r="B182" s="539"/>
      <c r="C182" s="201">
        <v>48.8</v>
      </c>
      <c r="D182" s="208"/>
      <c r="E182" s="210"/>
      <c r="F182" s="229"/>
      <c r="G182" s="237">
        <f>C182</f>
        <v>48.8</v>
      </c>
      <c r="H182" s="206"/>
      <c r="I182" s="206"/>
      <c r="J182" s="206"/>
      <c r="K182" s="207"/>
      <c r="L182" s="193"/>
      <c r="M182" s="193"/>
      <c r="N182" s="193"/>
      <c r="O182" s="193"/>
      <c r="P182" s="193"/>
      <c r="Q182" s="193"/>
      <c r="R182" s="193"/>
      <c r="S182" s="193"/>
      <c r="T182" s="193"/>
      <c r="U182" s="193"/>
      <c r="V182" s="193"/>
    </row>
    <row r="183" spans="1:22" ht="12.75" customHeight="1">
      <c r="A183" s="540"/>
      <c r="B183" s="559"/>
      <c r="C183" s="209"/>
      <c r="D183" s="208"/>
      <c r="E183" s="210"/>
      <c r="F183" s="211"/>
      <c r="G183" s="237"/>
      <c r="H183" s="206"/>
      <c r="I183" s="206"/>
      <c r="J183" s="206"/>
      <c r="K183" s="207"/>
      <c r="L183" s="193"/>
      <c r="M183" s="193"/>
      <c r="N183" s="193"/>
      <c r="O183" s="193"/>
      <c r="P183" s="193"/>
      <c r="Q183" s="193"/>
      <c r="R183" s="193"/>
      <c r="S183" s="193"/>
      <c r="T183" s="193"/>
      <c r="U183" s="193"/>
      <c r="V183" s="193"/>
    </row>
    <row r="184" spans="1:22" ht="15" customHeight="1">
      <c r="A184" s="540"/>
      <c r="B184" s="559"/>
      <c r="C184" s="209"/>
      <c r="D184" s="239"/>
      <c r="E184" s="239"/>
      <c r="F184" s="239"/>
      <c r="G184" s="237"/>
      <c r="K184" s="207"/>
    </row>
    <row r="185" spans="1:22" ht="12.75" customHeight="1" thickBot="1">
      <c r="A185" s="541" t="s">
        <v>11</v>
      </c>
      <c r="B185" s="534"/>
      <c r="C185" s="534"/>
      <c r="D185" s="534"/>
      <c r="E185" s="534"/>
      <c r="F185" s="530"/>
      <c r="G185" s="253">
        <f>ROUNDUP((SUM(G182:G184)),2)</f>
        <v>48.8</v>
      </c>
      <c r="H185" s="199"/>
      <c r="I185" s="212"/>
      <c r="J185" s="212"/>
      <c r="K185" s="213"/>
      <c r="L185" s="193"/>
      <c r="N185" s="193"/>
      <c r="O185" s="193"/>
      <c r="P185" s="193"/>
      <c r="Q185" s="193"/>
      <c r="R185" s="193"/>
      <c r="S185" s="193"/>
      <c r="T185" s="193"/>
      <c r="U185" s="193"/>
      <c r="V185" s="193"/>
    </row>
    <row r="186" spans="1:22" ht="12.75" customHeight="1" thickBot="1">
      <c r="A186" s="542"/>
      <c r="B186" s="543"/>
      <c r="C186" s="543"/>
      <c r="D186" s="543"/>
      <c r="E186" s="543"/>
      <c r="F186" s="543"/>
      <c r="G186" s="543"/>
      <c r="H186" s="543"/>
      <c r="I186" s="543"/>
      <c r="J186" s="543"/>
      <c r="K186" s="544"/>
      <c r="L186" s="193"/>
      <c r="M186" s="193"/>
      <c r="N186" s="193"/>
      <c r="O186" s="193"/>
      <c r="P186" s="193"/>
      <c r="Q186" s="193"/>
      <c r="R186" s="193"/>
      <c r="S186" s="193"/>
      <c r="T186" s="193"/>
      <c r="U186" s="193"/>
      <c r="V186" s="193"/>
    </row>
    <row r="187" spans="1:22" ht="12.75" customHeight="1">
      <c r="A187" s="214"/>
      <c r="B187" s="215"/>
      <c r="C187" s="215"/>
      <c r="D187" s="215"/>
      <c r="E187" s="215"/>
      <c r="F187" s="215"/>
      <c r="G187" s="215"/>
      <c r="H187" s="215"/>
      <c r="I187" s="215"/>
      <c r="J187" s="215"/>
      <c r="K187" s="216"/>
      <c r="L187" s="193"/>
      <c r="M187" s="193"/>
      <c r="N187" s="193"/>
      <c r="O187" s="193"/>
      <c r="P187" s="193"/>
      <c r="Q187" s="193"/>
      <c r="R187" s="193"/>
      <c r="S187" s="193"/>
      <c r="T187" s="193"/>
      <c r="U187" s="193"/>
      <c r="V187" s="193"/>
    </row>
    <row r="188" spans="1:22" ht="50.25" customHeight="1">
      <c r="A188" s="545"/>
      <c r="B188" s="546"/>
      <c r="C188" s="546"/>
      <c r="D188" s="546"/>
      <c r="E188" s="546"/>
      <c r="F188" s="546"/>
      <c r="G188" s="546"/>
      <c r="H188" s="546"/>
      <c r="I188" s="546"/>
      <c r="J188" s="193"/>
      <c r="K188" s="217"/>
      <c r="L188" s="193"/>
      <c r="M188" s="193"/>
      <c r="N188" s="193"/>
      <c r="O188" s="193"/>
      <c r="P188" s="193"/>
      <c r="Q188" s="193"/>
      <c r="R188" s="193"/>
      <c r="S188" s="193"/>
      <c r="T188" s="193"/>
      <c r="U188" s="193"/>
      <c r="V188" s="193"/>
    </row>
    <row r="189" spans="1:22" ht="12.75" customHeight="1">
      <c r="A189" s="547" t="s">
        <v>519</v>
      </c>
      <c r="B189" s="546"/>
      <c r="C189" s="546"/>
      <c r="D189" s="219"/>
      <c r="E189" s="219"/>
      <c r="F189" s="548" t="s">
        <v>519</v>
      </c>
      <c r="G189" s="546"/>
      <c r="H189" s="546"/>
      <c r="I189" s="219"/>
      <c r="J189" s="193"/>
      <c r="K189" s="217"/>
      <c r="L189" s="193"/>
      <c r="M189" s="193"/>
      <c r="N189" s="193"/>
      <c r="O189" s="193"/>
      <c r="P189" s="193"/>
      <c r="Q189" s="193"/>
      <c r="R189" s="193"/>
      <c r="S189" s="193"/>
      <c r="T189" s="193"/>
      <c r="U189" s="193"/>
      <c r="V189" s="193"/>
    </row>
    <row r="190" spans="1:22" ht="12.75" customHeight="1" thickBot="1">
      <c r="A190" s="549" t="s">
        <v>520</v>
      </c>
      <c r="B190" s="550"/>
      <c r="C190" s="550"/>
      <c r="D190" s="220"/>
      <c r="E190" s="220"/>
      <c r="F190" s="551" t="s">
        <v>520</v>
      </c>
      <c r="G190" s="550"/>
      <c r="H190" s="550"/>
      <c r="I190" s="220"/>
      <c r="J190" s="221"/>
      <c r="K190" s="222"/>
      <c r="L190" s="193"/>
      <c r="M190" s="193"/>
      <c r="N190" s="193"/>
      <c r="O190" s="193"/>
      <c r="P190" s="193"/>
      <c r="Q190" s="193"/>
      <c r="R190" s="193"/>
      <c r="S190" s="193"/>
      <c r="T190" s="193"/>
      <c r="U190" s="193"/>
      <c r="V190" s="193"/>
    </row>
    <row r="191" spans="1:22" ht="12.75" customHeight="1">
      <c r="A191" s="507" t="s">
        <v>508</v>
      </c>
      <c r="B191" s="508"/>
      <c r="C191" s="508"/>
      <c r="D191" s="508"/>
      <c r="E191" s="508"/>
      <c r="F191" s="508"/>
      <c r="G191" s="508"/>
      <c r="H191" s="508"/>
      <c r="I191" s="508"/>
      <c r="J191" s="508"/>
      <c r="K191" s="509"/>
      <c r="L191" s="193"/>
      <c r="M191" s="193"/>
      <c r="N191" s="193"/>
      <c r="O191" s="193"/>
      <c r="P191" s="193"/>
      <c r="Q191" s="193"/>
      <c r="R191" s="193"/>
      <c r="S191" s="193"/>
      <c r="T191" s="193"/>
      <c r="U191" s="193"/>
      <c r="V191" s="193"/>
    </row>
    <row r="192" spans="1:22" ht="12.75" customHeight="1" thickBot="1">
      <c r="A192" s="510"/>
      <c r="B192" s="511"/>
      <c r="C192" s="511"/>
      <c r="D192" s="511"/>
      <c r="E192" s="511"/>
      <c r="F192" s="511"/>
      <c r="G192" s="511"/>
      <c r="H192" s="511"/>
      <c r="I192" s="511"/>
      <c r="J192" s="511"/>
      <c r="K192" s="512"/>
      <c r="L192" s="193"/>
      <c r="M192" s="193"/>
      <c r="N192" s="193"/>
      <c r="O192" s="193"/>
      <c r="P192" s="193"/>
      <c r="Q192" s="193"/>
      <c r="R192" s="193"/>
      <c r="S192" s="193"/>
      <c r="T192" s="193"/>
      <c r="U192" s="193"/>
      <c r="V192" s="193"/>
    </row>
    <row r="193" spans="1:22" ht="42" customHeight="1">
      <c r="A193" s="195" t="s">
        <v>509</v>
      </c>
      <c r="B193" s="513" t="str">
        <f>B3</f>
        <v>OPTIMIZACIÓN Y MEJORAMIENTO DE LOS SISTEMAS DE ACUEDUCTO EN EL ÁREA RURAL DEL MUNICIPIO DE TUNJA-BOYACÁ</v>
      </c>
      <c r="C193" s="514"/>
      <c r="D193" s="514"/>
      <c r="E193" s="514"/>
      <c r="F193" s="514"/>
      <c r="G193" s="514"/>
      <c r="H193" s="514"/>
      <c r="I193" s="514"/>
      <c r="J193" s="514"/>
      <c r="K193" s="515"/>
      <c r="L193" s="193"/>
      <c r="M193" s="193"/>
      <c r="N193" s="193"/>
      <c r="O193" s="193"/>
      <c r="P193" s="193"/>
      <c r="Q193" s="193"/>
      <c r="R193" s="193"/>
      <c r="S193" s="193"/>
      <c r="T193" s="193"/>
      <c r="U193" s="193"/>
      <c r="V193" s="193"/>
    </row>
    <row r="194" spans="1:22" ht="12.75" customHeight="1">
      <c r="A194" s="516" t="s">
        <v>510</v>
      </c>
      <c r="B194" s="517"/>
      <c r="C194" s="518"/>
      <c r="D194" s="519"/>
      <c r="E194" s="519"/>
      <c r="F194" s="517"/>
      <c r="G194" s="520" t="s">
        <v>511</v>
      </c>
      <c r="H194" s="517"/>
      <c r="I194" s="520"/>
      <c r="J194" s="519"/>
      <c r="K194" s="521"/>
      <c r="L194" s="193"/>
      <c r="M194" s="193"/>
      <c r="N194" s="193"/>
      <c r="O194" s="193"/>
      <c r="P194" s="193"/>
      <c r="Q194" s="193"/>
      <c r="R194" s="193"/>
      <c r="S194" s="193"/>
      <c r="T194" s="193"/>
      <c r="U194" s="193"/>
      <c r="V194" s="193"/>
    </row>
    <row r="195" spans="1:22" ht="39.75" customHeight="1" thickBot="1">
      <c r="A195" s="196" t="s">
        <v>8</v>
      </c>
      <c r="B195" s="522" t="s">
        <v>258</v>
      </c>
      <c r="C195" s="523"/>
      <c r="D195" s="524" t="s">
        <v>10</v>
      </c>
      <c r="E195" s="525"/>
      <c r="F195" s="523"/>
      <c r="G195" s="526" t="s">
        <v>223</v>
      </c>
      <c r="H195" s="525"/>
      <c r="I195" s="525"/>
      <c r="J195" s="197" t="s">
        <v>9</v>
      </c>
      <c r="K195" s="198" t="s">
        <v>9</v>
      </c>
      <c r="L195" s="193"/>
      <c r="M195" s="193"/>
      <c r="N195" s="193"/>
      <c r="O195" s="193"/>
      <c r="P195" s="193"/>
      <c r="Q195" s="193"/>
      <c r="R195" s="193"/>
      <c r="S195" s="193"/>
      <c r="T195" s="193"/>
      <c r="U195" s="193"/>
      <c r="V195" s="193"/>
    </row>
    <row r="196" spans="1:22" ht="12.75" customHeight="1">
      <c r="A196" s="527" t="s">
        <v>512</v>
      </c>
      <c r="B196" s="528"/>
      <c r="C196" s="531" t="s">
        <v>5</v>
      </c>
      <c r="D196" s="533" t="s">
        <v>513</v>
      </c>
      <c r="E196" s="534"/>
      <c r="F196" s="530"/>
      <c r="G196" s="531" t="s">
        <v>11</v>
      </c>
      <c r="H196" s="535" t="s">
        <v>514</v>
      </c>
      <c r="I196" s="511"/>
      <c r="J196" s="511"/>
      <c r="K196" s="512"/>
      <c r="L196" s="193"/>
      <c r="M196" s="193"/>
      <c r="N196" s="193"/>
      <c r="O196" s="193"/>
      <c r="P196" s="193"/>
      <c r="Q196" s="193"/>
      <c r="R196" s="193"/>
      <c r="S196" s="193"/>
      <c r="T196" s="193"/>
      <c r="U196" s="193"/>
      <c r="V196" s="193"/>
    </row>
    <row r="197" spans="1:22" ht="12.75" customHeight="1">
      <c r="A197" s="510"/>
      <c r="B197" s="528"/>
      <c r="C197" s="558"/>
      <c r="D197" s="226" t="s">
        <v>515</v>
      </c>
      <c r="E197" s="226" t="s">
        <v>516</v>
      </c>
      <c r="F197" s="226" t="s">
        <v>517</v>
      </c>
      <c r="G197" s="558"/>
      <c r="H197" s="536"/>
      <c r="I197" s="534"/>
      <c r="J197" s="534"/>
      <c r="K197" s="537"/>
      <c r="L197" s="193"/>
      <c r="M197" s="193"/>
      <c r="N197" s="193"/>
      <c r="O197" s="193"/>
      <c r="P197" s="193"/>
      <c r="Q197" s="193"/>
      <c r="R197" s="193"/>
      <c r="S197" s="193"/>
      <c r="T197" s="193"/>
      <c r="U197" s="193"/>
      <c r="V197" s="193"/>
    </row>
    <row r="198" spans="1:22" ht="12.75" customHeight="1">
      <c r="A198" s="561" t="s">
        <v>690</v>
      </c>
      <c r="B198" s="562"/>
      <c r="C198" s="209">
        <v>1</v>
      </c>
      <c r="D198" s="208"/>
      <c r="E198" s="210"/>
      <c r="F198" s="229"/>
      <c r="G198" s="237">
        <f>C198</f>
        <v>1</v>
      </c>
      <c r="H198" s="206"/>
      <c r="I198" s="206"/>
      <c r="J198" s="206"/>
      <c r="K198" s="207"/>
      <c r="L198" s="193"/>
      <c r="M198" s="193"/>
      <c r="N198" s="193"/>
      <c r="O198" s="193"/>
      <c r="P198" s="193"/>
      <c r="Q198" s="193"/>
      <c r="R198" s="193"/>
      <c r="S198" s="193"/>
      <c r="T198" s="193"/>
      <c r="U198" s="193"/>
      <c r="V198" s="193"/>
    </row>
    <row r="199" spans="1:22" ht="12.75" customHeight="1">
      <c r="A199" s="561"/>
      <c r="B199" s="562"/>
      <c r="C199" s="209"/>
      <c r="D199" s="208"/>
      <c r="E199" s="210"/>
      <c r="F199" s="229"/>
      <c r="G199" s="237"/>
      <c r="H199" s="206"/>
      <c r="I199" s="206"/>
      <c r="J199" s="206"/>
      <c r="K199" s="207"/>
      <c r="L199" s="193"/>
      <c r="M199" s="193"/>
      <c r="N199" s="193"/>
      <c r="O199" s="193"/>
      <c r="P199" s="193"/>
      <c r="Q199" s="193"/>
      <c r="R199" s="193"/>
      <c r="S199" s="193"/>
      <c r="T199" s="193"/>
      <c r="U199" s="193"/>
      <c r="V199" s="193"/>
    </row>
    <row r="200" spans="1:22" ht="12.75" customHeight="1">
      <c r="A200" s="563"/>
      <c r="B200" s="564"/>
      <c r="C200" s="209"/>
      <c r="D200" s="208"/>
      <c r="E200" s="210"/>
      <c r="F200" s="229"/>
      <c r="G200" s="237"/>
      <c r="H200" s="206"/>
      <c r="I200" s="206"/>
      <c r="J200" s="206"/>
      <c r="K200" s="207"/>
      <c r="L200" s="193"/>
      <c r="M200" s="193"/>
      <c r="N200" s="193"/>
      <c r="O200" s="193"/>
      <c r="P200" s="193"/>
      <c r="Q200" s="193"/>
      <c r="R200" s="193"/>
      <c r="S200" s="193"/>
      <c r="T200" s="193"/>
      <c r="U200" s="193"/>
      <c r="V200" s="193"/>
    </row>
    <row r="201" spans="1:22" ht="12.75" customHeight="1">
      <c r="A201" s="563"/>
      <c r="B201" s="564"/>
      <c r="C201" s="209"/>
      <c r="D201" s="208"/>
      <c r="E201" s="210"/>
      <c r="F201" s="229"/>
      <c r="G201" s="237"/>
      <c r="H201" s="206"/>
      <c r="I201" s="206"/>
      <c r="J201" s="206"/>
      <c r="K201" s="207"/>
      <c r="L201" s="193"/>
      <c r="M201" s="193"/>
      <c r="N201" s="193"/>
      <c r="O201" s="193"/>
      <c r="P201" s="193"/>
      <c r="Q201" s="193"/>
      <c r="R201" s="193"/>
      <c r="S201" s="193"/>
      <c r="T201" s="193"/>
      <c r="U201" s="193"/>
      <c r="V201" s="193"/>
    </row>
    <row r="202" spans="1:22" ht="15" customHeight="1">
      <c r="A202" s="563"/>
      <c r="B202" s="564"/>
      <c r="C202" s="209"/>
      <c r="D202" s="239"/>
      <c r="E202" s="239"/>
      <c r="F202" s="229"/>
      <c r="G202" s="237"/>
      <c r="K202" s="207"/>
    </row>
    <row r="203" spans="1:22" ht="12.75" customHeight="1" thickBot="1">
      <c r="A203" s="541" t="s">
        <v>11</v>
      </c>
      <c r="B203" s="534"/>
      <c r="C203" s="534"/>
      <c r="D203" s="534"/>
      <c r="E203" s="534"/>
      <c r="F203" s="530"/>
      <c r="G203" s="253">
        <f>ROUNDUP((SUM(G198:G202)),2)</f>
        <v>1</v>
      </c>
      <c r="H203" s="199"/>
      <c r="I203" s="212"/>
      <c r="J203" s="212"/>
      <c r="K203" s="213"/>
      <c r="L203" s="193"/>
      <c r="N203" s="193"/>
      <c r="O203" s="193"/>
      <c r="P203" s="193"/>
      <c r="Q203" s="193"/>
      <c r="R203" s="193"/>
      <c r="S203" s="193"/>
      <c r="T203" s="193"/>
      <c r="U203" s="193"/>
      <c r="V203" s="193"/>
    </row>
    <row r="204" spans="1:22" ht="12.75" customHeight="1" thickBot="1">
      <c r="A204" s="542"/>
      <c r="B204" s="543"/>
      <c r="C204" s="543"/>
      <c r="D204" s="543"/>
      <c r="E204" s="543"/>
      <c r="F204" s="543"/>
      <c r="G204" s="543"/>
      <c r="H204" s="543"/>
      <c r="I204" s="543"/>
      <c r="J204" s="543"/>
      <c r="K204" s="544"/>
      <c r="L204" s="193"/>
      <c r="M204" s="193"/>
      <c r="N204" s="193"/>
      <c r="O204" s="193"/>
      <c r="P204" s="193"/>
      <c r="Q204" s="193"/>
      <c r="R204" s="193"/>
      <c r="S204" s="193"/>
      <c r="T204" s="193"/>
      <c r="U204" s="193"/>
      <c r="V204" s="193"/>
    </row>
    <row r="205" spans="1:22" ht="12.75" customHeight="1">
      <c r="A205" s="214"/>
      <c r="B205" s="215"/>
      <c r="C205" s="215"/>
      <c r="D205" s="215"/>
      <c r="E205" s="215"/>
      <c r="F205" s="215"/>
      <c r="G205" s="215"/>
      <c r="H205" s="215"/>
      <c r="I205" s="215"/>
      <c r="J205" s="215"/>
      <c r="K205" s="216"/>
      <c r="L205" s="193"/>
      <c r="M205" s="193"/>
      <c r="N205" s="193"/>
      <c r="O205" s="193"/>
      <c r="P205" s="193"/>
      <c r="Q205" s="193"/>
      <c r="R205" s="193"/>
      <c r="S205" s="193"/>
      <c r="T205" s="193"/>
      <c r="U205" s="193"/>
      <c r="V205" s="193"/>
    </row>
    <row r="206" spans="1:22" ht="50.25" customHeight="1">
      <c r="A206" s="545"/>
      <c r="B206" s="546"/>
      <c r="C206" s="546"/>
      <c r="D206" s="546"/>
      <c r="E206" s="546"/>
      <c r="F206" s="546"/>
      <c r="G206" s="546"/>
      <c r="H206" s="546"/>
      <c r="I206" s="546"/>
      <c r="J206" s="193"/>
      <c r="K206" s="217"/>
      <c r="L206" s="193"/>
      <c r="M206" s="193"/>
      <c r="N206" s="193"/>
      <c r="O206" s="193"/>
      <c r="P206" s="193"/>
      <c r="Q206" s="193"/>
      <c r="R206" s="193"/>
      <c r="S206" s="193"/>
      <c r="T206" s="193"/>
      <c r="U206" s="193"/>
      <c r="V206" s="193"/>
    </row>
    <row r="207" spans="1:22" ht="12.75" customHeight="1">
      <c r="A207" s="547" t="s">
        <v>519</v>
      </c>
      <c r="B207" s="546"/>
      <c r="C207" s="546"/>
      <c r="D207" s="219"/>
      <c r="E207" s="219"/>
      <c r="F207" s="548" t="s">
        <v>519</v>
      </c>
      <c r="G207" s="546"/>
      <c r="H207" s="546"/>
      <c r="I207" s="219"/>
      <c r="J207" s="193"/>
      <c r="K207" s="217"/>
      <c r="L207" s="193"/>
      <c r="M207" s="193"/>
      <c r="N207" s="193"/>
      <c r="O207" s="193"/>
      <c r="P207" s="193"/>
      <c r="Q207" s="193"/>
      <c r="R207" s="193"/>
      <c r="S207" s="193"/>
      <c r="T207" s="193"/>
      <c r="U207" s="193"/>
      <c r="V207" s="193"/>
    </row>
    <row r="208" spans="1:22" ht="12.75" customHeight="1" thickBot="1">
      <c r="A208" s="549" t="s">
        <v>520</v>
      </c>
      <c r="B208" s="550"/>
      <c r="C208" s="550"/>
      <c r="D208" s="220"/>
      <c r="E208" s="220"/>
      <c r="F208" s="551" t="s">
        <v>520</v>
      </c>
      <c r="G208" s="550"/>
      <c r="H208" s="550"/>
      <c r="I208" s="220"/>
      <c r="J208" s="221"/>
      <c r="K208" s="222"/>
      <c r="L208" s="193"/>
      <c r="M208" s="193"/>
      <c r="N208" s="193"/>
      <c r="O208" s="193"/>
      <c r="P208" s="193"/>
      <c r="Q208" s="193"/>
      <c r="R208" s="193"/>
      <c r="S208" s="193"/>
      <c r="T208" s="193"/>
      <c r="U208" s="193"/>
      <c r="V208" s="193"/>
    </row>
    <row r="209" spans="1:22" ht="12.75" customHeight="1">
      <c r="A209" s="507" t="s">
        <v>508</v>
      </c>
      <c r="B209" s="508"/>
      <c r="C209" s="508"/>
      <c r="D209" s="508"/>
      <c r="E209" s="508"/>
      <c r="F209" s="508"/>
      <c r="G209" s="508"/>
      <c r="H209" s="508"/>
      <c r="I209" s="508"/>
      <c r="J209" s="508"/>
      <c r="K209" s="509"/>
      <c r="L209" s="193"/>
      <c r="M209" s="193"/>
      <c r="N209" s="193"/>
      <c r="O209" s="193"/>
      <c r="P209" s="193"/>
      <c r="Q209" s="193"/>
      <c r="R209" s="193"/>
      <c r="S209" s="193"/>
      <c r="T209" s="193"/>
      <c r="U209" s="193"/>
      <c r="V209" s="193"/>
    </row>
    <row r="210" spans="1:22" ht="12.75" customHeight="1" thickBot="1">
      <c r="A210" s="510"/>
      <c r="B210" s="511"/>
      <c r="C210" s="511"/>
      <c r="D210" s="511"/>
      <c r="E210" s="511"/>
      <c r="F210" s="511"/>
      <c r="G210" s="511"/>
      <c r="H210" s="511"/>
      <c r="I210" s="511"/>
      <c r="J210" s="511"/>
      <c r="K210" s="512"/>
      <c r="L210" s="193"/>
      <c r="M210" s="193"/>
      <c r="N210" s="193"/>
      <c r="O210" s="193"/>
      <c r="P210" s="193"/>
      <c r="Q210" s="193"/>
      <c r="R210" s="193"/>
      <c r="S210" s="193"/>
      <c r="T210" s="193"/>
      <c r="U210" s="193"/>
      <c r="V210" s="193"/>
    </row>
    <row r="211" spans="1:22" ht="42" customHeight="1">
      <c r="A211" s="195" t="s">
        <v>509</v>
      </c>
      <c r="B211" s="513" t="str">
        <f>B3</f>
        <v>OPTIMIZACIÓN Y MEJORAMIENTO DE LOS SISTEMAS DE ACUEDUCTO EN EL ÁREA RURAL DEL MUNICIPIO DE TUNJA-BOYACÁ</v>
      </c>
      <c r="C211" s="514"/>
      <c r="D211" s="514"/>
      <c r="E211" s="514"/>
      <c r="F211" s="514"/>
      <c r="G211" s="514"/>
      <c r="H211" s="514"/>
      <c r="I211" s="514"/>
      <c r="J211" s="514"/>
      <c r="K211" s="515"/>
      <c r="L211" s="193"/>
      <c r="M211" s="193"/>
      <c r="N211" s="193"/>
      <c r="O211" s="193"/>
      <c r="P211" s="193"/>
      <c r="Q211" s="193"/>
      <c r="R211" s="193"/>
      <c r="S211" s="193"/>
      <c r="T211" s="193"/>
      <c r="U211" s="193"/>
      <c r="V211" s="193"/>
    </row>
    <row r="212" spans="1:22" ht="12.75" customHeight="1">
      <c r="A212" s="516" t="s">
        <v>510</v>
      </c>
      <c r="B212" s="517"/>
      <c r="C212" s="518"/>
      <c r="D212" s="519"/>
      <c r="E212" s="519"/>
      <c r="F212" s="517"/>
      <c r="G212" s="520" t="s">
        <v>511</v>
      </c>
      <c r="H212" s="517"/>
      <c r="I212" s="520"/>
      <c r="J212" s="519"/>
      <c r="K212" s="521"/>
      <c r="L212" s="193"/>
      <c r="M212" s="193"/>
      <c r="N212" s="193"/>
      <c r="O212" s="193"/>
      <c r="P212" s="193"/>
      <c r="Q212" s="193"/>
      <c r="R212" s="193"/>
      <c r="S212" s="193"/>
      <c r="T212" s="193"/>
      <c r="U212" s="193"/>
      <c r="V212" s="193"/>
    </row>
    <row r="213" spans="1:22" ht="39.75" customHeight="1" thickBot="1">
      <c r="A213" s="196" t="s">
        <v>8</v>
      </c>
      <c r="B213" s="522" t="s">
        <v>259</v>
      </c>
      <c r="C213" s="523"/>
      <c r="D213" s="524" t="s">
        <v>10</v>
      </c>
      <c r="E213" s="525"/>
      <c r="F213" s="523"/>
      <c r="G213" s="526" t="s">
        <v>169</v>
      </c>
      <c r="H213" s="525"/>
      <c r="I213" s="525"/>
      <c r="J213" s="197" t="s">
        <v>9</v>
      </c>
      <c r="K213" s="198" t="s">
        <v>13</v>
      </c>
      <c r="L213" s="193"/>
      <c r="M213" s="193"/>
      <c r="N213" s="193"/>
      <c r="O213" s="193"/>
      <c r="P213" s="193"/>
      <c r="Q213" s="193"/>
      <c r="R213" s="193"/>
      <c r="S213" s="193"/>
      <c r="T213" s="193"/>
      <c r="U213" s="193"/>
      <c r="V213" s="193"/>
    </row>
    <row r="214" spans="1:22" ht="12.75" customHeight="1">
      <c r="A214" s="527" t="s">
        <v>512</v>
      </c>
      <c r="B214" s="528"/>
      <c r="C214" s="531" t="s">
        <v>5</v>
      </c>
      <c r="D214" s="533" t="s">
        <v>513</v>
      </c>
      <c r="E214" s="534"/>
      <c r="F214" s="530"/>
      <c r="G214" s="531" t="s">
        <v>11</v>
      </c>
      <c r="H214" s="535" t="s">
        <v>514</v>
      </c>
      <c r="I214" s="511"/>
      <c r="J214" s="511"/>
      <c r="K214" s="512"/>
      <c r="L214" s="193"/>
      <c r="M214" s="193"/>
      <c r="N214" s="193"/>
      <c r="O214" s="193"/>
      <c r="P214" s="193"/>
      <c r="Q214" s="193"/>
      <c r="R214" s="193"/>
      <c r="S214" s="193"/>
      <c r="T214" s="193"/>
      <c r="U214" s="193"/>
      <c r="V214" s="193"/>
    </row>
    <row r="215" spans="1:22" ht="12.75" customHeight="1">
      <c r="A215" s="510"/>
      <c r="B215" s="528"/>
      <c r="C215" s="558"/>
      <c r="D215" s="226" t="s">
        <v>515</v>
      </c>
      <c r="E215" s="226" t="s">
        <v>516</v>
      </c>
      <c r="F215" s="226" t="s">
        <v>517</v>
      </c>
      <c r="G215" s="558"/>
      <c r="H215" s="536"/>
      <c r="I215" s="534"/>
      <c r="J215" s="534"/>
      <c r="K215" s="537"/>
      <c r="L215" s="193"/>
      <c r="M215" s="193"/>
      <c r="N215" s="193"/>
      <c r="O215" s="193"/>
      <c r="P215" s="193"/>
      <c r="Q215" s="193"/>
      <c r="R215" s="193"/>
      <c r="S215" s="193"/>
      <c r="T215" s="193"/>
      <c r="U215" s="193"/>
      <c r="V215" s="193"/>
    </row>
    <row r="216" spans="1:22" ht="12.75" customHeight="1">
      <c r="A216" s="538" t="s">
        <v>531</v>
      </c>
      <c r="B216" s="539"/>
      <c r="C216" s="201">
        <v>50.2</v>
      </c>
      <c r="D216" s="202"/>
      <c r="E216" s="210"/>
      <c r="F216" s="211"/>
      <c r="G216" s="237">
        <f>C216</f>
        <v>50.2</v>
      </c>
      <c r="H216" s="206"/>
      <c r="I216" s="206"/>
      <c r="J216" s="206"/>
      <c r="K216" s="207"/>
      <c r="L216" s="193"/>
      <c r="M216" s="193"/>
      <c r="N216" s="193"/>
      <c r="O216" s="193"/>
      <c r="P216" s="193"/>
      <c r="Q216" s="193"/>
      <c r="R216" s="193"/>
      <c r="S216" s="193"/>
      <c r="T216" s="193"/>
      <c r="U216" s="193"/>
      <c r="V216" s="193"/>
    </row>
    <row r="217" spans="1:22" ht="12.75" customHeight="1">
      <c r="A217" s="538"/>
      <c r="B217" s="539"/>
      <c r="C217" s="201"/>
      <c r="D217" s="202"/>
      <c r="E217" s="210"/>
      <c r="F217" s="211"/>
      <c r="G217" s="237"/>
      <c r="H217" s="206"/>
      <c r="I217" s="206"/>
      <c r="J217" s="206"/>
      <c r="K217" s="207"/>
      <c r="L217" s="193"/>
      <c r="M217" s="193"/>
      <c r="N217" s="193"/>
      <c r="O217" s="193"/>
      <c r="P217" s="193"/>
      <c r="Q217" s="193"/>
      <c r="R217" s="193"/>
      <c r="S217" s="193"/>
      <c r="T217" s="193"/>
      <c r="U217" s="193"/>
      <c r="V217" s="193"/>
    </row>
    <row r="218" spans="1:22" ht="15" customHeight="1">
      <c r="A218" s="540"/>
      <c r="B218" s="559"/>
      <c r="C218" s="209"/>
      <c r="D218" s="239"/>
      <c r="E218" s="239"/>
      <c r="F218" s="239"/>
      <c r="G218" s="237"/>
      <c r="K218" s="207"/>
    </row>
    <row r="219" spans="1:22" ht="15" customHeight="1">
      <c r="A219" s="560"/>
      <c r="B219" s="560"/>
      <c r="C219" s="239"/>
      <c r="D219" s="239"/>
      <c r="E219" s="239"/>
      <c r="F219" s="239"/>
      <c r="G219" s="239"/>
      <c r="K219" s="207"/>
    </row>
    <row r="220" spans="1:22" ht="12.75" customHeight="1" thickBot="1">
      <c r="A220" s="541" t="s">
        <v>11</v>
      </c>
      <c r="B220" s="534"/>
      <c r="C220" s="534"/>
      <c r="D220" s="534"/>
      <c r="E220" s="534"/>
      <c r="F220" s="530"/>
      <c r="G220" s="253">
        <f>ROUNDUP((SUM(G216)),2)</f>
        <v>50.2</v>
      </c>
      <c r="H220" s="199"/>
      <c r="I220" s="212"/>
      <c r="J220" s="212"/>
      <c r="K220" s="213"/>
      <c r="L220" s="193"/>
      <c r="N220" s="193"/>
      <c r="O220" s="193"/>
      <c r="P220" s="193"/>
      <c r="Q220" s="193"/>
      <c r="R220" s="193"/>
      <c r="S220" s="193"/>
      <c r="T220" s="193"/>
      <c r="U220" s="193"/>
      <c r="V220" s="193"/>
    </row>
    <row r="221" spans="1:22" ht="12.75" customHeight="1" thickBot="1">
      <c r="A221" s="542"/>
      <c r="B221" s="543"/>
      <c r="C221" s="543"/>
      <c r="D221" s="543"/>
      <c r="E221" s="543"/>
      <c r="F221" s="543"/>
      <c r="G221" s="543"/>
      <c r="H221" s="543"/>
      <c r="I221" s="543"/>
      <c r="J221" s="543"/>
      <c r="K221" s="544"/>
      <c r="L221" s="193"/>
      <c r="M221" s="193"/>
      <c r="N221" s="193"/>
      <c r="O221" s="193"/>
      <c r="P221" s="193"/>
      <c r="Q221" s="193"/>
      <c r="R221" s="193"/>
      <c r="S221" s="193"/>
      <c r="T221" s="193"/>
      <c r="U221" s="193"/>
      <c r="V221" s="193"/>
    </row>
    <row r="222" spans="1:22" ht="12.75" customHeight="1">
      <c r="A222" s="214"/>
      <c r="B222" s="215"/>
      <c r="C222" s="215"/>
      <c r="D222" s="215"/>
      <c r="E222" s="215"/>
      <c r="F222" s="215"/>
      <c r="G222" s="215"/>
      <c r="H222" s="215"/>
      <c r="I222" s="215"/>
      <c r="J222" s="215"/>
      <c r="K222" s="216"/>
      <c r="L222" s="193"/>
      <c r="M222" s="193"/>
      <c r="N222" s="193"/>
      <c r="O222" s="193"/>
      <c r="P222" s="193"/>
      <c r="Q222" s="193"/>
      <c r="R222" s="193"/>
      <c r="S222" s="193"/>
      <c r="T222" s="193"/>
      <c r="U222" s="193"/>
      <c r="V222" s="193"/>
    </row>
    <row r="223" spans="1:22" ht="50.25" customHeight="1">
      <c r="A223" s="545"/>
      <c r="B223" s="546"/>
      <c r="C223" s="546"/>
      <c r="D223" s="546"/>
      <c r="E223" s="546"/>
      <c r="F223" s="546"/>
      <c r="G223" s="546"/>
      <c r="H223" s="546"/>
      <c r="I223" s="546"/>
      <c r="J223" s="193"/>
      <c r="K223" s="217"/>
      <c r="L223" s="193"/>
      <c r="M223" s="193"/>
      <c r="N223" s="193"/>
      <c r="O223" s="193"/>
      <c r="P223" s="193"/>
      <c r="Q223" s="193"/>
      <c r="R223" s="193"/>
      <c r="S223" s="193"/>
      <c r="T223" s="193"/>
      <c r="U223" s="193"/>
      <c r="V223" s="193"/>
    </row>
    <row r="224" spans="1:22" ht="12.75" customHeight="1">
      <c r="A224" s="547" t="s">
        <v>519</v>
      </c>
      <c r="B224" s="546"/>
      <c r="C224" s="546"/>
      <c r="D224" s="219"/>
      <c r="E224" s="219"/>
      <c r="F224" s="548" t="s">
        <v>519</v>
      </c>
      <c r="G224" s="546"/>
      <c r="H224" s="546"/>
      <c r="I224" s="219"/>
      <c r="J224" s="193"/>
      <c r="K224" s="217"/>
      <c r="L224" s="193"/>
      <c r="M224" s="193"/>
      <c r="N224" s="193"/>
      <c r="O224" s="193"/>
      <c r="P224" s="193"/>
      <c r="Q224" s="193"/>
      <c r="R224" s="193"/>
      <c r="S224" s="193"/>
      <c r="T224" s="193"/>
      <c r="U224" s="193"/>
      <c r="V224" s="193"/>
    </row>
    <row r="225" spans="1:22" ht="12.75" customHeight="1" thickBot="1">
      <c r="A225" s="549" t="s">
        <v>520</v>
      </c>
      <c r="B225" s="550"/>
      <c r="C225" s="550"/>
      <c r="D225" s="220"/>
      <c r="E225" s="220"/>
      <c r="F225" s="551" t="s">
        <v>520</v>
      </c>
      <c r="G225" s="550"/>
      <c r="H225" s="550"/>
      <c r="I225" s="220"/>
      <c r="J225" s="221"/>
      <c r="K225" s="222"/>
      <c r="L225" s="193"/>
      <c r="M225" s="193"/>
      <c r="N225" s="193"/>
      <c r="O225" s="193"/>
      <c r="P225" s="193"/>
      <c r="Q225" s="193"/>
      <c r="R225" s="193"/>
      <c r="S225" s="193"/>
      <c r="T225" s="193"/>
      <c r="U225" s="193"/>
      <c r="V225" s="193"/>
    </row>
    <row r="226" spans="1:22" ht="12.75" customHeight="1">
      <c r="A226" s="507" t="s">
        <v>508</v>
      </c>
      <c r="B226" s="508"/>
      <c r="C226" s="508"/>
      <c r="D226" s="508"/>
      <c r="E226" s="508"/>
      <c r="F226" s="508"/>
      <c r="G226" s="508"/>
      <c r="H226" s="508"/>
      <c r="I226" s="508"/>
      <c r="J226" s="508"/>
      <c r="K226" s="509"/>
      <c r="L226" s="193"/>
      <c r="M226" s="193"/>
      <c r="N226" s="193"/>
      <c r="O226" s="193"/>
      <c r="P226" s="193"/>
      <c r="Q226" s="193"/>
      <c r="R226" s="193"/>
      <c r="S226" s="193"/>
      <c r="T226" s="193"/>
      <c r="U226" s="193"/>
      <c r="V226" s="193"/>
    </row>
    <row r="227" spans="1:22" ht="12.75" customHeight="1" thickBot="1">
      <c r="A227" s="510"/>
      <c r="B227" s="511"/>
      <c r="C227" s="511"/>
      <c r="D227" s="511"/>
      <c r="E227" s="511"/>
      <c r="F227" s="511"/>
      <c r="G227" s="511"/>
      <c r="H227" s="511"/>
      <c r="I227" s="511"/>
      <c r="J227" s="511"/>
      <c r="K227" s="512"/>
      <c r="L227" s="193"/>
      <c r="M227" s="193"/>
      <c r="N227" s="193"/>
      <c r="O227" s="193"/>
      <c r="P227" s="193"/>
      <c r="Q227" s="193"/>
      <c r="R227" s="193"/>
      <c r="S227" s="193"/>
      <c r="T227" s="193"/>
      <c r="U227" s="193"/>
      <c r="V227" s="193"/>
    </row>
    <row r="228" spans="1:22" ht="42" customHeight="1">
      <c r="A228" s="195" t="s">
        <v>509</v>
      </c>
      <c r="B228" s="513" t="str">
        <f>B3</f>
        <v>OPTIMIZACIÓN Y MEJORAMIENTO DE LOS SISTEMAS DE ACUEDUCTO EN EL ÁREA RURAL DEL MUNICIPIO DE TUNJA-BOYACÁ</v>
      </c>
      <c r="C228" s="514"/>
      <c r="D228" s="514"/>
      <c r="E228" s="514"/>
      <c r="F228" s="514"/>
      <c r="G228" s="514"/>
      <c r="H228" s="514"/>
      <c r="I228" s="514"/>
      <c r="J228" s="514"/>
      <c r="K228" s="515"/>
      <c r="L228" s="193"/>
      <c r="M228" s="193"/>
      <c r="N228" s="193"/>
      <c r="O228" s="193"/>
      <c r="P228" s="193"/>
      <c r="Q228" s="193"/>
      <c r="R228" s="193"/>
      <c r="S228" s="193"/>
      <c r="T228" s="193"/>
      <c r="U228" s="193"/>
      <c r="V228" s="193"/>
    </row>
    <row r="229" spans="1:22" ht="12.75" customHeight="1">
      <c r="A229" s="516" t="s">
        <v>510</v>
      </c>
      <c r="B229" s="517"/>
      <c r="C229" s="518"/>
      <c r="D229" s="519"/>
      <c r="E229" s="519"/>
      <c r="F229" s="517"/>
      <c r="G229" s="520" t="s">
        <v>511</v>
      </c>
      <c r="H229" s="517"/>
      <c r="I229" s="520"/>
      <c r="J229" s="519"/>
      <c r="K229" s="521"/>
      <c r="L229" s="193"/>
      <c r="M229" s="193"/>
      <c r="N229" s="193"/>
      <c r="O229" s="193"/>
      <c r="P229" s="193"/>
      <c r="Q229" s="193"/>
      <c r="R229" s="193"/>
      <c r="S229" s="193"/>
      <c r="T229" s="193"/>
      <c r="U229" s="193"/>
      <c r="V229" s="193"/>
    </row>
    <row r="230" spans="1:22" ht="39.75" customHeight="1" thickBot="1">
      <c r="A230" s="196" t="s">
        <v>8</v>
      </c>
      <c r="B230" s="522" t="s">
        <v>257</v>
      </c>
      <c r="C230" s="523"/>
      <c r="D230" s="524" t="s">
        <v>10</v>
      </c>
      <c r="E230" s="525"/>
      <c r="F230" s="523"/>
      <c r="G230" s="526" t="s">
        <v>222</v>
      </c>
      <c r="H230" s="525"/>
      <c r="I230" s="525"/>
      <c r="J230" s="197" t="s">
        <v>9</v>
      </c>
      <c r="K230" s="198" t="s">
        <v>13</v>
      </c>
      <c r="L230" s="193"/>
      <c r="M230" s="193"/>
      <c r="N230" s="193"/>
      <c r="O230" s="193"/>
      <c r="P230" s="193"/>
      <c r="Q230" s="193"/>
      <c r="R230" s="193"/>
      <c r="S230" s="193"/>
      <c r="T230" s="193"/>
      <c r="U230" s="193"/>
      <c r="V230" s="193"/>
    </row>
    <row r="231" spans="1:22" ht="12.75" customHeight="1">
      <c r="A231" s="527" t="s">
        <v>512</v>
      </c>
      <c r="B231" s="528"/>
      <c r="C231" s="531" t="s">
        <v>5</v>
      </c>
      <c r="D231" s="533" t="s">
        <v>513</v>
      </c>
      <c r="E231" s="534"/>
      <c r="F231" s="530"/>
      <c r="G231" s="531" t="s">
        <v>11</v>
      </c>
      <c r="H231" s="535" t="s">
        <v>514</v>
      </c>
      <c r="I231" s="511"/>
      <c r="J231" s="511"/>
      <c r="K231" s="512"/>
      <c r="L231" s="193"/>
      <c r="M231" s="193"/>
      <c r="N231" s="193"/>
      <c r="O231" s="193"/>
      <c r="P231" s="193"/>
      <c r="Q231" s="193"/>
      <c r="R231" s="193"/>
      <c r="S231" s="193"/>
      <c r="T231" s="193"/>
      <c r="U231" s="193"/>
      <c r="V231" s="193"/>
    </row>
    <row r="232" spans="1:22" ht="12.75" customHeight="1">
      <c r="A232" s="510"/>
      <c r="B232" s="528"/>
      <c r="C232" s="558"/>
      <c r="D232" s="226" t="s">
        <v>515</v>
      </c>
      <c r="E232" s="226" t="s">
        <v>516</v>
      </c>
      <c r="F232" s="226" t="s">
        <v>517</v>
      </c>
      <c r="G232" s="558"/>
      <c r="H232" s="536"/>
      <c r="I232" s="534"/>
      <c r="J232" s="534"/>
      <c r="K232" s="537"/>
      <c r="L232" s="193"/>
      <c r="M232" s="193"/>
      <c r="N232" s="193"/>
      <c r="O232" s="193"/>
      <c r="P232" s="193"/>
      <c r="Q232" s="193"/>
      <c r="R232" s="193"/>
      <c r="S232" s="193"/>
      <c r="T232" s="193"/>
      <c r="U232" s="193"/>
      <c r="V232" s="193"/>
    </row>
    <row r="233" spans="1:22" ht="12.75" customHeight="1">
      <c r="A233" s="538" t="s">
        <v>531</v>
      </c>
      <c r="B233" s="539"/>
      <c r="C233" s="201">
        <v>50.2</v>
      </c>
      <c r="D233" s="208"/>
      <c r="E233" s="210"/>
      <c r="F233" s="229"/>
      <c r="G233" s="237">
        <f>C233</f>
        <v>50.2</v>
      </c>
      <c r="H233" s="206"/>
      <c r="I233" s="206"/>
      <c r="J233" s="206"/>
      <c r="K233" s="207"/>
      <c r="L233" s="193"/>
      <c r="M233" s="193"/>
      <c r="N233" s="193"/>
      <c r="O233" s="193"/>
      <c r="P233" s="193"/>
      <c r="Q233" s="193"/>
      <c r="R233" s="193"/>
      <c r="S233" s="193"/>
      <c r="T233" s="193"/>
      <c r="U233" s="193"/>
      <c r="V233" s="193"/>
    </row>
    <row r="234" spans="1:22" ht="12.75" customHeight="1">
      <c r="A234" s="540"/>
      <c r="B234" s="559"/>
      <c r="C234" s="209"/>
      <c r="D234" s="208"/>
      <c r="E234" s="210"/>
      <c r="F234" s="211"/>
      <c r="G234" s="237"/>
      <c r="H234" s="206"/>
      <c r="I234" s="206"/>
      <c r="J234" s="206"/>
      <c r="K234" s="207"/>
      <c r="L234" s="193"/>
      <c r="M234" s="193"/>
      <c r="N234" s="193"/>
      <c r="O234" s="193"/>
      <c r="P234" s="193"/>
      <c r="Q234" s="193"/>
      <c r="R234" s="193"/>
      <c r="S234" s="193"/>
      <c r="T234" s="193"/>
      <c r="U234" s="193"/>
      <c r="V234" s="193"/>
    </row>
    <row r="235" spans="1:22" ht="15" customHeight="1">
      <c r="A235" s="540"/>
      <c r="B235" s="559"/>
      <c r="C235" s="209"/>
      <c r="D235" s="239"/>
      <c r="E235" s="239"/>
      <c r="F235" s="239"/>
      <c r="G235" s="237"/>
      <c r="K235" s="207"/>
    </row>
    <row r="236" spans="1:22" ht="12.75" customHeight="1" thickBot="1">
      <c r="A236" s="541" t="s">
        <v>11</v>
      </c>
      <c r="B236" s="534"/>
      <c r="C236" s="534"/>
      <c r="D236" s="534"/>
      <c r="E236" s="534"/>
      <c r="F236" s="530"/>
      <c r="G236" s="253">
        <f>ROUNDUP((SUM(G233:G235)),2)</f>
        <v>50.2</v>
      </c>
      <c r="H236" s="199"/>
      <c r="I236" s="212"/>
      <c r="J236" s="212"/>
      <c r="K236" s="213"/>
      <c r="L236" s="193"/>
      <c r="N236" s="193"/>
      <c r="O236" s="193"/>
      <c r="P236" s="193"/>
      <c r="Q236" s="193"/>
      <c r="R236" s="193"/>
      <c r="S236" s="193"/>
      <c r="T236" s="193"/>
      <c r="U236" s="193"/>
      <c r="V236" s="193"/>
    </row>
    <row r="237" spans="1:22" ht="12.75" customHeight="1" thickBot="1">
      <c r="A237" s="542"/>
      <c r="B237" s="543"/>
      <c r="C237" s="543"/>
      <c r="D237" s="543"/>
      <c r="E237" s="543"/>
      <c r="F237" s="543"/>
      <c r="G237" s="543"/>
      <c r="H237" s="543"/>
      <c r="I237" s="543"/>
      <c r="J237" s="543"/>
      <c r="K237" s="544"/>
      <c r="L237" s="193"/>
      <c r="M237" s="193"/>
      <c r="N237" s="193"/>
      <c r="O237" s="193"/>
      <c r="P237" s="193"/>
      <c r="Q237" s="193"/>
      <c r="R237" s="193"/>
      <c r="S237" s="193"/>
      <c r="T237" s="193"/>
      <c r="U237" s="193"/>
      <c r="V237" s="193"/>
    </row>
    <row r="238" spans="1:22" ht="12.75" customHeight="1">
      <c r="A238" s="214"/>
      <c r="B238" s="215"/>
      <c r="C238" s="215"/>
      <c r="D238" s="215"/>
      <c r="E238" s="215"/>
      <c r="F238" s="215"/>
      <c r="G238" s="215"/>
      <c r="H238" s="215"/>
      <c r="I238" s="215"/>
      <c r="J238" s="215"/>
      <c r="K238" s="216"/>
      <c r="L238" s="193"/>
      <c r="M238" s="193"/>
      <c r="N238" s="193"/>
      <c r="O238" s="193"/>
      <c r="P238" s="193"/>
      <c r="Q238" s="193"/>
      <c r="R238" s="193"/>
      <c r="S238" s="193"/>
      <c r="T238" s="193"/>
      <c r="U238" s="193"/>
      <c r="V238" s="193"/>
    </row>
    <row r="239" spans="1:22" ht="50.25" customHeight="1">
      <c r="A239" s="545"/>
      <c r="B239" s="546"/>
      <c r="C239" s="546"/>
      <c r="D239" s="546"/>
      <c r="E239" s="546"/>
      <c r="F239" s="546"/>
      <c r="G239" s="546"/>
      <c r="H239" s="546"/>
      <c r="I239" s="546"/>
      <c r="J239" s="193"/>
      <c r="K239" s="217"/>
      <c r="L239" s="193"/>
      <c r="M239" s="193"/>
      <c r="N239" s="193"/>
      <c r="O239" s="193"/>
      <c r="P239" s="193"/>
      <c r="Q239" s="193"/>
      <c r="R239" s="193"/>
      <c r="S239" s="193"/>
      <c r="T239" s="193"/>
      <c r="U239" s="193"/>
      <c r="V239" s="193"/>
    </row>
    <row r="240" spans="1:22" ht="12.75" customHeight="1">
      <c r="A240" s="547" t="s">
        <v>519</v>
      </c>
      <c r="B240" s="546"/>
      <c r="C240" s="546"/>
      <c r="D240" s="219"/>
      <c r="E240" s="219"/>
      <c r="F240" s="548" t="s">
        <v>519</v>
      </c>
      <c r="G240" s="546"/>
      <c r="H240" s="546"/>
      <c r="I240" s="219"/>
      <c r="J240" s="193"/>
      <c r="K240" s="217"/>
      <c r="L240" s="193"/>
      <c r="M240" s="193"/>
      <c r="N240" s="193"/>
      <c r="O240" s="193"/>
      <c r="P240" s="193"/>
      <c r="Q240" s="193"/>
      <c r="R240" s="193"/>
      <c r="S240" s="193"/>
      <c r="T240" s="193"/>
      <c r="U240" s="193"/>
      <c r="V240" s="193"/>
    </row>
    <row r="241" spans="1:22" ht="12.75" customHeight="1" thickBot="1">
      <c r="A241" s="549" t="s">
        <v>520</v>
      </c>
      <c r="B241" s="550"/>
      <c r="C241" s="550"/>
      <c r="D241" s="220"/>
      <c r="E241" s="220"/>
      <c r="F241" s="551" t="s">
        <v>520</v>
      </c>
      <c r="G241" s="550"/>
      <c r="H241" s="550"/>
      <c r="I241" s="220"/>
      <c r="J241" s="221"/>
      <c r="K241" s="222"/>
      <c r="L241" s="193"/>
      <c r="M241" s="193"/>
      <c r="N241" s="193"/>
      <c r="O241" s="193"/>
      <c r="P241" s="193"/>
      <c r="Q241" s="193"/>
      <c r="R241" s="193"/>
      <c r="S241" s="193"/>
      <c r="T241" s="193"/>
      <c r="U241" s="193"/>
      <c r="V241" s="193"/>
    </row>
    <row r="242" spans="1:22" ht="12.75" customHeight="1">
      <c r="A242" s="507" t="s">
        <v>508</v>
      </c>
      <c r="B242" s="508"/>
      <c r="C242" s="508"/>
      <c r="D242" s="508"/>
      <c r="E242" s="508"/>
      <c r="F242" s="508"/>
      <c r="G242" s="508"/>
      <c r="H242" s="508"/>
      <c r="I242" s="508"/>
      <c r="J242" s="508"/>
      <c r="K242" s="509"/>
      <c r="L242" s="193"/>
      <c r="M242" s="193"/>
      <c r="N242" s="193"/>
      <c r="O242" s="193"/>
      <c r="P242" s="193"/>
      <c r="Q242" s="193"/>
      <c r="R242" s="193"/>
      <c r="S242" s="193"/>
      <c r="T242" s="193"/>
      <c r="U242" s="193"/>
      <c r="V242" s="193"/>
    </row>
    <row r="243" spans="1:22" ht="12.75" customHeight="1" thickBot="1">
      <c r="A243" s="510"/>
      <c r="B243" s="511"/>
      <c r="C243" s="511"/>
      <c r="D243" s="511"/>
      <c r="E243" s="511"/>
      <c r="F243" s="511"/>
      <c r="G243" s="511"/>
      <c r="H243" s="511"/>
      <c r="I243" s="511"/>
      <c r="J243" s="511"/>
      <c r="K243" s="512"/>
      <c r="L243" s="193"/>
      <c r="M243" s="193"/>
      <c r="N243" s="193"/>
      <c r="O243" s="193"/>
      <c r="P243" s="193"/>
      <c r="Q243" s="193"/>
      <c r="R243" s="193"/>
      <c r="S243" s="193"/>
      <c r="T243" s="193"/>
      <c r="U243" s="193"/>
      <c r="V243" s="193"/>
    </row>
    <row r="244" spans="1:22" ht="42" customHeight="1">
      <c r="A244" s="195" t="s">
        <v>509</v>
      </c>
      <c r="B244" s="513" t="str">
        <f>B3</f>
        <v>OPTIMIZACIÓN Y MEJORAMIENTO DE LOS SISTEMAS DE ACUEDUCTO EN EL ÁREA RURAL DEL MUNICIPIO DE TUNJA-BOYACÁ</v>
      </c>
      <c r="C244" s="514"/>
      <c r="D244" s="514"/>
      <c r="E244" s="514"/>
      <c r="F244" s="514"/>
      <c r="G244" s="514"/>
      <c r="H244" s="514"/>
      <c r="I244" s="514"/>
      <c r="J244" s="514"/>
      <c r="K244" s="515"/>
      <c r="L244" s="193"/>
      <c r="M244" s="193"/>
      <c r="N244" s="193"/>
      <c r="O244" s="193"/>
      <c r="P244" s="193"/>
      <c r="Q244" s="193"/>
      <c r="R244" s="193"/>
      <c r="S244" s="193"/>
      <c r="T244" s="193"/>
      <c r="U244" s="193"/>
      <c r="V244" s="193"/>
    </row>
    <row r="245" spans="1:22" ht="12.75" customHeight="1">
      <c r="A245" s="516" t="s">
        <v>510</v>
      </c>
      <c r="B245" s="517"/>
      <c r="C245" s="518"/>
      <c r="D245" s="519"/>
      <c r="E245" s="519"/>
      <c r="F245" s="517"/>
      <c r="G245" s="520" t="s">
        <v>511</v>
      </c>
      <c r="H245" s="517"/>
      <c r="I245" s="520"/>
      <c r="J245" s="519"/>
      <c r="K245" s="521"/>
      <c r="L245" s="193"/>
      <c r="M245" s="193"/>
      <c r="N245" s="193"/>
      <c r="O245" s="193"/>
      <c r="P245" s="193"/>
      <c r="Q245" s="193"/>
      <c r="R245" s="193"/>
      <c r="S245" s="193"/>
      <c r="T245" s="193"/>
      <c r="U245" s="193"/>
      <c r="V245" s="193"/>
    </row>
    <row r="246" spans="1:22" ht="39.75" customHeight="1" thickBot="1">
      <c r="A246" s="196" t="s">
        <v>8</v>
      </c>
      <c r="B246" s="522" t="s">
        <v>258</v>
      </c>
      <c r="C246" s="523"/>
      <c r="D246" s="524" t="s">
        <v>10</v>
      </c>
      <c r="E246" s="525"/>
      <c r="F246" s="523"/>
      <c r="G246" s="526" t="s">
        <v>223</v>
      </c>
      <c r="H246" s="525"/>
      <c r="I246" s="525"/>
      <c r="J246" s="197" t="s">
        <v>9</v>
      </c>
      <c r="K246" s="198" t="s">
        <v>9</v>
      </c>
      <c r="L246" s="193"/>
      <c r="M246" s="193"/>
      <c r="N246" s="193"/>
      <c r="O246" s="193"/>
      <c r="P246" s="193"/>
      <c r="Q246" s="193"/>
      <c r="R246" s="193"/>
      <c r="S246" s="193"/>
      <c r="T246" s="193"/>
      <c r="U246" s="193"/>
      <c r="V246" s="193"/>
    </row>
    <row r="247" spans="1:22" ht="12.75" customHeight="1">
      <c r="A247" s="527" t="s">
        <v>512</v>
      </c>
      <c r="B247" s="528"/>
      <c r="C247" s="531" t="s">
        <v>5</v>
      </c>
      <c r="D247" s="533" t="s">
        <v>513</v>
      </c>
      <c r="E247" s="534"/>
      <c r="F247" s="530"/>
      <c r="G247" s="531" t="s">
        <v>11</v>
      </c>
      <c r="H247" s="535" t="s">
        <v>514</v>
      </c>
      <c r="I247" s="511"/>
      <c r="J247" s="511"/>
      <c r="K247" s="512"/>
      <c r="L247" s="193"/>
      <c r="M247" s="193"/>
      <c r="N247" s="193"/>
      <c r="O247" s="193"/>
      <c r="P247" s="193"/>
      <c r="Q247" s="193"/>
      <c r="R247" s="193"/>
      <c r="S247" s="193"/>
      <c r="T247" s="193"/>
      <c r="U247" s="193"/>
      <c r="V247" s="193"/>
    </row>
    <row r="248" spans="1:22" ht="12.75" customHeight="1">
      <c r="A248" s="510"/>
      <c r="B248" s="528"/>
      <c r="C248" s="558"/>
      <c r="D248" s="226" t="s">
        <v>515</v>
      </c>
      <c r="E248" s="226" t="s">
        <v>516</v>
      </c>
      <c r="F248" s="226" t="s">
        <v>517</v>
      </c>
      <c r="G248" s="558"/>
      <c r="H248" s="536"/>
      <c r="I248" s="534"/>
      <c r="J248" s="534"/>
      <c r="K248" s="537"/>
      <c r="L248" s="193"/>
      <c r="M248" s="193"/>
      <c r="N248" s="193"/>
      <c r="O248" s="193"/>
      <c r="P248" s="193"/>
      <c r="Q248" s="193"/>
      <c r="R248" s="193"/>
      <c r="S248" s="193"/>
      <c r="T248" s="193"/>
      <c r="U248" s="193"/>
      <c r="V248" s="193"/>
    </row>
    <row r="249" spans="1:22" ht="12.75" customHeight="1">
      <c r="A249" s="561" t="s">
        <v>532</v>
      </c>
      <c r="B249" s="562"/>
      <c r="C249" s="209">
        <v>1</v>
      </c>
      <c r="D249" s="208"/>
      <c r="E249" s="210"/>
      <c r="F249" s="229"/>
      <c r="G249" s="237">
        <f>C249</f>
        <v>1</v>
      </c>
      <c r="H249" s="206"/>
      <c r="I249" s="206"/>
      <c r="J249" s="206"/>
      <c r="K249" s="207"/>
      <c r="L249" s="193"/>
      <c r="M249" s="193"/>
      <c r="N249" s="193"/>
      <c r="O249" s="193"/>
      <c r="P249" s="193"/>
      <c r="Q249" s="193"/>
      <c r="R249" s="193"/>
      <c r="S249" s="193"/>
      <c r="T249" s="193"/>
      <c r="U249" s="193"/>
      <c r="V249" s="193"/>
    </row>
    <row r="250" spans="1:22" ht="12.75" customHeight="1">
      <c r="A250" s="561"/>
      <c r="B250" s="562"/>
      <c r="C250" s="209"/>
      <c r="D250" s="208"/>
      <c r="E250" s="210"/>
      <c r="F250" s="229"/>
      <c r="G250" s="237"/>
      <c r="H250" s="206"/>
      <c r="I250" s="206"/>
      <c r="J250" s="206"/>
      <c r="K250" s="207"/>
      <c r="L250" s="193"/>
      <c r="M250" s="193"/>
      <c r="N250" s="193"/>
      <c r="O250" s="193"/>
      <c r="P250" s="193"/>
      <c r="Q250" s="193"/>
      <c r="R250" s="193"/>
      <c r="S250" s="193"/>
      <c r="T250" s="193"/>
      <c r="U250" s="193"/>
      <c r="V250" s="193"/>
    </row>
    <row r="251" spans="1:22" ht="12.75" customHeight="1">
      <c r="A251" s="563"/>
      <c r="B251" s="564"/>
      <c r="C251" s="209"/>
      <c r="D251" s="208"/>
      <c r="E251" s="210"/>
      <c r="F251" s="229"/>
      <c r="G251" s="237"/>
      <c r="H251" s="206"/>
      <c r="I251" s="206"/>
      <c r="J251" s="206"/>
      <c r="K251" s="207"/>
      <c r="L251" s="193"/>
      <c r="M251" s="193"/>
      <c r="N251" s="193"/>
      <c r="O251" s="193"/>
      <c r="P251" s="193"/>
      <c r="Q251" s="193"/>
      <c r="R251" s="193"/>
      <c r="S251" s="193"/>
      <c r="T251" s="193"/>
      <c r="U251" s="193"/>
      <c r="V251" s="193"/>
    </row>
    <row r="252" spans="1:22" ht="12.75" customHeight="1">
      <c r="A252" s="563"/>
      <c r="B252" s="564"/>
      <c r="C252" s="209"/>
      <c r="D252" s="208"/>
      <c r="E252" s="210"/>
      <c r="F252" s="229"/>
      <c r="G252" s="237"/>
      <c r="H252" s="206"/>
      <c r="I252" s="206"/>
      <c r="J252" s="206"/>
      <c r="K252" s="207"/>
      <c r="L252" s="193"/>
      <c r="M252" s="193"/>
      <c r="N252" s="193"/>
      <c r="O252" s="193"/>
      <c r="P252" s="193"/>
      <c r="Q252" s="193"/>
      <c r="R252" s="193"/>
      <c r="S252" s="193"/>
      <c r="T252" s="193"/>
      <c r="U252" s="193"/>
      <c r="V252" s="193"/>
    </row>
    <row r="253" spans="1:22" ht="15" customHeight="1">
      <c r="A253" s="563"/>
      <c r="B253" s="564"/>
      <c r="C253" s="209"/>
      <c r="D253" s="239"/>
      <c r="E253" s="239"/>
      <c r="F253" s="229"/>
      <c r="G253" s="237"/>
      <c r="K253" s="207"/>
    </row>
    <row r="254" spans="1:22" ht="12.75" customHeight="1" thickBot="1">
      <c r="A254" s="541" t="s">
        <v>11</v>
      </c>
      <c r="B254" s="534"/>
      <c r="C254" s="534"/>
      <c r="D254" s="534"/>
      <c r="E254" s="534"/>
      <c r="F254" s="530"/>
      <c r="G254" s="253">
        <f>ROUNDUP((SUM(G249:G253)),2)</f>
        <v>1</v>
      </c>
      <c r="H254" s="199"/>
      <c r="I254" s="212"/>
      <c r="J254" s="212"/>
      <c r="K254" s="213"/>
      <c r="L254" s="193"/>
      <c r="N254" s="193"/>
      <c r="O254" s="193"/>
      <c r="P254" s="193"/>
      <c r="Q254" s="193"/>
      <c r="R254" s="193"/>
      <c r="S254" s="193"/>
      <c r="T254" s="193"/>
      <c r="U254" s="193"/>
      <c r="V254" s="193"/>
    </row>
    <row r="255" spans="1:22" ht="12.75" customHeight="1" thickBot="1">
      <c r="A255" s="542"/>
      <c r="B255" s="543"/>
      <c r="C255" s="543"/>
      <c r="D255" s="543"/>
      <c r="E255" s="543"/>
      <c r="F255" s="543"/>
      <c r="G255" s="543"/>
      <c r="H255" s="543"/>
      <c r="I255" s="543"/>
      <c r="J255" s="543"/>
      <c r="K255" s="544"/>
      <c r="L255" s="193"/>
      <c r="M255" s="193"/>
      <c r="N255" s="193"/>
      <c r="O255" s="193"/>
      <c r="P255" s="193"/>
      <c r="Q255" s="193"/>
      <c r="R255" s="193"/>
      <c r="S255" s="193"/>
      <c r="T255" s="193"/>
      <c r="U255" s="193"/>
      <c r="V255" s="193"/>
    </row>
    <row r="256" spans="1:22" ht="12.75" customHeight="1">
      <c r="A256" s="214"/>
      <c r="B256" s="215"/>
      <c r="C256" s="215"/>
      <c r="D256" s="215"/>
      <c r="E256" s="215"/>
      <c r="F256" s="215"/>
      <c r="G256" s="215"/>
      <c r="H256" s="215"/>
      <c r="I256" s="215"/>
      <c r="J256" s="215"/>
      <c r="K256" s="216"/>
      <c r="L256" s="193"/>
      <c r="M256" s="193"/>
      <c r="N256" s="193"/>
      <c r="O256" s="193"/>
      <c r="P256" s="193"/>
      <c r="Q256" s="193"/>
      <c r="R256" s="193"/>
      <c r="S256" s="193"/>
      <c r="T256" s="193"/>
      <c r="U256" s="193"/>
      <c r="V256" s="193"/>
    </row>
    <row r="257" spans="1:29" ht="50.25" customHeight="1">
      <c r="A257" s="545"/>
      <c r="B257" s="546"/>
      <c r="C257" s="546"/>
      <c r="D257" s="546"/>
      <c r="E257" s="546"/>
      <c r="F257" s="546"/>
      <c r="G257" s="546"/>
      <c r="H257" s="546"/>
      <c r="I257" s="546"/>
      <c r="J257" s="193"/>
      <c r="K257" s="217"/>
      <c r="L257" s="193"/>
      <c r="M257" s="193"/>
      <c r="N257" s="193"/>
      <c r="O257" s="193"/>
      <c r="P257" s="193"/>
      <c r="Q257" s="193"/>
      <c r="R257" s="193"/>
      <c r="S257" s="193"/>
      <c r="T257" s="193"/>
      <c r="U257" s="193"/>
      <c r="V257" s="193"/>
    </row>
    <row r="258" spans="1:29" ht="12.75" customHeight="1">
      <c r="A258" s="547" t="s">
        <v>519</v>
      </c>
      <c r="B258" s="546"/>
      <c r="C258" s="546"/>
      <c r="D258" s="219"/>
      <c r="E258" s="219"/>
      <c r="F258" s="548" t="s">
        <v>519</v>
      </c>
      <c r="G258" s="546"/>
      <c r="H258" s="546"/>
      <c r="I258" s="219"/>
      <c r="J258" s="193"/>
      <c r="K258" s="217"/>
      <c r="L258" s="193"/>
      <c r="M258" s="193"/>
      <c r="N258" s="193"/>
      <c r="O258" s="193"/>
      <c r="P258" s="193"/>
      <c r="Q258" s="193"/>
      <c r="R258" s="193"/>
      <c r="S258" s="193"/>
      <c r="T258" s="193"/>
      <c r="U258" s="193"/>
      <c r="V258" s="193"/>
    </row>
    <row r="259" spans="1:29" ht="12.75" customHeight="1" thickBot="1">
      <c r="A259" s="549" t="s">
        <v>520</v>
      </c>
      <c r="B259" s="550"/>
      <c r="C259" s="550"/>
      <c r="D259" s="220"/>
      <c r="E259" s="220"/>
      <c r="F259" s="551" t="s">
        <v>520</v>
      </c>
      <c r="G259" s="550"/>
      <c r="H259" s="550"/>
      <c r="I259" s="220"/>
      <c r="J259" s="221"/>
      <c r="K259" s="222"/>
      <c r="L259" s="193"/>
      <c r="M259" s="193"/>
      <c r="N259" s="193"/>
      <c r="O259" s="193"/>
      <c r="P259" s="193"/>
      <c r="Q259" s="193"/>
      <c r="R259" s="193"/>
      <c r="S259" s="193"/>
      <c r="T259" s="193"/>
      <c r="U259" s="193"/>
      <c r="V259" s="193"/>
    </row>
    <row r="260" spans="1:29" ht="12.75" customHeight="1">
      <c r="A260" s="507" t="s">
        <v>508</v>
      </c>
      <c r="B260" s="508"/>
      <c r="C260" s="508"/>
      <c r="D260" s="508"/>
      <c r="E260" s="508"/>
      <c r="F260" s="508"/>
      <c r="G260" s="508"/>
      <c r="H260" s="508"/>
      <c r="I260" s="508"/>
      <c r="J260" s="508"/>
      <c r="K260" s="509"/>
      <c r="L260" s="193"/>
      <c r="M260" s="193"/>
      <c r="N260" s="193"/>
      <c r="O260" s="193"/>
      <c r="P260" s="193"/>
      <c r="Q260" s="193"/>
      <c r="R260" s="193"/>
      <c r="S260" s="193"/>
      <c r="T260" s="193"/>
      <c r="U260" s="193"/>
      <c r="V260" s="193"/>
    </row>
    <row r="261" spans="1:29" ht="12.75" customHeight="1" thickBot="1">
      <c r="A261" s="510"/>
      <c r="B261" s="511"/>
      <c r="C261" s="511"/>
      <c r="D261" s="511"/>
      <c r="E261" s="511"/>
      <c r="F261" s="511"/>
      <c r="G261" s="511"/>
      <c r="H261" s="511"/>
      <c r="I261" s="511"/>
      <c r="J261" s="511"/>
      <c r="K261" s="512"/>
      <c r="L261" s="193"/>
      <c r="M261" s="193"/>
      <c r="N261" s="193"/>
      <c r="O261" s="193"/>
      <c r="P261" s="193"/>
      <c r="Q261" s="193"/>
      <c r="R261" s="193"/>
      <c r="S261" s="193"/>
      <c r="T261" s="193"/>
      <c r="U261" s="193"/>
      <c r="V261" s="193"/>
    </row>
    <row r="262" spans="1:29" ht="42" customHeight="1" thickBot="1">
      <c r="A262" s="195" t="s">
        <v>509</v>
      </c>
      <c r="B262" s="513" t="str">
        <f>$B$3</f>
        <v>OPTIMIZACIÓN Y MEJORAMIENTO DE LOS SISTEMAS DE ACUEDUCTO EN EL ÁREA RURAL DEL MUNICIPIO DE TUNJA-BOYACÁ</v>
      </c>
      <c r="C262" s="514"/>
      <c r="D262" s="514"/>
      <c r="E262" s="514"/>
      <c r="F262" s="514"/>
      <c r="G262" s="514"/>
      <c r="H262" s="514"/>
      <c r="I262" s="514"/>
      <c r="J262" s="514"/>
      <c r="K262" s="515"/>
      <c r="L262" s="193"/>
      <c r="M262" s="193"/>
      <c r="N262" s="193"/>
      <c r="O262" s="193"/>
      <c r="P262" s="193"/>
      <c r="Q262" s="193"/>
      <c r="R262" s="193"/>
      <c r="S262" s="193"/>
      <c r="T262" s="193"/>
      <c r="U262" s="193"/>
      <c r="V262" s="193"/>
    </row>
    <row r="263" spans="1:29" ht="12.75" customHeight="1" thickBot="1">
      <c r="A263" s="516" t="s">
        <v>510</v>
      </c>
      <c r="B263" s="517"/>
      <c r="C263" s="518"/>
      <c r="D263" s="519"/>
      <c r="E263" s="519"/>
      <c r="F263" s="517"/>
      <c r="G263" s="520" t="s">
        <v>511</v>
      </c>
      <c r="H263" s="517"/>
      <c r="I263" s="520"/>
      <c r="J263" s="519"/>
      <c r="K263" s="521"/>
      <c r="L263" s="193"/>
      <c r="M263" s="193"/>
      <c r="N263" s="575" t="s">
        <v>699</v>
      </c>
      <c r="O263" s="575"/>
      <c r="P263" s="285">
        <v>0.06</v>
      </c>
      <c r="Q263" s="285" t="s">
        <v>700</v>
      </c>
      <c r="R263" s="286"/>
      <c r="S263" s="286"/>
      <c r="T263" s="284" t="s">
        <v>542</v>
      </c>
      <c r="U263" s="287">
        <f>+(PI()*P263^2)/4</f>
        <v>2.8274333882308137E-3</v>
      </c>
      <c r="V263" s="285" t="s">
        <v>701</v>
      </c>
      <c r="W263" s="286"/>
      <c r="X263" s="284" t="s">
        <v>515</v>
      </c>
      <c r="Y263" s="285">
        <v>910</v>
      </c>
      <c r="Z263" s="285" t="s">
        <v>700</v>
      </c>
      <c r="AA263" s="288"/>
      <c r="AB263" s="288"/>
      <c r="AC263" s="288"/>
    </row>
    <row r="264" spans="1:29" ht="39.75" customHeight="1" thickBot="1">
      <c r="A264" s="196" t="s">
        <v>8</v>
      </c>
      <c r="B264" s="522" t="s">
        <v>14</v>
      </c>
      <c r="C264" s="523"/>
      <c r="D264" s="524" t="s">
        <v>10</v>
      </c>
      <c r="E264" s="525"/>
      <c r="F264" s="523"/>
      <c r="G264" s="526" t="s">
        <v>241</v>
      </c>
      <c r="H264" s="525"/>
      <c r="I264" s="525"/>
      <c r="J264" s="197" t="s">
        <v>9</v>
      </c>
      <c r="K264" s="198" t="s">
        <v>12</v>
      </c>
      <c r="L264" s="193"/>
      <c r="M264" s="193"/>
      <c r="N264" s="288"/>
      <c r="O264" s="288"/>
      <c r="P264" s="288"/>
      <c r="Q264" s="288"/>
      <c r="R264" s="288"/>
      <c r="S264" s="288"/>
      <c r="T264" s="288"/>
      <c r="U264" s="288"/>
      <c r="V264" s="288"/>
      <c r="W264" s="288"/>
      <c r="X264" s="289" t="s">
        <v>702</v>
      </c>
      <c r="Y264" s="285">
        <v>1.1599999999999999</v>
      </c>
      <c r="Z264" s="285" t="s">
        <v>700</v>
      </c>
      <c r="AA264" s="288"/>
      <c r="AB264" s="288"/>
      <c r="AC264" s="288"/>
    </row>
    <row r="265" spans="1:29" ht="12.75" customHeight="1" thickBot="1">
      <c r="A265" s="527" t="s">
        <v>512</v>
      </c>
      <c r="B265" s="528"/>
      <c r="C265" s="531" t="s">
        <v>5</v>
      </c>
      <c r="D265" s="533" t="s">
        <v>513</v>
      </c>
      <c r="E265" s="534"/>
      <c r="F265" s="530"/>
      <c r="G265" s="531" t="s">
        <v>11</v>
      </c>
      <c r="H265" s="535" t="s">
        <v>514</v>
      </c>
      <c r="I265" s="511"/>
      <c r="J265" s="511"/>
      <c r="K265" s="512"/>
      <c r="L265" s="193"/>
      <c r="M265" s="193"/>
      <c r="N265" s="576" t="s">
        <v>703</v>
      </c>
      <c r="O265" s="577"/>
      <c r="P265" s="577"/>
      <c r="Q265" s="577"/>
      <c r="R265" s="578"/>
      <c r="S265" s="288"/>
      <c r="T265" s="579"/>
      <c r="U265" s="579"/>
      <c r="V265" s="579"/>
      <c r="W265" s="579"/>
      <c r="X265" s="579"/>
      <c r="Y265" s="579"/>
      <c r="Z265" s="288"/>
      <c r="AA265" s="288"/>
      <c r="AB265" s="288"/>
      <c r="AC265" s="288"/>
    </row>
    <row r="266" spans="1:29" ht="12.75" customHeight="1" thickBot="1">
      <c r="A266" s="510"/>
      <c r="B266" s="528"/>
      <c r="C266" s="558"/>
      <c r="D266" s="226" t="s">
        <v>515</v>
      </c>
      <c r="E266" s="226" t="s">
        <v>516</v>
      </c>
      <c r="F266" s="226" t="s">
        <v>517</v>
      </c>
      <c r="G266" s="558"/>
      <c r="H266" s="536"/>
      <c r="I266" s="534"/>
      <c r="J266" s="534"/>
      <c r="K266" s="537"/>
      <c r="L266" s="193"/>
      <c r="M266" s="193"/>
      <c r="N266" s="291" t="s">
        <v>533</v>
      </c>
      <c r="O266" s="291" t="s">
        <v>704</v>
      </c>
      <c r="P266" s="291" t="s">
        <v>705</v>
      </c>
      <c r="Q266" s="291" t="s">
        <v>706</v>
      </c>
      <c r="R266" s="292" t="s">
        <v>707</v>
      </c>
      <c r="S266" s="288"/>
      <c r="T266" s="290"/>
      <c r="U266" s="290"/>
      <c r="V266" s="290"/>
      <c r="W266" s="290"/>
      <c r="X266" s="293"/>
      <c r="Y266" s="293"/>
      <c r="Z266" s="288"/>
      <c r="AA266" s="288"/>
      <c r="AB266" s="288"/>
      <c r="AC266" s="288"/>
    </row>
    <row r="267" spans="1:29" ht="12.75" customHeight="1" thickBot="1">
      <c r="A267" s="563" t="s">
        <v>533</v>
      </c>
      <c r="B267" s="564" t="s">
        <v>534</v>
      </c>
      <c r="C267" s="209"/>
      <c r="D267" s="208">
        <v>910</v>
      </c>
      <c r="E267" s="210">
        <v>0.3</v>
      </c>
      <c r="F267" s="229">
        <v>1.1599999999999999</v>
      </c>
      <c r="G267" s="237">
        <f>D267*E267*F267</f>
        <v>316.67999999999995</v>
      </c>
      <c r="H267" s="206"/>
      <c r="I267" s="206"/>
      <c r="J267" s="206"/>
      <c r="K267" s="207"/>
      <c r="L267" s="193"/>
      <c r="M267" s="193"/>
      <c r="N267" s="294">
        <v>1</v>
      </c>
      <c r="O267" s="295">
        <v>0.3</v>
      </c>
      <c r="P267" s="295">
        <f>Y263</f>
        <v>910</v>
      </c>
      <c r="Q267" s="296">
        <f>Y264*0.3</f>
        <v>0.34799999999999998</v>
      </c>
      <c r="R267" s="297">
        <f>+O267*P267*Q267</f>
        <v>95.003999999999991</v>
      </c>
      <c r="S267" s="288"/>
      <c r="T267" s="298"/>
      <c r="U267" s="299"/>
      <c r="V267" s="299"/>
      <c r="W267" s="300"/>
      <c r="X267" s="298"/>
      <c r="Y267" s="301"/>
      <c r="Z267" s="288"/>
      <c r="AA267" s="288"/>
      <c r="AB267" s="288"/>
      <c r="AC267" s="288"/>
    </row>
    <row r="268" spans="1:29" ht="12.75" customHeight="1" thickBot="1">
      <c r="A268" s="561"/>
      <c r="B268" s="562"/>
      <c r="C268" s="209"/>
      <c r="D268" s="208"/>
      <c r="E268" s="210"/>
      <c r="F268" s="229"/>
      <c r="G268" s="237"/>
      <c r="H268" s="206"/>
      <c r="I268" s="206"/>
      <c r="J268" s="206"/>
      <c r="K268" s="207"/>
      <c r="L268" s="193"/>
      <c r="M268" s="193"/>
      <c r="N268" s="580" t="s">
        <v>11</v>
      </c>
      <c r="O268" s="581"/>
      <c r="P268" s="581"/>
      <c r="Q268" s="581"/>
      <c r="R268" s="291">
        <f>+SUM(R267:R267)</f>
        <v>95.003999999999991</v>
      </c>
      <c r="S268" s="288"/>
      <c r="T268" s="579"/>
      <c r="U268" s="579"/>
      <c r="V268" s="579"/>
      <c r="W268" s="579"/>
      <c r="X268" s="290"/>
      <c r="Y268" s="302"/>
      <c r="Z268" s="288"/>
      <c r="AA268" s="288"/>
      <c r="AB268" s="288"/>
      <c r="AC268" s="288"/>
    </row>
    <row r="269" spans="1:29" ht="12.75" customHeight="1">
      <c r="A269" s="563"/>
      <c r="B269" s="564"/>
      <c r="C269" s="209"/>
      <c r="D269" s="208"/>
      <c r="E269" s="210"/>
      <c r="F269" s="229"/>
      <c r="G269" s="237"/>
      <c r="H269" s="206"/>
      <c r="I269" s="206"/>
      <c r="J269" s="206"/>
      <c r="K269" s="207"/>
      <c r="L269" s="193"/>
      <c r="M269" s="193"/>
      <c r="N269" s="288"/>
      <c r="O269" s="288"/>
      <c r="P269" s="288"/>
      <c r="Q269" s="288"/>
      <c r="R269" s="288"/>
      <c r="S269" s="288"/>
      <c r="T269" s="288"/>
      <c r="U269" s="288"/>
      <c r="V269" s="288"/>
      <c r="W269" s="288"/>
      <c r="X269" s="288"/>
      <c r="Y269" s="288"/>
      <c r="Z269" s="288"/>
      <c r="AA269" s="288"/>
      <c r="AB269" s="288"/>
      <c r="AC269" s="288"/>
    </row>
    <row r="270" spans="1:29" ht="12.75" customHeight="1" thickBot="1">
      <c r="A270" s="563"/>
      <c r="B270" s="564"/>
      <c r="C270" s="209"/>
      <c r="D270" s="208"/>
      <c r="E270" s="210"/>
      <c r="F270" s="229"/>
      <c r="G270" s="237"/>
      <c r="H270" s="206"/>
      <c r="I270" s="206"/>
      <c r="J270" s="206"/>
      <c r="K270" s="207"/>
      <c r="L270" s="193"/>
      <c r="M270" s="193"/>
      <c r="N270" s="288"/>
      <c r="O270" s="288"/>
      <c r="P270" s="288"/>
      <c r="Q270" s="288"/>
      <c r="R270" s="288"/>
      <c r="S270" s="288"/>
      <c r="T270" s="288"/>
      <c r="U270" s="288"/>
      <c r="V270" s="288"/>
      <c r="W270" s="288"/>
      <c r="X270" s="288"/>
      <c r="Y270" s="288"/>
      <c r="Z270" s="288"/>
      <c r="AA270" s="288"/>
      <c r="AB270" s="288"/>
      <c r="AC270" s="288"/>
    </row>
    <row r="271" spans="1:29" ht="15" customHeight="1" thickBot="1">
      <c r="A271" s="563"/>
      <c r="B271" s="564"/>
      <c r="C271" s="209"/>
      <c r="D271" s="239"/>
      <c r="E271" s="239"/>
      <c r="F271" s="229"/>
      <c r="G271" s="237"/>
      <c r="K271" s="207"/>
      <c r="N271" s="576" t="s">
        <v>708</v>
      </c>
      <c r="O271" s="577"/>
      <c r="P271" s="577"/>
      <c r="Q271" s="577"/>
      <c r="R271" s="578"/>
      <c r="S271" s="288"/>
      <c r="T271" s="582" t="s">
        <v>709</v>
      </c>
      <c r="U271" s="583"/>
      <c r="V271" s="583"/>
      <c r="W271" s="583"/>
      <c r="X271" s="583"/>
      <c r="Y271" s="583"/>
      <c r="Z271" s="583"/>
      <c r="AA271" s="583"/>
      <c r="AB271" s="583"/>
      <c r="AC271" s="584"/>
    </row>
    <row r="272" spans="1:29" ht="12.75" customHeight="1" thickBot="1">
      <c r="A272" s="541" t="s">
        <v>11</v>
      </c>
      <c r="B272" s="534"/>
      <c r="C272" s="534"/>
      <c r="D272" s="534"/>
      <c r="E272" s="534"/>
      <c r="F272" s="530"/>
      <c r="G272" s="253">
        <f>ROUNDUP((SUM(G267:G271)*0.3),2)</f>
        <v>95.01</v>
      </c>
      <c r="H272" s="199"/>
      <c r="I272" s="212"/>
      <c r="J272" s="212"/>
      <c r="K272" s="213"/>
      <c r="L272" s="193"/>
      <c r="N272" s="291" t="s">
        <v>533</v>
      </c>
      <c r="O272" s="291" t="s">
        <v>704</v>
      </c>
      <c r="P272" s="291" t="s">
        <v>705</v>
      </c>
      <c r="Q272" s="291" t="s">
        <v>706</v>
      </c>
      <c r="R272" s="292" t="s">
        <v>707</v>
      </c>
      <c r="S272" s="288"/>
      <c r="T272" s="291" t="s">
        <v>710</v>
      </c>
      <c r="U272" s="291" t="s">
        <v>704</v>
      </c>
      <c r="V272" s="291" t="s">
        <v>705</v>
      </c>
      <c r="W272" s="291" t="s">
        <v>711</v>
      </c>
      <c r="X272" s="291" t="s">
        <v>712</v>
      </c>
      <c r="Y272" s="291" t="s">
        <v>713</v>
      </c>
      <c r="Z272" s="291" t="s">
        <v>714</v>
      </c>
      <c r="AA272" s="291" t="s">
        <v>706</v>
      </c>
      <c r="AB272" s="303" t="s">
        <v>715</v>
      </c>
      <c r="AC272" s="303" t="s">
        <v>716</v>
      </c>
    </row>
    <row r="273" spans="1:29" ht="12.75" customHeight="1" thickBot="1">
      <c r="A273" s="542"/>
      <c r="B273" s="543"/>
      <c r="C273" s="543"/>
      <c r="D273" s="543"/>
      <c r="E273" s="543"/>
      <c r="F273" s="543"/>
      <c r="G273" s="543"/>
      <c r="H273" s="543"/>
      <c r="I273" s="543"/>
      <c r="J273" s="543"/>
      <c r="K273" s="544"/>
      <c r="L273" s="193"/>
      <c r="M273" s="193"/>
      <c r="N273" s="294">
        <v>1</v>
      </c>
      <c r="O273" s="295">
        <v>0.3</v>
      </c>
      <c r="P273" s="295">
        <f>+Y263</f>
        <v>910</v>
      </c>
      <c r="Q273" s="296">
        <f>Y264*0.5</f>
        <v>0.57999999999999996</v>
      </c>
      <c r="R273" s="297">
        <f>+O273*P273*Q273</f>
        <v>158.33999999999997</v>
      </c>
      <c r="S273" s="288"/>
      <c r="T273" s="304">
        <v>1</v>
      </c>
      <c r="U273" s="305">
        <v>0.3</v>
      </c>
      <c r="V273" s="305">
        <f>Y263</f>
        <v>910</v>
      </c>
      <c r="W273" s="285">
        <v>0.1</v>
      </c>
      <c r="X273" s="285">
        <v>0.23</v>
      </c>
      <c r="Y273" s="285">
        <v>0.83</v>
      </c>
      <c r="Z273" s="285">
        <v>1</v>
      </c>
      <c r="AA273" s="304">
        <v>0.2</v>
      </c>
      <c r="AB273" s="304">
        <f>((W273+X273)*V273*U273)-(U263*Y263)</f>
        <v>87.517035616709961</v>
      </c>
      <c r="AC273" s="305">
        <f>Y273*V273*U273</f>
        <v>226.58999999999997</v>
      </c>
    </row>
    <row r="274" spans="1:29" ht="12.75" customHeight="1" thickBot="1">
      <c r="A274" s="214"/>
      <c r="B274" s="215"/>
      <c r="C274" s="215"/>
      <c r="D274" s="215"/>
      <c r="E274" s="215"/>
      <c r="F274" s="215"/>
      <c r="G274" s="215"/>
      <c r="H274" s="215"/>
      <c r="I274" s="215"/>
      <c r="J274" s="215"/>
      <c r="K274" s="216"/>
      <c r="L274" s="193"/>
      <c r="M274" s="193"/>
      <c r="N274" s="580" t="s">
        <v>11</v>
      </c>
      <c r="O274" s="581"/>
      <c r="P274" s="581"/>
      <c r="Q274" s="581"/>
      <c r="R274" s="291">
        <f>+SUM(R273:R273)</f>
        <v>158.33999999999997</v>
      </c>
      <c r="S274" s="288"/>
      <c r="T274" s="580" t="s">
        <v>11</v>
      </c>
      <c r="U274" s="581"/>
      <c r="V274" s="581"/>
      <c r="W274" s="581"/>
      <c r="X274" s="581"/>
      <c r="Y274" s="581"/>
      <c r="Z274" s="581"/>
      <c r="AA274" s="585"/>
      <c r="AB274" s="291">
        <f>+SUM(AB273:AB273)</f>
        <v>87.517035616709961</v>
      </c>
      <c r="AC274" s="306">
        <f>+SUM(AC273:AC273)</f>
        <v>226.58999999999997</v>
      </c>
    </row>
    <row r="275" spans="1:29" ht="50.25" customHeight="1" thickBot="1">
      <c r="A275" s="545"/>
      <c r="B275" s="546"/>
      <c r="C275" s="546"/>
      <c r="D275" s="546"/>
      <c r="E275" s="546"/>
      <c r="F275" s="546"/>
      <c r="G275" s="546"/>
      <c r="H275" s="546"/>
      <c r="I275" s="546"/>
      <c r="J275" s="193"/>
      <c r="K275" s="217"/>
      <c r="L275" s="193"/>
      <c r="M275" s="193"/>
      <c r="N275" s="288"/>
      <c r="O275" s="288"/>
      <c r="P275" s="288"/>
      <c r="Q275" s="288"/>
      <c r="R275" s="288"/>
      <c r="S275" s="288"/>
      <c r="T275" s="307"/>
      <c r="U275" s="288"/>
      <c r="V275" s="288"/>
      <c r="W275" s="288"/>
      <c r="X275" s="288"/>
      <c r="Y275" s="288"/>
      <c r="Z275" s="288"/>
      <c r="AA275" s="288"/>
      <c r="AB275" s="288"/>
      <c r="AC275" s="288"/>
    </row>
    <row r="276" spans="1:29" ht="12.75" customHeight="1" thickBot="1">
      <c r="A276" s="547" t="s">
        <v>519</v>
      </c>
      <c r="B276" s="546"/>
      <c r="C276" s="546"/>
      <c r="D276" s="219"/>
      <c r="E276" s="219"/>
      <c r="F276" s="548" t="s">
        <v>519</v>
      </c>
      <c r="G276" s="546"/>
      <c r="H276" s="546"/>
      <c r="I276" s="219"/>
      <c r="J276" s="193"/>
      <c r="K276" s="217"/>
      <c r="L276" s="193"/>
      <c r="M276" s="193"/>
      <c r="N276" s="576" t="s">
        <v>717</v>
      </c>
      <c r="O276" s="577"/>
      <c r="P276" s="577"/>
      <c r="Q276" s="577"/>
      <c r="R276" s="578"/>
      <c r="S276" s="288"/>
      <c r="T276" s="586" t="s">
        <v>718</v>
      </c>
      <c r="U276" s="587"/>
      <c r="V276" s="588"/>
      <c r="W276" s="308"/>
      <c r="X276" s="308"/>
      <c r="Y276" s="309"/>
      <c r="Z276" s="288"/>
      <c r="AA276" s="288"/>
      <c r="AB276" s="288"/>
      <c r="AC276" s="288"/>
    </row>
    <row r="277" spans="1:29" ht="12.75" customHeight="1" thickBot="1">
      <c r="A277" s="549" t="s">
        <v>520</v>
      </c>
      <c r="B277" s="550"/>
      <c r="C277" s="550"/>
      <c r="D277" s="220"/>
      <c r="E277" s="220"/>
      <c r="F277" s="551" t="s">
        <v>520</v>
      </c>
      <c r="G277" s="550"/>
      <c r="H277" s="550"/>
      <c r="I277" s="220"/>
      <c r="J277" s="221"/>
      <c r="K277" s="222"/>
      <c r="L277" s="193"/>
      <c r="M277" s="193"/>
      <c r="N277" s="291" t="s">
        <v>533</v>
      </c>
      <c r="O277" s="291" t="s">
        <v>704</v>
      </c>
      <c r="P277" s="291" t="s">
        <v>705</v>
      </c>
      <c r="Q277" s="291" t="s">
        <v>706</v>
      </c>
      <c r="R277" s="292" t="s">
        <v>707</v>
      </c>
      <c r="S277" s="288"/>
      <c r="T277" s="589" t="s">
        <v>719</v>
      </c>
      <c r="U277" s="590"/>
      <c r="V277" s="590"/>
      <c r="W277" s="590"/>
      <c r="X277" s="590"/>
      <c r="Y277" s="591"/>
      <c r="Z277" s="288"/>
      <c r="AA277" s="288"/>
      <c r="AB277" s="288"/>
      <c r="AC277" s="288"/>
    </row>
    <row r="278" spans="1:29" ht="12.75" customHeight="1" thickBot="1">
      <c r="A278" s="507" t="s">
        <v>508</v>
      </c>
      <c r="B278" s="508"/>
      <c r="C278" s="508"/>
      <c r="D278" s="508"/>
      <c r="E278" s="508"/>
      <c r="F278" s="508"/>
      <c r="G278" s="508"/>
      <c r="H278" s="508"/>
      <c r="I278" s="508"/>
      <c r="J278" s="508"/>
      <c r="K278" s="509"/>
      <c r="L278" s="193"/>
      <c r="M278" s="193"/>
      <c r="N278" s="294">
        <v>1</v>
      </c>
      <c r="O278" s="295">
        <v>0.3</v>
      </c>
      <c r="P278" s="295">
        <f>+Y263</f>
        <v>910</v>
      </c>
      <c r="Q278" s="296">
        <f>Y264*0.2</f>
        <v>0.23199999999999998</v>
      </c>
      <c r="R278" s="297">
        <f>+O278*P278*Q278</f>
        <v>63.335999999999999</v>
      </c>
      <c r="S278" s="288"/>
      <c r="T278" s="589"/>
      <c r="U278" s="590"/>
      <c r="V278" s="590"/>
      <c r="W278" s="590"/>
      <c r="X278" s="590"/>
      <c r="Y278" s="591"/>
      <c r="Z278" s="288"/>
      <c r="AA278" s="288"/>
      <c r="AB278" s="288"/>
      <c r="AC278" s="288"/>
    </row>
    <row r="279" spans="1:29" ht="12.75" customHeight="1" thickBot="1">
      <c r="A279" s="510"/>
      <c r="B279" s="511"/>
      <c r="C279" s="511"/>
      <c r="D279" s="511"/>
      <c r="E279" s="511"/>
      <c r="F279" s="511"/>
      <c r="G279" s="511"/>
      <c r="H279" s="511"/>
      <c r="I279" s="511"/>
      <c r="J279" s="511"/>
      <c r="K279" s="512"/>
      <c r="L279" s="193"/>
      <c r="M279" s="193"/>
      <c r="N279" s="580" t="s">
        <v>11</v>
      </c>
      <c r="O279" s="581"/>
      <c r="P279" s="581"/>
      <c r="Q279" s="581"/>
      <c r="R279" s="291">
        <f>+SUM(R278:R278)</f>
        <v>63.335999999999999</v>
      </c>
      <c r="S279" s="288"/>
      <c r="T279" s="589"/>
      <c r="U279" s="590"/>
      <c r="V279" s="590"/>
      <c r="W279" s="590"/>
      <c r="X279" s="590"/>
      <c r="Y279" s="591"/>
      <c r="Z279" s="288"/>
      <c r="AA279" s="288"/>
      <c r="AB279" s="288"/>
      <c r="AC279" s="288"/>
    </row>
    <row r="280" spans="1:29" ht="42" customHeight="1" thickBot="1">
      <c r="A280" s="195" t="s">
        <v>509</v>
      </c>
      <c r="B280" s="513" t="str">
        <f>$B$3</f>
        <v>OPTIMIZACIÓN Y MEJORAMIENTO DE LOS SISTEMAS DE ACUEDUCTO EN EL ÁREA RURAL DEL MUNICIPIO DE TUNJA-BOYACÁ</v>
      </c>
      <c r="C280" s="514"/>
      <c r="D280" s="514"/>
      <c r="E280" s="514"/>
      <c r="F280" s="514"/>
      <c r="G280" s="514"/>
      <c r="H280" s="514"/>
      <c r="I280" s="514"/>
      <c r="J280" s="514"/>
      <c r="K280" s="515"/>
      <c r="L280" s="193"/>
      <c r="M280" s="193"/>
      <c r="N280" s="288"/>
      <c r="O280" s="288"/>
      <c r="P280" s="288"/>
      <c r="Q280" s="288"/>
      <c r="R280" s="288"/>
      <c r="S280" s="288"/>
      <c r="T280" s="592"/>
      <c r="U280" s="593"/>
      <c r="V280" s="593"/>
      <c r="W280" s="593"/>
      <c r="X280" s="593"/>
      <c r="Y280" s="594"/>
      <c r="Z280" s="288"/>
      <c r="AA280" s="288"/>
      <c r="AB280" s="288"/>
      <c r="AC280" s="288"/>
    </row>
    <row r="281" spans="1:29" ht="12.75" customHeight="1">
      <c r="A281" s="516" t="s">
        <v>510</v>
      </c>
      <c r="B281" s="517"/>
      <c r="C281" s="518"/>
      <c r="D281" s="519"/>
      <c r="E281" s="519"/>
      <c r="F281" s="517"/>
      <c r="G281" s="520" t="s">
        <v>511</v>
      </c>
      <c r="H281" s="517"/>
      <c r="I281" s="520"/>
      <c r="J281" s="519"/>
      <c r="K281" s="521"/>
      <c r="L281" s="193"/>
      <c r="M281" s="193"/>
      <c r="N281" s="193"/>
      <c r="O281" s="193"/>
      <c r="P281" s="193"/>
      <c r="Q281" s="193"/>
      <c r="R281" s="193"/>
      <c r="S281" s="193"/>
      <c r="T281" s="193"/>
      <c r="U281" s="193"/>
      <c r="V281" s="193"/>
    </row>
    <row r="282" spans="1:29" ht="39.75" customHeight="1" thickBot="1">
      <c r="A282" s="196" t="s">
        <v>8</v>
      </c>
      <c r="B282" s="522" t="s">
        <v>15</v>
      </c>
      <c r="C282" s="523"/>
      <c r="D282" s="524" t="s">
        <v>10</v>
      </c>
      <c r="E282" s="525"/>
      <c r="F282" s="523"/>
      <c r="G282" s="526" t="s">
        <v>239</v>
      </c>
      <c r="H282" s="525"/>
      <c r="I282" s="525"/>
      <c r="J282" s="197" t="s">
        <v>9</v>
      </c>
      <c r="K282" s="198" t="s">
        <v>12</v>
      </c>
      <c r="L282" s="193"/>
      <c r="M282" s="193"/>
      <c r="N282" s="193"/>
      <c r="O282" s="193"/>
      <c r="P282" s="193"/>
      <c r="Q282" s="193"/>
      <c r="R282" s="193"/>
      <c r="S282" s="193"/>
      <c r="T282" s="193"/>
      <c r="U282" s="193"/>
      <c r="V282" s="193"/>
    </row>
    <row r="283" spans="1:29" ht="12.75" customHeight="1">
      <c r="A283" s="527" t="s">
        <v>512</v>
      </c>
      <c r="B283" s="528"/>
      <c r="C283" s="531" t="s">
        <v>5</v>
      </c>
      <c r="D283" s="533" t="s">
        <v>513</v>
      </c>
      <c r="E283" s="534"/>
      <c r="F283" s="530"/>
      <c r="G283" s="531" t="s">
        <v>11</v>
      </c>
      <c r="H283" s="535" t="s">
        <v>514</v>
      </c>
      <c r="I283" s="511"/>
      <c r="J283" s="511"/>
      <c r="K283" s="512"/>
      <c r="L283" s="193"/>
      <c r="M283" s="193"/>
      <c r="N283" s="193"/>
      <c r="O283" s="193"/>
      <c r="P283" s="193"/>
      <c r="Q283" s="193"/>
      <c r="R283" s="193"/>
      <c r="S283" s="193"/>
      <c r="T283" s="193"/>
      <c r="U283" s="193"/>
      <c r="V283" s="193"/>
    </row>
    <row r="284" spans="1:29" ht="12.75" customHeight="1">
      <c r="A284" s="510"/>
      <c r="B284" s="528"/>
      <c r="C284" s="558"/>
      <c r="D284" s="226" t="s">
        <v>515</v>
      </c>
      <c r="E284" s="226" t="s">
        <v>516</v>
      </c>
      <c r="F284" s="226" t="s">
        <v>517</v>
      </c>
      <c r="G284" s="558"/>
      <c r="H284" s="536"/>
      <c r="I284" s="534"/>
      <c r="J284" s="534"/>
      <c r="K284" s="537"/>
      <c r="L284" s="193"/>
      <c r="M284" s="193"/>
      <c r="N284" s="193"/>
      <c r="O284" s="193"/>
      <c r="P284" s="193"/>
      <c r="Q284" s="193"/>
      <c r="R284" s="193"/>
      <c r="S284" s="193"/>
      <c r="T284" s="193"/>
      <c r="U284" s="193"/>
      <c r="V284" s="193"/>
    </row>
    <row r="285" spans="1:29" ht="12.75" customHeight="1">
      <c r="A285" s="563" t="s">
        <v>533</v>
      </c>
      <c r="B285" s="564" t="s">
        <v>534</v>
      </c>
      <c r="C285" s="209"/>
      <c r="D285" s="208">
        <v>910</v>
      </c>
      <c r="E285" s="210">
        <v>0.3</v>
      </c>
      <c r="F285" s="229">
        <v>1.1599999999999999</v>
      </c>
      <c r="G285" s="237">
        <f>D285*E285*F285</f>
        <v>316.67999999999995</v>
      </c>
      <c r="H285" s="206"/>
      <c r="I285" s="206"/>
      <c r="J285" s="206"/>
      <c r="K285" s="207"/>
      <c r="L285" s="193"/>
      <c r="M285" s="193"/>
      <c r="N285" s="193"/>
      <c r="O285" s="193"/>
      <c r="P285" s="193"/>
      <c r="Q285" s="193"/>
      <c r="R285" s="193"/>
      <c r="S285" s="193"/>
      <c r="T285" s="193"/>
      <c r="U285" s="193"/>
      <c r="V285" s="193"/>
    </row>
    <row r="286" spans="1:29" ht="12.75" customHeight="1">
      <c r="A286" s="561"/>
      <c r="B286" s="562"/>
      <c r="C286" s="209"/>
      <c r="D286" s="208"/>
      <c r="E286" s="210"/>
      <c r="F286" s="229"/>
      <c r="G286" s="237"/>
      <c r="H286" s="206"/>
      <c r="I286" s="206"/>
      <c r="J286" s="206"/>
      <c r="K286" s="207"/>
      <c r="L286" s="193"/>
      <c r="M286" s="193"/>
      <c r="N286" s="193"/>
      <c r="O286" s="193"/>
      <c r="P286" s="193"/>
      <c r="Q286" s="193"/>
      <c r="R286" s="193"/>
      <c r="S286" s="193"/>
      <c r="T286" s="193"/>
      <c r="U286" s="193"/>
      <c r="V286" s="193"/>
    </row>
    <row r="287" spans="1:29" ht="12.75" customHeight="1">
      <c r="A287" s="563"/>
      <c r="B287" s="564"/>
      <c r="C287" s="209"/>
      <c r="D287" s="208"/>
      <c r="E287" s="210"/>
      <c r="F287" s="229"/>
      <c r="G287" s="237"/>
      <c r="H287" s="206"/>
      <c r="I287" s="206"/>
      <c r="J287" s="206"/>
      <c r="K287" s="207"/>
      <c r="L287" s="193"/>
      <c r="M287" s="193"/>
      <c r="N287" s="193"/>
      <c r="O287" s="193"/>
      <c r="P287" s="193"/>
      <c r="Q287" s="193"/>
      <c r="R287" s="193"/>
      <c r="S287" s="193"/>
      <c r="T287" s="193"/>
      <c r="U287" s="193"/>
      <c r="V287" s="193"/>
    </row>
    <row r="288" spans="1:29" ht="12.75" customHeight="1">
      <c r="A288" s="563"/>
      <c r="B288" s="564"/>
      <c r="C288" s="209"/>
      <c r="D288" s="208"/>
      <c r="E288" s="210"/>
      <c r="F288" s="229"/>
      <c r="G288" s="237"/>
      <c r="H288" s="206"/>
      <c r="I288" s="206"/>
      <c r="J288" s="206"/>
      <c r="K288" s="207"/>
      <c r="L288" s="193"/>
      <c r="M288" s="193"/>
      <c r="N288" s="193"/>
      <c r="O288" s="193"/>
      <c r="P288" s="193"/>
      <c r="Q288" s="193"/>
      <c r="R288" s="193"/>
      <c r="S288" s="193"/>
      <c r="T288" s="193"/>
      <c r="U288" s="193"/>
      <c r="V288" s="193"/>
    </row>
    <row r="289" spans="1:22" ht="15" customHeight="1">
      <c r="A289" s="563"/>
      <c r="B289" s="564"/>
      <c r="C289" s="209"/>
      <c r="D289" s="239"/>
      <c r="E289" s="239"/>
      <c r="F289" s="229"/>
      <c r="G289" s="237"/>
      <c r="K289" s="207"/>
    </row>
    <row r="290" spans="1:22" ht="12.75" customHeight="1" thickBot="1">
      <c r="A290" s="541" t="s">
        <v>11</v>
      </c>
      <c r="B290" s="534"/>
      <c r="C290" s="534"/>
      <c r="D290" s="534"/>
      <c r="E290" s="534"/>
      <c r="F290" s="530"/>
      <c r="G290" s="253">
        <f>ROUNDUP((SUM(G285:G289)*0.5),2)</f>
        <v>158.34</v>
      </c>
      <c r="H290" s="199"/>
      <c r="I290" s="212"/>
      <c r="J290" s="212"/>
      <c r="K290" s="213"/>
      <c r="L290" s="193"/>
      <c r="N290" s="193"/>
      <c r="O290" s="193"/>
      <c r="P290" s="193"/>
      <c r="Q290" s="193"/>
      <c r="R290" s="193"/>
      <c r="S290" s="193"/>
      <c r="T290" s="193"/>
      <c r="U290" s="193"/>
      <c r="V290" s="193"/>
    </row>
    <row r="291" spans="1:22" ht="12.75" customHeight="1" thickBot="1">
      <c r="A291" s="542"/>
      <c r="B291" s="543"/>
      <c r="C291" s="543"/>
      <c r="D291" s="543"/>
      <c r="E291" s="543"/>
      <c r="F291" s="543"/>
      <c r="G291" s="543"/>
      <c r="H291" s="543"/>
      <c r="I291" s="543"/>
      <c r="J291" s="543"/>
      <c r="K291" s="544"/>
      <c r="L291" s="193"/>
      <c r="M291" s="193"/>
      <c r="N291" s="193"/>
      <c r="O291" s="193"/>
      <c r="P291" s="193"/>
      <c r="Q291" s="193"/>
      <c r="R291" s="193"/>
      <c r="S291" s="193"/>
      <c r="T291" s="193"/>
      <c r="U291" s="193"/>
      <c r="V291" s="193"/>
    </row>
    <row r="292" spans="1:22" ht="12.75" customHeight="1">
      <c r="A292" s="214"/>
      <c r="B292" s="215"/>
      <c r="C292" s="215"/>
      <c r="D292" s="215"/>
      <c r="E292" s="215"/>
      <c r="F292" s="215"/>
      <c r="G292" s="215"/>
      <c r="H292" s="215"/>
      <c r="I292" s="215"/>
      <c r="J292" s="215"/>
      <c r="K292" s="216"/>
      <c r="L292" s="193"/>
      <c r="M292" s="193"/>
      <c r="N292" s="193"/>
      <c r="O292" s="193"/>
      <c r="P292" s="193"/>
      <c r="Q292" s="193"/>
      <c r="R292" s="193"/>
      <c r="S292" s="193"/>
      <c r="T292" s="193"/>
      <c r="U292" s="193"/>
      <c r="V292" s="193"/>
    </row>
    <row r="293" spans="1:22" ht="50.25" customHeight="1">
      <c r="A293" s="545"/>
      <c r="B293" s="546"/>
      <c r="C293" s="546"/>
      <c r="D293" s="546"/>
      <c r="E293" s="546"/>
      <c r="F293" s="546"/>
      <c r="G293" s="546"/>
      <c r="H293" s="546"/>
      <c r="I293" s="546"/>
      <c r="J293" s="193"/>
      <c r="K293" s="217"/>
      <c r="L293" s="193"/>
      <c r="M293" s="193"/>
      <c r="N293" s="193"/>
      <c r="O293" s="193"/>
      <c r="P293" s="193"/>
      <c r="Q293" s="193"/>
      <c r="R293" s="193"/>
      <c r="S293" s="193"/>
      <c r="T293" s="193"/>
      <c r="U293" s="193"/>
      <c r="V293" s="193"/>
    </row>
    <row r="294" spans="1:22" ht="12.75" customHeight="1">
      <c r="A294" s="547" t="s">
        <v>519</v>
      </c>
      <c r="B294" s="546"/>
      <c r="C294" s="546"/>
      <c r="D294" s="219"/>
      <c r="E294" s="219"/>
      <c r="F294" s="548" t="s">
        <v>519</v>
      </c>
      <c r="G294" s="546"/>
      <c r="H294" s="546"/>
      <c r="I294" s="219"/>
      <c r="J294" s="193"/>
      <c r="K294" s="217"/>
      <c r="L294" s="193"/>
      <c r="M294" s="193"/>
      <c r="N294" s="193"/>
      <c r="O294" s="193"/>
      <c r="P294" s="193"/>
      <c r="Q294" s="193"/>
      <c r="R294" s="193"/>
      <c r="S294" s="193"/>
      <c r="T294" s="193"/>
      <c r="U294" s="193"/>
      <c r="V294" s="193"/>
    </row>
    <row r="295" spans="1:22" ht="12.75" customHeight="1" thickBot="1">
      <c r="A295" s="549" t="s">
        <v>520</v>
      </c>
      <c r="B295" s="550"/>
      <c r="C295" s="550"/>
      <c r="D295" s="220"/>
      <c r="E295" s="220"/>
      <c r="F295" s="551" t="s">
        <v>520</v>
      </c>
      <c r="G295" s="550"/>
      <c r="H295" s="550"/>
      <c r="I295" s="220"/>
      <c r="J295" s="221"/>
      <c r="K295" s="222"/>
      <c r="L295" s="193"/>
      <c r="M295" s="193"/>
      <c r="N295" s="193"/>
      <c r="O295" s="193"/>
      <c r="P295" s="193"/>
      <c r="Q295" s="193"/>
      <c r="R295" s="193"/>
      <c r="S295" s="193"/>
      <c r="T295" s="193"/>
      <c r="U295" s="193"/>
      <c r="V295" s="193"/>
    </row>
    <row r="296" spans="1:22" ht="12.75" customHeight="1">
      <c r="A296" s="507" t="s">
        <v>508</v>
      </c>
      <c r="B296" s="508"/>
      <c r="C296" s="508"/>
      <c r="D296" s="508"/>
      <c r="E296" s="508"/>
      <c r="F296" s="508"/>
      <c r="G296" s="508"/>
      <c r="H296" s="508"/>
      <c r="I296" s="508"/>
      <c r="J296" s="508"/>
      <c r="K296" s="509"/>
      <c r="L296" s="193"/>
      <c r="M296" s="193"/>
      <c r="N296" s="193"/>
      <c r="O296" s="193"/>
      <c r="P296" s="193"/>
      <c r="Q296" s="193"/>
      <c r="R296" s="193"/>
      <c r="S296" s="193"/>
      <c r="T296" s="193"/>
      <c r="U296" s="193"/>
      <c r="V296" s="193"/>
    </row>
    <row r="297" spans="1:22" ht="12.75" customHeight="1" thickBot="1">
      <c r="A297" s="510"/>
      <c r="B297" s="511"/>
      <c r="C297" s="511"/>
      <c r="D297" s="511"/>
      <c r="E297" s="511"/>
      <c r="F297" s="511"/>
      <c r="G297" s="511"/>
      <c r="H297" s="511"/>
      <c r="I297" s="511"/>
      <c r="J297" s="511"/>
      <c r="K297" s="512"/>
      <c r="L297" s="193"/>
      <c r="M297" s="193"/>
      <c r="N297" s="193"/>
      <c r="O297" s="193"/>
      <c r="P297" s="193"/>
      <c r="Q297" s="193"/>
      <c r="R297" s="193"/>
      <c r="S297" s="193"/>
      <c r="T297" s="193"/>
      <c r="U297" s="193"/>
      <c r="V297" s="193"/>
    </row>
    <row r="298" spans="1:22" ht="42" customHeight="1">
      <c r="A298" s="195" t="s">
        <v>509</v>
      </c>
      <c r="B298" s="513" t="str">
        <f>$B$3</f>
        <v>OPTIMIZACIÓN Y MEJORAMIENTO DE LOS SISTEMAS DE ACUEDUCTO EN EL ÁREA RURAL DEL MUNICIPIO DE TUNJA-BOYACÁ</v>
      </c>
      <c r="C298" s="514"/>
      <c r="D298" s="514"/>
      <c r="E298" s="514"/>
      <c r="F298" s="514"/>
      <c r="G298" s="514"/>
      <c r="H298" s="514"/>
      <c r="I298" s="514"/>
      <c r="J298" s="514"/>
      <c r="K298" s="515"/>
      <c r="L298" s="193"/>
      <c r="M298" s="193"/>
      <c r="N298" s="193"/>
      <c r="O298" s="193"/>
      <c r="P298" s="193"/>
      <c r="Q298" s="193"/>
      <c r="R298" s="193"/>
      <c r="S298" s="193"/>
      <c r="T298" s="193"/>
      <c r="U298" s="193"/>
      <c r="V298" s="193"/>
    </row>
    <row r="299" spans="1:22" ht="12.75" customHeight="1">
      <c r="A299" s="516" t="s">
        <v>510</v>
      </c>
      <c r="B299" s="517"/>
      <c r="C299" s="518"/>
      <c r="D299" s="519"/>
      <c r="E299" s="519"/>
      <c r="F299" s="517"/>
      <c r="G299" s="520" t="s">
        <v>511</v>
      </c>
      <c r="H299" s="517"/>
      <c r="I299" s="520"/>
      <c r="J299" s="519"/>
      <c r="K299" s="521"/>
      <c r="L299" s="193"/>
      <c r="M299" s="193"/>
      <c r="N299" s="193"/>
      <c r="O299" s="193"/>
      <c r="P299" s="193"/>
      <c r="Q299" s="193"/>
      <c r="R299" s="193"/>
      <c r="S299" s="193"/>
      <c r="T299" s="193"/>
      <c r="U299" s="193"/>
      <c r="V299" s="193"/>
    </row>
    <row r="300" spans="1:22" ht="39.75" customHeight="1" thickBot="1">
      <c r="A300" s="196" t="s">
        <v>8</v>
      </c>
      <c r="B300" s="522" t="s">
        <v>16</v>
      </c>
      <c r="C300" s="523"/>
      <c r="D300" s="524" t="s">
        <v>10</v>
      </c>
      <c r="E300" s="525"/>
      <c r="F300" s="523"/>
      <c r="G300" s="526" t="s">
        <v>240</v>
      </c>
      <c r="H300" s="525"/>
      <c r="I300" s="525"/>
      <c r="J300" s="197" t="s">
        <v>9</v>
      </c>
      <c r="K300" s="198" t="s">
        <v>12</v>
      </c>
      <c r="L300" s="193"/>
      <c r="M300" s="193"/>
      <c r="N300" s="193"/>
      <c r="O300" s="193"/>
      <c r="P300" s="193"/>
      <c r="Q300" s="193"/>
      <c r="R300" s="193"/>
      <c r="S300" s="193"/>
      <c r="T300" s="193"/>
      <c r="U300" s="193"/>
      <c r="V300" s="193"/>
    </row>
    <row r="301" spans="1:22" ht="12.75" customHeight="1">
      <c r="A301" s="527" t="s">
        <v>512</v>
      </c>
      <c r="B301" s="528"/>
      <c r="C301" s="531" t="s">
        <v>5</v>
      </c>
      <c r="D301" s="533" t="s">
        <v>513</v>
      </c>
      <c r="E301" s="534"/>
      <c r="F301" s="530"/>
      <c r="G301" s="531" t="s">
        <v>11</v>
      </c>
      <c r="H301" s="535" t="s">
        <v>514</v>
      </c>
      <c r="I301" s="511"/>
      <c r="J301" s="511"/>
      <c r="K301" s="512"/>
      <c r="L301" s="193"/>
      <c r="M301" s="193"/>
      <c r="N301" s="193"/>
      <c r="O301" s="193"/>
      <c r="P301" s="193"/>
      <c r="Q301" s="193"/>
      <c r="R301" s="193"/>
      <c r="S301" s="193"/>
      <c r="T301" s="193"/>
      <c r="U301" s="193"/>
      <c r="V301" s="193"/>
    </row>
    <row r="302" spans="1:22" ht="12.75" customHeight="1">
      <c r="A302" s="510"/>
      <c r="B302" s="528"/>
      <c r="C302" s="558"/>
      <c r="D302" s="226" t="s">
        <v>515</v>
      </c>
      <c r="E302" s="226" t="s">
        <v>516</v>
      </c>
      <c r="F302" s="226" t="s">
        <v>517</v>
      </c>
      <c r="G302" s="558"/>
      <c r="H302" s="536"/>
      <c r="I302" s="534"/>
      <c r="J302" s="534"/>
      <c r="K302" s="537"/>
      <c r="L302" s="193"/>
      <c r="M302" s="193"/>
      <c r="N302" s="193"/>
      <c r="O302" s="193"/>
      <c r="P302" s="193"/>
      <c r="Q302" s="193"/>
      <c r="R302" s="193"/>
      <c r="S302" s="193"/>
      <c r="T302" s="193"/>
      <c r="U302" s="193"/>
      <c r="V302" s="193"/>
    </row>
    <row r="303" spans="1:22" ht="12.75" customHeight="1">
      <c r="A303" s="563" t="s">
        <v>533</v>
      </c>
      <c r="B303" s="564" t="s">
        <v>534</v>
      </c>
      <c r="C303" s="209"/>
      <c r="D303" s="208">
        <v>910</v>
      </c>
      <c r="E303" s="210">
        <v>0.3</v>
      </c>
      <c r="F303" s="229">
        <v>1.1599999999999999</v>
      </c>
      <c r="G303" s="237">
        <f>D303*E303*F303</f>
        <v>316.67999999999995</v>
      </c>
      <c r="H303" s="206"/>
      <c r="I303" s="206"/>
      <c r="J303" s="206"/>
      <c r="K303" s="207"/>
      <c r="L303" s="193"/>
      <c r="M303" s="193"/>
      <c r="N303" s="193"/>
      <c r="O303" s="193"/>
      <c r="P303" s="193"/>
      <c r="Q303" s="193"/>
      <c r="R303" s="193"/>
      <c r="S303" s="193"/>
      <c r="T303" s="193"/>
      <c r="U303" s="193"/>
      <c r="V303" s="193"/>
    </row>
    <row r="304" spans="1:22" ht="12.75" customHeight="1">
      <c r="A304" s="561"/>
      <c r="B304" s="562"/>
      <c r="C304" s="209"/>
      <c r="D304" s="208"/>
      <c r="E304" s="210"/>
      <c r="F304" s="229"/>
      <c r="G304" s="237"/>
      <c r="H304" s="206"/>
      <c r="I304" s="206"/>
      <c r="J304" s="206"/>
      <c r="K304" s="207"/>
      <c r="L304" s="193"/>
      <c r="M304" s="193"/>
      <c r="N304" s="193"/>
      <c r="O304" s="193"/>
      <c r="P304" s="193"/>
      <c r="Q304" s="193"/>
      <c r="R304" s="193"/>
      <c r="S304" s="193"/>
      <c r="T304" s="193"/>
      <c r="U304" s="193"/>
      <c r="V304" s="193"/>
    </row>
    <row r="305" spans="1:22" ht="12.75" customHeight="1">
      <c r="A305" s="563"/>
      <c r="B305" s="564"/>
      <c r="C305" s="209"/>
      <c r="D305" s="208"/>
      <c r="E305" s="210"/>
      <c r="F305" s="229"/>
      <c r="G305" s="237"/>
      <c r="H305" s="206"/>
      <c r="I305" s="206"/>
      <c r="J305" s="206"/>
      <c r="K305" s="207"/>
      <c r="L305" s="193"/>
      <c r="M305" s="193"/>
      <c r="N305" s="193"/>
      <c r="O305" s="193"/>
      <c r="P305" s="193"/>
      <c r="Q305" s="193"/>
      <c r="R305" s="193"/>
      <c r="S305" s="193"/>
      <c r="T305" s="193"/>
      <c r="U305" s="193"/>
      <c r="V305" s="193"/>
    </row>
    <row r="306" spans="1:22" ht="12.75" customHeight="1">
      <c r="A306" s="563"/>
      <c r="B306" s="564"/>
      <c r="C306" s="209"/>
      <c r="D306" s="208"/>
      <c r="E306" s="210"/>
      <c r="F306" s="229"/>
      <c r="G306" s="237"/>
      <c r="H306" s="206"/>
      <c r="I306" s="206"/>
      <c r="J306" s="206"/>
      <c r="K306" s="207"/>
      <c r="L306" s="193"/>
      <c r="M306" s="193"/>
      <c r="N306" s="193"/>
      <c r="O306" s="193"/>
      <c r="P306" s="193"/>
      <c r="Q306" s="193"/>
      <c r="R306" s="193"/>
      <c r="S306" s="193"/>
      <c r="T306" s="193"/>
      <c r="U306" s="193"/>
      <c r="V306" s="193"/>
    </row>
    <row r="307" spans="1:22" ht="15" customHeight="1">
      <c r="A307" s="563"/>
      <c r="B307" s="564"/>
      <c r="C307" s="209"/>
      <c r="D307" s="239"/>
      <c r="E307" s="239"/>
      <c r="F307" s="229"/>
      <c r="G307" s="237"/>
      <c r="K307" s="207"/>
    </row>
    <row r="308" spans="1:22" ht="12.75" customHeight="1" thickBot="1">
      <c r="A308" s="541" t="s">
        <v>11</v>
      </c>
      <c r="B308" s="534"/>
      <c r="C308" s="534"/>
      <c r="D308" s="534"/>
      <c r="E308" s="534"/>
      <c r="F308" s="530"/>
      <c r="G308" s="253">
        <f>ROUNDUP((SUM(G303:G307)*0.2),2)</f>
        <v>63.339999999999996</v>
      </c>
      <c r="H308" s="199"/>
      <c r="I308" s="212"/>
      <c r="J308" s="212"/>
      <c r="K308" s="213"/>
      <c r="L308" s="193"/>
      <c r="N308" s="193"/>
      <c r="O308" s="193"/>
      <c r="P308" s="193"/>
      <c r="Q308" s="193"/>
      <c r="R308" s="193"/>
      <c r="S308" s="193"/>
      <c r="T308" s="193"/>
      <c r="U308" s="193"/>
      <c r="V308" s="193"/>
    </row>
    <row r="309" spans="1:22" ht="12.75" customHeight="1" thickBot="1">
      <c r="A309" s="542"/>
      <c r="B309" s="543"/>
      <c r="C309" s="543"/>
      <c r="D309" s="543"/>
      <c r="E309" s="543"/>
      <c r="F309" s="543"/>
      <c r="G309" s="543"/>
      <c r="H309" s="543"/>
      <c r="I309" s="543"/>
      <c r="J309" s="543"/>
      <c r="K309" s="544"/>
      <c r="L309" s="193"/>
      <c r="M309" s="193"/>
      <c r="N309" s="193"/>
      <c r="O309" s="193"/>
      <c r="P309" s="193"/>
      <c r="Q309" s="193"/>
      <c r="R309" s="193"/>
      <c r="S309" s="193"/>
      <c r="T309" s="193"/>
      <c r="U309" s="193"/>
      <c r="V309" s="193"/>
    </row>
    <row r="310" spans="1:22" ht="12.75" customHeight="1">
      <c r="A310" s="214"/>
      <c r="B310" s="215"/>
      <c r="C310" s="215"/>
      <c r="D310" s="215"/>
      <c r="E310" s="215"/>
      <c r="F310" s="215"/>
      <c r="G310" s="215"/>
      <c r="H310" s="215"/>
      <c r="I310" s="215"/>
      <c r="J310" s="215"/>
      <c r="K310" s="216"/>
      <c r="L310" s="193"/>
      <c r="M310" s="193"/>
      <c r="N310" s="193"/>
      <c r="O310" s="193"/>
      <c r="P310" s="193"/>
      <c r="Q310" s="193"/>
      <c r="R310" s="193"/>
      <c r="S310" s="193"/>
      <c r="T310" s="193"/>
      <c r="U310" s="193"/>
      <c r="V310" s="193"/>
    </row>
    <row r="311" spans="1:22" ht="50.25" customHeight="1">
      <c r="A311" s="545"/>
      <c r="B311" s="546"/>
      <c r="C311" s="546"/>
      <c r="D311" s="546"/>
      <c r="E311" s="546"/>
      <c r="F311" s="546"/>
      <c r="G311" s="546"/>
      <c r="H311" s="546"/>
      <c r="I311" s="546"/>
      <c r="J311" s="193"/>
      <c r="K311" s="217"/>
      <c r="L311" s="193"/>
      <c r="M311" s="193"/>
      <c r="N311" s="193"/>
      <c r="O311" s="193"/>
      <c r="P311" s="193"/>
      <c r="Q311" s="193"/>
      <c r="R311" s="193"/>
      <c r="S311" s="193"/>
      <c r="T311" s="193"/>
      <c r="U311" s="193"/>
      <c r="V311" s="193"/>
    </row>
    <row r="312" spans="1:22" ht="12.75" customHeight="1">
      <c r="A312" s="547" t="s">
        <v>519</v>
      </c>
      <c r="B312" s="546"/>
      <c r="C312" s="546"/>
      <c r="D312" s="219"/>
      <c r="E312" s="219"/>
      <c r="F312" s="548" t="s">
        <v>519</v>
      </c>
      <c r="G312" s="546"/>
      <c r="H312" s="546"/>
      <c r="I312" s="219"/>
      <c r="J312" s="193"/>
      <c r="K312" s="217"/>
      <c r="L312" s="193"/>
      <c r="M312" s="193"/>
      <c r="N312" s="193"/>
      <c r="O312" s="193"/>
      <c r="P312" s="193"/>
      <c r="Q312" s="193"/>
      <c r="R312" s="193"/>
      <c r="S312" s="193"/>
      <c r="T312" s="193"/>
      <c r="U312" s="193"/>
      <c r="V312" s="193"/>
    </row>
    <row r="313" spans="1:22" ht="12.75" customHeight="1" thickBot="1">
      <c r="A313" s="549" t="s">
        <v>520</v>
      </c>
      <c r="B313" s="550"/>
      <c r="C313" s="550"/>
      <c r="D313" s="220"/>
      <c r="E313" s="220"/>
      <c r="F313" s="551" t="s">
        <v>520</v>
      </c>
      <c r="G313" s="550"/>
      <c r="H313" s="550"/>
      <c r="I313" s="220"/>
      <c r="J313" s="221"/>
      <c r="K313" s="222"/>
      <c r="L313" s="193"/>
      <c r="M313" s="193"/>
      <c r="N313" s="193"/>
      <c r="O313" s="193"/>
      <c r="P313" s="193"/>
      <c r="Q313" s="193"/>
      <c r="R313" s="193"/>
      <c r="S313" s="193"/>
      <c r="T313" s="193"/>
      <c r="U313" s="193"/>
      <c r="V313" s="193"/>
    </row>
    <row r="314" spans="1:22" ht="12.75" customHeight="1">
      <c r="A314" s="507" t="s">
        <v>508</v>
      </c>
      <c r="B314" s="508"/>
      <c r="C314" s="508"/>
      <c r="D314" s="508"/>
      <c r="E314" s="508"/>
      <c r="F314" s="508"/>
      <c r="G314" s="508"/>
      <c r="H314" s="508"/>
      <c r="I314" s="508"/>
      <c r="J314" s="508"/>
      <c r="K314" s="509"/>
      <c r="L314" s="193"/>
      <c r="M314" s="193"/>
      <c r="N314" s="193"/>
      <c r="O314" s="193"/>
      <c r="P314" s="193"/>
      <c r="Q314" s="193"/>
      <c r="R314" s="193"/>
      <c r="S314" s="193"/>
      <c r="T314" s="193"/>
      <c r="U314" s="193"/>
      <c r="V314" s="193"/>
    </row>
    <row r="315" spans="1:22" ht="12.75" customHeight="1" thickBot="1">
      <c r="A315" s="510"/>
      <c r="B315" s="511"/>
      <c r="C315" s="511"/>
      <c r="D315" s="511"/>
      <c r="E315" s="511"/>
      <c r="F315" s="511"/>
      <c r="G315" s="511"/>
      <c r="H315" s="511"/>
      <c r="I315" s="511"/>
      <c r="J315" s="511"/>
      <c r="K315" s="512"/>
      <c r="L315" s="193"/>
      <c r="M315" s="193"/>
      <c r="N315" s="193"/>
      <c r="O315" s="193"/>
      <c r="P315" s="193"/>
      <c r="Q315" s="193"/>
      <c r="R315" s="193"/>
      <c r="S315" s="193"/>
      <c r="T315" s="193"/>
      <c r="U315" s="193"/>
      <c r="V315" s="193"/>
    </row>
    <row r="316" spans="1:22" ht="42" customHeight="1">
      <c r="A316" s="195" t="s">
        <v>509</v>
      </c>
      <c r="B316" s="513" t="str">
        <f>B3</f>
        <v>OPTIMIZACIÓN Y MEJORAMIENTO DE LOS SISTEMAS DE ACUEDUCTO EN EL ÁREA RURAL DEL MUNICIPIO DE TUNJA-BOYACÁ</v>
      </c>
      <c r="C316" s="514"/>
      <c r="D316" s="514"/>
      <c r="E316" s="514"/>
      <c r="F316" s="514"/>
      <c r="G316" s="514"/>
      <c r="H316" s="514"/>
      <c r="I316" s="514"/>
      <c r="J316" s="514"/>
      <c r="K316" s="515"/>
      <c r="L316" s="193"/>
      <c r="M316" s="193"/>
      <c r="N316" s="193"/>
      <c r="O316" s="193"/>
      <c r="P316" s="193"/>
      <c r="Q316" s="193"/>
      <c r="R316" s="193"/>
      <c r="S316" s="193"/>
      <c r="T316" s="193"/>
      <c r="U316" s="193"/>
      <c r="V316" s="193"/>
    </row>
    <row r="317" spans="1:22" ht="12.75" customHeight="1">
      <c r="A317" s="516" t="s">
        <v>510</v>
      </c>
      <c r="B317" s="517"/>
      <c r="C317" s="518"/>
      <c r="D317" s="519"/>
      <c r="E317" s="519"/>
      <c r="F317" s="517"/>
      <c r="G317" s="520" t="s">
        <v>511</v>
      </c>
      <c r="H317" s="517"/>
      <c r="I317" s="520"/>
      <c r="J317" s="519"/>
      <c r="K317" s="521"/>
      <c r="L317" s="193"/>
      <c r="M317" s="193"/>
      <c r="N317" s="193"/>
      <c r="O317" s="193"/>
      <c r="P317" s="193"/>
      <c r="Q317" s="193"/>
      <c r="R317" s="193"/>
      <c r="S317" s="193"/>
      <c r="T317" s="193"/>
      <c r="U317" s="193"/>
      <c r="V317" s="193"/>
    </row>
    <row r="318" spans="1:22" ht="39.75" customHeight="1" thickBot="1">
      <c r="A318" s="196" t="s">
        <v>8</v>
      </c>
      <c r="B318" s="522" t="s">
        <v>235</v>
      </c>
      <c r="C318" s="523"/>
      <c r="D318" s="524" t="s">
        <v>10</v>
      </c>
      <c r="E318" s="525"/>
      <c r="F318" s="523"/>
      <c r="G318" s="526" t="s">
        <v>249</v>
      </c>
      <c r="H318" s="525"/>
      <c r="I318" s="525"/>
      <c r="J318" s="197" t="s">
        <v>9</v>
      </c>
      <c r="K318" s="198" t="s">
        <v>7</v>
      </c>
      <c r="L318" s="193"/>
      <c r="M318" s="193"/>
      <c r="N318" s="193"/>
      <c r="O318" s="193"/>
      <c r="P318" s="193"/>
      <c r="Q318" s="193"/>
      <c r="R318" s="193"/>
      <c r="S318" s="193"/>
      <c r="T318" s="193"/>
      <c r="U318" s="193"/>
      <c r="V318" s="193"/>
    </row>
    <row r="319" spans="1:22" ht="12.75" customHeight="1">
      <c r="A319" s="527" t="s">
        <v>512</v>
      </c>
      <c r="B319" s="528"/>
      <c r="C319" s="531" t="s">
        <v>5</v>
      </c>
      <c r="D319" s="533" t="s">
        <v>513</v>
      </c>
      <c r="E319" s="534"/>
      <c r="F319" s="530"/>
      <c r="G319" s="531" t="s">
        <v>11</v>
      </c>
      <c r="H319" s="535" t="s">
        <v>514</v>
      </c>
      <c r="I319" s="511"/>
      <c r="J319" s="511"/>
      <c r="K319" s="512"/>
      <c r="L319" s="193"/>
      <c r="M319" s="193"/>
      <c r="N319" s="193"/>
      <c r="O319" s="193"/>
      <c r="P319" s="193"/>
      <c r="Q319" s="193"/>
      <c r="R319" s="193"/>
      <c r="S319" s="193"/>
      <c r="T319" s="193"/>
      <c r="U319" s="193"/>
      <c r="V319" s="193"/>
    </row>
    <row r="320" spans="1:22" ht="12.75" customHeight="1">
      <c r="A320" s="510"/>
      <c r="B320" s="528"/>
      <c r="C320" s="558"/>
      <c r="D320" s="226" t="s">
        <v>515</v>
      </c>
      <c r="E320" s="226" t="s">
        <v>516</v>
      </c>
      <c r="F320" s="226" t="s">
        <v>517</v>
      </c>
      <c r="G320" s="558"/>
      <c r="H320" s="536"/>
      <c r="I320" s="534"/>
      <c r="J320" s="534"/>
      <c r="K320" s="537"/>
      <c r="L320" s="193"/>
      <c r="M320" s="193"/>
      <c r="N320" s="193"/>
      <c r="O320" s="193"/>
      <c r="P320" s="193"/>
      <c r="Q320" s="193"/>
      <c r="R320" s="193"/>
      <c r="S320" s="193"/>
      <c r="T320" s="193"/>
      <c r="U320" s="193"/>
      <c r="V320" s="193"/>
    </row>
    <row r="321" spans="1:22" ht="12.75" customHeight="1">
      <c r="A321" s="540" t="s">
        <v>535</v>
      </c>
      <c r="B321" s="559" t="s">
        <v>536</v>
      </c>
      <c r="C321" s="209"/>
      <c r="D321" s="208">
        <v>910</v>
      </c>
      <c r="E321" s="210"/>
      <c r="F321" s="211"/>
      <c r="G321" s="237">
        <f>D321</f>
        <v>910</v>
      </c>
      <c r="H321" s="206"/>
      <c r="I321" s="206"/>
      <c r="J321" s="206"/>
      <c r="K321" s="207"/>
      <c r="L321" s="193"/>
      <c r="M321" s="193"/>
      <c r="N321" s="193"/>
      <c r="O321" s="193"/>
      <c r="P321" s="193"/>
      <c r="Q321" s="193"/>
      <c r="R321" s="193"/>
      <c r="S321" s="193"/>
      <c r="T321" s="193"/>
      <c r="U321" s="193"/>
      <c r="V321" s="193"/>
    </row>
    <row r="322" spans="1:22" ht="12.75" customHeight="1">
      <c r="A322" s="540"/>
      <c r="B322" s="559"/>
      <c r="C322" s="209"/>
      <c r="D322" s="208"/>
      <c r="E322" s="210"/>
      <c r="F322" s="211"/>
      <c r="G322" s="237"/>
      <c r="H322" s="206"/>
      <c r="I322" s="206"/>
      <c r="J322" s="206"/>
      <c r="K322" s="207"/>
      <c r="L322" s="193"/>
      <c r="M322" s="193"/>
      <c r="N322" s="193"/>
      <c r="O322" s="193"/>
      <c r="P322" s="193"/>
      <c r="Q322" s="193"/>
      <c r="R322" s="193"/>
      <c r="S322" s="193"/>
      <c r="T322" s="193"/>
      <c r="U322" s="193"/>
      <c r="V322" s="193"/>
    </row>
    <row r="323" spans="1:22" ht="12.75" customHeight="1">
      <c r="A323" s="540"/>
      <c r="B323" s="559"/>
      <c r="C323" s="209"/>
      <c r="D323" s="208"/>
      <c r="E323" s="210"/>
      <c r="F323" s="211"/>
      <c r="G323" s="237"/>
      <c r="H323" s="206"/>
      <c r="I323" s="206"/>
      <c r="J323" s="206"/>
      <c r="K323" s="207"/>
      <c r="L323" s="193"/>
      <c r="M323" s="193"/>
      <c r="N323" s="193"/>
      <c r="O323" s="193"/>
      <c r="P323" s="193"/>
      <c r="Q323" s="193"/>
      <c r="R323" s="193"/>
      <c r="S323" s="193"/>
      <c r="T323" s="193"/>
      <c r="U323" s="193"/>
      <c r="V323" s="193"/>
    </row>
    <row r="324" spans="1:22" ht="12.75" customHeight="1">
      <c r="A324" s="540"/>
      <c r="B324" s="559"/>
      <c r="C324" s="209"/>
      <c r="D324" s="208"/>
      <c r="E324" s="210"/>
      <c r="F324" s="211"/>
      <c r="G324" s="237"/>
      <c r="H324" s="206"/>
      <c r="I324" s="206"/>
      <c r="J324" s="206"/>
      <c r="K324" s="207"/>
      <c r="L324" s="193"/>
      <c r="M324" s="193"/>
      <c r="N324" s="193"/>
      <c r="O324" s="193"/>
      <c r="P324" s="193"/>
      <c r="Q324" s="193"/>
      <c r="R324" s="193"/>
      <c r="S324" s="193"/>
      <c r="T324" s="193"/>
      <c r="U324" s="193"/>
      <c r="V324" s="193"/>
    </row>
    <row r="325" spans="1:22" ht="15" customHeight="1">
      <c r="A325" s="540"/>
      <c r="B325" s="559"/>
      <c r="C325" s="209"/>
      <c r="D325" s="239"/>
      <c r="E325" s="239"/>
      <c r="F325" s="239"/>
      <c r="G325" s="237"/>
      <c r="K325" s="207"/>
    </row>
    <row r="326" spans="1:22" ht="12.75" customHeight="1" thickBot="1">
      <c r="A326" s="541" t="s">
        <v>11</v>
      </c>
      <c r="B326" s="534"/>
      <c r="C326" s="534"/>
      <c r="D326" s="534"/>
      <c r="E326" s="534"/>
      <c r="F326" s="530"/>
      <c r="G326" s="253">
        <f>ROUNDUP((SUM(G321:G325)),2)</f>
        <v>910</v>
      </c>
      <c r="H326" s="199"/>
      <c r="I326" s="212"/>
      <c r="J326" s="212"/>
      <c r="K326" s="213"/>
      <c r="L326" s="193"/>
      <c r="N326" s="193"/>
      <c r="O326" s="193"/>
      <c r="P326" s="193"/>
      <c r="Q326" s="193"/>
      <c r="R326" s="193"/>
      <c r="S326" s="193"/>
      <c r="T326" s="193"/>
      <c r="U326" s="193"/>
      <c r="V326" s="193"/>
    </row>
    <row r="327" spans="1:22" ht="12.75" customHeight="1" thickBot="1">
      <c r="A327" s="542"/>
      <c r="B327" s="543"/>
      <c r="C327" s="543"/>
      <c r="D327" s="543"/>
      <c r="E327" s="543"/>
      <c r="F327" s="543"/>
      <c r="G327" s="543"/>
      <c r="H327" s="543"/>
      <c r="I327" s="543"/>
      <c r="J327" s="543"/>
      <c r="K327" s="544"/>
      <c r="L327" s="193"/>
      <c r="M327" s="193"/>
      <c r="N327" s="193"/>
      <c r="O327" s="193"/>
      <c r="P327" s="193"/>
      <c r="Q327" s="193"/>
      <c r="R327" s="193"/>
      <c r="S327" s="193"/>
      <c r="T327" s="193"/>
      <c r="U327" s="193"/>
      <c r="V327" s="193"/>
    </row>
    <row r="328" spans="1:22" ht="12.75" customHeight="1">
      <c r="A328" s="214"/>
      <c r="B328" s="215"/>
      <c r="C328" s="215"/>
      <c r="D328" s="215"/>
      <c r="E328" s="215"/>
      <c r="F328" s="215"/>
      <c r="G328" s="215"/>
      <c r="H328" s="215"/>
      <c r="I328" s="215"/>
      <c r="J328" s="215"/>
      <c r="K328" s="216"/>
      <c r="L328" s="193"/>
      <c r="M328" s="193"/>
      <c r="N328" s="193"/>
      <c r="O328" s="193"/>
      <c r="P328" s="193"/>
      <c r="Q328" s="193"/>
      <c r="R328" s="193"/>
      <c r="S328" s="193"/>
      <c r="T328" s="193"/>
      <c r="U328" s="193"/>
      <c r="V328" s="193"/>
    </row>
    <row r="329" spans="1:22" ht="50.25" customHeight="1">
      <c r="A329" s="545"/>
      <c r="B329" s="546"/>
      <c r="C329" s="546"/>
      <c r="D329" s="546"/>
      <c r="E329" s="546"/>
      <c r="F329" s="546"/>
      <c r="G329" s="546"/>
      <c r="H329" s="546"/>
      <c r="I329" s="546"/>
      <c r="J329" s="193"/>
      <c r="K329" s="217"/>
      <c r="L329" s="193"/>
      <c r="M329" s="193"/>
      <c r="N329" s="193"/>
      <c r="O329" s="193"/>
      <c r="P329" s="193"/>
      <c r="Q329" s="193"/>
      <c r="R329" s="193"/>
      <c r="S329" s="193"/>
      <c r="T329" s="193"/>
      <c r="U329" s="193"/>
      <c r="V329" s="193"/>
    </row>
    <row r="330" spans="1:22" ht="12.75" customHeight="1">
      <c r="A330" s="547" t="s">
        <v>519</v>
      </c>
      <c r="B330" s="546"/>
      <c r="C330" s="546"/>
      <c r="D330" s="219"/>
      <c r="E330" s="219"/>
      <c r="F330" s="548" t="s">
        <v>519</v>
      </c>
      <c r="G330" s="546"/>
      <c r="H330" s="546"/>
      <c r="I330" s="219"/>
      <c r="J330" s="193"/>
      <c r="K330" s="217"/>
      <c r="L330" s="193"/>
      <c r="M330" s="193"/>
      <c r="N330" s="193"/>
      <c r="O330" s="193"/>
      <c r="P330" s="193"/>
      <c r="Q330" s="193"/>
      <c r="R330" s="193"/>
      <c r="S330" s="193"/>
      <c r="T330" s="193"/>
      <c r="U330" s="193"/>
      <c r="V330" s="193"/>
    </row>
    <row r="331" spans="1:22" ht="12.75" customHeight="1" thickBot="1">
      <c r="A331" s="549" t="s">
        <v>520</v>
      </c>
      <c r="B331" s="550"/>
      <c r="C331" s="550"/>
      <c r="D331" s="220"/>
      <c r="E331" s="220"/>
      <c r="F331" s="551" t="s">
        <v>520</v>
      </c>
      <c r="G331" s="550"/>
      <c r="H331" s="550"/>
      <c r="I331" s="220"/>
      <c r="J331" s="221"/>
      <c r="K331" s="222"/>
      <c r="L331" s="193"/>
      <c r="M331" s="193"/>
      <c r="N331" s="193"/>
      <c r="O331" s="193"/>
      <c r="P331" s="193"/>
      <c r="Q331" s="193"/>
      <c r="R331" s="193"/>
      <c r="S331" s="193"/>
      <c r="T331" s="193"/>
      <c r="U331" s="193"/>
      <c r="V331" s="193"/>
    </row>
    <row r="332" spans="1:22" ht="12.75" customHeight="1">
      <c r="A332" s="507" t="s">
        <v>508</v>
      </c>
      <c r="B332" s="508"/>
      <c r="C332" s="508"/>
      <c r="D332" s="508"/>
      <c r="E332" s="508"/>
      <c r="F332" s="508"/>
      <c r="G332" s="508"/>
      <c r="H332" s="508"/>
      <c r="I332" s="508"/>
      <c r="J332" s="508"/>
      <c r="K332" s="509"/>
      <c r="L332" s="193"/>
      <c r="M332" s="193"/>
      <c r="N332" s="193"/>
      <c r="O332" s="193"/>
      <c r="P332" s="193"/>
      <c r="Q332" s="193"/>
      <c r="R332" s="193"/>
      <c r="S332" s="193"/>
      <c r="T332" s="193"/>
      <c r="U332" s="193"/>
      <c r="V332" s="193"/>
    </row>
    <row r="333" spans="1:22" ht="12.75" customHeight="1" thickBot="1">
      <c r="A333" s="510"/>
      <c r="B333" s="511"/>
      <c r="C333" s="511"/>
      <c r="D333" s="511"/>
      <c r="E333" s="511"/>
      <c r="F333" s="511"/>
      <c r="G333" s="511"/>
      <c r="H333" s="511"/>
      <c r="I333" s="511"/>
      <c r="J333" s="511"/>
      <c r="K333" s="512"/>
      <c r="L333" s="193"/>
      <c r="M333" s="193"/>
      <c r="N333" s="193"/>
      <c r="O333" s="193"/>
      <c r="P333" s="193"/>
      <c r="Q333" s="193"/>
      <c r="R333" s="193"/>
      <c r="S333" s="193"/>
      <c r="T333" s="193"/>
      <c r="U333" s="193"/>
      <c r="V333" s="193"/>
    </row>
    <row r="334" spans="1:22" ht="42" customHeight="1">
      <c r="A334" s="195" t="s">
        <v>509</v>
      </c>
      <c r="B334" s="513" t="str">
        <f>B3</f>
        <v>OPTIMIZACIÓN Y MEJORAMIENTO DE LOS SISTEMAS DE ACUEDUCTO EN EL ÁREA RURAL DEL MUNICIPIO DE TUNJA-BOYACÁ</v>
      </c>
      <c r="C334" s="514"/>
      <c r="D334" s="514"/>
      <c r="E334" s="514"/>
      <c r="F334" s="514"/>
      <c r="G334" s="514"/>
      <c r="H334" s="514"/>
      <c r="I334" s="514"/>
      <c r="J334" s="514"/>
      <c r="K334" s="515"/>
      <c r="L334" s="193"/>
      <c r="M334" s="193"/>
      <c r="N334" s="193"/>
      <c r="O334" s="193"/>
      <c r="P334" s="193"/>
      <c r="Q334" s="193"/>
      <c r="R334" s="193"/>
      <c r="S334" s="193"/>
      <c r="T334" s="193"/>
      <c r="U334" s="193"/>
      <c r="V334" s="193"/>
    </row>
    <row r="335" spans="1:22" ht="12.75" customHeight="1">
      <c r="A335" s="516" t="s">
        <v>510</v>
      </c>
      <c r="B335" s="517"/>
      <c r="C335" s="518"/>
      <c r="D335" s="519"/>
      <c r="E335" s="519"/>
      <c r="F335" s="517"/>
      <c r="G335" s="520" t="s">
        <v>511</v>
      </c>
      <c r="H335" s="517"/>
      <c r="I335" s="520"/>
      <c r="J335" s="519"/>
      <c r="K335" s="521"/>
      <c r="L335" s="193"/>
      <c r="M335" s="193"/>
      <c r="N335" s="193"/>
      <c r="O335" s="193"/>
      <c r="P335" s="193"/>
      <c r="Q335" s="193"/>
      <c r="R335" s="193"/>
      <c r="S335" s="193"/>
      <c r="T335" s="193"/>
      <c r="U335" s="193"/>
      <c r="V335" s="193"/>
    </row>
    <row r="336" spans="1:22" ht="39.75" customHeight="1" thickBot="1">
      <c r="A336" s="196" t="s">
        <v>8</v>
      </c>
      <c r="B336" s="522" t="s">
        <v>236</v>
      </c>
      <c r="C336" s="523"/>
      <c r="D336" s="524" t="s">
        <v>10</v>
      </c>
      <c r="E336" s="525"/>
      <c r="F336" s="523"/>
      <c r="G336" s="526" t="s">
        <v>251</v>
      </c>
      <c r="H336" s="525"/>
      <c r="I336" s="525"/>
      <c r="J336" s="197" t="s">
        <v>9</v>
      </c>
      <c r="K336" s="198" t="s">
        <v>7</v>
      </c>
      <c r="L336" s="193"/>
      <c r="M336" s="193"/>
      <c r="N336" s="193"/>
      <c r="O336" s="193"/>
      <c r="P336" s="193"/>
      <c r="Q336" s="193"/>
      <c r="R336" s="193"/>
      <c r="S336" s="193"/>
      <c r="T336" s="193"/>
      <c r="U336" s="193"/>
      <c r="V336" s="193"/>
    </row>
    <row r="337" spans="1:22" ht="12.75" customHeight="1">
      <c r="A337" s="527" t="s">
        <v>512</v>
      </c>
      <c r="B337" s="528"/>
      <c r="C337" s="531" t="s">
        <v>5</v>
      </c>
      <c r="D337" s="533" t="s">
        <v>513</v>
      </c>
      <c r="E337" s="534"/>
      <c r="F337" s="530"/>
      <c r="G337" s="531" t="s">
        <v>11</v>
      </c>
      <c r="H337" s="535" t="s">
        <v>514</v>
      </c>
      <c r="I337" s="511"/>
      <c r="J337" s="511"/>
      <c r="K337" s="512"/>
      <c r="L337" s="193"/>
      <c r="M337" s="193"/>
      <c r="N337" s="193"/>
      <c r="O337" s="193"/>
      <c r="P337" s="193"/>
      <c r="Q337" s="193"/>
      <c r="R337" s="193"/>
      <c r="S337" s="193"/>
      <c r="T337" s="193"/>
      <c r="U337" s="193"/>
      <c r="V337" s="193"/>
    </row>
    <row r="338" spans="1:22" ht="12.75" customHeight="1">
      <c r="A338" s="510"/>
      <c r="B338" s="528"/>
      <c r="C338" s="558"/>
      <c r="D338" s="226" t="s">
        <v>515</v>
      </c>
      <c r="E338" s="226" t="s">
        <v>516</v>
      </c>
      <c r="F338" s="226" t="s">
        <v>517</v>
      </c>
      <c r="G338" s="558"/>
      <c r="H338" s="536"/>
      <c r="I338" s="534"/>
      <c r="J338" s="534"/>
      <c r="K338" s="537"/>
      <c r="L338" s="193"/>
      <c r="M338" s="193"/>
      <c r="N338" s="193"/>
      <c r="O338" s="193"/>
      <c r="P338" s="193"/>
      <c r="Q338" s="193"/>
      <c r="R338" s="193"/>
      <c r="S338" s="193"/>
      <c r="T338" s="193"/>
      <c r="U338" s="193"/>
      <c r="V338" s="193"/>
    </row>
    <row r="339" spans="1:22" ht="12.75" customHeight="1">
      <c r="A339" s="540" t="s">
        <v>535</v>
      </c>
      <c r="B339" s="559" t="s">
        <v>536</v>
      </c>
      <c r="C339" s="209"/>
      <c r="D339" s="208">
        <v>910</v>
      </c>
      <c r="E339" s="210"/>
      <c r="F339" s="211"/>
      <c r="G339" s="237">
        <f>D339</f>
        <v>910</v>
      </c>
      <c r="H339" s="206"/>
      <c r="I339" s="206"/>
      <c r="J339" s="206"/>
      <c r="K339" s="207"/>
      <c r="L339" s="193"/>
      <c r="M339" s="193"/>
      <c r="N339" s="193"/>
      <c r="O339" s="193"/>
      <c r="P339" s="193"/>
      <c r="Q339" s="193"/>
      <c r="R339" s="193"/>
      <c r="S339" s="193"/>
      <c r="T339" s="193"/>
      <c r="U339" s="193"/>
      <c r="V339" s="193"/>
    </row>
    <row r="340" spans="1:22" ht="12.75" customHeight="1">
      <c r="A340" s="540"/>
      <c r="B340" s="559"/>
      <c r="C340" s="209"/>
      <c r="D340" s="208"/>
      <c r="E340" s="210"/>
      <c r="F340" s="211"/>
      <c r="G340" s="237"/>
      <c r="H340" s="206"/>
      <c r="I340" s="206"/>
      <c r="J340" s="206"/>
      <c r="K340" s="207"/>
      <c r="L340" s="193"/>
      <c r="M340" s="193"/>
      <c r="N340" s="193"/>
      <c r="O340" s="193"/>
      <c r="P340" s="193"/>
      <c r="Q340" s="193"/>
      <c r="R340" s="193"/>
      <c r="S340" s="193"/>
      <c r="T340" s="193"/>
      <c r="U340" s="193"/>
      <c r="V340" s="193"/>
    </row>
    <row r="341" spans="1:22" ht="12.75" customHeight="1">
      <c r="A341" s="540"/>
      <c r="B341" s="559"/>
      <c r="C341" s="209"/>
      <c r="D341" s="208"/>
      <c r="E341" s="210"/>
      <c r="F341" s="211"/>
      <c r="G341" s="237"/>
      <c r="H341" s="206"/>
      <c r="I341" s="206"/>
      <c r="J341" s="206"/>
      <c r="K341" s="207"/>
      <c r="L341" s="193"/>
      <c r="M341" s="193"/>
      <c r="N341" s="193"/>
      <c r="O341" s="193"/>
      <c r="P341" s="193"/>
      <c r="Q341" s="193"/>
      <c r="R341" s="193"/>
      <c r="S341" s="193"/>
      <c r="T341" s="193"/>
      <c r="U341" s="193"/>
      <c r="V341" s="193"/>
    </row>
    <row r="342" spans="1:22" ht="12.75" customHeight="1">
      <c r="A342" s="540"/>
      <c r="B342" s="559"/>
      <c r="C342" s="209"/>
      <c r="D342" s="208"/>
      <c r="E342" s="210"/>
      <c r="F342" s="211"/>
      <c r="G342" s="237"/>
      <c r="H342" s="206"/>
      <c r="I342" s="206"/>
      <c r="J342" s="206"/>
      <c r="K342" s="207"/>
      <c r="L342" s="193"/>
      <c r="M342" s="193"/>
      <c r="N342" s="193"/>
      <c r="O342" s="193"/>
      <c r="P342" s="193"/>
      <c r="Q342" s="193"/>
      <c r="R342" s="193"/>
      <c r="S342" s="193"/>
      <c r="T342" s="193"/>
      <c r="U342" s="193"/>
      <c r="V342" s="193"/>
    </row>
    <row r="343" spans="1:22" ht="15" customHeight="1">
      <c r="A343" s="540"/>
      <c r="B343" s="559"/>
      <c r="C343" s="209"/>
      <c r="D343" s="239"/>
      <c r="E343" s="239"/>
      <c r="F343" s="239"/>
      <c r="G343" s="237"/>
      <c r="K343" s="207"/>
    </row>
    <row r="344" spans="1:22" ht="12.75" customHeight="1" thickBot="1">
      <c r="A344" s="541" t="s">
        <v>11</v>
      </c>
      <c r="B344" s="534"/>
      <c r="C344" s="534"/>
      <c r="D344" s="534"/>
      <c r="E344" s="534"/>
      <c r="F344" s="530"/>
      <c r="G344" s="253">
        <f>ROUNDUP((SUM(G339:G343)),2)</f>
        <v>910</v>
      </c>
      <c r="H344" s="199"/>
      <c r="I344" s="212"/>
      <c r="J344" s="212"/>
      <c r="K344" s="213"/>
      <c r="L344" s="193"/>
      <c r="N344" s="193"/>
      <c r="O344" s="193"/>
      <c r="P344" s="193"/>
      <c r="Q344" s="193"/>
      <c r="R344" s="193"/>
      <c r="S344" s="193"/>
      <c r="T344" s="193"/>
      <c r="U344" s="193"/>
      <c r="V344" s="193"/>
    </row>
    <row r="345" spans="1:22" ht="12.75" customHeight="1" thickBot="1">
      <c r="A345" s="542"/>
      <c r="B345" s="543"/>
      <c r="C345" s="543"/>
      <c r="D345" s="543"/>
      <c r="E345" s="543"/>
      <c r="F345" s="543"/>
      <c r="G345" s="543"/>
      <c r="H345" s="543"/>
      <c r="I345" s="543"/>
      <c r="J345" s="543"/>
      <c r="K345" s="544"/>
      <c r="L345" s="193"/>
      <c r="M345" s="193"/>
      <c r="N345" s="193"/>
      <c r="O345" s="193"/>
      <c r="P345" s="193"/>
      <c r="Q345" s="193"/>
      <c r="R345" s="193"/>
      <c r="S345" s="193"/>
      <c r="T345" s="193"/>
      <c r="U345" s="193"/>
      <c r="V345" s="193"/>
    </row>
    <row r="346" spans="1:22" ht="12.75" customHeight="1">
      <c r="A346" s="214"/>
      <c r="B346" s="215"/>
      <c r="C346" s="215"/>
      <c r="D346" s="215"/>
      <c r="E346" s="215"/>
      <c r="F346" s="215"/>
      <c r="G346" s="215"/>
      <c r="H346" s="215"/>
      <c r="I346" s="215"/>
      <c r="J346" s="215"/>
      <c r="K346" s="216"/>
      <c r="L346" s="193"/>
      <c r="M346" s="193"/>
      <c r="N346" s="193"/>
      <c r="O346" s="193"/>
      <c r="P346" s="193"/>
      <c r="Q346" s="193"/>
      <c r="R346" s="193"/>
      <c r="S346" s="193"/>
      <c r="T346" s="193"/>
      <c r="U346" s="193"/>
      <c r="V346" s="193"/>
    </row>
    <row r="347" spans="1:22" ht="50.25" customHeight="1">
      <c r="A347" s="545"/>
      <c r="B347" s="546"/>
      <c r="C347" s="546"/>
      <c r="D347" s="546"/>
      <c r="E347" s="546"/>
      <c r="F347" s="546"/>
      <c r="G347" s="546"/>
      <c r="H347" s="546"/>
      <c r="I347" s="546"/>
      <c r="J347" s="193"/>
      <c r="K347" s="217"/>
      <c r="L347" s="193"/>
      <c r="M347" s="193"/>
      <c r="N347" s="193"/>
      <c r="O347" s="193"/>
      <c r="P347" s="193"/>
      <c r="Q347" s="193"/>
      <c r="R347" s="193"/>
      <c r="S347" s="193"/>
      <c r="T347" s="193"/>
      <c r="U347" s="193"/>
      <c r="V347" s="193"/>
    </row>
    <row r="348" spans="1:22" ht="12.75" customHeight="1">
      <c r="A348" s="547" t="s">
        <v>519</v>
      </c>
      <c r="B348" s="546"/>
      <c r="C348" s="546"/>
      <c r="D348" s="219"/>
      <c r="E348" s="219"/>
      <c r="F348" s="548" t="s">
        <v>519</v>
      </c>
      <c r="G348" s="546"/>
      <c r="H348" s="546"/>
      <c r="I348" s="219"/>
      <c r="J348" s="193"/>
      <c r="K348" s="217"/>
      <c r="L348" s="193"/>
      <c r="M348" s="193"/>
      <c r="N348" s="193"/>
      <c r="O348" s="193"/>
      <c r="P348" s="193"/>
      <c r="Q348" s="193"/>
      <c r="R348" s="193"/>
      <c r="S348" s="193"/>
      <c r="T348" s="193"/>
      <c r="U348" s="193"/>
      <c r="V348" s="193"/>
    </row>
    <row r="349" spans="1:22" ht="12.75" customHeight="1" thickBot="1">
      <c r="A349" s="549" t="s">
        <v>520</v>
      </c>
      <c r="B349" s="550"/>
      <c r="C349" s="550"/>
      <c r="D349" s="220"/>
      <c r="E349" s="220"/>
      <c r="F349" s="551" t="s">
        <v>520</v>
      </c>
      <c r="G349" s="550"/>
      <c r="H349" s="550"/>
      <c r="I349" s="220"/>
      <c r="J349" s="221"/>
      <c r="K349" s="222"/>
      <c r="L349" s="193"/>
      <c r="M349" s="193"/>
      <c r="N349" s="193"/>
      <c r="O349" s="193"/>
      <c r="P349" s="193"/>
      <c r="Q349" s="193"/>
      <c r="R349" s="193"/>
      <c r="S349" s="193"/>
      <c r="T349" s="193"/>
      <c r="U349" s="193"/>
      <c r="V349" s="193"/>
    </row>
    <row r="350" spans="1:22" ht="12.75" customHeight="1">
      <c r="A350" s="507" t="s">
        <v>508</v>
      </c>
      <c r="B350" s="508"/>
      <c r="C350" s="508"/>
      <c r="D350" s="508"/>
      <c r="E350" s="508"/>
      <c r="F350" s="508"/>
      <c r="G350" s="508"/>
      <c r="H350" s="508"/>
      <c r="I350" s="508"/>
      <c r="J350" s="508"/>
      <c r="K350" s="509"/>
      <c r="L350" s="193"/>
      <c r="M350" s="193"/>
      <c r="N350" s="193"/>
      <c r="O350" s="193"/>
      <c r="P350" s="193"/>
      <c r="Q350" s="193"/>
      <c r="R350" s="193"/>
      <c r="S350" s="193"/>
      <c r="T350" s="193"/>
      <c r="U350" s="193"/>
      <c r="V350" s="193"/>
    </row>
    <row r="351" spans="1:22" ht="12.75" customHeight="1" thickBot="1">
      <c r="A351" s="510"/>
      <c r="B351" s="511"/>
      <c r="C351" s="511"/>
      <c r="D351" s="511"/>
      <c r="E351" s="511"/>
      <c r="F351" s="511"/>
      <c r="G351" s="511"/>
      <c r="H351" s="511"/>
      <c r="I351" s="511"/>
      <c r="J351" s="511"/>
      <c r="K351" s="512"/>
      <c r="L351" s="193"/>
      <c r="M351" s="193"/>
      <c r="N351" s="193"/>
      <c r="O351" s="193"/>
      <c r="P351" s="193"/>
      <c r="Q351" s="193"/>
      <c r="R351" s="193"/>
      <c r="S351" s="193"/>
      <c r="T351" s="193"/>
      <c r="U351" s="193"/>
      <c r="V351" s="193"/>
    </row>
    <row r="352" spans="1:22" ht="42" customHeight="1">
      <c r="A352" s="195" t="s">
        <v>509</v>
      </c>
      <c r="B352" s="513" t="str">
        <f>B3</f>
        <v>OPTIMIZACIÓN Y MEJORAMIENTO DE LOS SISTEMAS DE ACUEDUCTO EN EL ÁREA RURAL DEL MUNICIPIO DE TUNJA-BOYACÁ</v>
      </c>
      <c r="C352" s="514"/>
      <c r="D352" s="514"/>
      <c r="E352" s="514"/>
      <c r="F352" s="514"/>
      <c r="G352" s="514"/>
      <c r="H352" s="514"/>
      <c r="I352" s="514"/>
      <c r="J352" s="514"/>
      <c r="K352" s="515"/>
      <c r="L352" s="193"/>
      <c r="M352" s="193"/>
      <c r="N352" s="193"/>
      <c r="O352" s="193"/>
      <c r="P352" s="193"/>
      <c r="Q352" s="193"/>
      <c r="R352" s="193"/>
      <c r="S352" s="193"/>
      <c r="T352" s="193"/>
      <c r="U352" s="193"/>
      <c r="V352" s="193"/>
    </row>
    <row r="353" spans="1:22" ht="12.75" customHeight="1">
      <c r="A353" s="516" t="s">
        <v>510</v>
      </c>
      <c r="B353" s="517"/>
      <c r="C353" s="518"/>
      <c r="D353" s="519"/>
      <c r="E353" s="519"/>
      <c r="F353" s="517"/>
      <c r="G353" s="520" t="s">
        <v>511</v>
      </c>
      <c r="H353" s="517"/>
      <c r="I353" s="520"/>
      <c r="J353" s="519"/>
      <c r="K353" s="521"/>
      <c r="L353" s="193"/>
      <c r="M353" s="193"/>
      <c r="N353" s="193"/>
      <c r="O353" s="193"/>
      <c r="P353" s="193"/>
      <c r="Q353" s="193"/>
      <c r="R353" s="193"/>
      <c r="S353" s="193"/>
      <c r="T353" s="193"/>
      <c r="U353" s="193"/>
      <c r="V353" s="193"/>
    </row>
    <row r="354" spans="1:22" ht="39.75" customHeight="1" thickBot="1">
      <c r="A354" s="196" t="s">
        <v>8</v>
      </c>
      <c r="B354" s="522" t="s">
        <v>237</v>
      </c>
      <c r="C354" s="523"/>
      <c r="D354" s="524" t="s">
        <v>10</v>
      </c>
      <c r="E354" s="525"/>
      <c r="F354" s="523"/>
      <c r="G354" s="526" t="s">
        <v>253</v>
      </c>
      <c r="H354" s="525"/>
      <c r="I354" s="525"/>
      <c r="J354" s="197" t="s">
        <v>9</v>
      </c>
      <c r="K354" s="198" t="s">
        <v>12</v>
      </c>
      <c r="L354" s="193"/>
      <c r="M354" s="193"/>
      <c r="N354" s="193"/>
      <c r="O354" s="193"/>
      <c r="P354" s="193"/>
      <c r="Q354" s="193"/>
      <c r="R354" s="193"/>
      <c r="S354" s="193"/>
      <c r="T354" s="193"/>
      <c r="U354" s="193"/>
      <c r="V354" s="193"/>
    </row>
    <row r="355" spans="1:22" ht="12.75" customHeight="1">
      <c r="A355" s="527" t="s">
        <v>512</v>
      </c>
      <c r="B355" s="528"/>
      <c r="C355" s="531" t="s">
        <v>5</v>
      </c>
      <c r="D355" s="533" t="s">
        <v>513</v>
      </c>
      <c r="E355" s="534"/>
      <c r="F355" s="530"/>
      <c r="G355" s="531" t="s">
        <v>11</v>
      </c>
      <c r="H355" s="535" t="s">
        <v>514</v>
      </c>
      <c r="I355" s="511"/>
      <c r="J355" s="511"/>
      <c r="K355" s="512"/>
      <c r="L355" s="193"/>
      <c r="M355" s="193"/>
      <c r="N355" s="193"/>
      <c r="O355" s="193"/>
      <c r="P355" s="193"/>
      <c r="Q355" s="193"/>
      <c r="R355" s="193"/>
      <c r="S355" s="193"/>
      <c r="T355" s="193"/>
      <c r="U355" s="193"/>
      <c r="V355" s="193"/>
    </row>
    <row r="356" spans="1:22" ht="12.75" customHeight="1">
      <c r="A356" s="510"/>
      <c r="B356" s="528"/>
      <c r="C356" s="558"/>
      <c r="D356" s="226" t="s">
        <v>515</v>
      </c>
      <c r="E356" s="226" t="s">
        <v>516</v>
      </c>
      <c r="F356" s="226" t="s">
        <v>517</v>
      </c>
      <c r="G356" s="558"/>
      <c r="H356" s="536"/>
      <c r="I356" s="534"/>
      <c r="J356" s="534"/>
      <c r="K356" s="537"/>
      <c r="L356" s="193"/>
      <c r="M356" s="193"/>
      <c r="N356" s="193"/>
      <c r="O356" s="193"/>
      <c r="P356" s="193"/>
      <c r="Q356" s="193"/>
      <c r="R356" s="193"/>
      <c r="S356" s="193"/>
      <c r="T356" s="193"/>
      <c r="U356" s="193"/>
      <c r="V356" s="193"/>
    </row>
    <row r="357" spans="1:22" ht="12.75" customHeight="1">
      <c r="A357" s="540" t="s">
        <v>537</v>
      </c>
      <c r="B357" s="559"/>
      <c r="C357" s="209">
        <v>87.51</v>
      </c>
      <c r="D357" s="208"/>
      <c r="E357" s="210"/>
      <c r="F357" s="208"/>
      <c r="G357" s="237">
        <f>C357</f>
        <v>87.51</v>
      </c>
      <c r="H357" s="206"/>
      <c r="I357" s="206"/>
      <c r="J357" s="206"/>
      <c r="K357" s="207"/>
      <c r="L357" s="193"/>
      <c r="M357" s="193"/>
      <c r="N357" s="193"/>
      <c r="O357" s="193"/>
      <c r="P357" s="193"/>
      <c r="Q357" s="193"/>
      <c r="R357" s="193"/>
      <c r="S357" s="193"/>
      <c r="T357" s="193"/>
      <c r="U357" s="193"/>
      <c r="V357" s="193"/>
    </row>
    <row r="358" spans="1:22" ht="12.75" customHeight="1">
      <c r="A358" s="540"/>
      <c r="B358" s="559"/>
      <c r="C358" s="209"/>
      <c r="D358" s="208"/>
      <c r="E358" s="210"/>
      <c r="F358" s="208"/>
      <c r="G358" s="237"/>
      <c r="H358" s="206"/>
      <c r="I358" s="206"/>
      <c r="J358" s="206"/>
      <c r="K358" s="207"/>
      <c r="L358" s="193"/>
      <c r="M358" s="193"/>
      <c r="N358" s="193"/>
      <c r="O358" s="193"/>
      <c r="P358" s="193"/>
      <c r="Q358" s="193"/>
      <c r="R358" s="193"/>
      <c r="S358" s="193"/>
      <c r="T358" s="193"/>
      <c r="U358" s="193"/>
      <c r="V358" s="193"/>
    </row>
    <row r="359" spans="1:22" ht="12.75" customHeight="1">
      <c r="A359" s="540"/>
      <c r="B359" s="559"/>
      <c r="C359" s="209"/>
      <c r="D359" s="208"/>
      <c r="E359" s="210"/>
      <c r="F359" s="211"/>
      <c r="G359" s="237"/>
      <c r="H359" s="206"/>
      <c r="I359" s="206"/>
      <c r="J359" s="206"/>
      <c r="K359" s="207"/>
      <c r="L359" s="193"/>
      <c r="M359" s="193"/>
      <c r="N359" s="193"/>
      <c r="O359" s="193"/>
      <c r="P359" s="193"/>
      <c r="Q359" s="193"/>
      <c r="R359" s="193"/>
      <c r="S359" s="193"/>
      <c r="T359" s="193"/>
      <c r="U359" s="193"/>
      <c r="V359" s="193"/>
    </row>
    <row r="360" spans="1:22" ht="12.75" customHeight="1">
      <c r="A360" s="540"/>
      <c r="B360" s="559"/>
      <c r="C360" s="209"/>
      <c r="D360" s="208"/>
      <c r="E360" s="210"/>
      <c r="F360" s="211"/>
      <c r="G360" s="237"/>
      <c r="H360" s="206"/>
      <c r="I360" s="206"/>
      <c r="J360" s="206"/>
      <c r="K360" s="207"/>
      <c r="L360" s="193"/>
      <c r="M360" s="193"/>
      <c r="N360" s="193"/>
      <c r="O360" s="193"/>
      <c r="P360" s="193"/>
      <c r="Q360" s="193"/>
      <c r="R360" s="193"/>
      <c r="S360" s="193"/>
      <c r="T360" s="193"/>
      <c r="U360" s="193"/>
      <c r="V360" s="193"/>
    </row>
    <row r="361" spans="1:22" ht="15" customHeight="1">
      <c r="A361" s="540"/>
      <c r="B361" s="559"/>
      <c r="C361" s="209"/>
      <c r="D361" s="239"/>
      <c r="E361" s="239"/>
      <c r="F361" s="239"/>
      <c r="G361" s="237"/>
      <c r="K361" s="207"/>
    </row>
    <row r="362" spans="1:22" ht="12.75" customHeight="1" thickBot="1">
      <c r="A362" s="541" t="s">
        <v>11</v>
      </c>
      <c r="B362" s="534"/>
      <c r="C362" s="534"/>
      <c r="D362" s="534"/>
      <c r="E362" s="534"/>
      <c r="F362" s="530"/>
      <c r="G362" s="253">
        <f>ROUNDUP((SUM(G357:G361)),2)</f>
        <v>87.51</v>
      </c>
      <c r="H362" s="199"/>
      <c r="I362" s="212"/>
      <c r="J362" s="212"/>
      <c r="K362" s="213"/>
      <c r="L362" s="193"/>
      <c r="N362" s="193"/>
      <c r="O362" s="193"/>
      <c r="P362" s="193"/>
      <c r="Q362" s="193"/>
      <c r="R362" s="193"/>
      <c r="S362" s="193"/>
      <c r="T362" s="193"/>
      <c r="U362" s="193"/>
      <c r="V362" s="193"/>
    </row>
    <row r="363" spans="1:22" ht="12.75" customHeight="1" thickBot="1">
      <c r="A363" s="542"/>
      <c r="B363" s="543"/>
      <c r="C363" s="543"/>
      <c r="D363" s="543"/>
      <c r="E363" s="543"/>
      <c r="F363" s="543"/>
      <c r="G363" s="543"/>
      <c r="H363" s="543"/>
      <c r="I363" s="543"/>
      <c r="J363" s="543"/>
      <c r="K363" s="544"/>
      <c r="L363" s="193"/>
      <c r="M363" s="193"/>
      <c r="N363" s="193"/>
      <c r="O363" s="193"/>
      <c r="P363" s="193"/>
      <c r="Q363" s="193"/>
      <c r="R363" s="193"/>
      <c r="S363" s="193"/>
      <c r="T363" s="193"/>
      <c r="U363" s="193"/>
      <c r="V363" s="193"/>
    </row>
    <row r="364" spans="1:22" ht="12.75" customHeight="1">
      <c r="A364" s="214"/>
      <c r="B364" s="215"/>
      <c r="C364" s="215"/>
      <c r="D364" s="215"/>
      <c r="E364" s="215"/>
      <c r="F364" s="215"/>
      <c r="G364" s="215"/>
      <c r="H364" s="215"/>
      <c r="I364" s="215"/>
      <c r="J364" s="215"/>
      <c r="K364" s="216"/>
      <c r="L364" s="193"/>
      <c r="M364" s="193"/>
      <c r="N364" s="193"/>
      <c r="O364" s="193"/>
      <c r="P364" s="193"/>
      <c r="Q364" s="193"/>
      <c r="R364" s="193"/>
      <c r="S364" s="193"/>
      <c r="T364" s="193"/>
      <c r="U364" s="193"/>
      <c r="V364" s="193"/>
    </row>
    <row r="365" spans="1:22" ht="50.25" customHeight="1">
      <c r="A365" s="545"/>
      <c r="B365" s="546"/>
      <c r="C365" s="546"/>
      <c r="D365" s="546"/>
      <c r="E365" s="546"/>
      <c r="F365" s="546"/>
      <c r="G365" s="546"/>
      <c r="H365" s="546"/>
      <c r="I365" s="546"/>
      <c r="J365" s="193"/>
      <c r="K365" s="217"/>
      <c r="L365" s="193"/>
      <c r="M365" s="193"/>
      <c r="N365" s="193"/>
      <c r="O365" s="193"/>
      <c r="P365" s="193"/>
      <c r="Q365" s="193"/>
      <c r="R365" s="193"/>
      <c r="S365" s="193"/>
      <c r="T365" s="193"/>
      <c r="U365" s="193"/>
      <c r="V365" s="193"/>
    </row>
    <row r="366" spans="1:22" ht="12.75" customHeight="1">
      <c r="A366" s="547" t="s">
        <v>519</v>
      </c>
      <c r="B366" s="546"/>
      <c r="C366" s="546"/>
      <c r="D366" s="219"/>
      <c r="E366" s="219"/>
      <c r="F366" s="548" t="s">
        <v>519</v>
      </c>
      <c r="G366" s="546"/>
      <c r="H366" s="546"/>
      <c r="I366" s="219"/>
      <c r="J366" s="193"/>
      <c r="K366" s="217"/>
      <c r="L366" s="193"/>
      <c r="M366" s="193"/>
      <c r="N366" s="193"/>
      <c r="O366" s="193"/>
      <c r="P366" s="193"/>
      <c r="Q366" s="193"/>
      <c r="R366" s="193"/>
      <c r="S366" s="193"/>
      <c r="T366" s="193"/>
      <c r="U366" s="193"/>
      <c r="V366" s="193"/>
    </row>
    <row r="367" spans="1:22" ht="12.75" customHeight="1" thickBot="1">
      <c r="A367" s="549" t="s">
        <v>520</v>
      </c>
      <c r="B367" s="550"/>
      <c r="C367" s="550"/>
      <c r="D367" s="220"/>
      <c r="E367" s="220"/>
      <c r="F367" s="551" t="s">
        <v>520</v>
      </c>
      <c r="G367" s="550"/>
      <c r="H367" s="550"/>
      <c r="I367" s="220"/>
      <c r="J367" s="221"/>
      <c r="K367" s="222"/>
      <c r="L367" s="193"/>
      <c r="M367" s="193"/>
      <c r="N367" s="193"/>
      <c r="O367" s="193"/>
      <c r="P367" s="193"/>
      <c r="Q367" s="193"/>
      <c r="R367" s="193"/>
      <c r="S367" s="193"/>
      <c r="T367" s="193"/>
      <c r="U367" s="193"/>
      <c r="V367" s="193"/>
    </row>
    <row r="368" spans="1:22" ht="12.75" customHeight="1">
      <c r="A368" s="507" t="s">
        <v>508</v>
      </c>
      <c r="B368" s="508"/>
      <c r="C368" s="508"/>
      <c r="D368" s="508"/>
      <c r="E368" s="508"/>
      <c r="F368" s="508"/>
      <c r="G368" s="508"/>
      <c r="H368" s="508"/>
      <c r="I368" s="508"/>
      <c r="J368" s="508"/>
      <c r="K368" s="509"/>
      <c r="L368" s="193"/>
      <c r="M368" s="193"/>
      <c r="N368" s="193"/>
      <c r="O368" s="193"/>
      <c r="P368" s="193"/>
      <c r="Q368" s="193"/>
      <c r="R368" s="193"/>
      <c r="S368" s="193"/>
      <c r="T368" s="193"/>
      <c r="U368" s="193"/>
      <c r="V368" s="193"/>
    </row>
    <row r="369" spans="1:22" ht="12.75" customHeight="1" thickBot="1">
      <c r="A369" s="510"/>
      <c r="B369" s="511"/>
      <c r="C369" s="511"/>
      <c r="D369" s="511"/>
      <c r="E369" s="511"/>
      <c r="F369" s="511"/>
      <c r="G369" s="511"/>
      <c r="H369" s="511"/>
      <c r="I369" s="511"/>
      <c r="J369" s="511"/>
      <c r="K369" s="512"/>
      <c r="L369" s="193"/>
      <c r="M369" s="193"/>
      <c r="N369" s="193"/>
      <c r="O369" s="193"/>
      <c r="P369" s="193"/>
      <c r="Q369" s="193"/>
      <c r="R369" s="193"/>
      <c r="S369" s="193"/>
      <c r="T369" s="193"/>
      <c r="U369" s="193"/>
      <c r="V369" s="193"/>
    </row>
    <row r="370" spans="1:22" ht="42" customHeight="1">
      <c r="A370" s="195" t="s">
        <v>509</v>
      </c>
      <c r="B370" s="513" t="str">
        <f>$B$3</f>
        <v>OPTIMIZACIÓN Y MEJORAMIENTO DE LOS SISTEMAS DE ACUEDUCTO EN EL ÁREA RURAL DEL MUNICIPIO DE TUNJA-BOYACÁ</v>
      </c>
      <c r="C370" s="514"/>
      <c r="D370" s="514"/>
      <c r="E370" s="514"/>
      <c r="F370" s="514"/>
      <c r="G370" s="514"/>
      <c r="H370" s="514"/>
      <c r="I370" s="514"/>
      <c r="J370" s="514"/>
      <c r="K370" s="515"/>
      <c r="L370" s="193"/>
      <c r="M370" s="193"/>
      <c r="N370" s="193"/>
      <c r="O370" s="193"/>
      <c r="P370" s="193"/>
      <c r="Q370" s="193"/>
      <c r="R370" s="193"/>
      <c r="S370" s="193"/>
      <c r="T370" s="193"/>
      <c r="U370" s="193"/>
      <c r="V370" s="193"/>
    </row>
    <row r="371" spans="1:22" ht="12.75" customHeight="1">
      <c r="A371" s="516" t="s">
        <v>510</v>
      </c>
      <c r="B371" s="517"/>
      <c r="C371" s="518"/>
      <c r="D371" s="519"/>
      <c r="E371" s="519"/>
      <c r="F371" s="517"/>
      <c r="G371" s="520" t="s">
        <v>511</v>
      </c>
      <c r="H371" s="517"/>
      <c r="I371" s="520"/>
      <c r="J371" s="519"/>
      <c r="K371" s="521"/>
      <c r="L371" s="193"/>
      <c r="M371" s="193"/>
      <c r="N371" s="193"/>
      <c r="O371" s="193"/>
      <c r="P371" s="193"/>
      <c r="Q371" s="193"/>
      <c r="R371" s="193"/>
      <c r="S371" s="193"/>
      <c r="T371" s="193"/>
      <c r="U371" s="193"/>
      <c r="V371" s="193"/>
    </row>
    <row r="372" spans="1:22" ht="39.75" customHeight="1" thickBot="1">
      <c r="A372" s="196" t="s">
        <v>8</v>
      </c>
      <c r="B372" s="522" t="s">
        <v>238</v>
      </c>
      <c r="C372" s="523"/>
      <c r="D372" s="524" t="s">
        <v>10</v>
      </c>
      <c r="E372" s="525"/>
      <c r="F372" s="523"/>
      <c r="G372" s="526" t="s">
        <v>263</v>
      </c>
      <c r="H372" s="525"/>
      <c r="I372" s="525"/>
      <c r="J372" s="197" t="s">
        <v>9</v>
      </c>
      <c r="K372" s="198" t="s">
        <v>12</v>
      </c>
      <c r="L372" s="193"/>
      <c r="M372" s="193"/>
      <c r="N372" s="193"/>
      <c r="O372" s="193"/>
      <c r="P372" s="193"/>
      <c r="Q372" s="193"/>
      <c r="R372" s="193"/>
      <c r="S372" s="193"/>
      <c r="T372" s="193"/>
      <c r="U372" s="193"/>
      <c r="V372" s="193"/>
    </row>
    <row r="373" spans="1:22" ht="12.75" customHeight="1">
      <c r="A373" s="527" t="s">
        <v>512</v>
      </c>
      <c r="B373" s="528"/>
      <c r="C373" s="531" t="s">
        <v>5</v>
      </c>
      <c r="D373" s="533" t="s">
        <v>513</v>
      </c>
      <c r="E373" s="534"/>
      <c r="F373" s="530"/>
      <c r="G373" s="531" t="s">
        <v>11</v>
      </c>
      <c r="H373" s="535" t="s">
        <v>514</v>
      </c>
      <c r="I373" s="511"/>
      <c r="J373" s="511"/>
      <c r="K373" s="512"/>
      <c r="L373" s="193"/>
      <c r="M373" s="193"/>
      <c r="N373" s="193"/>
      <c r="O373" s="193"/>
      <c r="P373" s="193"/>
      <c r="Q373" s="193"/>
      <c r="R373" s="193"/>
      <c r="S373" s="193"/>
      <c r="T373" s="193"/>
      <c r="U373" s="193"/>
      <c r="V373" s="193"/>
    </row>
    <row r="374" spans="1:22" ht="12.75" customHeight="1">
      <c r="A374" s="510"/>
      <c r="B374" s="528"/>
      <c r="C374" s="558"/>
      <c r="D374" s="226" t="s">
        <v>515</v>
      </c>
      <c r="E374" s="226" t="s">
        <v>516</v>
      </c>
      <c r="F374" s="226" t="s">
        <v>517</v>
      </c>
      <c r="G374" s="558"/>
      <c r="H374" s="536"/>
      <c r="I374" s="534"/>
      <c r="J374" s="534"/>
      <c r="K374" s="537"/>
      <c r="L374" s="193"/>
      <c r="M374" s="193"/>
      <c r="N374" s="193"/>
      <c r="O374" s="193"/>
      <c r="P374" s="193"/>
      <c r="Q374" s="193"/>
      <c r="R374" s="193"/>
      <c r="S374" s="193"/>
      <c r="T374" s="193"/>
      <c r="U374" s="193"/>
      <c r="V374" s="193"/>
    </row>
    <row r="375" spans="1:22" ht="12.75" customHeight="1">
      <c r="A375" s="540" t="s">
        <v>538</v>
      </c>
      <c r="B375" s="559"/>
      <c r="C375" s="209">
        <v>226.59</v>
      </c>
      <c r="D375" s="208"/>
      <c r="E375" s="210"/>
      <c r="F375" s="208"/>
      <c r="G375" s="237">
        <f>C375</f>
        <v>226.59</v>
      </c>
      <c r="H375" s="206"/>
      <c r="I375" s="206"/>
      <c r="J375" s="206"/>
      <c r="K375" s="207"/>
      <c r="L375" s="193"/>
      <c r="M375" s="193"/>
      <c r="N375" s="193"/>
      <c r="O375" s="193"/>
      <c r="P375" s="193"/>
      <c r="Q375" s="193"/>
      <c r="R375" s="193"/>
      <c r="S375" s="193"/>
      <c r="T375" s="193"/>
      <c r="U375" s="193"/>
      <c r="V375" s="193"/>
    </row>
    <row r="376" spans="1:22" ht="12.75" customHeight="1">
      <c r="A376" s="540"/>
      <c r="B376" s="559"/>
      <c r="C376" s="209"/>
      <c r="D376" s="208"/>
      <c r="E376" s="210"/>
      <c r="F376" s="208"/>
      <c r="G376" s="237"/>
      <c r="H376" s="206"/>
      <c r="I376" s="206"/>
      <c r="J376" s="206"/>
      <c r="K376" s="207"/>
      <c r="L376" s="193"/>
      <c r="M376" s="193"/>
      <c r="N376" s="193"/>
      <c r="O376" s="193"/>
      <c r="P376" s="193"/>
      <c r="Q376" s="193"/>
      <c r="R376" s="193"/>
      <c r="S376" s="193"/>
      <c r="T376" s="193"/>
      <c r="U376" s="193"/>
      <c r="V376" s="193"/>
    </row>
    <row r="377" spans="1:22" ht="12.75" customHeight="1">
      <c r="A377" s="540"/>
      <c r="B377" s="559"/>
      <c r="C377" s="209"/>
      <c r="D377" s="208"/>
      <c r="E377" s="210"/>
      <c r="F377" s="211"/>
      <c r="G377" s="237"/>
      <c r="H377" s="206"/>
      <c r="I377" s="206"/>
      <c r="J377" s="206"/>
      <c r="K377" s="207"/>
      <c r="L377" s="193"/>
      <c r="M377" s="193"/>
      <c r="N377" s="193"/>
      <c r="O377" s="193"/>
      <c r="P377" s="193"/>
      <c r="Q377" s="193"/>
      <c r="R377" s="193"/>
      <c r="S377" s="193"/>
      <c r="T377" s="193"/>
      <c r="U377" s="193"/>
      <c r="V377" s="193"/>
    </row>
    <row r="378" spans="1:22" ht="12.75" customHeight="1">
      <c r="A378" s="540"/>
      <c r="B378" s="559"/>
      <c r="C378" s="209"/>
      <c r="D378" s="208"/>
      <c r="E378" s="210"/>
      <c r="F378" s="211"/>
      <c r="G378" s="237"/>
      <c r="H378" s="206"/>
      <c r="I378" s="206"/>
      <c r="J378" s="206"/>
      <c r="K378" s="207"/>
      <c r="L378" s="193"/>
      <c r="M378" s="193"/>
      <c r="N378" s="193"/>
      <c r="O378" s="193"/>
      <c r="P378" s="193"/>
      <c r="Q378" s="193"/>
      <c r="R378" s="193"/>
      <c r="S378" s="193"/>
      <c r="T378" s="193"/>
      <c r="U378" s="193"/>
      <c r="V378" s="193"/>
    </row>
    <row r="379" spans="1:22" ht="15" customHeight="1">
      <c r="A379" s="540"/>
      <c r="B379" s="559"/>
      <c r="C379" s="209"/>
      <c r="D379" s="239"/>
      <c r="E379" s="239"/>
      <c r="F379" s="239"/>
      <c r="G379" s="237"/>
      <c r="K379" s="207"/>
    </row>
    <row r="380" spans="1:22" ht="12.75" customHeight="1" thickBot="1">
      <c r="A380" s="541" t="s">
        <v>11</v>
      </c>
      <c r="B380" s="534"/>
      <c r="C380" s="534"/>
      <c r="D380" s="534"/>
      <c r="E380" s="534"/>
      <c r="F380" s="530"/>
      <c r="G380" s="253">
        <f>ROUNDUP((SUM(G375:G379)),2)</f>
        <v>226.59</v>
      </c>
      <c r="H380" s="199"/>
      <c r="I380" s="212"/>
      <c r="J380" s="212"/>
      <c r="K380" s="213"/>
      <c r="L380" s="193"/>
      <c r="N380" s="193"/>
      <c r="O380" s="193"/>
      <c r="P380" s="193"/>
      <c r="Q380" s="193"/>
      <c r="R380" s="193"/>
      <c r="S380" s="193"/>
      <c r="T380" s="193"/>
      <c r="U380" s="193"/>
      <c r="V380" s="193"/>
    </row>
    <row r="381" spans="1:22" ht="12.75" customHeight="1" thickBot="1">
      <c r="A381" s="542"/>
      <c r="B381" s="543"/>
      <c r="C381" s="543"/>
      <c r="D381" s="543"/>
      <c r="E381" s="543"/>
      <c r="F381" s="543"/>
      <c r="G381" s="543"/>
      <c r="H381" s="543"/>
      <c r="I381" s="543"/>
      <c r="J381" s="543"/>
      <c r="K381" s="544"/>
      <c r="L381" s="193"/>
      <c r="M381" s="193"/>
      <c r="N381" s="193"/>
      <c r="O381" s="193"/>
      <c r="P381" s="193"/>
      <c r="Q381" s="193"/>
      <c r="R381" s="193"/>
      <c r="S381" s="193"/>
      <c r="T381" s="193"/>
      <c r="U381" s="193"/>
      <c r="V381" s="193"/>
    </row>
    <row r="382" spans="1:22" ht="12.75" customHeight="1">
      <c r="A382" s="214"/>
      <c r="B382" s="215"/>
      <c r="C382" s="215"/>
      <c r="D382" s="215"/>
      <c r="E382" s="215"/>
      <c r="F382" s="215"/>
      <c r="G382" s="215"/>
      <c r="H382" s="215"/>
      <c r="I382" s="215"/>
      <c r="J382" s="215"/>
      <c r="K382" s="216"/>
      <c r="L382" s="193"/>
      <c r="M382" s="193"/>
      <c r="N382" s="193"/>
      <c r="O382" s="193"/>
      <c r="P382" s="193"/>
      <c r="Q382" s="193"/>
      <c r="R382" s="193"/>
      <c r="S382" s="193"/>
      <c r="T382" s="193"/>
      <c r="U382" s="193"/>
      <c r="V382" s="193"/>
    </row>
    <row r="383" spans="1:22" ht="50.25" customHeight="1">
      <c r="A383" s="545"/>
      <c r="B383" s="546"/>
      <c r="C383" s="546"/>
      <c r="D383" s="546"/>
      <c r="E383" s="546"/>
      <c r="F383" s="546"/>
      <c r="G383" s="546"/>
      <c r="H383" s="546"/>
      <c r="I383" s="546"/>
      <c r="J383" s="193"/>
      <c r="K383" s="217"/>
      <c r="L383" s="193"/>
      <c r="M383" s="193"/>
      <c r="N383" s="193"/>
      <c r="O383" s="193"/>
      <c r="P383" s="193"/>
      <c r="Q383" s="193"/>
      <c r="R383" s="193"/>
      <c r="S383" s="193"/>
      <c r="T383" s="193"/>
      <c r="U383" s="193"/>
      <c r="V383" s="193"/>
    </row>
    <row r="384" spans="1:22" ht="12.75" customHeight="1">
      <c r="A384" s="547" t="s">
        <v>519</v>
      </c>
      <c r="B384" s="546"/>
      <c r="C384" s="546"/>
      <c r="D384" s="219"/>
      <c r="E384" s="219"/>
      <c r="F384" s="548" t="s">
        <v>519</v>
      </c>
      <c r="G384" s="546"/>
      <c r="H384" s="546"/>
      <c r="I384" s="219"/>
      <c r="J384" s="193"/>
      <c r="K384" s="217"/>
      <c r="L384" s="193"/>
      <c r="M384" s="193"/>
      <c r="N384" s="193"/>
      <c r="O384" s="193"/>
      <c r="P384" s="193"/>
      <c r="Q384" s="193"/>
      <c r="R384" s="193"/>
      <c r="S384" s="193"/>
      <c r="T384" s="193"/>
      <c r="U384" s="193"/>
      <c r="V384" s="193"/>
    </row>
    <row r="385" spans="1:22" ht="12.75" customHeight="1" thickBot="1">
      <c r="A385" s="549" t="s">
        <v>520</v>
      </c>
      <c r="B385" s="550"/>
      <c r="C385" s="550"/>
      <c r="D385" s="220"/>
      <c r="E385" s="220"/>
      <c r="F385" s="551" t="s">
        <v>520</v>
      </c>
      <c r="G385" s="550"/>
      <c r="H385" s="550"/>
      <c r="I385" s="220"/>
      <c r="J385" s="221"/>
      <c r="K385" s="222"/>
      <c r="L385" s="193"/>
      <c r="M385" s="193"/>
      <c r="N385" s="193"/>
      <c r="O385" s="193"/>
      <c r="P385" s="193"/>
      <c r="Q385" s="193"/>
      <c r="R385" s="193"/>
      <c r="S385" s="193"/>
      <c r="T385" s="193"/>
      <c r="U385" s="193"/>
      <c r="V385" s="193"/>
    </row>
    <row r="386" spans="1:22" ht="12.75" customHeight="1">
      <c r="A386" s="507" t="s">
        <v>508</v>
      </c>
      <c r="B386" s="508"/>
      <c r="C386" s="508"/>
      <c r="D386" s="508"/>
      <c r="E386" s="508"/>
      <c r="F386" s="508"/>
      <c r="G386" s="508"/>
      <c r="H386" s="508"/>
      <c r="I386" s="508"/>
      <c r="J386" s="508"/>
      <c r="K386" s="509"/>
      <c r="L386" s="193"/>
      <c r="M386" s="193"/>
      <c r="N386" s="193"/>
      <c r="O386" s="193"/>
      <c r="P386" s="193"/>
      <c r="Q386" s="193"/>
      <c r="R386" s="193"/>
      <c r="S386" s="193"/>
      <c r="T386" s="193"/>
      <c r="U386" s="193"/>
      <c r="V386" s="193"/>
    </row>
    <row r="387" spans="1:22" ht="12.75" customHeight="1" thickBot="1">
      <c r="A387" s="510"/>
      <c r="B387" s="511"/>
      <c r="C387" s="511"/>
      <c r="D387" s="511"/>
      <c r="E387" s="511"/>
      <c r="F387" s="511"/>
      <c r="G387" s="511"/>
      <c r="H387" s="511"/>
      <c r="I387" s="511"/>
      <c r="J387" s="511"/>
      <c r="K387" s="512"/>
      <c r="L387" s="193"/>
      <c r="M387" s="193"/>
      <c r="N387" s="193"/>
      <c r="O387" s="193"/>
      <c r="P387" s="193"/>
      <c r="Q387" s="193"/>
      <c r="R387" s="193"/>
      <c r="S387" s="193"/>
      <c r="T387" s="193"/>
      <c r="U387" s="193"/>
      <c r="V387" s="193"/>
    </row>
    <row r="388" spans="1:22" ht="42" customHeight="1">
      <c r="A388" s="195" t="s">
        <v>509</v>
      </c>
      <c r="B388" s="513" t="str">
        <f>B3</f>
        <v>OPTIMIZACIÓN Y MEJORAMIENTO DE LOS SISTEMAS DE ACUEDUCTO EN EL ÁREA RURAL DEL MUNICIPIO DE TUNJA-BOYACÁ</v>
      </c>
      <c r="C388" s="514"/>
      <c r="D388" s="514"/>
      <c r="E388" s="514"/>
      <c r="F388" s="514"/>
      <c r="G388" s="514"/>
      <c r="H388" s="514"/>
      <c r="I388" s="514"/>
      <c r="J388" s="514"/>
      <c r="K388" s="515"/>
      <c r="L388" s="193"/>
      <c r="M388" s="193"/>
      <c r="N388" s="193"/>
      <c r="O388" s="193"/>
      <c r="P388" s="193"/>
      <c r="Q388" s="193"/>
      <c r="R388" s="193"/>
      <c r="S388" s="193"/>
      <c r="T388" s="193"/>
      <c r="U388" s="193"/>
      <c r="V388" s="193"/>
    </row>
    <row r="389" spans="1:22" ht="12.75" customHeight="1">
      <c r="A389" s="516" t="s">
        <v>510</v>
      </c>
      <c r="B389" s="517"/>
      <c r="C389" s="518"/>
      <c r="D389" s="519"/>
      <c r="E389" s="519"/>
      <c r="F389" s="517"/>
      <c r="G389" s="520" t="s">
        <v>511</v>
      </c>
      <c r="H389" s="517"/>
      <c r="I389" s="520"/>
      <c r="J389" s="519"/>
      <c r="K389" s="521"/>
      <c r="L389" s="193"/>
      <c r="M389" s="193"/>
      <c r="N389" s="193"/>
      <c r="O389" s="193"/>
      <c r="P389" s="193"/>
      <c r="Q389" s="193"/>
      <c r="R389" s="193"/>
      <c r="S389" s="193"/>
      <c r="T389" s="193"/>
      <c r="U389" s="193"/>
      <c r="V389" s="193"/>
    </row>
    <row r="390" spans="1:22" ht="39.75" customHeight="1" thickBot="1">
      <c r="A390" s="196" t="s">
        <v>8</v>
      </c>
      <c r="B390" s="522" t="s">
        <v>267</v>
      </c>
      <c r="C390" s="523"/>
      <c r="D390" s="524" t="s">
        <v>10</v>
      </c>
      <c r="E390" s="525"/>
      <c r="F390" s="523"/>
      <c r="G390" s="526" t="s">
        <v>265</v>
      </c>
      <c r="H390" s="525"/>
      <c r="I390" s="525"/>
      <c r="J390" s="197" t="s">
        <v>9</v>
      </c>
      <c r="K390" s="198" t="s">
        <v>9</v>
      </c>
      <c r="L390" s="193"/>
      <c r="M390" s="193"/>
      <c r="N390" s="193"/>
      <c r="O390" s="193"/>
      <c r="P390" s="193"/>
      <c r="Q390" s="193"/>
      <c r="R390" s="193"/>
      <c r="S390" s="193"/>
      <c r="T390" s="193"/>
      <c r="U390" s="193"/>
      <c r="V390" s="193"/>
    </row>
    <row r="391" spans="1:22" ht="12.75" customHeight="1">
      <c r="A391" s="527" t="s">
        <v>512</v>
      </c>
      <c r="B391" s="528"/>
      <c r="C391" s="531" t="s">
        <v>5</v>
      </c>
      <c r="D391" s="533" t="s">
        <v>513</v>
      </c>
      <c r="E391" s="534"/>
      <c r="F391" s="530"/>
      <c r="G391" s="531" t="s">
        <v>11</v>
      </c>
      <c r="H391" s="535" t="s">
        <v>514</v>
      </c>
      <c r="I391" s="511"/>
      <c r="J391" s="511"/>
      <c r="K391" s="512"/>
      <c r="L391" s="193"/>
      <c r="M391" s="193"/>
      <c r="N391" s="193"/>
      <c r="O391" s="193"/>
      <c r="P391" s="193"/>
      <c r="Q391" s="193"/>
      <c r="R391" s="193"/>
      <c r="S391" s="193"/>
      <c r="T391" s="193"/>
      <c r="U391" s="193"/>
      <c r="V391" s="193"/>
    </row>
    <row r="392" spans="1:22" ht="12.75" customHeight="1">
      <c r="A392" s="510"/>
      <c r="B392" s="528"/>
      <c r="C392" s="558"/>
      <c r="D392" s="226" t="s">
        <v>515</v>
      </c>
      <c r="E392" s="226" t="s">
        <v>539</v>
      </c>
      <c r="F392" s="226" t="s">
        <v>540</v>
      </c>
      <c r="G392" s="558"/>
      <c r="H392" s="536"/>
      <c r="I392" s="534"/>
      <c r="J392" s="534"/>
      <c r="K392" s="537"/>
      <c r="L392" s="193"/>
      <c r="M392" s="193"/>
      <c r="N392" s="193"/>
      <c r="O392" s="193"/>
      <c r="P392" s="193"/>
      <c r="Q392" s="193"/>
      <c r="R392" s="193"/>
      <c r="S392" s="193"/>
      <c r="T392" s="193"/>
      <c r="U392" s="193"/>
      <c r="V392" s="193"/>
    </row>
    <row r="393" spans="1:22" ht="12.75" customHeight="1">
      <c r="A393" s="565" t="s">
        <v>541</v>
      </c>
      <c r="B393" s="562"/>
      <c r="C393" s="209">
        <f>4</f>
        <v>4</v>
      </c>
      <c r="D393" s="208"/>
      <c r="E393" s="210"/>
      <c r="F393" s="229"/>
      <c r="G393" s="237">
        <f>C393</f>
        <v>4</v>
      </c>
      <c r="H393" s="206"/>
      <c r="I393" s="206"/>
      <c r="J393" s="206"/>
      <c r="K393" s="207"/>
      <c r="L393" s="193"/>
      <c r="M393" s="193"/>
      <c r="N393" s="193"/>
      <c r="O393" s="193"/>
      <c r="P393" s="193"/>
      <c r="Q393" s="193"/>
      <c r="R393" s="193"/>
      <c r="S393" s="193"/>
      <c r="T393" s="193"/>
      <c r="U393" s="193"/>
      <c r="V393" s="193"/>
    </row>
    <row r="394" spans="1:22" ht="12.75" customHeight="1">
      <c r="A394" s="561"/>
      <c r="B394" s="562"/>
      <c r="C394" s="209"/>
      <c r="D394" s="208"/>
      <c r="E394" s="210"/>
      <c r="F394" s="229"/>
      <c r="G394" s="237"/>
      <c r="H394" s="206"/>
      <c r="I394" s="206"/>
      <c r="J394" s="206"/>
      <c r="K394" s="207"/>
      <c r="L394" s="193"/>
      <c r="M394" s="193"/>
      <c r="N394" s="193"/>
      <c r="O394" s="193"/>
      <c r="P394" s="193"/>
      <c r="Q394" s="193"/>
      <c r="R394" s="193"/>
      <c r="S394" s="193"/>
      <c r="T394" s="193"/>
      <c r="U394" s="193"/>
      <c r="V394" s="193"/>
    </row>
    <row r="395" spans="1:22" ht="12.75" customHeight="1">
      <c r="A395" s="561"/>
      <c r="B395" s="562"/>
      <c r="C395" s="209"/>
      <c r="D395" s="208"/>
      <c r="E395" s="210"/>
      <c r="F395" s="229"/>
      <c r="G395" s="237"/>
      <c r="H395" s="206"/>
      <c r="I395" s="206"/>
      <c r="J395" s="206"/>
      <c r="K395" s="207"/>
      <c r="L395" s="193"/>
      <c r="M395" s="193"/>
      <c r="N395" s="193"/>
      <c r="O395" s="193"/>
      <c r="P395" s="193"/>
      <c r="Q395" s="193"/>
      <c r="R395" s="193"/>
      <c r="S395" s="193"/>
      <c r="T395" s="193"/>
      <c r="U395" s="193"/>
      <c r="V395" s="193"/>
    </row>
    <row r="396" spans="1:22" ht="15" customHeight="1">
      <c r="A396" s="540"/>
      <c r="B396" s="559"/>
      <c r="C396" s="209"/>
      <c r="D396" s="239"/>
      <c r="E396" s="239"/>
      <c r="F396" s="239"/>
      <c r="G396" s="237"/>
      <c r="K396" s="207"/>
    </row>
    <row r="397" spans="1:22" ht="12.75" customHeight="1" thickBot="1">
      <c r="A397" s="541" t="s">
        <v>11</v>
      </c>
      <c r="B397" s="534"/>
      <c r="C397" s="534"/>
      <c r="D397" s="534"/>
      <c r="E397" s="534"/>
      <c r="F397" s="530"/>
      <c r="G397" s="253">
        <f>ROUNDUP((SUM(G393:G396)),2)</f>
        <v>4</v>
      </c>
      <c r="H397" s="199"/>
      <c r="I397" s="212"/>
      <c r="J397" s="212"/>
      <c r="K397" s="213"/>
      <c r="L397" s="193"/>
      <c r="N397" s="193"/>
      <c r="O397" s="193"/>
      <c r="P397" s="193"/>
      <c r="Q397" s="193"/>
      <c r="R397" s="193"/>
      <c r="S397" s="193"/>
      <c r="T397" s="193"/>
      <c r="U397" s="193"/>
      <c r="V397" s="193"/>
    </row>
    <row r="398" spans="1:22" ht="12.75" customHeight="1" thickBot="1">
      <c r="A398" s="542"/>
      <c r="B398" s="543"/>
      <c r="C398" s="543"/>
      <c r="D398" s="543"/>
      <c r="E398" s="543"/>
      <c r="F398" s="543"/>
      <c r="G398" s="543"/>
      <c r="H398" s="543"/>
      <c r="I398" s="543"/>
      <c r="J398" s="543"/>
      <c r="K398" s="544"/>
      <c r="L398" s="193"/>
      <c r="M398" s="193"/>
      <c r="N398" s="193"/>
      <c r="O398" s="193"/>
      <c r="P398" s="193"/>
      <c r="Q398" s="193"/>
      <c r="R398" s="193"/>
      <c r="S398" s="193"/>
      <c r="T398" s="193"/>
      <c r="U398" s="193"/>
      <c r="V398" s="193"/>
    </row>
    <row r="399" spans="1:22" ht="12.75" customHeight="1">
      <c r="A399" s="214"/>
      <c r="B399" s="215"/>
      <c r="C399" s="215"/>
      <c r="D399" s="215"/>
      <c r="E399" s="215"/>
      <c r="F399" s="215"/>
      <c r="G399" s="215"/>
      <c r="H399" s="215"/>
      <c r="I399" s="215"/>
      <c r="J399" s="215"/>
      <c r="K399" s="216"/>
      <c r="L399" s="193"/>
      <c r="M399" s="193"/>
      <c r="N399" s="193"/>
      <c r="O399" s="193"/>
      <c r="P399" s="193"/>
      <c r="Q399" s="193"/>
      <c r="R399" s="193"/>
      <c r="S399" s="193"/>
      <c r="T399" s="193"/>
      <c r="U399" s="193"/>
      <c r="V399" s="193"/>
    </row>
    <row r="400" spans="1:22" ht="50.25" customHeight="1">
      <c r="A400" s="545"/>
      <c r="B400" s="546"/>
      <c r="C400" s="546"/>
      <c r="D400" s="546"/>
      <c r="E400" s="546"/>
      <c r="F400" s="546"/>
      <c r="G400" s="546"/>
      <c r="H400" s="546"/>
      <c r="I400" s="546"/>
      <c r="J400" s="193"/>
      <c r="K400" s="217"/>
      <c r="L400" s="193"/>
      <c r="M400" s="193"/>
      <c r="N400" s="193"/>
      <c r="O400" s="193"/>
      <c r="P400" s="193"/>
      <c r="Q400" s="193"/>
      <c r="R400" s="193"/>
      <c r="S400" s="193"/>
      <c r="T400" s="193"/>
      <c r="U400" s="193"/>
      <c r="V400" s="193"/>
    </row>
    <row r="401" spans="1:22" ht="12.75" customHeight="1">
      <c r="A401" s="547" t="s">
        <v>519</v>
      </c>
      <c r="B401" s="546"/>
      <c r="C401" s="546"/>
      <c r="D401" s="219"/>
      <c r="E401" s="219"/>
      <c r="F401" s="548" t="s">
        <v>519</v>
      </c>
      <c r="G401" s="546"/>
      <c r="H401" s="546"/>
      <c r="I401" s="219"/>
      <c r="J401" s="193"/>
      <c r="K401" s="217"/>
      <c r="L401" s="193"/>
      <c r="M401" s="193"/>
      <c r="N401" s="193"/>
      <c r="O401" s="193"/>
      <c r="P401" s="193"/>
      <c r="Q401" s="193"/>
      <c r="R401" s="193"/>
      <c r="S401" s="193"/>
      <c r="T401" s="193"/>
      <c r="U401" s="193"/>
      <c r="V401" s="193"/>
    </row>
    <row r="402" spans="1:22" ht="12.75" customHeight="1" thickBot="1">
      <c r="A402" s="549" t="s">
        <v>520</v>
      </c>
      <c r="B402" s="550"/>
      <c r="C402" s="550"/>
      <c r="D402" s="220"/>
      <c r="E402" s="220"/>
      <c r="F402" s="551" t="s">
        <v>520</v>
      </c>
      <c r="G402" s="550"/>
      <c r="H402" s="550"/>
      <c r="I402" s="220"/>
      <c r="J402" s="221"/>
      <c r="K402" s="222"/>
      <c r="L402" s="193"/>
      <c r="M402" s="193"/>
      <c r="N402" s="193"/>
      <c r="O402" s="193"/>
      <c r="P402" s="193"/>
      <c r="Q402" s="193"/>
      <c r="R402" s="193"/>
      <c r="S402" s="193"/>
      <c r="T402" s="193"/>
      <c r="U402" s="193"/>
      <c r="V402" s="193"/>
    </row>
    <row r="403" spans="1:22" ht="12.75" customHeight="1">
      <c r="A403" s="507" t="s">
        <v>508</v>
      </c>
      <c r="B403" s="508"/>
      <c r="C403" s="508"/>
      <c r="D403" s="508"/>
      <c r="E403" s="508"/>
      <c r="F403" s="508"/>
      <c r="G403" s="508"/>
      <c r="H403" s="508"/>
      <c r="I403" s="508"/>
      <c r="J403" s="508"/>
      <c r="K403" s="509"/>
      <c r="L403" s="193"/>
      <c r="M403" s="193"/>
      <c r="N403" s="193"/>
      <c r="O403" s="193"/>
      <c r="P403" s="193"/>
      <c r="Q403" s="193"/>
      <c r="R403" s="193"/>
      <c r="S403" s="193"/>
      <c r="T403" s="193"/>
      <c r="U403" s="193"/>
      <c r="V403" s="193"/>
    </row>
    <row r="404" spans="1:22" ht="12.75" customHeight="1" thickBot="1">
      <c r="A404" s="510"/>
      <c r="B404" s="511"/>
      <c r="C404" s="511"/>
      <c r="D404" s="511"/>
      <c r="E404" s="511"/>
      <c r="F404" s="511"/>
      <c r="G404" s="511"/>
      <c r="H404" s="511"/>
      <c r="I404" s="511"/>
      <c r="J404" s="511"/>
      <c r="K404" s="512"/>
      <c r="L404" s="193"/>
      <c r="M404" s="193"/>
      <c r="N404" s="193"/>
      <c r="O404" s="193"/>
      <c r="P404" s="193"/>
      <c r="Q404" s="193"/>
      <c r="R404" s="193"/>
      <c r="S404" s="193"/>
      <c r="T404" s="193"/>
      <c r="U404" s="193"/>
      <c r="V404" s="193"/>
    </row>
    <row r="405" spans="1:22" ht="42" customHeight="1">
      <c r="A405" s="195" t="s">
        <v>509</v>
      </c>
      <c r="B405" s="513" t="str">
        <f>B3</f>
        <v>OPTIMIZACIÓN Y MEJORAMIENTO DE LOS SISTEMAS DE ACUEDUCTO EN EL ÁREA RURAL DEL MUNICIPIO DE TUNJA-BOYACÁ</v>
      </c>
      <c r="C405" s="514"/>
      <c r="D405" s="514"/>
      <c r="E405" s="514"/>
      <c r="F405" s="514"/>
      <c r="G405" s="514"/>
      <c r="H405" s="514"/>
      <c r="I405" s="514"/>
      <c r="J405" s="514"/>
      <c r="K405" s="515"/>
      <c r="L405" s="193"/>
      <c r="M405" s="193"/>
      <c r="N405" s="193"/>
      <c r="O405" s="193"/>
      <c r="P405" s="193"/>
      <c r="Q405" s="193"/>
      <c r="R405" s="193"/>
      <c r="S405" s="193"/>
      <c r="T405" s="193"/>
      <c r="U405" s="193"/>
      <c r="V405" s="193"/>
    </row>
    <row r="406" spans="1:22" ht="12.75" customHeight="1">
      <c r="A406" s="516" t="s">
        <v>510</v>
      </c>
      <c r="B406" s="517"/>
      <c r="C406" s="518"/>
      <c r="D406" s="519"/>
      <c r="E406" s="519"/>
      <c r="F406" s="517"/>
      <c r="G406" s="520" t="s">
        <v>511</v>
      </c>
      <c r="H406" s="517"/>
      <c r="I406" s="520"/>
      <c r="J406" s="519"/>
      <c r="K406" s="521"/>
      <c r="L406" s="193"/>
      <c r="M406" s="193"/>
      <c r="N406" s="193"/>
      <c r="O406" s="193"/>
      <c r="P406" s="193"/>
      <c r="Q406" s="193"/>
      <c r="R406" s="193"/>
      <c r="S406" s="193"/>
      <c r="T406" s="193"/>
      <c r="U406" s="193"/>
      <c r="V406" s="193"/>
    </row>
    <row r="407" spans="1:22" ht="39.75" customHeight="1" thickBot="1">
      <c r="A407" s="196" t="s">
        <v>8</v>
      </c>
      <c r="B407" s="522" t="s">
        <v>268</v>
      </c>
      <c r="C407" s="523"/>
      <c r="D407" s="524" t="s">
        <v>10</v>
      </c>
      <c r="E407" s="525"/>
      <c r="F407" s="523"/>
      <c r="G407" s="526" t="s">
        <v>328</v>
      </c>
      <c r="H407" s="525"/>
      <c r="I407" s="525"/>
      <c r="J407" s="197" t="s">
        <v>9</v>
      </c>
      <c r="K407" s="198" t="s">
        <v>9</v>
      </c>
      <c r="L407" s="193"/>
      <c r="M407" s="193"/>
      <c r="N407" s="193"/>
      <c r="O407" s="193"/>
      <c r="P407" s="193"/>
      <c r="Q407" s="193"/>
      <c r="R407" s="193"/>
      <c r="S407" s="193"/>
      <c r="T407" s="193"/>
      <c r="U407" s="193"/>
      <c r="V407" s="193"/>
    </row>
    <row r="408" spans="1:22" ht="12.75" customHeight="1">
      <c r="A408" s="527" t="s">
        <v>512</v>
      </c>
      <c r="B408" s="528"/>
      <c r="C408" s="531" t="s">
        <v>5</v>
      </c>
      <c r="D408" s="533" t="s">
        <v>513</v>
      </c>
      <c r="E408" s="534"/>
      <c r="F408" s="530"/>
      <c r="G408" s="531" t="s">
        <v>11</v>
      </c>
      <c r="H408" s="535" t="s">
        <v>514</v>
      </c>
      <c r="I408" s="511"/>
      <c r="J408" s="511"/>
      <c r="K408" s="512"/>
      <c r="L408" s="193"/>
      <c r="M408" s="193"/>
      <c r="N408" s="193"/>
      <c r="O408" s="193"/>
      <c r="P408" s="193"/>
      <c r="Q408" s="193"/>
      <c r="R408" s="193"/>
      <c r="S408" s="193"/>
      <c r="T408" s="193"/>
      <c r="U408" s="193"/>
      <c r="V408" s="193"/>
    </row>
    <row r="409" spans="1:22" ht="12.75" customHeight="1">
      <c r="A409" s="510"/>
      <c r="B409" s="528"/>
      <c r="C409" s="558"/>
      <c r="D409" s="226" t="s">
        <v>542</v>
      </c>
      <c r="E409" s="226" t="s">
        <v>516</v>
      </c>
      <c r="F409" s="226" t="s">
        <v>517</v>
      </c>
      <c r="G409" s="558"/>
      <c r="H409" s="536"/>
      <c r="I409" s="534"/>
      <c r="J409" s="534"/>
      <c r="K409" s="537"/>
      <c r="L409" s="193"/>
      <c r="M409" s="193"/>
      <c r="N409" s="193"/>
      <c r="O409" s="193"/>
      <c r="P409" s="193"/>
      <c r="Q409" s="193"/>
      <c r="R409" s="193"/>
      <c r="S409" s="193"/>
      <c r="T409" s="193"/>
      <c r="U409" s="193"/>
      <c r="V409" s="193"/>
    </row>
    <row r="410" spans="1:22" ht="12.75" customHeight="1">
      <c r="A410" s="566" t="s">
        <v>543</v>
      </c>
      <c r="B410" s="567"/>
      <c r="C410" s="209">
        <v>2</v>
      </c>
      <c r="D410" s="255"/>
      <c r="E410" s="210"/>
      <c r="F410" s="211"/>
      <c r="G410" s="237">
        <f>C410</f>
        <v>2</v>
      </c>
      <c r="H410" s="206"/>
      <c r="I410" s="206"/>
      <c r="J410" s="206"/>
      <c r="K410" s="207"/>
      <c r="L410" s="193"/>
      <c r="M410" s="193"/>
      <c r="N410" s="193"/>
      <c r="O410" s="193"/>
      <c r="P410" s="193"/>
      <c r="Q410" s="193"/>
      <c r="R410" s="193"/>
      <c r="S410" s="193"/>
      <c r="T410" s="193"/>
      <c r="U410" s="193"/>
      <c r="V410" s="193"/>
    </row>
    <row r="411" spans="1:22" ht="12.75" customHeight="1">
      <c r="A411" s="568"/>
      <c r="B411" s="567"/>
      <c r="C411" s="209"/>
      <c r="D411" s="255"/>
      <c r="E411" s="210"/>
      <c r="F411" s="211"/>
      <c r="G411" s="237"/>
      <c r="H411" s="206"/>
      <c r="I411" s="206"/>
      <c r="J411" s="206"/>
      <c r="K411" s="207"/>
      <c r="L411" s="193"/>
      <c r="M411" s="193"/>
      <c r="N411" s="193"/>
      <c r="O411" s="193"/>
      <c r="P411" s="193"/>
      <c r="Q411" s="193"/>
      <c r="R411" s="193"/>
      <c r="S411" s="193"/>
      <c r="T411" s="193"/>
      <c r="U411" s="193"/>
      <c r="V411" s="193"/>
    </row>
    <row r="412" spans="1:22" ht="12.75" customHeight="1">
      <c r="A412" s="540"/>
      <c r="B412" s="559"/>
      <c r="C412" s="209"/>
      <c r="D412" s="208"/>
      <c r="E412" s="210"/>
      <c r="F412" s="211"/>
      <c r="G412" s="237"/>
      <c r="H412" s="206"/>
      <c r="I412" s="206"/>
      <c r="J412" s="206"/>
      <c r="K412" s="207"/>
      <c r="L412" s="193"/>
      <c r="M412" s="193"/>
      <c r="N412" s="193"/>
      <c r="O412" s="193"/>
      <c r="P412" s="193"/>
      <c r="Q412" s="193"/>
      <c r="R412" s="193"/>
      <c r="S412" s="193"/>
      <c r="T412" s="193"/>
      <c r="U412" s="193"/>
      <c r="V412" s="193"/>
    </row>
    <row r="413" spans="1:22" ht="12.75" customHeight="1">
      <c r="A413" s="540"/>
      <c r="B413" s="559"/>
      <c r="C413" s="209"/>
      <c r="D413" s="208"/>
      <c r="E413" s="210"/>
      <c r="F413" s="211"/>
      <c r="G413" s="237"/>
      <c r="H413" s="206"/>
      <c r="I413" s="206"/>
      <c r="J413" s="206"/>
      <c r="K413" s="207"/>
      <c r="L413" s="193"/>
      <c r="M413" s="193"/>
      <c r="N413" s="193"/>
      <c r="O413" s="193"/>
      <c r="P413" s="193"/>
      <c r="Q413" s="193"/>
      <c r="R413" s="193"/>
      <c r="S413" s="193"/>
      <c r="T413" s="193"/>
      <c r="U413" s="193"/>
      <c r="V413" s="193"/>
    </row>
    <row r="414" spans="1:22" ht="15" customHeight="1">
      <c r="A414" s="540"/>
      <c r="B414" s="559"/>
      <c r="C414" s="209"/>
      <c r="D414" s="239"/>
      <c r="E414" s="239"/>
      <c r="F414" s="239"/>
      <c r="G414" s="237"/>
      <c r="K414" s="207"/>
    </row>
    <row r="415" spans="1:22" ht="12.75" customHeight="1" thickBot="1">
      <c r="A415" s="541" t="s">
        <v>11</v>
      </c>
      <c r="B415" s="534"/>
      <c r="C415" s="534"/>
      <c r="D415" s="534"/>
      <c r="E415" s="534"/>
      <c r="F415" s="530"/>
      <c r="G415" s="253">
        <f>ROUNDUP((SUM(G410:G414)),2)</f>
        <v>2</v>
      </c>
      <c r="H415" s="199"/>
      <c r="I415" s="212"/>
      <c r="J415" s="212"/>
      <c r="K415" s="213"/>
      <c r="L415" s="193"/>
      <c r="N415" s="193"/>
      <c r="O415" s="193"/>
      <c r="P415" s="193"/>
      <c r="Q415" s="193"/>
      <c r="R415" s="193"/>
      <c r="S415" s="193"/>
      <c r="T415" s="193"/>
      <c r="U415" s="193"/>
      <c r="V415" s="193"/>
    </row>
    <row r="416" spans="1:22" ht="12.75" customHeight="1" thickBot="1">
      <c r="A416" s="542"/>
      <c r="B416" s="543"/>
      <c r="C416" s="543"/>
      <c r="D416" s="543"/>
      <c r="E416" s="543"/>
      <c r="F416" s="543"/>
      <c r="G416" s="543"/>
      <c r="H416" s="543"/>
      <c r="I416" s="543"/>
      <c r="J416" s="543"/>
      <c r="K416" s="544"/>
      <c r="L416" s="193"/>
      <c r="M416" s="193"/>
      <c r="N416" s="193"/>
      <c r="O416" s="193"/>
      <c r="P416" s="193"/>
      <c r="Q416" s="193"/>
      <c r="R416" s="193"/>
      <c r="S416" s="193"/>
      <c r="T416" s="193"/>
      <c r="U416" s="193"/>
      <c r="V416" s="193"/>
    </row>
    <row r="417" spans="1:22" ht="12.75" customHeight="1">
      <c r="A417" s="214"/>
      <c r="B417" s="215"/>
      <c r="C417" s="215"/>
      <c r="D417" s="215"/>
      <c r="E417" s="215"/>
      <c r="F417" s="215"/>
      <c r="G417" s="215"/>
      <c r="H417" s="215"/>
      <c r="I417" s="215"/>
      <c r="J417" s="215"/>
      <c r="K417" s="216"/>
      <c r="L417" s="193"/>
      <c r="M417" s="193"/>
      <c r="N417" s="193"/>
      <c r="O417" s="193"/>
      <c r="P417" s="193"/>
      <c r="Q417" s="193"/>
      <c r="R417" s="193"/>
      <c r="S417" s="193"/>
      <c r="T417" s="193"/>
      <c r="U417" s="193"/>
      <c r="V417" s="193"/>
    </row>
    <row r="418" spans="1:22" ht="50.25" customHeight="1">
      <c r="A418" s="545"/>
      <c r="B418" s="546"/>
      <c r="C418" s="546"/>
      <c r="D418" s="546"/>
      <c r="E418" s="546"/>
      <c r="F418" s="546"/>
      <c r="G418" s="546"/>
      <c r="H418" s="546"/>
      <c r="I418" s="546"/>
      <c r="J418" s="193"/>
      <c r="K418" s="217"/>
      <c r="L418" s="193"/>
      <c r="M418" s="193"/>
      <c r="N418" s="193"/>
      <c r="O418" s="193"/>
      <c r="P418" s="193"/>
      <c r="Q418" s="193"/>
      <c r="R418" s="193"/>
      <c r="S418" s="193"/>
      <c r="T418" s="193"/>
      <c r="U418" s="193"/>
      <c r="V418" s="193"/>
    </row>
    <row r="419" spans="1:22" ht="12.75" customHeight="1">
      <c r="A419" s="547" t="s">
        <v>519</v>
      </c>
      <c r="B419" s="546"/>
      <c r="C419" s="546"/>
      <c r="D419" s="219"/>
      <c r="E419" s="219"/>
      <c r="F419" s="548" t="s">
        <v>519</v>
      </c>
      <c r="G419" s="546"/>
      <c r="H419" s="546"/>
      <c r="I419" s="219"/>
      <c r="J419" s="193"/>
      <c r="K419" s="217"/>
      <c r="L419" s="193"/>
      <c r="M419" s="193"/>
      <c r="N419" s="193"/>
      <c r="O419" s="193"/>
      <c r="P419" s="193"/>
      <c r="Q419" s="193"/>
      <c r="R419" s="193"/>
      <c r="S419" s="193"/>
      <c r="T419" s="193"/>
      <c r="U419" s="193"/>
      <c r="V419" s="193"/>
    </row>
    <row r="420" spans="1:22" ht="12.75" customHeight="1" thickBot="1">
      <c r="A420" s="549" t="s">
        <v>520</v>
      </c>
      <c r="B420" s="550"/>
      <c r="C420" s="550"/>
      <c r="D420" s="220"/>
      <c r="E420" s="220"/>
      <c r="F420" s="551" t="s">
        <v>520</v>
      </c>
      <c r="G420" s="550"/>
      <c r="H420" s="550"/>
      <c r="I420" s="220"/>
      <c r="J420" s="221"/>
      <c r="K420" s="222"/>
      <c r="L420" s="193"/>
      <c r="M420" s="193"/>
      <c r="N420" s="193"/>
      <c r="O420" s="193"/>
      <c r="P420" s="193"/>
      <c r="Q420" s="193"/>
      <c r="R420" s="193"/>
      <c r="S420" s="193"/>
      <c r="T420" s="193"/>
      <c r="U420" s="193"/>
      <c r="V420" s="193"/>
    </row>
    <row r="421" spans="1:22" ht="12.75" customHeight="1">
      <c r="A421" s="507" t="s">
        <v>508</v>
      </c>
      <c r="B421" s="508"/>
      <c r="C421" s="508"/>
      <c r="D421" s="508"/>
      <c r="E421" s="508"/>
      <c r="F421" s="508"/>
      <c r="G421" s="508"/>
      <c r="H421" s="508"/>
      <c r="I421" s="508"/>
      <c r="J421" s="508"/>
      <c r="K421" s="509"/>
      <c r="L421" s="193"/>
      <c r="M421" s="193"/>
      <c r="N421" s="193"/>
      <c r="O421" s="193"/>
      <c r="P421" s="193"/>
      <c r="Q421" s="193"/>
      <c r="R421" s="193"/>
      <c r="S421" s="193"/>
      <c r="T421" s="193"/>
      <c r="U421" s="193"/>
      <c r="V421" s="193"/>
    </row>
    <row r="422" spans="1:22" ht="12.75" customHeight="1" thickBot="1">
      <c r="A422" s="510"/>
      <c r="B422" s="511"/>
      <c r="C422" s="511"/>
      <c r="D422" s="511"/>
      <c r="E422" s="511"/>
      <c r="F422" s="511"/>
      <c r="G422" s="511"/>
      <c r="H422" s="511"/>
      <c r="I422" s="511"/>
      <c r="J422" s="511"/>
      <c r="K422" s="512"/>
      <c r="L422" s="193"/>
      <c r="M422" s="193"/>
      <c r="N422" s="193"/>
      <c r="O422" s="193"/>
      <c r="P422" s="193"/>
      <c r="Q422" s="193"/>
      <c r="R422" s="193"/>
      <c r="S422" s="193"/>
      <c r="T422" s="193"/>
      <c r="U422" s="193"/>
      <c r="V422" s="193"/>
    </row>
    <row r="423" spans="1:22" ht="42" customHeight="1">
      <c r="A423" s="195" t="s">
        <v>509</v>
      </c>
      <c r="B423" s="513" t="str">
        <f>$B$3</f>
        <v>OPTIMIZACIÓN Y MEJORAMIENTO DE LOS SISTEMAS DE ACUEDUCTO EN EL ÁREA RURAL DEL MUNICIPIO DE TUNJA-BOYACÁ</v>
      </c>
      <c r="C423" s="514"/>
      <c r="D423" s="514"/>
      <c r="E423" s="514"/>
      <c r="F423" s="514"/>
      <c r="G423" s="514"/>
      <c r="H423" s="514"/>
      <c r="I423" s="514"/>
      <c r="J423" s="514"/>
      <c r="K423" s="515"/>
      <c r="L423" s="193"/>
      <c r="M423" s="193"/>
      <c r="N423" s="193"/>
      <c r="O423" s="193"/>
      <c r="P423" s="193"/>
      <c r="Q423" s="193"/>
      <c r="R423" s="193"/>
      <c r="S423" s="193"/>
      <c r="T423" s="193"/>
      <c r="U423" s="193"/>
      <c r="V423" s="193"/>
    </row>
    <row r="424" spans="1:22" ht="12.75" customHeight="1">
      <c r="A424" s="516" t="s">
        <v>510</v>
      </c>
      <c r="B424" s="517"/>
      <c r="C424" s="518"/>
      <c r="D424" s="519"/>
      <c r="E424" s="519"/>
      <c r="F424" s="517"/>
      <c r="G424" s="520" t="s">
        <v>511</v>
      </c>
      <c r="H424" s="517"/>
      <c r="I424" s="520"/>
      <c r="J424" s="519"/>
      <c r="K424" s="521"/>
      <c r="L424" s="193"/>
      <c r="M424" s="193"/>
      <c r="N424" s="193"/>
      <c r="O424" s="193"/>
      <c r="P424" s="193"/>
      <c r="Q424" s="193"/>
      <c r="R424" s="193"/>
      <c r="S424" s="193"/>
      <c r="T424" s="193"/>
      <c r="U424" s="193"/>
      <c r="V424" s="193"/>
    </row>
    <row r="425" spans="1:22" ht="39.75" customHeight="1" thickBot="1">
      <c r="A425" s="196" t="s">
        <v>8</v>
      </c>
      <c r="B425" s="522" t="s">
        <v>269</v>
      </c>
      <c r="C425" s="523"/>
      <c r="D425" s="524" t="s">
        <v>10</v>
      </c>
      <c r="E425" s="525"/>
      <c r="F425" s="523"/>
      <c r="G425" s="526" t="s">
        <v>129</v>
      </c>
      <c r="H425" s="525"/>
      <c r="I425" s="525"/>
      <c r="J425" s="197" t="s">
        <v>9</v>
      </c>
      <c r="K425" s="198" t="s">
        <v>9</v>
      </c>
      <c r="L425" s="193"/>
      <c r="M425" s="193"/>
      <c r="N425" s="193"/>
      <c r="O425" s="193"/>
      <c r="P425" s="193"/>
      <c r="Q425" s="193"/>
      <c r="R425" s="193"/>
      <c r="S425" s="193"/>
      <c r="T425" s="193"/>
      <c r="U425" s="193"/>
      <c r="V425" s="193"/>
    </row>
    <row r="426" spans="1:22" ht="12.75" customHeight="1">
      <c r="A426" s="527" t="s">
        <v>512</v>
      </c>
      <c r="B426" s="528"/>
      <c r="C426" s="531" t="s">
        <v>5</v>
      </c>
      <c r="D426" s="533" t="s">
        <v>513</v>
      </c>
      <c r="E426" s="534"/>
      <c r="F426" s="530"/>
      <c r="G426" s="531" t="s">
        <v>11</v>
      </c>
      <c r="H426" s="535" t="s">
        <v>514</v>
      </c>
      <c r="I426" s="511"/>
      <c r="J426" s="511"/>
      <c r="K426" s="512"/>
      <c r="L426" s="193"/>
      <c r="M426" s="193"/>
      <c r="N426" s="193"/>
      <c r="O426" s="193"/>
      <c r="P426" s="193"/>
      <c r="Q426" s="193"/>
      <c r="R426" s="193"/>
      <c r="S426" s="193"/>
      <c r="T426" s="193"/>
      <c r="U426" s="193"/>
      <c r="V426" s="193"/>
    </row>
    <row r="427" spans="1:22" ht="12.75" customHeight="1">
      <c r="A427" s="510"/>
      <c r="B427" s="528"/>
      <c r="C427" s="558"/>
      <c r="D427" s="226" t="s">
        <v>515</v>
      </c>
      <c r="E427" s="226" t="s">
        <v>516</v>
      </c>
      <c r="F427" s="226" t="s">
        <v>517</v>
      </c>
      <c r="G427" s="558"/>
      <c r="H427" s="536"/>
      <c r="I427" s="534"/>
      <c r="J427" s="534"/>
      <c r="K427" s="537"/>
      <c r="L427" s="193"/>
      <c r="M427" s="193"/>
      <c r="N427" s="193"/>
      <c r="O427" s="193"/>
      <c r="P427" s="193"/>
      <c r="Q427" s="193"/>
      <c r="R427" s="193"/>
      <c r="S427" s="193"/>
      <c r="T427" s="193"/>
      <c r="U427" s="193"/>
      <c r="V427" s="193"/>
    </row>
    <row r="428" spans="1:22" ht="12.75" customHeight="1">
      <c r="A428" s="538" t="s">
        <v>544</v>
      </c>
      <c r="B428" s="539"/>
      <c r="C428" s="201">
        <v>3</v>
      </c>
      <c r="D428" s="202"/>
      <c r="E428" s="203"/>
      <c r="F428" s="229"/>
      <c r="G428" s="237">
        <f>C428</f>
        <v>3</v>
      </c>
      <c r="H428" s="206"/>
      <c r="I428" s="206"/>
      <c r="J428" s="206"/>
      <c r="K428" s="207"/>
      <c r="L428" s="193"/>
      <c r="M428" s="193"/>
      <c r="N428" s="193"/>
      <c r="O428" s="193"/>
      <c r="P428" s="193"/>
      <c r="Q428" s="193"/>
      <c r="R428" s="193"/>
      <c r="S428" s="193"/>
      <c r="T428" s="193"/>
      <c r="U428" s="193"/>
      <c r="V428" s="193"/>
    </row>
    <row r="429" spans="1:22" ht="12.75" customHeight="1">
      <c r="A429" s="538"/>
      <c r="B429" s="539"/>
      <c r="C429" s="201"/>
      <c r="D429" s="202"/>
      <c r="E429" s="203"/>
      <c r="F429" s="229"/>
      <c r="G429" s="237"/>
      <c r="H429" s="206"/>
      <c r="I429" s="206"/>
      <c r="J429" s="206"/>
      <c r="K429" s="207"/>
      <c r="L429" s="193"/>
      <c r="M429" s="193"/>
      <c r="N429" s="193"/>
      <c r="O429" s="193"/>
      <c r="P429" s="193"/>
      <c r="Q429" s="193"/>
      <c r="R429" s="193"/>
      <c r="S429" s="193"/>
      <c r="T429" s="193"/>
      <c r="U429" s="193"/>
      <c r="V429" s="193"/>
    </row>
    <row r="430" spans="1:22" ht="12.75" customHeight="1" thickBot="1">
      <c r="A430" s="541" t="s">
        <v>11</v>
      </c>
      <c r="B430" s="534"/>
      <c r="C430" s="534"/>
      <c r="D430" s="534"/>
      <c r="E430" s="534"/>
      <c r="F430" s="530"/>
      <c r="G430" s="253">
        <f>ROUNDUP((SUM(G428:G429)),2)</f>
        <v>3</v>
      </c>
      <c r="H430" s="199"/>
      <c r="I430" s="212"/>
      <c r="J430" s="212"/>
      <c r="K430" s="213"/>
      <c r="L430" s="193"/>
      <c r="N430" s="193"/>
      <c r="O430" s="193"/>
      <c r="P430" s="193"/>
      <c r="Q430" s="193"/>
      <c r="R430" s="193"/>
      <c r="S430" s="193"/>
      <c r="T430" s="193"/>
      <c r="U430" s="193"/>
      <c r="V430" s="193"/>
    </row>
    <row r="431" spans="1:22" ht="12.75" customHeight="1" thickBot="1">
      <c r="A431" s="542"/>
      <c r="B431" s="543"/>
      <c r="C431" s="543"/>
      <c r="D431" s="543"/>
      <c r="E431" s="543"/>
      <c r="F431" s="543"/>
      <c r="G431" s="543"/>
      <c r="H431" s="543"/>
      <c r="I431" s="543"/>
      <c r="J431" s="543"/>
      <c r="K431" s="544"/>
      <c r="L431" s="193"/>
      <c r="M431" s="193"/>
      <c r="N431" s="193"/>
      <c r="O431" s="193"/>
      <c r="P431" s="193"/>
      <c r="Q431" s="193"/>
      <c r="R431" s="193"/>
      <c r="S431" s="193"/>
      <c r="T431" s="193"/>
      <c r="U431" s="193"/>
      <c r="V431" s="193"/>
    </row>
    <row r="432" spans="1:22" ht="12.75" customHeight="1">
      <c r="A432" s="214"/>
      <c r="B432" s="215"/>
      <c r="C432" s="215"/>
      <c r="D432" s="215"/>
      <c r="E432" s="215"/>
      <c r="F432" s="215"/>
      <c r="G432" s="215"/>
      <c r="H432" s="215"/>
      <c r="I432" s="215"/>
      <c r="J432" s="215"/>
      <c r="K432" s="216"/>
      <c r="L432" s="193"/>
      <c r="M432" s="193"/>
      <c r="N432" s="193"/>
      <c r="O432" s="193"/>
      <c r="P432" s="193"/>
      <c r="Q432" s="193"/>
      <c r="R432" s="193"/>
      <c r="S432" s="193"/>
      <c r="T432" s="193"/>
      <c r="U432" s="193"/>
      <c r="V432" s="193"/>
    </row>
    <row r="433" spans="1:22" ht="50.25" customHeight="1">
      <c r="A433" s="545"/>
      <c r="B433" s="546"/>
      <c r="C433" s="546"/>
      <c r="D433" s="546"/>
      <c r="E433" s="546"/>
      <c r="F433" s="546"/>
      <c r="G433" s="546"/>
      <c r="H433" s="546"/>
      <c r="I433" s="546"/>
      <c r="J433" s="193"/>
      <c r="K433" s="217"/>
      <c r="L433" s="193"/>
      <c r="M433" s="193"/>
      <c r="N433" s="193"/>
      <c r="O433" s="193"/>
      <c r="P433" s="193"/>
      <c r="Q433" s="193"/>
      <c r="R433" s="193"/>
      <c r="S433" s="193"/>
      <c r="T433" s="193"/>
      <c r="U433" s="193"/>
      <c r="V433" s="193"/>
    </row>
    <row r="434" spans="1:22" ht="12.75" customHeight="1">
      <c r="A434" s="547" t="s">
        <v>519</v>
      </c>
      <c r="B434" s="546"/>
      <c r="C434" s="546"/>
      <c r="D434" s="219"/>
      <c r="E434" s="219"/>
      <c r="F434" s="548" t="s">
        <v>519</v>
      </c>
      <c r="G434" s="546"/>
      <c r="H434" s="546"/>
      <c r="I434" s="219"/>
      <c r="J434" s="193"/>
      <c r="K434" s="217"/>
      <c r="L434" s="193"/>
      <c r="M434" s="193"/>
      <c r="N434" s="193"/>
      <c r="O434" s="193"/>
      <c r="P434" s="193"/>
      <c r="Q434" s="193"/>
      <c r="R434" s="193"/>
      <c r="S434" s="193"/>
      <c r="T434" s="193"/>
      <c r="U434" s="193"/>
      <c r="V434" s="193"/>
    </row>
    <row r="435" spans="1:22" ht="12.75" customHeight="1" thickBot="1">
      <c r="A435" s="549" t="s">
        <v>520</v>
      </c>
      <c r="B435" s="550"/>
      <c r="C435" s="550"/>
      <c r="D435" s="220"/>
      <c r="E435" s="220"/>
      <c r="F435" s="551" t="s">
        <v>520</v>
      </c>
      <c r="G435" s="550"/>
      <c r="H435" s="550"/>
      <c r="I435" s="220"/>
      <c r="J435" s="221"/>
      <c r="K435" s="222"/>
      <c r="L435" s="193"/>
      <c r="M435" s="193"/>
      <c r="N435" s="193"/>
      <c r="O435" s="193"/>
      <c r="P435" s="193"/>
      <c r="Q435" s="193"/>
      <c r="R435" s="193"/>
      <c r="S435" s="193"/>
      <c r="T435" s="193"/>
      <c r="U435" s="193"/>
      <c r="V435" s="193"/>
    </row>
    <row r="436" spans="1:22" ht="12.75" customHeight="1">
      <c r="A436" s="507" t="s">
        <v>508</v>
      </c>
      <c r="B436" s="508"/>
      <c r="C436" s="508"/>
      <c r="D436" s="508"/>
      <c r="E436" s="508"/>
      <c r="F436" s="508"/>
      <c r="G436" s="508"/>
      <c r="H436" s="508"/>
      <c r="I436" s="508"/>
      <c r="J436" s="508"/>
      <c r="K436" s="509"/>
      <c r="L436" s="193"/>
      <c r="M436" s="193"/>
      <c r="N436" s="193"/>
      <c r="O436" s="193"/>
      <c r="P436" s="193"/>
      <c r="Q436" s="193"/>
      <c r="R436" s="193"/>
      <c r="S436" s="193"/>
      <c r="T436" s="193"/>
      <c r="U436" s="193"/>
      <c r="V436" s="193"/>
    </row>
    <row r="437" spans="1:22" ht="12.75" customHeight="1" thickBot="1">
      <c r="A437" s="510"/>
      <c r="B437" s="511"/>
      <c r="C437" s="511"/>
      <c r="D437" s="511"/>
      <c r="E437" s="511"/>
      <c r="F437" s="511"/>
      <c r="G437" s="511"/>
      <c r="H437" s="511"/>
      <c r="I437" s="511"/>
      <c r="J437" s="511"/>
      <c r="K437" s="512"/>
      <c r="L437" s="193"/>
      <c r="M437" s="193"/>
      <c r="N437" s="193"/>
      <c r="O437" s="193"/>
      <c r="P437" s="193"/>
      <c r="Q437" s="193"/>
      <c r="R437" s="193"/>
      <c r="S437" s="193"/>
      <c r="T437" s="193"/>
      <c r="U437" s="193"/>
      <c r="V437" s="193"/>
    </row>
    <row r="438" spans="1:22" ht="42" customHeight="1">
      <c r="A438" s="195" t="s">
        <v>509</v>
      </c>
      <c r="B438" s="513" t="str">
        <f>$B$3</f>
        <v>OPTIMIZACIÓN Y MEJORAMIENTO DE LOS SISTEMAS DE ACUEDUCTO EN EL ÁREA RURAL DEL MUNICIPIO DE TUNJA-BOYACÁ</v>
      </c>
      <c r="C438" s="514"/>
      <c r="D438" s="514"/>
      <c r="E438" s="514"/>
      <c r="F438" s="514"/>
      <c r="G438" s="514"/>
      <c r="H438" s="514"/>
      <c r="I438" s="514"/>
      <c r="J438" s="514"/>
      <c r="K438" s="515"/>
      <c r="L438" s="193"/>
      <c r="M438" s="193"/>
      <c r="N438" s="193"/>
      <c r="O438" s="193"/>
      <c r="P438" s="193"/>
      <c r="Q438" s="193"/>
      <c r="R438" s="193"/>
      <c r="S438" s="193"/>
      <c r="T438" s="193"/>
      <c r="U438" s="193"/>
      <c r="V438" s="193"/>
    </row>
    <row r="439" spans="1:22" ht="12.75" customHeight="1">
      <c r="A439" s="516" t="s">
        <v>510</v>
      </c>
      <c r="B439" s="517"/>
      <c r="C439" s="518"/>
      <c r="D439" s="519"/>
      <c r="E439" s="519"/>
      <c r="F439" s="517"/>
      <c r="G439" s="520" t="s">
        <v>511</v>
      </c>
      <c r="H439" s="517"/>
      <c r="I439" s="520"/>
      <c r="J439" s="519"/>
      <c r="K439" s="521"/>
      <c r="L439" s="193"/>
      <c r="M439" s="193"/>
      <c r="N439" s="193"/>
      <c r="O439" s="193"/>
      <c r="P439" s="193"/>
      <c r="Q439" s="193"/>
      <c r="R439" s="193"/>
      <c r="S439" s="193"/>
      <c r="T439" s="193"/>
      <c r="U439" s="193"/>
      <c r="V439" s="193"/>
    </row>
    <row r="440" spans="1:22" ht="39.75" customHeight="1" thickBot="1">
      <c r="A440" s="196" t="s">
        <v>8</v>
      </c>
      <c r="B440" s="522" t="s">
        <v>270</v>
      </c>
      <c r="C440" s="523"/>
      <c r="D440" s="524" t="s">
        <v>10</v>
      </c>
      <c r="E440" s="525"/>
      <c r="F440" s="523"/>
      <c r="G440" s="526" t="s">
        <v>280</v>
      </c>
      <c r="H440" s="525"/>
      <c r="I440" s="525"/>
      <c r="J440" s="197" t="s">
        <v>9</v>
      </c>
      <c r="K440" s="198" t="s">
        <v>9</v>
      </c>
      <c r="L440" s="193"/>
      <c r="M440" s="193"/>
      <c r="N440" s="193"/>
      <c r="O440" s="193"/>
      <c r="P440" s="193"/>
      <c r="Q440" s="193"/>
      <c r="R440" s="193"/>
      <c r="S440" s="193"/>
      <c r="T440" s="193"/>
      <c r="U440" s="193"/>
      <c r="V440" s="193"/>
    </row>
    <row r="441" spans="1:22" ht="12.75" customHeight="1">
      <c r="A441" s="527" t="s">
        <v>512</v>
      </c>
      <c r="B441" s="528"/>
      <c r="C441" s="531" t="s">
        <v>5</v>
      </c>
      <c r="D441" s="533" t="s">
        <v>513</v>
      </c>
      <c r="E441" s="534"/>
      <c r="F441" s="530"/>
      <c r="G441" s="531" t="s">
        <v>11</v>
      </c>
      <c r="H441" s="535" t="s">
        <v>514</v>
      </c>
      <c r="I441" s="511"/>
      <c r="J441" s="511"/>
      <c r="K441" s="512"/>
      <c r="L441" s="193"/>
      <c r="M441" s="193"/>
      <c r="N441" s="193"/>
      <c r="O441" s="193"/>
      <c r="P441" s="193"/>
      <c r="Q441" s="193"/>
      <c r="R441" s="193"/>
      <c r="S441" s="193"/>
      <c r="T441" s="193"/>
      <c r="U441" s="193"/>
      <c r="V441" s="193"/>
    </row>
    <row r="442" spans="1:22" ht="12.75" customHeight="1">
      <c r="A442" s="510"/>
      <c r="B442" s="528"/>
      <c r="C442" s="558"/>
      <c r="D442" s="226" t="s">
        <v>515</v>
      </c>
      <c r="E442" s="226" t="s">
        <v>516</v>
      </c>
      <c r="F442" s="226" t="s">
        <v>517</v>
      </c>
      <c r="G442" s="558"/>
      <c r="H442" s="536"/>
      <c r="I442" s="534"/>
      <c r="J442" s="534"/>
      <c r="K442" s="537"/>
      <c r="L442" s="193"/>
      <c r="M442" s="193"/>
      <c r="N442" s="193"/>
      <c r="O442" s="193"/>
      <c r="P442" s="193"/>
      <c r="Q442" s="193"/>
      <c r="R442" s="193"/>
      <c r="S442" s="193"/>
      <c r="T442" s="193"/>
      <c r="U442" s="193"/>
      <c r="V442" s="193"/>
    </row>
    <row r="443" spans="1:22" ht="12.75" customHeight="1">
      <c r="A443" s="538" t="s">
        <v>522</v>
      </c>
      <c r="B443" s="539"/>
      <c r="C443" s="201">
        <v>1</v>
      </c>
      <c r="D443" s="202"/>
      <c r="E443" s="203"/>
      <c r="F443" s="229"/>
      <c r="G443" s="237">
        <f>C443</f>
        <v>1</v>
      </c>
      <c r="H443" s="206"/>
      <c r="I443" s="206"/>
      <c r="J443" s="206"/>
      <c r="K443" s="207"/>
      <c r="L443" s="193"/>
      <c r="M443" s="193"/>
      <c r="N443" s="193"/>
      <c r="O443" s="193"/>
      <c r="P443" s="193"/>
      <c r="Q443" s="193"/>
      <c r="R443" s="193"/>
      <c r="S443" s="193"/>
      <c r="T443" s="193"/>
      <c r="U443" s="193"/>
      <c r="V443" s="193"/>
    </row>
    <row r="444" spans="1:22" ht="12.75" customHeight="1">
      <c r="A444" s="538"/>
      <c r="B444" s="539"/>
      <c r="C444" s="201"/>
      <c r="D444" s="202"/>
      <c r="E444" s="203"/>
      <c r="F444" s="229"/>
      <c r="G444" s="237"/>
      <c r="H444" s="206"/>
      <c r="I444" s="206"/>
      <c r="J444" s="206"/>
      <c r="K444" s="207"/>
      <c r="L444" s="193"/>
      <c r="M444" s="193"/>
      <c r="N444" s="193"/>
      <c r="O444" s="193"/>
      <c r="P444" s="193"/>
      <c r="Q444" s="193"/>
      <c r="R444" s="193"/>
      <c r="S444" s="193"/>
      <c r="T444" s="193"/>
      <c r="U444" s="193"/>
      <c r="V444" s="193"/>
    </row>
    <row r="445" spans="1:22" ht="15" customHeight="1">
      <c r="A445" s="540"/>
      <c r="B445" s="559"/>
      <c r="C445" s="209"/>
      <c r="D445" s="239"/>
      <c r="E445" s="239"/>
      <c r="F445" s="239"/>
      <c r="G445" s="237"/>
      <c r="K445" s="207"/>
    </row>
    <row r="446" spans="1:22" ht="12.75" customHeight="1" thickBot="1">
      <c r="A446" s="541" t="s">
        <v>11</v>
      </c>
      <c r="B446" s="534"/>
      <c r="C446" s="534"/>
      <c r="D446" s="534"/>
      <c r="E446" s="534"/>
      <c r="F446" s="530"/>
      <c r="G446" s="253">
        <f>ROUNDUP((SUM(G443:G445)),2)</f>
        <v>1</v>
      </c>
      <c r="H446" s="199"/>
      <c r="I446" s="212"/>
      <c r="J446" s="212"/>
      <c r="K446" s="213"/>
      <c r="L446" s="193"/>
      <c r="N446" s="193"/>
      <c r="O446" s="193"/>
      <c r="P446" s="193"/>
      <c r="Q446" s="193"/>
      <c r="R446" s="193"/>
      <c r="S446" s="193"/>
      <c r="T446" s="193"/>
      <c r="U446" s="193"/>
      <c r="V446" s="193"/>
    </row>
    <row r="447" spans="1:22" ht="12.75" customHeight="1" thickBot="1">
      <c r="A447" s="542"/>
      <c r="B447" s="543"/>
      <c r="C447" s="543"/>
      <c r="D447" s="543"/>
      <c r="E447" s="543"/>
      <c r="F447" s="543"/>
      <c r="G447" s="543"/>
      <c r="H447" s="543"/>
      <c r="I447" s="543"/>
      <c r="J447" s="543"/>
      <c r="K447" s="544"/>
      <c r="L447" s="193"/>
      <c r="M447" s="193"/>
      <c r="N447" s="193"/>
      <c r="O447" s="193"/>
      <c r="P447" s="193"/>
      <c r="Q447" s="193"/>
      <c r="R447" s="193"/>
      <c r="S447" s="193"/>
      <c r="T447" s="193"/>
      <c r="U447" s="193"/>
      <c r="V447" s="193"/>
    </row>
    <row r="448" spans="1:22" ht="12.75" customHeight="1">
      <c r="A448" s="214"/>
      <c r="B448" s="215"/>
      <c r="C448" s="215"/>
      <c r="D448" s="215"/>
      <c r="E448" s="215"/>
      <c r="F448" s="215"/>
      <c r="G448" s="215"/>
      <c r="H448" s="215"/>
      <c r="I448" s="215"/>
      <c r="J448" s="215"/>
      <c r="K448" s="216"/>
      <c r="L448" s="193"/>
      <c r="M448" s="193"/>
      <c r="N448" s="193"/>
      <c r="O448" s="193"/>
      <c r="P448" s="193"/>
      <c r="Q448" s="193"/>
      <c r="R448" s="193"/>
      <c r="S448" s="193"/>
      <c r="T448" s="193"/>
      <c r="U448" s="193"/>
      <c r="V448" s="193"/>
    </row>
    <row r="449" spans="1:22" ht="50.25" customHeight="1">
      <c r="A449" s="545"/>
      <c r="B449" s="546"/>
      <c r="C449" s="546"/>
      <c r="D449" s="546"/>
      <c r="E449" s="546"/>
      <c r="F449" s="546"/>
      <c r="G449" s="546"/>
      <c r="H449" s="546"/>
      <c r="I449" s="546"/>
      <c r="J449" s="193"/>
      <c r="K449" s="217"/>
      <c r="L449" s="193"/>
      <c r="M449" s="193"/>
      <c r="N449" s="193"/>
      <c r="O449" s="193"/>
      <c r="P449" s="193"/>
      <c r="Q449" s="193"/>
      <c r="R449" s="193"/>
      <c r="S449" s="193"/>
      <c r="T449" s="193"/>
      <c r="U449" s="193"/>
      <c r="V449" s="193"/>
    </row>
    <row r="450" spans="1:22" ht="12.75" customHeight="1">
      <c r="A450" s="547" t="s">
        <v>519</v>
      </c>
      <c r="B450" s="546"/>
      <c r="C450" s="546"/>
      <c r="D450" s="219"/>
      <c r="E450" s="219"/>
      <c r="F450" s="548" t="s">
        <v>519</v>
      </c>
      <c r="G450" s="546"/>
      <c r="H450" s="546"/>
      <c r="I450" s="219"/>
      <c r="J450" s="193"/>
      <c r="K450" s="217"/>
      <c r="L450" s="193"/>
      <c r="M450" s="193"/>
      <c r="N450" s="193"/>
      <c r="O450" s="193"/>
      <c r="P450" s="193"/>
      <c r="Q450" s="193"/>
      <c r="R450" s="193"/>
      <c r="S450" s="193"/>
      <c r="T450" s="193"/>
      <c r="U450" s="193"/>
      <c r="V450" s="193"/>
    </row>
    <row r="451" spans="1:22" ht="12.75" customHeight="1" thickBot="1">
      <c r="A451" s="549" t="s">
        <v>520</v>
      </c>
      <c r="B451" s="550"/>
      <c r="C451" s="550"/>
      <c r="D451" s="220"/>
      <c r="E451" s="220"/>
      <c r="F451" s="551" t="s">
        <v>520</v>
      </c>
      <c r="G451" s="550"/>
      <c r="H451" s="550"/>
      <c r="I451" s="220"/>
      <c r="J451" s="221"/>
      <c r="K451" s="222"/>
      <c r="L451" s="193"/>
      <c r="M451" s="193"/>
      <c r="N451" s="193"/>
      <c r="O451" s="193"/>
      <c r="P451" s="193"/>
      <c r="Q451" s="193"/>
      <c r="R451" s="193"/>
      <c r="S451" s="193"/>
      <c r="T451" s="193"/>
      <c r="U451" s="193"/>
      <c r="V451" s="193"/>
    </row>
    <row r="452" spans="1:22" ht="12.75" customHeight="1">
      <c r="A452" s="507" t="s">
        <v>508</v>
      </c>
      <c r="B452" s="508"/>
      <c r="C452" s="508"/>
      <c r="D452" s="508"/>
      <c r="E452" s="508"/>
      <c r="F452" s="508"/>
      <c r="G452" s="508"/>
      <c r="H452" s="508"/>
      <c r="I452" s="508"/>
      <c r="J452" s="508"/>
      <c r="K452" s="509"/>
      <c r="L452" s="193"/>
      <c r="M452" s="193"/>
      <c r="N452" s="193"/>
      <c r="O452" s="193"/>
      <c r="P452" s="193"/>
      <c r="Q452" s="193"/>
      <c r="R452" s="193"/>
      <c r="S452" s="193"/>
      <c r="T452" s="193"/>
      <c r="U452" s="193"/>
      <c r="V452" s="193"/>
    </row>
    <row r="453" spans="1:22" ht="12.75" customHeight="1" thickBot="1">
      <c r="A453" s="510"/>
      <c r="B453" s="511"/>
      <c r="C453" s="511"/>
      <c r="D453" s="511"/>
      <c r="E453" s="511"/>
      <c r="F453" s="511"/>
      <c r="G453" s="511"/>
      <c r="H453" s="511"/>
      <c r="I453" s="511"/>
      <c r="J453" s="511"/>
      <c r="K453" s="512"/>
      <c r="L453" s="193"/>
      <c r="M453" s="193"/>
      <c r="N453" s="193"/>
      <c r="O453" s="193"/>
      <c r="P453" s="193"/>
      <c r="Q453" s="193"/>
      <c r="R453" s="193"/>
      <c r="S453" s="193"/>
      <c r="T453" s="193"/>
      <c r="U453" s="193"/>
      <c r="V453" s="193"/>
    </row>
    <row r="454" spans="1:22" ht="42" customHeight="1">
      <c r="A454" s="195" t="s">
        <v>509</v>
      </c>
      <c r="B454" s="513" t="str">
        <f>$B$3</f>
        <v>OPTIMIZACIÓN Y MEJORAMIENTO DE LOS SISTEMAS DE ACUEDUCTO EN EL ÁREA RURAL DEL MUNICIPIO DE TUNJA-BOYACÁ</v>
      </c>
      <c r="C454" s="514"/>
      <c r="D454" s="514"/>
      <c r="E454" s="514"/>
      <c r="F454" s="514"/>
      <c r="G454" s="514"/>
      <c r="H454" s="514"/>
      <c r="I454" s="514"/>
      <c r="J454" s="514"/>
      <c r="K454" s="515"/>
      <c r="L454" s="193"/>
      <c r="M454" s="193"/>
      <c r="N454" s="193"/>
      <c r="O454" s="193"/>
      <c r="P454" s="193"/>
      <c r="Q454" s="193"/>
      <c r="R454" s="193"/>
      <c r="S454" s="193"/>
      <c r="T454" s="193"/>
      <c r="U454" s="193"/>
      <c r="V454" s="193"/>
    </row>
    <row r="455" spans="1:22" ht="12.75" customHeight="1">
      <c r="A455" s="516" t="s">
        <v>510</v>
      </c>
      <c r="B455" s="517"/>
      <c r="C455" s="518"/>
      <c r="D455" s="519"/>
      <c r="E455" s="519"/>
      <c r="F455" s="517"/>
      <c r="G455" s="520" t="s">
        <v>511</v>
      </c>
      <c r="H455" s="517"/>
      <c r="I455" s="520"/>
      <c r="J455" s="519"/>
      <c r="K455" s="521"/>
      <c r="L455" s="193"/>
      <c r="M455" s="193"/>
      <c r="N455" s="193"/>
      <c r="O455" s="193"/>
      <c r="P455" s="193"/>
      <c r="Q455" s="193"/>
      <c r="R455" s="193"/>
      <c r="S455" s="193"/>
      <c r="T455" s="193"/>
      <c r="U455" s="193"/>
      <c r="V455" s="193"/>
    </row>
    <row r="456" spans="1:22" ht="39.75" customHeight="1" thickBot="1">
      <c r="A456" s="196" t="s">
        <v>8</v>
      </c>
      <c r="B456" s="522" t="s">
        <v>271</v>
      </c>
      <c r="C456" s="523"/>
      <c r="D456" s="524" t="s">
        <v>10</v>
      </c>
      <c r="E456" s="525"/>
      <c r="F456" s="523"/>
      <c r="G456" s="526" t="s">
        <v>296</v>
      </c>
      <c r="H456" s="525"/>
      <c r="I456" s="525"/>
      <c r="J456" s="197" t="s">
        <v>9</v>
      </c>
      <c r="K456" s="198" t="s">
        <v>9</v>
      </c>
      <c r="L456" s="193"/>
      <c r="M456" s="193"/>
      <c r="N456" s="193"/>
      <c r="O456" s="193"/>
      <c r="P456" s="193"/>
      <c r="Q456" s="193"/>
      <c r="R456" s="193"/>
      <c r="S456" s="193"/>
      <c r="T456" s="193"/>
      <c r="U456" s="193"/>
      <c r="V456" s="193"/>
    </row>
    <row r="457" spans="1:22" ht="12.75" customHeight="1">
      <c r="A457" s="527" t="s">
        <v>512</v>
      </c>
      <c r="B457" s="528"/>
      <c r="C457" s="531" t="s">
        <v>5</v>
      </c>
      <c r="D457" s="533" t="s">
        <v>513</v>
      </c>
      <c r="E457" s="534"/>
      <c r="F457" s="530"/>
      <c r="G457" s="531" t="s">
        <v>11</v>
      </c>
      <c r="H457" s="535" t="s">
        <v>514</v>
      </c>
      <c r="I457" s="511"/>
      <c r="J457" s="511"/>
      <c r="K457" s="512"/>
      <c r="L457" s="193"/>
      <c r="M457" s="193"/>
      <c r="N457" s="193"/>
      <c r="O457" s="193"/>
      <c r="P457" s="193"/>
      <c r="Q457" s="193"/>
      <c r="R457" s="193"/>
      <c r="S457" s="193"/>
      <c r="T457" s="193"/>
      <c r="U457" s="193"/>
      <c r="V457" s="193"/>
    </row>
    <row r="458" spans="1:22" ht="12.75" customHeight="1">
      <c r="A458" s="510"/>
      <c r="B458" s="528"/>
      <c r="C458" s="558"/>
      <c r="D458" s="226" t="s">
        <v>515</v>
      </c>
      <c r="E458" s="226" t="s">
        <v>516</v>
      </c>
      <c r="F458" s="226" t="s">
        <v>517</v>
      </c>
      <c r="G458" s="558"/>
      <c r="H458" s="536"/>
      <c r="I458" s="534"/>
      <c r="J458" s="534"/>
      <c r="K458" s="537"/>
      <c r="L458" s="193"/>
      <c r="M458" s="193"/>
      <c r="N458" s="193"/>
      <c r="O458" s="193"/>
      <c r="P458" s="193"/>
      <c r="Q458" s="193"/>
      <c r="R458" s="193"/>
      <c r="S458" s="193"/>
      <c r="T458" s="193"/>
      <c r="U458" s="193"/>
      <c r="V458" s="193"/>
    </row>
    <row r="459" spans="1:22" ht="12.75" customHeight="1">
      <c r="A459" s="538" t="s">
        <v>545</v>
      </c>
      <c r="B459" s="539"/>
      <c r="C459" s="201">
        <v>1</v>
      </c>
      <c r="D459" s="202"/>
      <c r="E459" s="203"/>
      <c r="F459" s="229"/>
      <c r="G459" s="237">
        <f>C459</f>
        <v>1</v>
      </c>
      <c r="H459" s="206"/>
      <c r="I459" s="206"/>
      <c r="J459" s="206"/>
      <c r="K459" s="207"/>
      <c r="L459" s="193"/>
      <c r="M459" s="193"/>
      <c r="N459" s="193"/>
      <c r="O459" s="193"/>
      <c r="P459" s="193"/>
      <c r="Q459" s="193"/>
      <c r="R459" s="193"/>
      <c r="S459" s="193"/>
      <c r="T459" s="193"/>
      <c r="U459" s="193"/>
      <c r="V459" s="193"/>
    </row>
    <row r="460" spans="1:22" ht="12.75" customHeight="1">
      <c r="A460" s="538"/>
      <c r="B460" s="539"/>
      <c r="C460" s="201"/>
      <c r="D460" s="202"/>
      <c r="E460" s="203"/>
      <c r="F460" s="229"/>
      <c r="G460" s="237"/>
      <c r="H460" s="206"/>
      <c r="I460" s="206"/>
      <c r="J460" s="206"/>
      <c r="K460" s="207"/>
      <c r="L460" s="193"/>
      <c r="M460" s="193"/>
      <c r="N460" s="193"/>
      <c r="O460" s="193"/>
      <c r="P460" s="193"/>
      <c r="Q460" s="193"/>
      <c r="R460" s="193"/>
      <c r="S460" s="193"/>
      <c r="T460" s="193"/>
      <c r="U460" s="193"/>
      <c r="V460" s="193"/>
    </row>
    <row r="461" spans="1:22" ht="15" customHeight="1">
      <c r="A461" s="540"/>
      <c r="B461" s="559"/>
      <c r="C461" s="209"/>
      <c r="D461" s="239"/>
      <c r="E461" s="239"/>
      <c r="F461" s="239"/>
      <c r="G461" s="237"/>
      <c r="K461" s="207"/>
    </row>
    <row r="462" spans="1:22" ht="12.75" customHeight="1" thickBot="1">
      <c r="A462" s="541" t="s">
        <v>11</v>
      </c>
      <c r="B462" s="534"/>
      <c r="C462" s="534"/>
      <c r="D462" s="534"/>
      <c r="E462" s="534"/>
      <c r="F462" s="530"/>
      <c r="G462" s="253">
        <f>ROUNDUP((SUM(G459:G461)),2)</f>
        <v>1</v>
      </c>
      <c r="H462" s="199"/>
      <c r="I462" s="212"/>
      <c r="J462" s="212"/>
      <c r="K462" s="213"/>
      <c r="L462" s="193"/>
      <c r="N462" s="193"/>
      <c r="O462" s="193"/>
      <c r="P462" s="193"/>
      <c r="Q462" s="193"/>
      <c r="R462" s="193"/>
      <c r="S462" s="193"/>
      <c r="T462" s="193"/>
      <c r="U462" s="193"/>
      <c r="V462" s="193"/>
    </row>
    <row r="463" spans="1:22" ht="12.75" customHeight="1" thickBot="1">
      <c r="A463" s="542"/>
      <c r="B463" s="543"/>
      <c r="C463" s="543"/>
      <c r="D463" s="543"/>
      <c r="E463" s="543"/>
      <c r="F463" s="543"/>
      <c r="G463" s="543"/>
      <c r="H463" s="543"/>
      <c r="I463" s="543"/>
      <c r="J463" s="543"/>
      <c r="K463" s="544"/>
      <c r="L463" s="193"/>
      <c r="M463" s="193"/>
      <c r="N463" s="193"/>
      <c r="O463" s="193"/>
      <c r="P463" s="193"/>
      <c r="Q463" s="193"/>
      <c r="R463" s="193"/>
      <c r="S463" s="193"/>
      <c r="T463" s="193"/>
      <c r="U463" s="193"/>
      <c r="V463" s="193"/>
    </row>
    <row r="464" spans="1:22" ht="12.75" customHeight="1">
      <c r="A464" s="214"/>
      <c r="B464" s="215"/>
      <c r="C464" s="215"/>
      <c r="D464" s="215"/>
      <c r="E464" s="215"/>
      <c r="F464" s="215"/>
      <c r="G464" s="215"/>
      <c r="H464" s="215"/>
      <c r="I464" s="215"/>
      <c r="J464" s="215"/>
      <c r="K464" s="216"/>
      <c r="L464" s="193"/>
      <c r="M464" s="193"/>
      <c r="N464" s="193"/>
      <c r="O464" s="193"/>
      <c r="P464" s="193"/>
      <c r="Q464" s="193"/>
      <c r="R464" s="193"/>
      <c r="S464" s="193"/>
      <c r="T464" s="193"/>
      <c r="U464" s="193"/>
      <c r="V464" s="193"/>
    </row>
    <row r="465" spans="1:22" ht="50.25" customHeight="1">
      <c r="A465" s="545"/>
      <c r="B465" s="546"/>
      <c r="C465" s="546"/>
      <c r="D465" s="546"/>
      <c r="E465" s="546"/>
      <c r="F465" s="546"/>
      <c r="G465" s="546"/>
      <c r="H465" s="546"/>
      <c r="I465" s="546"/>
      <c r="J465" s="193"/>
      <c r="K465" s="217"/>
      <c r="L465" s="193"/>
      <c r="M465" s="193"/>
      <c r="N465" s="193"/>
      <c r="O465" s="193"/>
      <c r="P465" s="193"/>
      <c r="Q465" s="193"/>
      <c r="R465" s="193"/>
      <c r="S465" s="193"/>
      <c r="T465" s="193"/>
      <c r="U465" s="193"/>
      <c r="V465" s="193"/>
    </row>
    <row r="466" spans="1:22" ht="12.75" customHeight="1">
      <c r="A466" s="547" t="s">
        <v>519</v>
      </c>
      <c r="B466" s="546"/>
      <c r="C466" s="546"/>
      <c r="D466" s="219"/>
      <c r="E466" s="219"/>
      <c r="F466" s="548" t="s">
        <v>519</v>
      </c>
      <c r="G466" s="546"/>
      <c r="H466" s="546"/>
      <c r="I466" s="219"/>
      <c r="J466" s="193"/>
      <c r="K466" s="217"/>
      <c r="L466" s="193"/>
      <c r="M466" s="193"/>
      <c r="N466" s="193"/>
      <c r="O466" s="193"/>
      <c r="P466" s="193"/>
      <c r="Q466" s="193"/>
      <c r="R466" s="193"/>
      <c r="S466" s="193"/>
      <c r="T466" s="193"/>
      <c r="U466" s="193"/>
      <c r="V466" s="193"/>
    </row>
    <row r="467" spans="1:22" ht="12.75" customHeight="1" thickBot="1">
      <c r="A467" s="549" t="s">
        <v>520</v>
      </c>
      <c r="B467" s="550"/>
      <c r="C467" s="550"/>
      <c r="D467" s="220"/>
      <c r="E467" s="220"/>
      <c r="F467" s="551" t="s">
        <v>520</v>
      </c>
      <c r="G467" s="550"/>
      <c r="H467" s="550"/>
      <c r="I467" s="220"/>
      <c r="J467" s="221"/>
      <c r="K467" s="222"/>
      <c r="L467" s="193"/>
      <c r="M467" s="193"/>
      <c r="N467" s="193"/>
      <c r="O467" s="193"/>
      <c r="P467" s="193"/>
      <c r="Q467" s="193"/>
      <c r="R467" s="193"/>
      <c r="S467" s="193"/>
      <c r="T467" s="193"/>
      <c r="U467" s="193"/>
      <c r="V467" s="193"/>
    </row>
    <row r="468" spans="1:22" ht="12.75" customHeight="1">
      <c r="A468" s="507" t="s">
        <v>508</v>
      </c>
      <c r="B468" s="508"/>
      <c r="C468" s="508"/>
      <c r="D468" s="508"/>
      <c r="E468" s="508"/>
      <c r="F468" s="508"/>
      <c r="G468" s="508"/>
      <c r="H468" s="508"/>
      <c r="I468" s="508"/>
      <c r="J468" s="508"/>
      <c r="K468" s="509"/>
      <c r="L468" s="193"/>
      <c r="M468" s="193"/>
      <c r="N468" s="193"/>
      <c r="O468" s="193"/>
      <c r="P468" s="193"/>
      <c r="Q468" s="193"/>
      <c r="R468" s="193"/>
      <c r="S468" s="193"/>
      <c r="T468" s="193"/>
      <c r="U468" s="193"/>
      <c r="V468" s="193"/>
    </row>
    <row r="469" spans="1:22" ht="12.75" customHeight="1" thickBot="1">
      <c r="A469" s="510"/>
      <c r="B469" s="511"/>
      <c r="C469" s="511"/>
      <c r="D469" s="511"/>
      <c r="E469" s="511"/>
      <c r="F469" s="511"/>
      <c r="G469" s="511"/>
      <c r="H469" s="511"/>
      <c r="I469" s="511"/>
      <c r="J469" s="511"/>
      <c r="K469" s="512"/>
      <c r="L469" s="193"/>
      <c r="M469" s="193"/>
      <c r="N469" s="193"/>
      <c r="O469" s="193"/>
      <c r="P469" s="193"/>
      <c r="Q469" s="193"/>
      <c r="R469" s="193"/>
      <c r="S469" s="193"/>
      <c r="T469" s="193"/>
      <c r="U469" s="193"/>
      <c r="V469" s="193"/>
    </row>
    <row r="470" spans="1:22" ht="42" customHeight="1">
      <c r="A470" s="195" t="s">
        <v>509</v>
      </c>
      <c r="B470" s="513" t="str">
        <f>$B$3</f>
        <v>OPTIMIZACIÓN Y MEJORAMIENTO DE LOS SISTEMAS DE ACUEDUCTO EN EL ÁREA RURAL DEL MUNICIPIO DE TUNJA-BOYACÁ</v>
      </c>
      <c r="C470" s="514"/>
      <c r="D470" s="514"/>
      <c r="E470" s="514"/>
      <c r="F470" s="514"/>
      <c r="G470" s="514"/>
      <c r="H470" s="514"/>
      <c r="I470" s="514"/>
      <c r="J470" s="514"/>
      <c r="K470" s="515"/>
      <c r="L470" s="193"/>
      <c r="M470" s="193"/>
      <c r="N470" s="193"/>
      <c r="O470" s="193"/>
      <c r="P470" s="193"/>
      <c r="Q470" s="193"/>
      <c r="R470" s="193"/>
      <c r="S470" s="193"/>
      <c r="T470" s="193"/>
      <c r="U470" s="193"/>
      <c r="V470" s="193"/>
    </row>
    <row r="471" spans="1:22" ht="12.75" customHeight="1">
      <c r="A471" s="516" t="s">
        <v>510</v>
      </c>
      <c r="B471" s="517"/>
      <c r="C471" s="518"/>
      <c r="D471" s="519"/>
      <c r="E471" s="519"/>
      <c r="F471" s="517"/>
      <c r="G471" s="520" t="s">
        <v>511</v>
      </c>
      <c r="H471" s="517"/>
      <c r="I471" s="520"/>
      <c r="J471" s="519"/>
      <c r="K471" s="521"/>
      <c r="L471" s="193"/>
      <c r="M471" s="193"/>
      <c r="N471" s="193"/>
      <c r="O471" s="193"/>
      <c r="P471" s="193"/>
      <c r="Q471" s="193"/>
      <c r="R471" s="193"/>
      <c r="S471" s="193"/>
      <c r="T471" s="193"/>
      <c r="U471" s="193"/>
      <c r="V471" s="193"/>
    </row>
    <row r="472" spans="1:22" ht="39.75" customHeight="1" thickBot="1">
      <c r="A472" s="196" t="s">
        <v>8</v>
      </c>
      <c r="B472" s="522" t="s">
        <v>308</v>
      </c>
      <c r="C472" s="523"/>
      <c r="D472" s="524" t="s">
        <v>10</v>
      </c>
      <c r="E472" s="525"/>
      <c r="F472" s="523"/>
      <c r="G472" s="526" t="s">
        <v>298</v>
      </c>
      <c r="H472" s="525"/>
      <c r="I472" s="525"/>
      <c r="J472" s="197" t="s">
        <v>9</v>
      </c>
      <c r="K472" s="198" t="s">
        <v>9</v>
      </c>
      <c r="L472" s="193"/>
      <c r="M472" s="193"/>
      <c r="N472" s="193"/>
      <c r="O472" s="193"/>
      <c r="P472" s="193"/>
      <c r="Q472" s="193"/>
      <c r="R472" s="193"/>
      <c r="S472" s="193"/>
      <c r="T472" s="193"/>
      <c r="U472" s="193"/>
      <c r="V472" s="193"/>
    </row>
    <row r="473" spans="1:22" ht="12.75" customHeight="1">
      <c r="A473" s="527" t="s">
        <v>512</v>
      </c>
      <c r="B473" s="528"/>
      <c r="C473" s="531" t="s">
        <v>5</v>
      </c>
      <c r="D473" s="533" t="s">
        <v>513</v>
      </c>
      <c r="E473" s="534"/>
      <c r="F473" s="530"/>
      <c r="G473" s="531" t="s">
        <v>11</v>
      </c>
      <c r="H473" s="535" t="s">
        <v>514</v>
      </c>
      <c r="I473" s="511"/>
      <c r="J473" s="511"/>
      <c r="K473" s="512"/>
      <c r="L473" s="193"/>
      <c r="M473" s="193"/>
      <c r="N473" s="193"/>
      <c r="O473" s="193"/>
      <c r="P473" s="193"/>
      <c r="Q473" s="193"/>
      <c r="R473" s="193"/>
      <c r="S473" s="193"/>
      <c r="T473" s="193"/>
      <c r="U473" s="193"/>
      <c r="V473" s="193"/>
    </row>
    <row r="474" spans="1:22" ht="12.75" customHeight="1">
      <c r="A474" s="510"/>
      <c r="B474" s="528"/>
      <c r="C474" s="558"/>
      <c r="D474" s="226" t="s">
        <v>515</v>
      </c>
      <c r="E474" s="226" t="s">
        <v>516</v>
      </c>
      <c r="F474" s="226" t="s">
        <v>517</v>
      </c>
      <c r="G474" s="558"/>
      <c r="H474" s="536"/>
      <c r="I474" s="534"/>
      <c r="J474" s="534"/>
      <c r="K474" s="537"/>
      <c r="L474" s="193"/>
      <c r="M474" s="193"/>
      <c r="N474" s="193"/>
      <c r="O474" s="193"/>
      <c r="P474" s="193"/>
      <c r="Q474" s="193"/>
      <c r="R474" s="193"/>
      <c r="S474" s="193"/>
      <c r="T474" s="193"/>
      <c r="U474" s="193"/>
      <c r="V474" s="193"/>
    </row>
    <row r="475" spans="1:22" ht="12.75" customHeight="1">
      <c r="A475" s="538" t="s">
        <v>546</v>
      </c>
      <c r="B475" s="539"/>
      <c r="C475" s="201">
        <v>1</v>
      </c>
      <c r="D475" s="202"/>
      <c r="E475" s="203"/>
      <c r="F475" s="229"/>
      <c r="G475" s="237">
        <f>C475</f>
        <v>1</v>
      </c>
      <c r="H475" s="206"/>
      <c r="I475" s="206"/>
      <c r="J475" s="206"/>
      <c r="K475" s="207"/>
      <c r="L475" s="193"/>
      <c r="M475" s="193"/>
      <c r="N475" s="193"/>
      <c r="O475" s="193"/>
      <c r="P475" s="193"/>
      <c r="Q475" s="193"/>
      <c r="R475" s="193"/>
      <c r="S475" s="193"/>
      <c r="T475" s="193"/>
      <c r="U475" s="193"/>
      <c r="V475" s="193"/>
    </row>
    <row r="476" spans="1:22" ht="12.75" customHeight="1">
      <c r="A476" s="538"/>
      <c r="B476" s="539"/>
      <c r="C476" s="201"/>
      <c r="D476" s="202"/>
      <c r="E476" s="203"/>
      <c r="F476" s="229"/>
      <c r="G476" s="237"/>
      <c r="H476" s="206"/>
      <c r="I476" s="206"/>
      <c r="J476" s="206"/>
      <c r="K476" s="207"/>
      <c r="L476" s="193"/>
      <c r="M476" s="193"/>
      <c r="N476" s="193"/>
      <c r="O476" s="193"/>
      <c r="P476" s="193"/>
      <c r="Q476" s="193"/>
      <c r="R476" s="193"/>
      <c r="S476" s="193"/>
      <c r="T476" s="193"/>
      <c r="U476" s="193"/>
      <c r="V476" s="193"/>
    </row>
    <row r="477" spans="1:22" ht="15" customHeight="1">
      <c r="A477" s="540"/>
      <c r="B477" s="559"/>
      <c r="C477" s="209"/>
      <c r="D477" s="239"/>
      <c r="E477" s="239"/>
      <c r="F477" s="239"/>
      <c r="G477" s="237"/>
      <c r="K477" s="207"/>
    </row>
    <row r="478" spans="1:22" ht="12.75" customHeight="1" thickBot="1">
      <c r="A478" s="541" t="s">
        <v>11</v>
      </c>
      <c r="B478" s="534"/>
      <c r="C478" s="534"/>
      <c r="D478" s="534"/>
      <c r="E478" s="534"/>
      <c r="F478" s="530"/>
      <c r="G478" s="253">
        <f>ROUNDUP((SUM(G475:G477)),2)</f>
        <v>1</v>
      </c>
      <c r="H478" s="199"/>
      <c r="I478" s="212"/>
      <c r="J478" s="212"/>
      <c r="K478" s="213"/>
      <c r="L478" s="193"/>
      <c r="N478" s="193"/>
      <c r="O478" s="193"/>
      <c r="P478" s="193"/>
      <c r="Q478" s="193"/>
      <c r="R478" s="193"/>
      <c r="S478" s="193"/>
      <c r="T478" s="193"/>
      <c r="U478" s="193"/>
      <c r="V478" s="193"/>
    </row>
    <row r="479" spans="1:22" ht="12.75" customHeight="1" thickBot="1">
      <c r="A479" s="542"/>
      <c r="B479" s="543"/>
      <c r="C479" s="543"/>
      <c r="D479" s="543"/>
      <c r="E479" s="543"/>
      <c r="F479" s="543"/>
      <c r="G479" s="543"/>
      <c r="H479" s="543"/>
      <c r="I479" s="543"/>
      <c r="J479" s="543"/>
      <c r="K479" s="544"/>
      <c r="L479" s="193"/>
      <c r="M479" s="193"/>
      <c r="N479" s="193"/>
      <c r="O479" s="193"/>
      <c r="P479" s="193"/>
      <c r="Q479" s="193"/>
      <c r="R479" s="193"/>
      <c r="S479" s="193"/>
      <c r="T479" s="193"/>
      <c r="U479" s="193"/>
      <c r="V479" s="193"/>
    </row>
    <row r="480" spans="1:22" ht="12.75" customHeight="1">
      <c r="A480" s="214"/>
      <c r="B480" s="215"/>
      <c r="C480" s="215"/>
      <c r="D480" s="215"/>
      <c r="E480" s="215"/>
      <c r="F480" s="215"/>
      <c r="G480" s="215"/>
      <c r="H480" s="215"/>
      <c r="I480" s="215"/>
      <c r="J480" s="215"/>
      <c r="K480" s="216"/>
      <c r="L480" s="193"/>
      <c r="M480" s="193"/>
      <c r="N480" s="193"/>
      <c r="O480" s="193"/>
      <c r="P480" s="193"/>
      <c r="Q480" s="193"/>
      <c r="R480" s="193"/>
      <c r="S480" s="193"/>
      <c r="T480" s="193"/>
      <c r="U480" s="193"/>
      <c r="V480" s="193"/>
    </row>
    <row r="481" spans="1:22" ht="50.25" customHeight="1">
      <c r="A481" s="545"/>
      <c r="B481" s="546"/>
      <c r="C481" s="546"/>
      <c r="D481" s="546"/>
      <c r="E481" s="546"/>
      <c r="F481" s="546"/>
      <c r="G481" s="546"/>
      <c r="H481" s="546"/>
      <c r="I481" s="546"/>
      <c r="J481" s="193"/>
      <c r="K481" s="217"/>
      <c r="L481" s="193"/>
      <c r="M481" s="193"/>
      <c r="N481" s="193"/>
      <c r="O481" s="193"/>
      <c r="P481" s="193"/>
      <c r="Q481" s="193"/>
      <c r="R481" s="193"/>
      <c r="S481" s="193"/>
      <c r="T481" s="193"/>
      <c r="U481" s="193"/>
      <c r="V481" s="193"/>
    </row>
    <row r="482" spans="1:22" ht="12.75" customHeight="1">
      <c r="A482" s="547" t="s">
        <v>519</v>
      </c>
      <c r="B482" s="546"/>
      <c r="C482" s="546"/>
      <c r="D482" s="219"/>
      <c r="E482" s="219"/>
      <c r="F482" s="548" t="s">
        <v>519</v>
      </c>
      <c r="G482" s="546"/>
      <c r="H482" s="546"/>
      <c r="I482" s="219"/>
      <c r="J482" s="193"/>
      <c r="K482" s="217"/>
      <c r="L482" s="193"/>
      <c r="M482" s="193"/>
      <c r="N482" s="193"/>
      <c r="O482" s="193"/>
      <c r="P482" s="193"/>
      <c r="Q482" s="193"/>
      <c r="R482" s="193"/>
      <c r="S482" s="193"/>
      <c r="T482" s="193"/>
      <c r="U482" s="193"/>
      <c r="V482" s="193"/>
    </row>
    <row r="483" spans="1:22" ht="12.75" customHeight="1" thickBot="1">
      <c r="A483" s="549" t="s">
        <v>520</v>
      </c>
      <c r="B483" s="550"/>
      <c r="C483" s="550"/>
      <c r="D483" s="220"/>
      <c r="E483" s="220"/>
      <c r="F483" s="551" t="s">
        <v>520</v>
      </c>
      <c r="G483" s="550"/>
      <c r="H483" s="550"/>
      <c r="I483" s="220"/>
      <c r="J483" s="221"/>
      <c r="K483" s="222"/>
      <c r="L483" s="193"/>
      <c r="M483" s="193"/>
      <c r="N483" s="193"/>
      <c r="O483" s="193"/>
      <c r="P483" s="193"/>
      <c r="Q483" s="193"/>
      <c r="R483" s="193"/>
      <c r="S483" s="193"/>
      <c r="T483" s="193"/>
      <c r="U483" s="193"/>
      <c r="V483" s="193"/>
    </row>
    <row r="484" spans="1:22" ht="12.75" customHeight="1">
      <c r="A484" s="507" t="s">
        <v>508</v>
      </c>
      <c r="B484" s="508"/>
      <c r="C484" s="508"/>
      <c r="D484" s="508"/>
      <c r="E484" s="508"/>
      <c r="F484" s="508"/>
      <c r="G484" s="508"/>
      <c r="H484" s="508"/>
      <c r="I484" s="508"/>
      <c r="J484" s="508"/>
      <c r="K484" s="509"/>
      <c r="L484" s="193"/>
      <c r="M484" s="193"/>
      <c r="N484" s="193"/>
      <c r="O484" s="193"/>
      <c r="P484" s="193"/>
      <c r="Q484" s="193"/>
      <c r="R484" s="193"/>
      <c r="S484" s="193"/>
      <c r="T484" s="193"/>
      <c r="U484" s="193"/>
      <c r="V484" s="193"/>
    </row>
    <row r="485" spans="1:22" ht="12.75" customHeight="1" thickBot="1">
      <c r="A485" s="510"/>
      <c r="B485" s="511"/>
      <c r="C485" s="511"/>
      <c r="D485" s="511"/>
      <c r="E485" s="511"/>
      <c r="F485" s="511"/>
      <c r="G485" s="511"/>
      <c r="H485" s="511"/>
      <c r="I485" s="511"/>
      <c r="J485" s="511"/>
      <c r="K485" s="512"/>
      <c r="L485" s="193"/>
      <c r="M485" s="193"/>
      <c r="N485" s="193"/>
      <c r="O485" s="193"/>
      <c r="P485" s="193"/>
      <c r="Q485" s="193"/>
      <c r="R485" s="193"/>
      <c r="S485" s="193"/>
      <c r="T485" s="193"/>
      <c r="U485" s="193"/>
      <c r="V485" s="193"/>
    </row>
    <row r="486" spans="1:22" ht="42" customHeight="1">
      <c r="A486" s="195" t="s">
        <v>509</v>
      </c>
      <c r="B486" s="513" t="str">
        <f>$B$3</f>
        <v>OPTIMIZACIÓN Y MEJORAMIENTO DE LOS SISTEMAS DE ACUEDUCTO EN EL ÁREA RURAL DEL MUNICIPIO DE TUNJA-BOYACÁ</v>
      </c>
      <c r="C486" s="514"/>
      <c r="D486" s="514"/>
      <c r="E486" s="514"/>
      <c r="F486" s="514"/>
      <c r="G486" s="514"/>
      <c r="H486" s="514"/>
      <c r="I486" s="514"/>
      <c r="J486" s="514"/>
      <c r="K486" s="515"/>
      <c r="L486" s="193"/>
      <c r="M486" s="193"/>
      <c r="N486" s="193"/>
      <c r="O486" s="193"/>
      <c r="P486" s="193"/>
      <c r="Q486" s="193"/>
      <c r="R486" s="193"/>
      <c r="S486" s="193"/>
      <c r="T486" s="193"/>
      <c r="U486" s="193"/>
      <c r="V486" s="193"/>
    </row>
    <row r="487" spans="1:22" ht="12.75" customHeight="1">
      <c r="A487" s="516" t="s">
        <v>510</v>
      </c>
      <c r="B487" s="517"/>
      <c r="C487" s="518"/>
      <c r="D487" s="519"/>
      <c r="E487" s="519"/>
      <c r="F487" s="517"/>
      <c r="G487" s="520" t="s">
        <v>511</v>
      </c>
      <c r="H487" s="517"/>
      <c r="I487" s="520"/>
      <c r="J487" s="519"/>
      <c r="K487" s="521"/>
      <c r="L487" s="193"/>
      <c r="M487" s="193"/>
      <c r="N487" s="193"/>
      <c r="O487" s="193"/>
      <c r="P487" s="193"/>
      <c r="Q487" s="193"/>
      <c r="R487" s="193"/>
      <c r="S487" s="193"/>
      <c r="T487" s="193"/>
      <c r="U487" s="193"/>
      <c r="V487" s="193"/>
    </row>
    <row r="488" spans="1:22" ht="39.75" customHeight="1" thickBot="1">
      <c r="A488" s="196" t="s">
        <v>8</v>
      </c>
      <c r="B488" s="522" t="s">
        <v>309</v>
      </c>
      <c r="C488" s="523"/>
      <c r="D488" s="524" t="s">
        <v>10</v>
      </c>
      <c r="E488" s="525"/>
      <c r="F488" s="523"/>
      <c r="G488" s="526" t="s">
        <v>332</v>
      </c>
      <c r="H488" s="525"/>
      <c r="I488" s="525"/>
      <c r="J488" s="197" t="s">
        <v>9</v>
      </c>
      <c r="K488" s="198" t="s">
        <v>9</v>
      </c>
      <c r="L488" s="193"/>
      <c r="M488" s="193"/>
      <c r="N488" s="193"/>
      <c r="O488" s="193"/>
      <c r="P488" s="193"/>
      <c r="Q488" s="193"/>
      <c r="R488" s="193"/>
      <c r="S488" s="193"/>
      <c r="T488" s="193"/>
      <c r="U488" s="193"/>
      <c r="V488" s="193"/>
    </row>
    <row r="489" spans="1:22" ht="12.75" customHeight="1">
      <c r="A489" s="527" t="s">
        <v>512</v>
      </c>
      <c r="B489" s="528"/>
      <c r="C489" s="531" t="s">
        <v>5</v>
      </c>
      <c r="D489" s="533" t="s">
        <v>513</v>
      </c>
      <c r="E489" s="534"/>
      <c r="F489" s="530"/>
      <c r="G489" s="531" t="s">
        <v>11</v>
      </c>
      <c r="H489" s="535" t="s">
        <v>514</v>
      </c>
      <c r="I489" s="511"/>
      <c r="J489" s="511"/>
      <c r="K489" s="512"/>
      <c r="L489" s="193"/>
      <c r="M489" s="193"/>
      <c r="N489" s="193"/>
      <c r="O489" s="193"/>
      <c r="P489" s="193"/>
      <c r="Q489" s="193"/>
      <c r="R489" s="193"/>
      <c r="S489" s="193"/>
      <c r="T489" s="193"/>
      <c r="U489" s="193"/>
      <c r="V489" s="193"/>
    </row>
    <row r="490" spans="1:22" ht="12.75" customHeight="1">
      <c r="A490" s="510"/>
      <c r="B490" s="528"/>
      <c r="C490" s="558"/>
      <c r="D490" s="226" t="s">
        <v>515</v>
      </c>
      <c r="E490" s="226" t="s">
        <v>516</v>
      </c>
      <c r="F490" s="226" t="s">
        <v>517</v>
      </c>
      <c r="G490" s="558"/>
      <c r="H490" s="536"/>
      <c r="I490" s="534"/>
      <c r="J490" s="534"/>
      <c r="K490" s="537"/>
      <c r="L490" s="193"/>
      <c r="M490" s="193"/>
      <c r="N490" s="193"/>
      <c r="O490" s="193"/>
      <c r="P490" s="193"/>
      <c r="Q490" s="193"/>
      <c r="R490" s="193"/>
      <c r="S490" s="193"/>
      <c r="T490" s="193"/>
      <c r="U490" s="193"/>
      <c r="V490" s="193"/>
    </row>
    <row r="491" spans="1:22" ht="12.75" customHeight="1">
      <c r="A491" s="538" t="s">
        <v>547</v>
      </c>
      <c r="B491" s="539"/>
      <c r="C491" s="201">
        <v>2</v>
      </c>
      <c r="D491" s="202"/>
      <c r="E491" s="203"/>
      <c r="F491" s="229"/>
      <c r="G491" s="237">
        <f>C491</f>
        <v>2</v>
      </c>
      <c r="H491" s="206"/>
      <c r="I491" s="206"/>
      <c r="J491" s="206"/>
      <c r="K491" s="207"/>
      <c r="L491" s="193"/>
      <c r="M491" s="193"/>
      <c r="N491" s="193"/>
      <c r="O491" s="193"/>
      <c r="P491" s="193"/>
      <c r="Q491" s="193"/>
      <c r="R491" s="193"/>
      <c r="S491" s="193"/>
      <c r="T491" s="193"/>
      <c r="U491" s="193"/>
      <c r="V491" s="193"/>
    </row>
    <row r="492" spans="1:22" ht="12.75" customHeight="1">
      <c r="A492" s="538"/>
      <c r="B492" s="539"/>
      <c r="C492" s="201"/>
      <c r="D492" s="202"/>
      <c r="E492" s="203"/>
      <c r="F492" s="229"/>
      <c r="G492" s="237"/>
      <c r="H492" s="206"/>
      <c r="I492" s="206"/>
      <c r="J492" s="206"/>
      <c r="K492" s="207"/>
      <c r="L492" s="193"/>
      <c r="M492" s="193"/>
      <c r="N492" s="193"/>
      <c r="O492" s="193"/>
      <c r="P492" s="193"/>
      <c r="Q492" s="193"/>
      <c r="R492" s="193"/>
      <c r="S492" s="193"/>
      <c r="T492" s="193"/>
      <c r="U492" s="193"/>
      <c r="V492" s="193"/>
    </row>
    <row r="493" spans="1:22" ht="15" customHeight="1">
      <c r="A493" s="540"/>
      <c r="B493" s="559"/>
      <c r="C493" s="209"/>
      <c r="D493" s="239"/>
      <c r="E493" s="239"/>
      <c r="F493" s="239"/>
      <c r="G493" s="237"/>
      <c r="K493" s="207"/>
    </row>
    <row r="494" spans="1:22" ht="12.75" customHeight="1" thickBot="1">
      <c r="A494" s="541" t="s">
        <v>11</v>
      </c>
      <c r="B494" s="534"/>
      <c r="C494" s="534"/>
      <c r="D494" s="534"/>
      <c r="E494" s="534"/>
      <c r="F494" s="530"/>
      <c r="G494" s="253">
        <f>ROUNDUP((SUM(G491:G493)),2)</f>
        <v>2</v>
      </c>
      <c r="H494" s="199"/>
      <c r="I494" s="212"/>
      <c r="J494" s="212"/>
      <c r="K494" s="213"/>
      <c r="L494" s="193"/>
      <c r="N494" s="193"/>
      <c r="O494" s="193"/>
      <c r="P494" s="193"/>
      <c r="Q494" s="193"/>
      <c r="R494" s="193"/>
      <c r="S494" s="193"/>
      <c r="T494" s="193"/>
      <c r="U494" s="193"/>
      <c r="V494" s="193"/>
    </row>
    <row r="495" spans="1:22" ht="12.75" customHeight="1" thickBot="1">
      <c r="A495" s="542"/>
      <c r="B495" s="543"/>
      <c r="C495" s="543"/>
      <c r="D495" s="543"/>
      <c r="E495" s="543"/>
      <c r="F495" s="543"/>
      <c r="G495" s="543"/>
      <c r="H495" s="543"/>
      <c r="I495" s="543"/>
      <c r="J495" s="543"/>
      <c r="K495" s="544"/>
      <c r="L495" s="193"/>
      <c r="M495" s="193"/>
      <c r="N495" s="193"/>
      <c r="O495" s="193"/>
      <c r="P495" s="193"/>
      <c r="Q495" s="193"/>
      <c r="R495" s="193"/>
      <c r="S495" s="193"/>
      <c r="T495" s="193"/>
      <c r="U495" s="193"/>
      <c r="V495" s="193"/>
    </row>
    <row r="496" spans="1:22" ht="12.75" customHeight="1">
      <c r="A496" s="214"/>
      <c r="B496" s="215"/>
      <c r="C496" s="215"/>
      <c r="D496" s="215"/>
      <c r="E496" s="215"/>
      <c r="F496" s="215"/>
      <c r="G496" s="215"/>
      <c r="H496" s="215"/>
      <c r="I496" s="215"/>
      <c r="J496" s="215"/>
      <c r="K496" s="216"/>
      <c r="L496" s="193"/>
      <c r="M496" s="193"/>
      <c r="N496" s="193"/>
      <c r="O496" s="193"/>
      <c r="P496" s="193"/>
      <c r="Q496" s="193"/>
      <c r="R496" s="193"/>
      <c r="S496" s="193"/>
      <c r="T496" s="193"/>
      <c r="U496" s="193"/>
      <c r="V496" s="193"/>
    </row>
    <row r="497" spans="1:22" ht="50.25" customHeight="1">
      <c r="A497" s="545"/>
      <c r="B497" s="546"/>
      <c r="C497" s="546"/>
      <c r="D497" s="546"/>
      <c r="E497" s="546"/>
      <c r="F497" s="546"/>
      <c r="G497" s="546"/>
      <c r="H497" s="546"/>
      <c r="I497" s="546"/>
      <c r="J497" s="193"/>
      <c r="K497" s="217"/>
      <c r="L497" s="193"/>
      <c r="M497" s="193"/>
      <c r="N497" s="193"/>
      <c r="O497" s="193"/>
      <c r="P497" s="193"/>
      <c r="Q497" s="193"/>
      <c r="R497" s="193"/>
      <c r="S497" s="193"/>
      <c r="T497" s="193"/>
      <c r="U497" s="193"/>
      <c r="V497" s="193"/>
    </row>
    <row r="498" spans="1:22" ht="12.75" customHeight="1">
      <c r="A498" s="547" t="s">
        <v>519</v>
      </c>
      <c r="B498" s="546"/>
      <c r="C498" s="546"/>
      <c r="D498" s="219"/>
      <c r="E498" s="219"/>
      <c r="F498" s="548" t="s">
        <v>519</v>
      </c>
      <c r="G498" s="546"/>
      <c r="H498" s="546"/>
      <c r="I498" s="219"/>
      <c r="J498" s="193"/>
      <c r="K498" s="217"/>
      <c r="L498" s="193"/>
      <c r="M498" s="193"/>
      <c r="N498" s="193"/>
      <c r="O498" s="193"/>
      <c r="P498" s="193"/>
      <c r="Q498" s="193"/>
      <c r="R498" s="193"/>
      <c r="S498" s="193"/>
      <c r="T498" s="193"/>
      <c r="U498" s="193"/>
      <c r="V498" s="193"/>
    </row>
    <row r="499" spans="1:22" ht="12.75" customHeight="1" thickBot="1">
      <c r="A499" s="549" t="s">
        <v>520</v>
      </c>
      <c r="B499" s="550"/>
      <c r="C499" s="550"/>
      <c r="D499" s="220"/>
      <c r="E499" s="220"/>
      <c r="F499" s="551" t="s">
        <v>520</v>
      </c>
      <c r="G499" s="550"/>
      <c r="H499" s="550"/>
      <c r="I499" s="220"/>
      <c r="J499" s="221"/>
      <c r="K499" s="222"/>
      <c r="L499" s="193"/>
      <c r="M499" s="193"/>
      <c r="N499" s="193"/>
      <c r="O499" s="193"/>
      <c r="P499" s="193"/>
      <c r="Q499" s="193"/>
      <c r="R499" s="193"/>
      <c r="S499" s="193"/>
      <c r="T499" s="193"/>
      <c r="U499" s="193"/>
      <c r="V499" s="193"/>
    </row>
    <row r="500" spans="1:22" ht="12.75" customHeight="1">
      <c r="A500" s="507" t="s">
        <v>508</v>
      </c>
      <c r="B500" s="508"/>
      <c r="C500" s="508"/>
      <c r="D500" s="508"/>
      <c r="E500" s="508"/>
      <c r="F500" s="508"/>
      <c r="G500" s="508"/>
      <c r="H500" s="508"/>
      <c r="I500" s="508"/>
      <c r="J500" s="508"/>
      <c r="K500" s="509"/>
      <c r="L500" s="193"/>
      <c r="M500" s="193"/>
      <c r="N500" s="193"/>
      <c r="O500" s="193"/>
      <c r="P500" s="193"/>
      <c r="Q500" s="193"/>
      <c r="R500" s="193"/>
      <c r="S500" s="193"/>
      <c r="T500" s="193"/>
      <c r="U500" s="193"/>
      <c r="V500" s="193"/>
    </row>
    <row r="501" spans="1:22" ht="12.75" customHeight="1" thickBot="1">
      <c r="A501" s="510"/>
      <c r="B501" s="511"/>
      <c r="C501" s="511"/>
      <c r="D501" s="511"/>
      <c r="E501" s="511"/>
      <c r="F501" s="511"/>
      <c r="G501" s="511"/>
      <c r="H501" s="511"/>
      <c r="I501" s="511"/>
      <c r="J501" s="511"/>
      <c r="K501" s="512"/>
      <c r="L501" s="193"/>
      <c r="M501" s="193"/>
      <c r="N501" s="193"/>
      <c r="O501" s="193"/>
      <c r="P501" s="193"/>
      <c r="Q501" s="193"/>
      <c r="R501" s="193"/>
      <c r="S501" s="193"/>
      <c r="T501" s="193"/>
      <c r="U501" s="193"/>
      <c r="V501" s="193"/>
    </row>
    <row r="502" spans="1:22" ht="42" customHeight="1">
      <c r="A502" s="195" t="s">
        <v>509</v>
      </c>
      <c r="B502" s="513" t="str">
        <f>$B$3</f>
        <v>OPTIMIZACIÓN Y MEJORAMIENTO DE LOS SISTEMAS DE ACUEDUCTO EN EL ÁREA RURAL DEL MUNICIPIO DE TUNJA-BOYACÁ</v>
      </c>
      <c r="C502" s="514"/>
      <c r="D502" s="514"/>
      <c r="E502" s="514"/>
      <c r="F502" s="514"/>
      <c r="G502" s="514"/>
      <c r="H502" s="514"/>
      <c r="I502" s="514"/>
      <c r="J502" s="514"/>
      <c r="K502" s="515"/>
      <c r="L502" s="193"/>
      <c r="M502" s="193"/>
      <c r="N502" s="193"/>
      <c r="O502" s="193"/>
      <c r="P502" s="193"/>
      <c r="Q502" s="193"/>
      <c r="R502" s="193"/>
      <c r="S502" s="193"/>
      <c r="T502" s="193"/>
      <c r="U502" s="193"/>
      <c r="V502" s="193"/>
    </row>
    <row r="503" spans="1:22" ht="12.75" customHeight="1">
      <c r="A503" s="516" t="s">
        <v>510</v>
      </c>
      <c r="B503" s="517"/>
      <c r="C503" s="518"/>
      <c r="D503" s="519"/>
      <c r="E503" s="519"/>
      <c r="F503" s="517"/>
      <c r="G503" s="520" t="s">
        <v>511</v>
      </c>
      <c r="H503" s="517"/>
      <c r="I503" s="520"/>
      <c r="J503" s="519"/>
      <c r="K503" s="521"/>
      <c r="L503" s="193"/>
      <c r="M503" s="193"/>
      <c r="N503" s="193"/>
      <c r="O503" s="193"/>
      <c r="P503" s="193"/>
      <c r="Q503" s="193"/>
      <c r="R503" s="193"/>
      <c r="S503" s="193"/>
      <c r="T503" s="193"/>
      <c r="U503" s="193"/>
      <c r="V503" s="193"/>
    </row>
    <row r="504" spans="1:22" ht="39.75" customHeight="1" thickBot="1">
      <c r="A504" s="196" t="s">
        <v>8</v>
      </c>
      <c r="B504" s="522" t="s">
        <v>310</v>
      </c>
      <c r="C504" s="523"/>
      <c r="D504" s="524" t="s">
        <v>10</v>
      </c>
      <c r="E504" s="525"/>
      <c r="F504" s="523"/>
      <c r="G504" s="526" t="s">
        <v>334</v>
      </c>
      <c r="H504" s="525"/>
      <c r="I504" s="525"/>
      <c r="J504" s="197" t="s">
        <v>9</v>
      </c>
      <c r="K504" s="198" t="s">
        <v>9</v>
      </c>
      <c r="L504" s="193"/>
      <c r="M504" s="193"/>
      <c r="N504" s="193"/>
      <c r="O504" s="193"/>
      <c r="P504" s="193"/>
      <c r="Q504" s="193"/>
      <c r="R504" s="193"/>
      <c r="S504" s="193"/>
      <c r="T504" s="193"/>
      <c r="U504" s="193"/>
      <c r="V504" s="193"/>
    </row>
    <row r="505" spans="1:22" ht="12.75" customHeight="1">
      <c r="A505" s="527" t="s">
        <v>512</v>
      </c>
      <c r="B505" s="528"/>
      <c r="C505" s="531" t="s">
        <v>5</v>
      </c>
      <c r="D505" s="533" t="s">
        <v>513</v>
      </c>
      <c r="E505" s="534"/>
      <c r="F505" s="530"/>
      <c r="G505" s="531" t="s">
        <v>11</v>
      </c>
      <c r="H505" s="535" t="s">
        <v>514</v>
      </c>
      <c r="I505" s="511"/>
      <c r="J505" s="511"/>
      <c r="K505" s="512"/>
      <c r="L505" s="193"/>
      <c r="M505" s="193"/>
      <c r="N505" s="193"/>
      <c r="O505" s="193"/>
      <c r="P505" s="193"/>
      <c r="Q505" s="193"/>
      <c r="R505" s="193"/>
      <c r="S505" s="193"/>
      <c r="T505" s="193"/>
      <c r="U505" s="193"/>
      <c r="V505" s="193"/>
    </row>
    <row r="506" spans="1:22" ht="12.75" customHeight="1">
      <c r="A506" s="510"/>
      <c r="B506" s="528"/>
      <c r="C506" s="558"/>
      <c r="D506" s="226" t="s">
        <v>515</v>
      </c>
      <c r="E506" s="226" t="s">
        <v>516</v>
      </c>
      <c r="F506" s="226" t="s">
        <v>517</v>
      </c>
      <c r="G506" s="558"/>
      <c r="H506" s="536"/>
      <c r="I506" s="534"/>
      <c r="J506" s="534"/>
      <c r="K506" s="537"/>
      <c r="L506" s="193"/>
      <c r="M506" s="193"/>
      <c r="N506" s="193"/>
      <c r="O506" s="193"/>
      <c r="P506" s="193"/>
      <c r="Q506" s="193"/>
      <c r="R506" s="193"/>
      <c r="S506" s="193"/>
      <c r="T506" s="193"/>
      <c r="U506" s="193"/>
      <c r="V506" s="193"/>
    </row>
    <row r="507" spans="1:22" ht="12.75" customHeight="1">
      <c r="A507" s="538" t="s">
        <v>548</v>
      </c>
      <c r="B507" s="539"/>
      <c r="C507" s="201">
        <v>1</v>
      </c>
      <c r="D507" s="202"/>
      <c r="E507" s="203"/>
      <c r="F507" s="229"/>
      <c r="G507" s="237">
        <f>C507</f>
        <v>1</v>
      </c>
      <c r="H507" s="206"/>
      <c r="I507" s="206"/>
      <c r="J507" s="206"/>
      <c r="K507" s="207"/>
      <c r="L507" s="193"/>
      <c r="M507" s="193"/>
      <c r="N507" s="193"/>
      <c r="O507" s="193"/>
      <c r="P507" s="193"/>
      <c r="Q507" s="193"/>
      <c r="R507" s="193"/>
      <c r="S507" s="193"/>
      <c r="T507" s="193"/>
      <c r="U507" s="193"/>
      <c r="V507" s="193"/>
    </row>
    <row r="508" spans="1:22" ht="12.75" customHeight="1">
      <c r="A508" s="538"/>
      <c r="B508" s="539"/>
      <c r="C508" s="201"/>
      <c r="D508" s="202"/>
      <c r="E508" s="203"/>
      <c r="F508" s="229"/>
      <c r="G508" s="237"/>
      <c r="H508" s="206"/>
      <c r="I508" s="206"/>
      <c r="J508" s="206"/>
      <c r="K508" s="207"/>
      <c r="L508" s="193"/>
      <c r="M508" s="193"/>
      <c r="N508" s="193"/>
      <c r="O508" s="193"/>
      <c r="P508" s="193"/>
      <c r="Q508" s="193"/>
      <c r="R508" s="193"/>
      <c r="S508" s="193"/>
      <c r="T508" s="193"/>
      <c r="U508" s="193"/>
      <c r="V508" s="193"/>
    </row>
    <row r="509" spans="1:22" ht="15" customHeight="1">
      <c r="A509" s="540"/>
      <c r="B509" s="559"/>
      <c r="C509" s="209"/>
      <c r="D509" s="239"/>
      <c r="E509" s="239"/>
      <c r="F509" s="239"/>
      <c r="G509" s="237"/>
      <c r="K509" s="207"/>
    </row>
    <row r="510" spans="1:22" ht="12.75" customHeight="1" thickBot="1">
      <c r="A510" s="541" t="s">
        <v>11</v>
      </c>
      <c r="B510" s="534"/>
      <c r="C510" s="534"/>
      <c r="D510" s="534"/>
      <c r="E510" s="534"/>
      <c r="F510" s="530"/>
      <c r="G510" s="253">
        <f>ROUNDUP((SUM(G507:G509)),2)</f>
        <v>1</v>
      </c>
      <c r="H510" s="199"/>
      <c r="I510" s="212"/>
      <c r="J510" s="212"/>
      <c r="K510" s="213"/>
      <c r="L510" s="193"/>
      <c r="N510" s="193"/>
      <c r="O510" s="193"/>
      <c r="P510" s="193"/>
      <c r="Q510" s="193"/>
      <c r="R510" s="193"/>
      <c r="S510" s="193"/>
      <c r="T510" s="193"/>
      <c r="U510" s="193"/>
      <c r="V510" s="193"/>
    </row>
    <row r="511" spans="1:22" ht="12.75" customHeight="1" thickBot="1">
      <c r="A511" s="542"/>
      <c r="B511" s="543"/>
      <c r="C511" s="543"/>
      <c r="D511" s="543"/>
      <c r="E511" s="543"/>
      <c r="F511" s="543"/>
      <c r="G511" s="543"/>
      <c r="H511" s="543"/>
      <c r="I511" s="543"/>
      <c r="J511" s="543"/>
      <c r="K511" s="544"/>
      <c r="L511" s="193"/>
      <c r="M511" s="193"/>
      <c r="N511" s="193"/>
      <c r="O511" s="193"/>
      <c r="P511" s="193"/>
      <c r="Q511" s="193"/>
      <c r="R511" s="193"/>
      <c r="S511" s="193"/>
      <c r="T511" s="193"/>
      <c r="U511" s="193"/>
      <c r="V511" s="193"/>
    </row>
    <row r="512" spans="1:22" ht="12.75" customHeight="1">
      <c r="A512" s="214"/>
      <c r="B512" s="215"/>
      <c r="C512" s="215"/>
      <c r="D512" s="215"/>
      <c r="E512" s="215"/>
      <c r="F512" s="215"/>
      <c r="G512" s="215"/>
      <c r="H512" s="215"/>
      <c r="I512" s="215"/>
      <c r="J512" s="215"/>
      <c r="K512" s="216"/>
      <c r="L512" s="193"/>
      <c r="M512" s="193"/>
      <c r="N512" s="193"/>
      <c r="O512" s="193"/>
      <c r="P512" s="193"/>
      <c r="Q512" s="193"/>
      <c r="R512" s="193"/>
      <c r="S512" s="193"/>
      <c r="T512" s="193"/>
      <c r="U512" s="193"/>
      <c r="V512" s="193"/>
    </row>
    <row r="513" spans="1:22" ht="50.25" customHeight="1">
      <c r="A513" s="545"/>
      <c r="B513" s="546"/>
      <c r="C513" s="546"/>
      <c r="D513" s="546"/>
      <c r="E513" s="546"/>
      <c r="F513" s="546"/>
      <c r="G513" s="546"/>
      <c r="H513" s="546"/>
      <c r="I513" s="546"/>
      <c r="J513" s="193"/>
      <c r="K513" s="217"/>
      <c r="L513" s="193"/>
      <c r="M513" s="193"/>
      <c r="N513" s="193"/>
      <c r="O513" s="193"/>
      <c r="P513" s="193"/>
      <c r="Q513" s="193"/>
      <c r="R513" s="193"/>
      <c r="S513" s="193"/>
      <c r="T513" s="193"/>
      <c r="U513" s="193"/>
      <c r="V513" s="193"/>
    </row>
    <row r="514" spans="1:22" ht="12.75" customHeight="1">
      <c r="A514" s="547" t="s">
        <v>519</v>
      </c>
      <c r="B514" s="546"/>
      <c r="C514" s="546"/>
      <c r="D514" s="219"/>
      <c r="E514" s="219"/>
      <c r="F514" s="548" t="s">
        <v>519</v>
      </c>
      <c r="G514" s="546"/>
      <c r="H514" s="546"/>
      <c r="I514" s="219"/>
      <c r="J514" s="193"/>
      <c r="K514" s="217"/>
      <c r="L514" s="193"/>
      <c r="M514" s="193"/>
      <c r="N514" s="193"/>
      <c r="O514" s="193"/>
      <c r="P514" s="193"/>
      <c r="Q514" s="193"/>
      <c r="R514" s="193"/>
      <c r="S514" s="193"/>
      <c r="T514" s="193"/>
      <c r="U514" s="193"/>
      <c r="V514" s="193"/>
    </row>
    <row r="515" spans="1:22" ht="12.75" customHeight="1" thickBot="1">
      <c r="A515" s="549" t="s">
        <v>520</v>
      </c>
      <c r="B515" s="550"/>
      <c r="C515" s="550"/>
      <c r="D515" s="220"/>
      <c r="E515" s="220"/>
      <c r="F515" s="551" t="s">
        <v>520</v>
      </c>
      <c r="G515" s="550"/>
      <c r="H515" s="550"/>
      <c r="I515" s="220"/>
      <c r="J515" s="221"/>
      <c r="K515" s="222"/>
      <c r="L515" s="193"/>
      <c r="M515" s="193"/>
      <c r="N515" s="193"/>
      <c r="O515" s="193"/>
      <c r="P515" s="193"/>
      <c r="Q515" s="193"/>
      <c r="R515" s="193"/>
      <c r="S515" s="193"/>
      <c r="T515" s="193"/>
      <c r="U515" s="193"/>
      <c r="V515" s="193"/>
    </row>
    <row r="516" spans="1:22" ht="12.75" customHeight="1">
      <c r="A516" s="507" t="s">
        <v>508</v>
      </c>
      <c r="B516" s="508"/>
      <c r="C516" s="508"/>
      <c r="D516" s="508"/>
      <c r="E516" s="508"/>
      <c r="F516" s="508"/>
      <c r="G516" s="508"/>
      <c r="H516" s="508"/>
      <c r="I516" s="508"/>
      <c r="J516" s="508"/>
      <c r="K516" s="509"/>
      <c r="L516" s="193"/>
      <c r="M516" s="193"/>
      <c r="N516" s="193"/>
      <c r="O516" s="193"/>
      <c r="P516" s="193"/>
      <c r="Q516" s="193"/>
      <c r="R516" s="193"/>
      <c r="S516" s="193"/>
      <c r="T516" s="193"/>
      <c r="U516" s="193"/>
      <c r="V516" s="193"/>
    </row>
    <row r="517" spans="1:22" ht="12.75" customHeight="1" thickBot="1">
      <c r="A517" s="510"/>
      <c r="B517" s="511"/>
      <c r="C517" s="511"/>
      <c r="D517" s="511"/>
      <c r="E517" s="511"/>
      <c r="F517" s="511"/>
      <c r="G517" s="511"/>
      <c r="H517" s="511"/>
      <c r="I517" s="511"/>
      <c r="J517" s="511"/>
      <c r="K517" s="512"/>
      <c r="L517" s="193"/>
      <c r="M517" s="193"/>
      <c r="N517" s="193"/>
      <c r="O517" s="193"/>
      <c r="P517" s="193"/>
      <c r="Q517" s="193"/>
      <c r="R517" s="193"/>
      <c r="S517" s="193"/>
      <c r="T517" s="193"/>
      <c r="U517" s="193"/>
      <c r="V517" s="193"/>
    </row>
    <row r="518" spans="1:22" ht="42" customHeight="1">
      <c r="A518" s="195" t="s">
        <v>509</v>
      </c>
      <c r="B518" s="513" t="str">
        <f>$B$3</f>
        <v>OPTIMIZACIÓN Y MEJORAMIENTO DE LOS SISTEMAS DE ACUEDUCTO EN EL ÁREA RURAL DEL MUNICIPIO DE TUNJA-BOYACÁ</v>
      </c>
      <c r="C518" s="514"/>
      <c r="D518" s="514"/>
      <c r="E518" s="514"/>
      <c r="F518" s="514"/>
      <c r="G518" s="514"/>
      <c r="H518" s="514"/>
      <c r="I518" s="514"/>
      <c r="J518" s="514"/>
      <c r="K518" s="515"/>
      <c r="L518" s="193"/>
      <c r="M518" s="193"/>
      <c r="N518" s="193"/>
      <c r="O518" s="193"/>
      <c r="P518" s="193"/>
      <c r="Q518" s="193"/>
      <c r="R518" s="193"/>
      <c r="S518" s="193"/>
      <c r="T518" s="193"/>
      <c r="U518" s="193"/>
      <c r="V518" s="193"/>
    </row>
    <row r="519" spans="1:22" ht="12.75" customHeight="1">
      <c r="A519" s="516" t="s">
        <v>510</v>
      </c>
      <c r="B519" s="517"/>
      <c r="C519" s="518"/>
      <c r="D519" s="519"/>
      <c r="E519" s="519"/>
      <c r="F519" s="517"/>
      <c r="G519" s="520" t="s">
        <v>511</v>
      </c>
      <c r="H519" s="517"/>
      <c r="I519" s="520"/>
      <c r="J519" s="519"/>
      <c r="K519" s="521"/>
      <c r="L519" s="193"/>
      <c r="M519" s="193"/>
      <c r="N519" s="193"/>
      <c r="O519" s="193"/>
      <c r="P519" s="193"/>
      <c r="Q519" s="193"/>
      <c r="R519" s="193"/>
      <c r="S519" s="193"/>
      <c r="T519" s="193"/>
      <c r="U519" s="193"/>
      <c r="V519" s="193"/>
    </row>
    <row r="520" spans="1:22" ht="39.75" customHeight="1" thickBot="1">
      <c r="A520" s="196" t="s">
        <v>8</v>
      </c>
      <c r="B520" s="522" t="s">
        <v>311</v>
      </c>
      <c r="C520" s="523"/>
      <c r="D520" s="524" t="s">
        <v>10</v>
      </c>
      <c r="E520" s="525"/>
      <c r="F520" s="523"/>
      <c r="G520" s="526" t="s">
        <v>302</v>
      </c>
      <c r="H520" s="525"/>
      <c r="I520" s="525"/>
      <c r="J520" s="197" t="s">
        <v>9</v>
      </c>
      <c r="K520" s="198" t="s">
        <v>9</v>
      </c>
      <c r="L520" s="193"/>
      <c r="M520" s="193"/>
      <c r="N520" s="193"/>
      <c r="O520" s="193"/>
      <c r="P520" s="193"/>
      <c r="Q520" s="193"/>
      <c r="R520" s="193"/>
      <c r="S520" s="193"/>
      <c r="T520" s="193"/>
      <c r="U520" s="193"/>
      <c r="V520" s="193"/>
    </row>
    <row r="521" spans="1:22" ht="12.75" customHeight="1">
      <c r="A521" s="527" t="s">
        <v>512</v>
      </c>
      <c r="B521" s="528"/>
      <c r="C521" s="531" t="s">
        <v>5</v>
      </c>
      <c r="D521" s="533" t="s">
        <v>513</v>
      </c>
      <c r="E521" s="534"/>
      <c r="F521" s="530"/>
      <c r="G521" s="531" t="s">
        <v>11</v>
      </c>
      <c r="H521" s="535" t="s">
        <v>514</v>
      </c>
      <c r="I521" s="511"/>
      <c r="J521" s="511"/>
      <c r="K521" s="512"/>
      <c r="L521" s="193"/>
      <c r="M521" s="193"/>
      <c r="N521" s="193"/>
      <c r="O521" s="193"/>
      <c r="P521" s="193"/>
      <c r="Q521" s="193"/>
      <c r="R521" s="193"/>
      <c r="S521" s="193"/>
      <c r="T521" s="193"/>
      <c r="U521" s="193"/>
      <c r="V521" s="193"/>
    </row>
    <row r="522" spans="1:22" ht="12.75" customHeight="1">
      <c r="A522" s="510"/>
      <c r="B522" s="528"/>
      <c r="C522" s="558"/>
      <c r="D522" s="226" t="s">
        <v>515</v>
      </c>
      <c r="E522" s="226" t="s">
        <v>516</v>
      </c>
      <c r="F522" s="226" t="s">
        <v>517</v>
      </c>
      <c r="G522" s="558"/>
      <c r="H522" s="536"/>
      <c r="I522" s="534"/>
      <c r="J522" s="534"/>
      <c r="K522" s="537"/>
      <c r="L522" s="193"/>
      <c r="M522" s="193"/>
      <c r="N522" s="193"/>
      <c r="O522" s="193"/>
      <c r="P522" s="193"/>
      <c r="Q522" s="193"/>
      <c r="R522" s="193"/>
      <c r="S522" s="193"/>
      <c r="T522" s="193"/>
      <c r="U522" s="193"/>
      <c r="V522" s="193"/>
    </row>
    <row r="523" spans="1:22" ht="12.75" customHeight="1">
      <c r="A523" s="538" t="s">
        <v>549</v>
      </c>
      <c r="B523" s="539"/>
      <c r="C523" s="201">
        <v>3</v>
      </c>
      <c r="D523" s="202"/>
      <c r="E523" s="203"/>
      <c r="F523" s="229"/>
      <c r="G523" s="237">
        <f>C523</f>
        <v>3</v>
      </c>
      <c r="H523" s="206"/>
      <c r="I523" s="206"/>
      <c r="J523" s="206"/>
      <c r="K523" s="207"/>
      <c r="L523" s="193"/>
      <c r="M523" s="193"/>
      <c r="N523" s="193"/>
      <c r="O523" s="193"/>
      <c r="P523" s="193"/>
      <c r="Q523" s="193"/>
      <c r="R523" s="193"/>
      <c r="S523" s="193"/>
      <c r="T523" s="193"/>
      <c r="U523" s="193"/>
      <c r="V523" s="193"/>
    </row>
    <row r="524" spans="1:22" ht="12.75" customHeight="1">
      <c r="A524" s="538"/>
      <c r="B524" s="539"/>
      <c r="C524" s="201"/>
      <c r="D524" s="202"/>
      <c r="E524" s="203"/>
      <c r="F524" s="229"/>
      <c r="G524" s="237"/>
      <c r="H524" s="206"/>
      <c r="I524" s="206"/>
      <c r="J524" s="206"/>
      <c r="K524" s="207"/>
      <c r="L524" s="193"/>
      <c r="M524" s="193"/>
      <c r="N524" s="193"/>
      <c r="O524" s="193"/>
      <c r="P524" s="193"/>
      <c r="Q524" s="193"/>
      <c r="R524" s="193"/>
      <c r="S524" s="193"/>
      <c r="T524" s="193"/>
      <c r="U524" s="193"/>
      <c r="V524" s="193"/>
    </row>
    <row r="525" spans="1:22" ht="15" customHeight="1">
      <c r="A525" s="540"/>
      <c r="B525" s="559"/>
      <c r="C525" s="209"/>
      <c r="D525" s="239"/>
      <c r="E525" s="239"/>
      <c r="F525" s="239"/>
      <c r="G525" s="237"/>
      <c r="K525" s="207"/>
    </row>
    <row r="526" spans="1:22" ht="12.75" customHeight="1" thickBot="1">
      <c r="A526" s="541" t="s">
        <v>11</v>
      </c>
      <c r="B526" s="534"/>
      <c r="C526" s="534"/>
      <c r="D526" s="534"/>
      <c r="E526" s="534"/>
      <c r="F526" s="530"/>
      <c r="G526" s="253">
        <f>ROUNDUP((SUM(G523:G525)),2)</f>
        <v>3</v>
      </c>
      <c r="H526" s="199"/>
      <c r="I526" s="212"/>
      <c r="J526" s="212"/>
      <c r="K526" s="213"/>
      <c r="L526" s="193"/>
      <c r="N526" s="193"/>
      <c r="O526" s="193"/>
      <c r="P526" s="193"/>
      <c r="Q526" s="193"/>
      <c r="R526" s="193"/>
      <c r="S526" s="193"/>
      <c r="T526" s="193"/>
      <c r="U526" s="193"/>
      <c r="V526" s="193"/>
    </row>
    <row r="527" spans="1:22" ht="12.75" customHeight="1" thickBot="1">
      <c r="A527" s="542"/>
      <c r="B527" s="543"/>
      <c r="C527" s="543"/>
      <c r="D527" s="543"/>
      <c r="E527" s="543"/>
      <c r="F527" s="543"/>
      <c r="G527" s="543"/>
      <c r="H527" s="543"/>
      <c r="I527" s="543"/>
      <c r="J527" s="543"/>
      <c r="K527" s="544"/>
      <c r="L527" s="193"/>
      <c r="M527" s="193"/>
      <c r="N527" s="193"/>
      <c r="O527" s="193"/>
      <c r="P527" s="193"/>
      <c r="Q527" s="193"/>
      <c r="R527" s="193"/>
      <c r="S527" s="193"/>
      <c r="T527" s="193"/>
      <c r="U527" s="193"/>
      <c r="V527" s="193"/>
    </row>
    <row r="528" spans="1:22" ht="12.75" customHeight="1">
      <c r="A528" s="214"/>
      <c r="B528" s="215"/>
      <c r="C528" s="215"/>
      <c r="D528" s="215"/>
      <c r="E528" s="215"/>
      <c r="F528" s="215"/>
      <c r="G528" s="215"/>
      <c r="H528" s="215"/>
      <c r="I528" s="215"/>
      <c r="J528" s="215"/>
      <c r="K528" s="216"/>
      <c r="L528" s="193"/>
      <c r="M528" s="193"/>
      <c r="N528" s="193"/>
      <c r="O528" s="193"/>
      <c r="P528" s="193"/>
      <c r="Q528" s="193"/>
      <c r="R528" s="193"/>
      <c r="S528" s="193"/>
      <c r="T528" s="193"/>
      <c r="U528" s="193"/>
      <c r="V528" s="193"/>
    </row>
    <row r="529" spans="1:22" ht="50.25" customHeight="1">
      <c r="A529" s="545"/>
      <c r="B529" s="546"/>
      <c r="C529" s="546"/>
      <c r="D529" s="546"/>
      <c r="E529" s="546"/>
      <c r="F529" s="546"/>
      <c r="G529" s="546"/>
      <c r="H529" s="546"/>
      <c r="I529" s="546"/>
      <c r="J529" s="193"/>
      <c r="K529" s="217"/>
      <c r="L529" s="193"/>
      <c r="M529" s="193"/>
      <c r="N529" s="193"/>
      <c r="O529" s="193"/>
      <c r="P529" s="193"/>
      <c r="Q529" s="193"/>
      <c r="R529" s="193"/>
      <c r="S529" s="193"/>
      <c r="T529" s="193"/>
      <c r="U529" s="193"/>
      <c r="V529" s="193"/>
    </row>
    <row r="530" spans="1:22" ht="12.75" customHeight="1">
      <c r="A530" s="547" t="s">
        <v>519</v>
      </c>
      <c r="B530" s="546"/>
      <c r="C530" s="546"/>
      <c r="D530" s="219"/>
      <c r="E530" s="219"/>
      <c r="F530" s="548" t="s">
        <v>519</v>
      </c>
      <c r="G530" s="546"/>
      <c r="H530" s="546"/>
      <c r="I530" s="219"/>
      <c r="J530" s="193"/>
      <c r="K530" s="217"/>
      <c r="L530" s="193"/>
      <c r="M530" s="193"/>
      <c r="N530" s="193"/>
      <c r="O530" s="193"/>
      <c r="P530" s="193"/>
      <c r="Q530" s="193"/>
      <c r="R530" s="193"/>
      <c r="S530" s="193"/>
      <c r="T530" s="193"/>
      <c r="U530" s="193"/>
      <c r="V530" s="193"/>
    </row>
    <row r="531" spans="1:22" ht="12.75" customHeight="1" thickBot="1">
      <c r="A531" s="549" t="s">
        <v>520</v>
      </c>
      <c r="B531" s="550"/>
      <c r="C531" s="550"/>
      <c r="D531" s="220"/>
      <c r="E531" s="220"/>
      <c r="F531" s="551" t="s">
        <v>520</v>
      </c>
      <c r="G531" s="550"/>
      <c r="H531" s="550"/>
      <c r="I531" s="220"/>
      <c r="J531" s="221"/>
      <c r="K531" s="222"/>
      <c r="L531" s="193"/>
      <c r="M531" s="193"/>
      <c r="N531" s="193"/>
      <c r="O531" s="193"/>
      <c r="P531" s="193"/>
      <c r="Q531" s="193"/>
      <c r="R531" s="193"/>
      <c r="S531" s="193"/>
      <c r="T531" s="193"/>
      <c r="U531" s="193"/>
      <c r="V531" s="193"/>
    </row>
    <row r="532" spans="1:22" ht="12.75" customHeight="1">
      <c r="A532" s="507" t="s">
        <v>508</v>
      </c>
      <c r="B532" s="508"/>
      <c r="C532" s="508"/>
      <c r="D532" s="508"/>
      <c r="E532" s="508"/>
      <c r="F532" s="508"/>
      <c r="G532" s="508"/>
      <c r="H532" s="508"/>
      <c r="I532" s="508"/>
      <c r="J532" s="508"/>
      <c r="K532" s="509"/>
      <c r="L532" s="193"/>
      <c r="M532" s="193"/>
      <c r="N532" s="193"/>
      <c r="O532" s="193"/>
      <c r="P532" s="193"/>
      <c r="Q532" s="193"/>
      <c r="R532" s="193"/>
      <c r="S532" s="193"/>
      <c r="T532" s="193"/>
      <c r="U532" s="193"/>
      <c r="V532" s="193"/>
    </row>
    <row r="533" spans="1:22" ht="12.75" customHeight="1" thickBot="1">
      <c r="A533" s="510"/>
      <c r="B533" s="511"/>
      <c r="C533" s="511"/>
      <c r="D533" s="511"/>
      <c r="E533" s="511"/>
      <c r="F533" s="511"/>
      <c r="G533" s="511"/>
      <c r="H533" s="511"/>
      <c r="I533" s="511"/>
      <c r="J533" s="511"/>
      <c r="K533" s="512"/>
      <c r="L533" s="193"/>
      <c r="M533" s="193"/>
      <c r="N533" s="193"/>
      <c r="O533" s="193"/>
      <c r="P533" s="193"/>
      <c r="Q533" s="193"/>
      <c r="R533" s="193"/>
      <c r="S533" s="193"/>
      <c r="T533" s="193"/>
      <c r="U533" s="193"/>
      <c r="V533" s="193"/>
    </row>
    <row r="534" spans="1:22" ht="42" customHeight="1">
      <c r="A534" s="195" t="s">
        <v>509</v>
      </c>
      <c r="B534" s="513" t="str">
        <f>$B$3</f>
        <v>OPTIMIZACIÓN Y MEJORAMIENTO DE LOS SISTEMAS DE ACUEDUCTO EN EL ÁREA RURAL DEL MUNICIPIO DE TUNJA-BOYACÁ</v>
      </c>
      <c r="C534" s="514"/>
      <c r="D534" s="514"/>
      <c r="E534" s="514"/>
      <c r="F534" s="514"/>
      <c r="G534" s="514"/>
      <c r="H534" s="514"/>
      <c r="I534" s="514"/>
      <c r="J534" s="514"/>
      <c r="K534" s="515"/>
      <c r="L534" s="193"/>
      <c r="M534" s="193"/>
      <c r="N534" s="193"/>
      <c r="O534" s="193"/>
      <c r="P534" s="193"/>
      <c r="Q534" s="193"/>
      <c r="R534" s="193"/>
      <c r="S534" s="193"/>
      <c r="T534" s="193"/>
      <c r="U534" s="193"/>
      <c r="V534" s="193"/>
    </row>
    <row r="535" spans="1:22" ht="12.75" customHeight="1">
      <c r="A535" s="516" t="s">
        <v>510</v>
      </c>
      <c r="B535" s="517"/>
      <c r="C535" s="518"/>
      <c r="D535" s="519"/>
      <c r="E535" s="519"/>
      <c r="F535" s="517"/>
      <c r="G535" s="520" t="s">
        <v>511</v>
      </c>
      <c r="H535" s="517"/>
      <c r="I535" s="520"/>
      <c r="J535" s="519"/>
      <c r="K535" s="521"/>
      <c r="L535" s="193"/>
      <c r="M535" s="193"/>
      <c r="N535" s="193"/>
      <c r="O535" s="193"/>
      <c r="P535" s="193"/>
      <c r="Q535" s="193"/>
      <c r="R535" s="193"/>
      <c r="S535" s="193"/>
      <c r="T535" s="193"/>
      <c r="U535" s="193"/>
      <c r="V535" s="193"/>
    </row>
    <row r="536" spans="1:22" ht="39.75" customHeight="1" thickBot="1">
      <c r="A536" s="196" t="s">
        <v>8</v>
      </c>
      <c r="B536" s="522" t="s">
        <v>312</v>
      </c>
      <c r="C536" s="523"/>
      <c r="D536" s="524" t="s">
        <v>10</v>
      </c>
      <c r="E536" s="525"/>
      <c r="F536" s="523"/>
      <c r="G536" s="526" t="s">
        <v>379</v>
      </c>
      <c r="H536" s="525"/>
      <c r="I536" s="525"/>
      <c r="J536" s="197" t="s">
        <v>9</v>
      </c>
      <c r="K536" s="198" t="s">
        <v>9</v>
      </c>
      <c r="L536" s="193"/>
      <c r="M536" s="193"/>
      <c r="N536" s="193"/>
      <c r="O536" s="193"/>
      <c r="P536" s="193"/>
      <c r="Q536" s="193"/>
      <c r="R536" s="193"/>
      <c r="S536" s="193"/>
      <c r="T536" s="193"/>
      <c r="U536" s="193"/>
      <c r="V536" s="193"/>
    </row>
    <row r="537" spans="1:22" ht="12.75" customHeight="1">
      <c r="A537" s="527" t="s">
        <v>512</v>
      </c>
      <c r="B537" s="528"/>
      <c r="C537" s="531" t="s">
        <v>5</v>
      </c>
      <c r="D537" s="533" t="s">
        <v>513</v>
      </c>
      <c r="E537" s="534"/>
      <c r="F537" s="530"/>
      <c r="G537" s="531" t="s">
        <v>11</v>
      </c>
      <c r="H537" s="535" t="s">
        <v>514</v>
      </c>
      <c r="I537" s="511"/>
      <c r="J537" s="511"/>
      <c r="K537" s="512"/>
      <c r="L537" s="193"/>
      <c r="M537" s="193"/>
      <c r="N537" s="193"/>
      <c r="O537" s="193"/>
      <c r="P537" s="193"/>
      <c r="Q537" s="193"/>
      <c r="R537" s="193"/>
      <c r="S537" s="193"/>
      <c r="T537" s="193"/>
      <c r="U537" s="193"/>
      <c r="V537" s="193"/>
    </row>
    <row r="538" spans="1:22" ht="12.75" customHeight="1">
      <c r="A538" s="510"/>
      <c r="B538" s="528"/>
      <c r="C538" s="558"/>
      <c r="D538" s="226" t="s">
        <v>515</v>
      </c>
      <c r="E538" s="226" t="s">
        <v>516</v>
      </c>
      <c r="F538" s="226" t="s">
        <v>517</v>
      </c>
      <c r="G538" s="558"/>
      <c r="H538" s="536"/>
      <c r="I538" s="534"/>
      <c r="J538" s="534"/>
      <c r="K538" s="537"/>
      <c r="L538" s="193"/>
      <c r="M538" s="193"/>
      <c r="N538" s="193"/>
      <c r="O538" s="193"/>
      <c r="P538" s="193"/>
      <c r="Q538" s="193"/>
      <c r="R538" s="193"/>
      <c r="S538" s="193"/>
      <c r="T538" s="193"/>
      <c r="U538" s="193"/>
      <c r="V538" s="193"/>
    </row>
    <row r="539" spans="1:22" ht="12.75" customHeight="1">
      <c r="A539" s="538" t="s">
        <v>550</v>
      </c>
      <c r="B539" s="539"/>
      <c r="C539" s="201">
        <v>16</v>
      </c>
      <c r="D539" s="202"/>
      <c r="E539" s="203"/>
      <c r="F539" s="229"/>
      <c r="G539" s="237">
        <f>C539</f>
        <v>16</v>
      </c>
      <c r="H539" s="206"/>
      <c r="I539" s="206"/>
      <c r="J539" s="206"/>
      <c r="K539" s="207"/>
      <c r="L539" s="193"/>
      <c r="M539" s="193"/>
      <c r="N539" s="193"/>
      <c r="O539" s="193"/>
      <c r="P539" s="193"/>
      <c r="Q539" s="193"/>
      <c r="R539" s="193"/>
      <c r="S539" s="193"/>
      <c r="T539" s="193"/>
      <c r="U539" s="193"/>
      <c r="V539" s="193"/>
    </row>
    <row r="540" spans="1:22" ht="12.75" customHeight="1">
      <c r="A540" s="538"/>
      <c r="B540" s="539"/>
      <c r="C540" s="201"/>
      <c r="D540" s="202"/>
      <c r="E540" s="203"/>
      <c r="F540" s="229"/>
      <c r="G540" s="237"/>
      <c r="H540" s="206"/>
      <c r="I540" s="206"/>
      <c r="J540" s="206"/>
      <c r="K540" s="207"/>
      <c r="L540" s="193"/>
      <c r="M540" s="193"/>
      <c r="N540" s="193"/>
      <c r="O540" s="193"/>
      <c r="P540" s="193"/>
      <c r="Q540" s="193"/>
      <c r="R540" s="193"/>
      <c r="S540" s="193"/>
      <c r="T540" s="193"/>
      <c r="U540" s="193"/>
      <c r="V540" s="193"/>
    </row>
    <row r="541" spans="1:22" ht="15" customHeight="1">
      <c r="A541" s="540"/>
      <c r="B541" s="559"/>
      <c r="C541" s="209"/>
      <c r="D541" s="239"/>
      <c r="E541" s="239"/>
      <c r="F541" s="239"/>
      <c r="G541" s="237"/>
      <c r="K541" s="207"/>
    </row>
    <row r="542" spans="1:22" ht="12.75" customHeight="1" thickBot="1">
      <c r="A542" s="541" t="s">
        <v>11</v>
      </c>
      <c r="B542" s="534"/>
      <c r="C542" s="534"/>
      <c r="D542" s="534"/>
      <c r="E542" s="534"/>
      <c r="F542" s="530"/>
      <c r="G542" s="253">
        <f>ROUNDUP((SUM(G539:G541)),2)</f>
        <v>16</v>
      </c>
      <c r="H542" s="199"/>
      <c r="I542" s="212"/>
      <c r="J542" s="212"/>
      <c r="K542" s="213"/>
      <c r="L542" s="193"/>
      <c r="N542" s="193"/>
      <c r="O542" s="193"/>
      <c r="P542" s="193"/>
      <c r="Q542" s="193"/>
      <c r="R542" s="193"/>
      <c r="S542" s="193"/>
      <c r="T542" s="193"/>
      <c r="U542" s="193"/>
      <c r="V542" s="193"/>
    </row>
    <row r="543" spans="1:22" ht="12.75" customHeight="1" thickBot="1">
      <c r="A543" s="542"/>
      <c r="B543" s="543"/>
      <c r="C543" s="543"/>
      <c r="D543" s="543"/>
      <c r="E543" s="543"/>
      <c r="F543" s="543"/>
      <c r="G543" s="543"/>
      <c r="H543" s="543"/>
      <c r="I543" s="543"/>
      <c r="J543" s="543"/>
      <c r="K543" s="544"/>
      <c r="L543" s="193"/>
      <c r="M543" s="193"/>
      <c r="N543" s="193"/>
      <c r="O543" s="193"/>
      <c r="P543" s="193"/>
      <c r="Q543" s="193"/>
      <c r="R543" s="193"/>
      <c r="S543" s="193"/>
      <c r="T543" s="193"/>
      <c r="U543" s="193"/>
      <c r="V543" s="193"/>
    </row>
    <row r="544" spans="1:22" ht="12.75" customHeight="1">
      <c r="A544" s="214"/>
      <c r="B544" s="215"/>
      <c r="C544" s="215"/>
      <c r="D544" s="215"/>
      <c r="E544" s="215"/>
      <c r="F544" s="215"/>
      <c r="G544" s="215"/>
      <c r="H544" s="215"/>
      <c r="I544" s="215"/>
      <c r="J544" s="215"/>
      <c r="K544" s="216"/>
      <c r="L544" s="193"/>
      <c r="M544" s="193"/>
      <c r="N544" s="193"/>
      <c r="O544" s="193"/>
      <c r="P544" s="193"/>
      <c r="Q544" s="193"/>
      <c r="R544" s="193"/>
      <c r="S544" s="193"/>
      <c r="T544" s="193"/>
      <c r="U544" s="193"/>
      <c r="V544" s="193"/>
    </row>
    <row r="545" spans="1:22" ht="50.25" customHeight="1">
      <c r="A545" s="545"/>
      <c r="B545" s="546"/>
      <c r="C545" s="546"/>
      <c r="D545" s="546"/>
      <c r="E545" s="546"/>
      <c r="F545" s="546"/>
      <c r="G545" s="546"/>
      <c r="H545" s="546"/>
      <c r="I545" s="546"/>
      <c r="J545" s="193"/>
      <c r="K545" s="217"/>
      <c r="L545" s="193"/>
      <c r="M545" s="193"/>
      <c r="N545" s="193"/>
      <c r="O545" s="193"/>
      <c r="P545" s="193"/>
      <c r="Q545" s="193"/>
      <c r="R545" s="193"/>
      <c r="S545" s="193"/>
      <c r="T545" s="193"/>
      <c r="U545" s="193"/>
      <c r="V545" s="193"/>
    </row>
    <row r="546" spans="1:22" ht="12.75" customHeight="1">
      <c r="A546" s="547" t="s">
        <v>519</v>
      </c>
      <c r="B546" s="546"/>
      <c r="C546" s="546"/>
      <c r="D546" s="219"/>
      <c r="E546" s="219"/>
      <c r="F546" s="548" t="s">
        <v>519</v>
      </c>
      <c r="G546" s="546"/>
      <c r="H546" s="546"/>
      <c r="I546" s="219"/>
      <c r="J546" s="193"/>
      <c r="K546" s="217"/>
      <c r="L546" s="193"/>
      <c r="M546" s="193"/>
      <c r="N546" s="193"/>
      <c r="O546" s="193"/>
      <c r="P546" s="193"/>
      <c r="Q546" s="193"/>
      <c r="R546" s="193"/>
      <c r="S546" s="193"/>
      <c r="T546" s="193"/>
      <c r="U546" s="193"/>
      <c r="V546" s="193"/>
    </row>
    <row r="547" spans="1:22" ht="12.75" customHeight="1" thickBot="1">
      <c r="A547" s="549" t="s">
        <v>520</v>
      </c>
      <c r="B547" s="550"/>
      <c r="C547" s="550"/>
      <c r="D547" s="220"/>
      <c r="E547" s="220"/>
      <c r="F547" s="551" t="s">
        <v>520</v>
      </c>
      <c r="G547" s="550"/>
      <c r="H547" s="550"/>
      <c r="I547" s="220"/>
      <c r="J547" s="221"/>
      <c r="K547" s="222"/>
      <c r="L547" s="193"/>
      <c r="M547" s="193"/>
      <c r="N547" s="193"/>
      <c r="O547" s="193"/>
      <c r="P547" s="193"/>
      <c r="Q547" s="193"/>
      <c r="R547" s="193"/>
      <c r="S547" s="193"/>
      <c r="T547" s="193"/>
      <c r="U547" s="193"/>
      <c r="V547" s="193"/>
    </row>
    <row r="548" spans="1:22" ht="12.75" customHeight="1">
      <c r="A548" s="507" t="s">
        <v>508</v>
      </c>
      <c r="B548" s="508"/>
      <c r="C548" s="508"/>
      <c r="D548" s="508"/>
      <c r="E548" s="508"/>
      <c r="F548" s="508"/>
      <c r="G548" s="508"/>
      <c r="H548" s="508"/>
      <c r="I548" s="508"/>
      <c r="J548" s="508"/>
      <c r="K548" s="509"/>
      <c r="L548" s="193"/>
      <c r="M548" s="193"/>
      <c r="N548" s="193"/>
      <c r="O548" s="193"/>
      <c r="P548" s="193"/>
      <c r="Q548" s="193"/>
      <c r="R548" s="193"/>
      <c r="S548" s="193"/>
      <c r="T548" s="193"/>
      <c r="U548" s="193"/>
      <c r="V548" s="193"/>
    </row>
    <row r="549" spans="1:22" ht="12.75" customHeight="1" thickBot="1">
      <c r="A549" s="510"/>
      <c r="B549" s="511"/>
      <c r="C549" s="511"/>
      <c r="D549" s="511"/>
      <c r="E549" s="511"/>
      <c r="F549" s="511"/>
      <c r="G549" s="511"/>
      <c r="H549" s="511"/>
      <c r="I549" s="511"/>
      <c r="J549" s="511"/>
      <c r="K549" s="512"/>
      <c r="L549" s="193"/>
      <c r="M549" s="193"/>
      <c r="N549" s="193"/>
      <c r="O549" s="193"/>
      <c r="P549" s="193"/>
      <c r="Q549" s="193"/>
      <c r="R549" s="193"/>
      <c r="S549" s="193"/>
      <c r="T549" s="193"/>
      <c r="U549" s="193"/>
      <c r="V549" s="193"/>
    </row>
    <row r="550" spans="1:22" ht="42" customHeight="1">
      <c r="A550" s="195" t="s">
        <v>509</v>
      </c>
      <c r="B550" s="513" t="str">
        <f>$B$3</f>
        <v>OPTIMIZACIÓN Y MEJORAMIENTO DE LOS SISTEMAS DE ACUEDUCTO EN EL ÁREA RURAL DEL MUNICIPIO DE TUNJA-BOYACÁ</v>
      </c>
      <c r="C550" s="514"/>
      <c r="D550" s="514"/>
      <c r="E550" s="514"/>
      <c r="F550" s="514"/>
      <c r="G550" s="514"/>
      <c r="H550" s="514"/>
      <c r="I550" s="514"/>
      <c r="J550" s="514"/>
      <c r="K550" s="515"/>
      <c r="L550" s="193"/>
      <c r="M550" s="193"/>
      <c r="N550" s="193"/>
      <c r="O550" s="193"/>
      <c r="P550" s="193"/>
      <c r="Q550" s="193"/>
      <c r="R550" s="193"/>
      <c r="S550" s="193"/>
      <c r="T550" s="193"/>
      <c r="U550" s="193"/>
      <c r="V550" s="193"/>
    </row>
    <row r="551" spans="1:22" ht="12.75" customHeight="1">
      <c r="A551" s="516" t="s">
        <v>510</v>
      </c>
      <c r="B551" s="517"/>
      <c r="C551" s="518"/>
      <c r="D551" s="519"/>
      <c r="E551" s="519"/>
      <c r="F551" s="517"/>
      <c r="G551" s="520" t="s">
        <v>511</v>
      </c>
      <c r="H551" s="517"/>
      <c r="I551" s="520"/>
      <c r="J551" s="519"/>
      <c r="K551" s="521"/>
      <c r="L551" s="193"/>
      <c r="M551" s="193"/>
      <c r="N551" s="193"/>
      <c r="O551" s="193"/>
      <c r="P551" s="193"/>
      <c r="Q551" s="193"/>
      <c r="R551" s="193"/>
      <c r="S551" s="193"/>
      <c r="T551" s="193"/>
      <c r="U551" s="193"/>
      <c r="V551" s="193"/>
    </row>
    <row r="552" spans="1:22" ht="39.75" customHeight="1" thickBot="1">
      <c r="A552" s="196" t="s">
        <v>8</v>
      </c>
      <c r="B552" s="522" t="s">
        <v>313</v>
      </c>
      <c r="C552" s="523"/>
      <c r="D552" s="524" t="s">
        <v>10</v>
      </c>
      <c r="E552" s="525"/>
      <c r="F552" s="523"/>
      <c r="G552" s="526" t="s">
        <v>130</v>
      </c>
      <c r="H552" s="525"/>
      <c r="I552" s="525"/>
      <c r="J552" s="197" t="s">
        <v>9</v>
      </c>
      <c r="K552" s="198" t="s">
        <v>9</v>
      </c>
      <c r="L552" s="193"/>
      <c r="M552" s="193"/>
      <c r="N552" s="193"/>
      <c r="O552" s="193"/>
      <c r="P552" s="193"/>
      <c r="Q552" s="193"/>
      <c r="R552" s="193"/>
      <c r="S552" s="193"/>
      <c r="T552" s="193"/>
      <c r="U552" s="193"/>
      <c r="V552" s="193"/>
    </row>
    <row r="553" spans="1:22" ht="12.75" customHeight="1">
      <c r="A553" s="527" t="s">
        <v>512</v>
      </c>
      <c r="B553" s="528"/>
      <c r="C553" s="531" t="s">
        <v>5</v>
      </c>
      <c r="D553" s="533" t="s">
        <v>513</v>
      </c>
      <c r="E553" s="534"/>
      <c r="F553" s="530"/>
      <c r="G553" s="531" t="s">
        <v>11</v>
      </c>
      <c r="H553" s="535" t="s">
        <v>514</v>
      </c>
      <c r="I553" s="511"/>
      <c r="J553" s="511"/>
      <c r="K553" s="512"/>
      <c r="L553" s="193"/>
      <c r="M553" s="193"/>
      <c r="N553" s="193"/>
      <c r="O553" s="193"/>
      <c r="P553" s="193"/>
      <c r="Q553" s="193"/>
      <c r="R553" s="193"/>
      <c r="S553" s="193"/>
      <c r="T553" s="193"/>
      <c r="U553" s="193"/>
      <c r="V553" s="193"/>
    </row>
    <row r="554" spans="1:22" ht="12.75" customHeight="1">
      <c r="A554" s="510"/>
      <c r="B554" s="528"/>
      <c r="C554" s="558"/>
      <c r="D554" s="226" t="s">
        <v>515</v>
      </c>
      <c r="E554" s="226" t="s">
        <v>516</v>
      </c>
      <c r="F554" s="226" t="s">
        <v>517</v>
      </c>
      <c r="G554" s="558"/>
      <c r="H554" s="536"/>
      <c r="I554" s="534"/>
      <c r="J554" s="534"/>
      <c r="K554" s="537"/>
      <c r="L554" s="193"/>
      <c r="M554" s="193"/>
      <c r="N554" s="193"/>
      <c r="O554" s="193"/>
      <c r="P554" s="193"/>
      <c r="Q554" s="193"/>
      <c r="R554" s="193"/>
      <c r="S554" s="193"/>
      <c r="T554" s="193"/>
      <c r="U554" s="193"/>
      <c r="V554" s="193"/>
    </row>
    <row r="555" spans="1:22" ht="12.75" customHeight="1">
      <c r="A555" s="538" t="s">
        <v>551</v>
      </c>
      <c r="B555" s="539"/>
      <c r="C555" s="201">
        <v>2</v>
      </c>
      <c r="D555" s="202"/>
      <c r="E555" s="203"/>
      <c r="F555" s="229"/>
      <c r="G555" s="237">
        <f>C555</f>
        <v>2</v>
      </c>
      <c r="H555" s="206"/>
      <c r="I555" s="206"/>
      <c r="J555" s="206"/>
      <c r="K555" s="207"/>
      <c r="L555" s="193"/>
      <c r="M555" s="193"/>
      <c r="N555" s="193"/>
      <c r="O555" s="193"/>
      <c r="P555" s="193"/>
      <c r="Q555" s="193"/>
      <c r="R555" s="193"/>
      <c r="S555" s="193"/>
      <c r="T555" s="193"/>
      <c r="U555" s="193"/>
      <c r="V555" s="193"/>
    </row>
    <row r="556" spans="1:22" ht="12.75" customHeight="1">
      <c r="A556" s="538"/>
      <c r="B556" s="539"/>
      <c r="C556" s="201"/>
      <c r="D556" s="202"/>
      <c r="E556" s="203"/>
      <c r="F556" s="229"/>
      <c r="G556" s="237"/>
      <c r="H556" s="206"/>
      <c r="I556" s="206"/>
      <c r="J556" s="206"/>
      <c r="K556" s="207"/>
      <c r="L556" s="193"/>
      <c r="M556" s="193"/>
      <c r="N556" s="193"/>
      <c r="O556" s="193"/>
      <c r="P556" s="193"/>
      <c r="Q556" s="193"/>
      <c r="R556" s="193"/>
      <c r="S556" s="193"/>
      <c r="T556" s="193"/>
      <c r="U556" s="193"/>
      <c r="V556" s="193"/>
    </row>
    <row r="557" spans="1:22" ht="15" customHeight="1">
      <c r="A557" s="540"/>
      <c r="B557" s="559"/>
      <c r="C557" s="209"/>
      <c r="D557" s="239"/>
      <c r="E557" s="239"/>
      <c r="F557" s="239"/>
      <c r="G557" s="237"/>
      <c r="K557" s="207"/>
    </row>
    <row r="558" spans="1:22" ht="12.75" customHeight="1" thickBot="1">
      <c r="A558" s="541" t="s">
        <v>11</v>
      </c>
      <c r="B558" s="534"/>
      <c r="C558" s="534"/>
      <c r="D558" s="534"/>
      <c r="E558" s="534"/>
      <c r="F558" s="530"/>
      <c r="G558" s="253">
        <f>ROUNDUP((SUM(G555:G557)),2)</f>
        <v>2</v>
      </c>
      <c r="H558" s="199"/>
      <c r="I558" s="212"/>
      <c r="J558" s="212"/>
      <c r="K558" s="213"/>
      <c r="L558" s="193"/>
      <c r="N558" s="193"/>
      <c r="O558" s="193"/>
      <c r="P558" s="193"/>
      <c r="Q558" s="193"/>
      <c r="R558" s="193"/>
      <c r="S558" s="193"/>
      <c r="T558" s="193"/>
      <c r="U558" s="193"/>
      <c r="V558" s="193"/>
    </row>
    <row r="559" spans="1:22" ht="12.75" customHeight="1" thickBot="1">
      <c r="A559" s="542"/>
      <c r="B559" s="543"/>
      <c r="C559" s="543"/>
      <c r="D559" s="543"/>
      <c r="E559" s="543"/>
      <c r="F559" s="543"/>
      <c r="G559" s="543"/>
      <c r="H559" s="543"/>
      <c r="I559" s="543"/>
      <c r="J559" s="543"/>
      <c r="K559" s="544"/>
      <c r="L559" s="193"/>
      <c r="M559" s="193"/>
      <c r="N559" s="193"/>
      <c r="O559" s="193"/>
      <c r="P559" s="193"/>
      <c r="Q559" s="193"/>
      <c r="R559" s="193"/>
      <c r="S559" s="193"/>
      <c r="T559" s="193"/>
      <c r="U559" s="193"/>
      <c r="V559" s="193"/>
    </row>
    <row r="560" spans="1:22" ht="12.75" customHeight="1">
      <c r="A560" s="214"/>
      <c r="B560" s="215"/>
      <c r="C560" s="215"/>
      <c r="D560" s="215"/>
      <c r="E560" s="215"/>
      <c r="F560" s="215"/>
      <c r="G560" s="215"/>
      <c r="H560" s="215"/>
      <c r="I560" s="215"/>
      <c r="J560" s="215"/>
      <c r="K560" s="216"/>
      <c r="L560" s="193"/>
      <c r="M560" s="193"/>
      <c r="N560" s="193"/>
      <c r="O560" s="193"/>
      <c r="P560" s="193"/>
      <c r="Q560" s="193"/>
      <c r="R560" s="193"/>
      <c r="S560" s="193"/>
      <c r="T560" s="193"/>
      <c r="U560" s="193"/>
      <c r="V560" s="193"/>
    </row>
    <row r="561" spans="1:22" ht="50.25" customHeight="1">
      <c r="A561" s="545"/>
      <c r="B561" s="546"/>
      <c r="C561" s="546"/>
      <c r="D561" s="546"/>
      <c r="E561" s="546"/>
      <c r="F561" s="546"/>
      <c r="G561" s="546"/>
      <c r="H561" s="546"/>
      <c r="I561" s="546"/>
      <c r="J561" s="193"/>
      <c r="K561" s="217"/>
      <c r="L561" s="193"/>
      <c r="M561" s="193"/>
      <c r="N561" s="193"/>
      <c r="O561" s="193"/>
      <c r="P561" s="193"/>
      <c r="Q561" s="193"/>
      <c r="R561" s="193"/>
      <c r="S561" s="193"/>
      <c r="T561" s="193"/>
      <c r="U561" s="193"/>
      <c r="V561" s="193"/>
    </row>
    <row r="562" spans="1:22" ht="12.75" customHeight="1">
      <c r="A562" s="547" t="s">
        <v>519</v>
      </c>
      <c r="B562" s="546"/>
      <c r="C562" s="546"/>
      <c r="D562" s="219"/>
      <c r="E562" s="219"/>
      <c r="F562" s="548" t="s">
        <v>519</v>
      </c>
      <c r="G562" s="546"/>
      <c r="H562" s="546"/>
      <c r="I562" s="219"/>
      <c r="J562" s="193"/>
      <c r="K562" s="217"/>
      <c r="L562" s="193"/>
      <c r="M562" s="193"/>
      <c r="N562" s="193"/>
      <c r="O562" s="193"/>
      <c r="P562" s="193"/>
      <c r="Q562" s="193"/>
      <c r="R562" s="193"/>
      <c r="S562" s="193"/>
      <c r="T562" s="193"/>
      <c r="U562" s="193"/>
      <c r="V562" s="193"/>
    </row>
    <row r="563" spans="1:22" ht="12.75" customHeight="1" thickBot="1">
      <c r="A563" s="549" t="s">
        <v>520</v>
      </c>
      <c r="B563" s="550"/>
      <c r="C563" s="550"/>
      <c r="D563" s="220"/>
      <c r="E563" s="220"/>
      <c r="F563" s="551" t="s">
        <v>520</v>
      </c>
      <c r="G563" s="550"/>
      <c r="H563" s="550"/>
      <c r="I563" s="220"/>
      <c r="J563" s="221"/>
      <c r="K563" s="222"/>
      <c r="L563" s="193"/>
      <c r="M563" s="193"/>
      <c r="N563" s="193"/>
      <c r="O563" s="193"/>
      <c r="P563" s="193"/>
      <c r="Q563" s="193"/>
      <c r="R563" s="193"/>
      <c r="S563" s="193"/>
      <c r="T563" s="193"/>
      <c r="U563" s="193"/>
      <c r="V563" s="193"/>
    </row>
    <row r="564" spans="1:22" ht="12.75" customHeight="1">
      <c r="A564" s="507" t="s">
        <v>508</v>
      </c>
      <c r="B564" s="508"/>
      <c r="C564" s="508"/>
      <c r="D564" s="508"/>
      <c r="E564" s="508"/>
      <c r="F564" s="508"/>
      <c r="G564" s="508"/>
      <c r="H564" s="508"/>
      <c r="I564" s="508"/>
      <c r="J564" s="508"/>
      <c r="K564" s="509"/>
      <c r="L564" s="193"/>
      <c r="M564" s="193"/>
      <c r="N564" s="193"/>
      <c r="O564" s="193"/>
      <c r="P564" s="193"/>
      <c r="Q564" s="193"/>
      <c r="R564" s="193"/>
      <c r="S564" s="193"/>
      <c r="T564" s="193"/>
      <c r="U564" s="193"/>
      <c r="V564" s="193"/>
    </row>
    <row r="565" spans="1:22" ht="12.75" customHeight="1" thickBot="1">
      <c r="A565" s="510"/>
      <c r="B565" s="511"/>
      <c r="C565" s="511"/>
      <c r="D565" s="511"/>
      <c r="E565" s="511"/>
      <c r="F565" s="511"/>
      <c r="G565" s="511"/>
      <c r="H565" s="511"/>
      <c r="I565" s="511"/>
      <c r="J565" s="511"/>
      <c r="K565" s="512"/>
      <c r="L565" s="193"/>
      <c r="M565" s="193"/>
      <c r="N565" s="193"/>
      <c r="O565" s="193"/>
      <c r="P565" s="193"/>
      <c r="Q565" s="193"/>
      <c r="R565" s="193"/>
      <c r="S565" s="193"/>
      <c r="T565" s="193"/>
      <c r="U565" s="193"/>
      <c r="V565" s="193"/>
    </row>
    <row r="566" spans="1:22" ht="42" customHeight="1">
      <c r="A566" s="195" t="s">
        <v>509</v>
      </c>
      <c r="B566" s="513" t="str">
        <f>$B$3</f>
        <v>OPTIMIZACIÓN Y MEJORAMIENTO DE LOS SISTEMAS DE ACUEDUCTO EN EL ÁREA RURAL DEL MUNICIPIO DE TUNJA-BOYACÁ</v>
      </c>
      <c r="C566" s="514"/>
      <c r="D566" s="514"/>
      <c r="E566" s="514"/>
      <c r="F566" s="514"/>
      <c r="G566" s="514"/>
      <c r="H566" s="514"/>
      <c r="I566" s="514"/>
      <c r="J566" s="514"/>
      <c r="K566" s="515"/>
      <c r="L566" s="193"/>
      <c r="M566" s="193"/>
      <c r="N566" s="193"/>
      <c r="O566" s="193"/>
      <c r="P566" s="193"/>
      <c r="Q566" s="193"/>
      <c r="R566" s="193"/>
      <c r="S566" s="193"/>
      <c r="T566" s="193"/>
      <c r="U566" s="193"/>
      <c r="V566" s="193"/>
    </row>
    <row r="567" spans="1:22" ht="12.75" customHeight="1">
      <c r="A567" s="516" t="s">
        <v>510</v>
      </c>
      <c r="B567" s="517"/>
      <c r="C567" s="518"/>
      <c r="D567" s="519"/>
      <c r="E567" s="519"/>
      <c r="F567" s="517"/>
      <c r="G567" s="520" t="s">
        <v>511</v>
      </c>
      <c r="H567" s="517"/>
      <c r="I567" s="520"/>
      <c r="J567" s="519"/>
      <c r="K567" s="521"/>
      <c r="L567" s="193"/>
      <c r="M567" s="193"/>
      <c r="N567" s="193"/>
      <c r="O567" s="193"/>
      <c r="P567" s="193"/>
      <c r="Q567" s="193"/>
      <c r="R567" s="193"/>
      <c r="S567" s="193"/>
      <c r="T567" s="193"/>
      <c r="U567" s="193"/>
      <c r="V567" s="193"/>
    </row>
    <row r="568" spans="1:22" ht="39.75" customHeight="1" thickBot="1">
      <c r="A568" s="196" t="s">
        <v>8</v>
      </c>
      <c r="B568" s="522" t="s">
        <v>314</v>
      </c>
      <c r="C568" s="523"/>
      <c r="D568" s="524" t="s">
        <v>10</v>
      </c>
      <c r="E568" s="525"/>
      <c r="F568" s="523"/>
      <c r="G568" s="526" t="s">
        <v>338</v>
      </c>
      <c r="H568" s="525"/>
      <c r="I568" s="525"/>
      <c r="J568" s="197" t="s">
        <v>9</v>
      </c>
      <c r="K568" s="198" t="s">
        <v>9</v>
      </c>
      <c r="L568" s="193"/>
      <c r="M568" s="193"/>
      <c r="N568" s="193"/>
      <c r="O568" s="193"/>
      <c r="P568" s="193"/>
      <c r="Q568" s="193"/>
      <c r="R568" s="193"/>
      <c r="S568" s="193"/>
      <c r="T568" s="193"/>
      <c r="U568" s="193"/>
      <c r="V568" s="193"/>
    </row>
    <row r="569" spans="1:22" ht="12.75" customHeight="1">
      <c r="A569" s="527" t="s">
        <v>512</v>
      </c>
      <c r="B569" s="528"/>
      <c r="C569" s="531" t="s">
        <v>5</v>
      </c>
      <c r="D569" s="533" t="s">
        <v>513</v>
      </c>
      <c r="E569" s="534"/>
      <c r="F569" s="530"/>
      <c r="G569" s="531" t="s">
        <v>11</v>
      </c>
      <c r="H569" s="535" t="s">
        <v>514</v>
      </c>
      <c r="I569" s="511"/>
      <c r="J569" s="511"/>
      <c r="K569" s="512"/>
      <c r="L569" s="193"/>
      <c r="M569" s="193"/>
      <c r="N569" s="193"/>
      <c r="O569" s="193"/>
      <c r="P569" s="193"/>
      <c r="Q569" s="193"/>
      <c r="R569" s="193"/>
      <c r="S569" s="193"/>
      <c r="T569" s="193"/>
      <c r="U569" s="193"/>
      <c r="V569" s="193"/>
    </row>
    <row r="570" spans="1:22" ht="12.75" customHeight="1">
      <c r="A570" s="510"/>
      <c r="B570" s="528"/>
      <c r="C570" s="558"/>
      <c r="D570" s="226" t="s">
        <v>515</v>
      </c>
      <c r="E570" s="226" t="s">
        <v>516</v>
      </c>
      <c r="F570" s="226" t="s">
        <v>517</v>
      </c>
      <c r="G570" s="558"/>
      <c r="H570" s="536"/>
      <c r="I570" s="534"/>
      <c r="J570" s="534"/>
      <c r="K570" s="537"/>
      <c r="L570" s="193"/>
      <c r="M570" s="193"/>
      <c r="N570" s="193"/>
      <c r="O570" s="193"/>
      <c r="P570" s="193"/>
      <c r="Q570" s="193"/>
      <c r="R570" s="193"/>
      <c r="S570" s="193"/>
      <c r="T570" s="193"/>
      <c r="U570" s="193"/>
      <c r="V570" s="193"/>
    </row>
    <row r="571" spans="1:22" ht="12.75" customHeight="1">
      <c r="A571" s="538" t="s">
        <v>552</v>
      </c>
      <c r="B571" s="539"/>
      <c r="C571" s="201">
        <v>2</v>
      </c>
      <c r="D571" s="202"/>
      <c r="E571" s="203"/>
      <c r="F571" s="229"/>
      <c r="G571" s="237">
        <f>C571</f>
        <v>2</v>
      </c>
      <c r="H571" s="206"/>
      <c r="I571" s="206"/>
      <c r="J571" s="206"/>
      <c r="K571" s="207"/>
      <c r="L571" s="193"/>
      <c r="M571" s="193"/>
      <c r="N571" s="193"/>
      <c r="O571" s="193"/>
      <c r="P571" s="193"/>
      <c r="Q571" s="193"/>
      <c r="R571" s="193"/>
      <c r="S571" s="193"/>
      <c r="T571" s="193"/>
      <c r="U571" s="193"/>
      <c r="V571" s="193"/>
    </row>
    <row r="572" spans="1:22" ht="12.75" customHeight="1">
      <c r="A572" s="538"/>
      <c r="B572" s="539"/>
      <c r="C572" s="201"/>
      <c r="D572" s="202"/>
      <c r="E572" s="203"/>
      <c r="F572" s="229"/>
      <c r="G572" s="237"/>
      <c r="H572" s="206"/>
      <c r="I572" s="206"/>
      <c r="J572" s="206"/>
      <c r="K572" s="207"/>
      <c r="L572" s="193"/>
      <c r="M572" s="193"/>
      <c r="N572" s="193"/>
      <c r="O572" s="193"/>
      <c r="P572" s="193"/>
      <c r="Q572" s="193"/>
      <c r="R572" s="193"/>
      <c r="S572" s="193"/>
      <c r="T572" s="193"/>
      <c r="U572" s="193"/>
      <c r="V572" s="193"/>
    </row>
    <row r="573" spans="1:22" ht="15" customHeight="1">
      <c r="A573" s="540"/>
      <c r="B573" s="559"/>
      <c r="C573" s="209"/>
      <c r="D573" s="239"/>
      <c r="E573" s="239"/>
      <c r="F573" s="239"/>
      <c r="G573" s="237"/>
      <c r="K573" s="207"/>
    </row>
    <row r="574" spans="1:22" ht="12.75" customHeight="1" thickBot="1">
      <c r="A574" s="541" t="s">
        <v>11</v>
      </c>
      <c r="B574" s="534"/>
      <c r="C574" s="534"/>
      <c r="D574" s="534"/>
      <c r="E574" s="534"/>
      <c r="F574" s="530"/>
      <c r="G574" s="253">
        <f>ROUNDUP((SUM(G571:G573)),2)</f>
        <v>2</v>
      </c>
      <c r="H574" s="199"/>
      <c r="I574" s="212"/>
      <c r="J574" s="212"/>
      <c r="K574" s="213"/>
      <c r="L574" s="193"/>
      <c r="N574" s="193"/>
      <c r="O574" s="193"/>
      <c r="P574" s="193"/>
      <c r="Q574" s="193"/>
      <c r="R574" s="193"/>
      <c r="S574" s="193"/>
      <c r="T574" s="193"/>
      <c r="U574" s="193"/>
      <c r="V574" s="193"/>
    </row>
    <row r="575" spans="1:22" ht="12.75" customHeight="1" thickBot="1">
      <c r="A575" s="542"/>
      <c r="B575" s="543"/>
      <c r="C575" s="543"/>
      <c r="D575" s="543"/>
      <c r="E575" s="543"/>
      <c r="F575" s="543"/>
      <c r="G575" s="543"/>
      <c r="H575" s="543"/>
      <c r="I575" s="543"/>
      <c r="J575" s="543"/>
      <c r="K575" s="544"/>
      <c r="L575" s="193"/>
      <c r="M575" s="193"/>
      <c r="N575" s="193"/>
      <c r="O575" s="193"/>
      <c r="P575" s="193"/>
      <c r="Q575" s="193"/>
      <c r="R575" s="193"/>
      <c r="S575" s="193"/>
      <c r="T575" s="193"/>
      <c r="U575" s="193"/>
      <c r="V575" s="193"/>
    </row>
    <row r="576" spans="1:22" ht="12.75" customHeight="1">
      <c r="A576" s="214"/>
      <c r="B576" s="215"/>
      <c r="C576" s="215"/>
      <c r="D576" s="215"/>
      <c r="E576" s="215"/>
      <c r="F576" s="215"/>
      <c r="G576" s="215"/>
      <c r="H576" s="215"/>
      <c r="I576" s="215"/>
      <c r="J576" s="215"/>
      <c r="K576" s="216"/>
      <c r="L576" s="193"/>
      <c r="M576" s="193"/>
      <c r="N576" s="193"/>
      <c r="O576" s="193"/>
      <c r="P576" s="193"/>
      <c r="Q576" s="193"/>
      <c r="R576" s="193"/>
      <c r="S576" s="193"/>
      <c r="T576" s="193"/>
      <c r="U576" s="193"/>
      <c r="V576" s="193"/>
    </row>
    <row r="577" spans="1:22" ht="50.25" customHeight="1">
      <c r="A577" s="545"/>
      <c r="B577" s="546"/>
      <c r="C577" s="546"/>
      <c r="D577" s="546"/>
      <c r="E577" s="546"/>
      <c r="F577" s="546"/>
      <c r="G577" s="546"/>
      <c r="H577" s="546"/>
      <c r="I577" s="546"/>
      <c r="J577" s="193"/>
      <c r="K577" s="217"/>
      <c r="L577" s="193"/>
      <c r="M577" s="193"/>
      <c r="N577" s="193"/>
      <c r="O577" s="193"/>
      <c r="P577" s="193"/>
      <c r="Q577" s="193"/>
      <c r="R577" s="193"/>
      <c r="S577" s="193"/>
      <c r="T577" s="193"/>
      <c r="U577" s="193"/>
      <c r="V577" s="193"/>
    </row>
    <row r="578" spans="1:22" ht="12.75" customHeight="1">
      <c r="A578" s="547" t="s">
        <v>519</v>
      </c>
      <c r="B578" s="546"/>
      <c r="C578" s="546"/>
      <c r="D578" s="219"/>
      <c r="E578" s="219"/>
      <c r="F578" s="548" t="s">
        <v>519</v>
      </c>
      <c r="G578" s="546"/>
      <c r="H578" s="546"/>
      <c r="I578" s="219"/>
      <c r="J578" s="193"/>
      <c r="K578" s="217"/>
      <c r="L578" s="193"/>
      <c r="M578" s="193"/>
      <c r="N578" s="193"/>
      <c r="O578" s="193"/>
      <c r="P578" s="193"/>
      <c r="Q578" s="193"/>
      <c r="R578" s="193"/>
      <c r="S578" s="193"/>
      <c r="T578" s="193"/>
      <c r="U578" s="193"/>
      <c r="V578" s="193"/>
    </row>
    <row r="579" spans="1:22" ht="12.75" customHeight="1" thickBot="1">
      <c r="A579" s="549" t="s">
        <v>520</v>
      </c>
      <c r="B579" s="550"/>
      <c r="C579" s="550"/>
      <c r="D579" s="220"/>
      <c r="E579" s="220"/>
      <c r="F579" s="551" t="s">
        <v>520</v>
      </c>
      <c r="G579" s="550"/>
      <c r="H579" s="550"/>
      <c r="I579" s="220"/>
      <c r="J579" s="221"/>
      <c r="K579" s="222"/>
      <c r="L579" s="193"/>
      <c r="M579" s="193"/>
      <c r="N579" s="193"/>
      <c r="O579" s="193"/>
      <c r="P579" s="193"/>
      <c r="Q579" s="193"/>
      <c r="R579" s="193"/>
      <c r="S579" s="193"/>
      <c r="T579" s="193"/>
      <c r="U579" s="193"/>
      <c r="V579" s="193"/>
    </row>
    <row r="580" spans="1:22" ht="12.75" customHeight="1">
      <c r="A580" s="507" t="s">
        <v>508</v>
      </c>
      <c r="B580" s="508"/>
      <c r="C580" s="508"/>
      <c r="D580" s="508"/>
      <c r="E580" s="508"/>
      <c r="F580" s="508"/>
      <c r="G580" s="508"/>
      <c r="H580" s="508"/>
      <c r="I580" s="508"/>
      <c r="J580" s="508"/>
      <c r="K580" s="509"/>
      <c r="L580" s="193"/>
      <c r="M580" s="193"/>
      <c r="N580" s="193"/>
      <c r="O580" s="193"/>
      <c r="P580" s="193"/>
      <c r="Q580" s="193"/>
      <c r="R580" s="193"/>
      <c r="S580" s="193"/>
      <c r="T580" s="193"/>
      <c r="U580" s="193"/>
      <c r="V580" s="193"/>
    </row>
    <row r="581" spans="1:22" ht="12.75" customHeight="1" thickBot="1">
      <c r="A581" s="510"/>
      <c r="B581" s="511"/>
      <c r="C581" s="511"/>
      <c r="D581" s="511"/>
      <c r="E581" s="511"/>
      <c r="F581" s="511"/>
      <c r="G581" s="511"/>
      <c r="H581" s="511"/>
      <c r="I581" s="511"/>
      <c r="J581" s="511"/>
      <c r="K581" s="512"/>
      <c r="L581" s="193"/>
      <c r="M581" s="193"/>
      <c r="N581" s="193"/>
      <c r="O581" s="193"/>
      <c r="P581" s="193"/>
      <c r="Q581" s="193"/>
      <c r="R581" s="193"/>
      <c r="S581" s="193"/>
      <c r="T581" s="193"/>
      <c r="U581" s="193"/>
      <c r="V581" s="193"/>
    </row>
    <row r="582" spans="1:22" ht="42" customHeight="1">
      <c r="A582" s="195" t="s">
        <v>509</v>
      </c>
      <c r="B582" s="513" t="str">
        <f>$B$3</f>
        <v>OPTIMIZACIÓN Y MEJORAMIENTO DE LOS SISTEMAS DE ACUEDUCTO EN EL ÁREA RURAL DEL MUNICIPIO DE TUNJA-BOYACÁ</v>
      </c>
      <c r="C582" s="514"/>
      <c r="D582" s="514"/>
      <c r="E582" s="514"/>
      <c r="F582" s="514"/>
      <c r="G582" s="514"/>
      <c r="H582" s="514"/>
      <c r="I582" s="514"/>
      <c r="J582" s="514"/>
      <c r="K582" s="515"/>
      <c r="L582" s="193"/>
      <c r="M582" s="193"/>
      <c r="N582" s="193"/>
      <c r="O582" s="193"/>
      <c r="P582" s="193"/>
      <c r="Q582" s="193"/>
      <c r="R582" s="193"/>
      <c r="S582" s="193"/>
      <c r="T582" s="193"/>
      <c r="U582" s="193"/>
      <c r="V582" s="193"/>
    </row>
    <row r="583" spans="1:22" ht="12.75" customHeight="1">
      <c r="A583" s="516" t="s">
        <v>510</v>
      </c>
      <c r="B583" s="517"/>
      <c r="C583" s="518"/>
      <c r="D583" s="519"/>
      <c r="E583" s="519"/>
      <c r="F583" s="517"/>
      <c r="G583" s="520" t="s">
        <v>511</v>
      </c>
      <c r="H583" s="517"/>
      <c r="I583" s="520"/>
      <c r="J583" s="519"/>
      <c r="K583" s="521"/>
      <c r="L583" s="193"/>
      <c r="M583" s="193"/>
      <c r="N583" s="193"/>
      <c r="O583" s="193"/>
      <c r="P583" s="193"/>
      <c r="Q583" s="193"/>
      <c r="R583" s="193"/>
      <c r="S583" s="193"/>
      <c r="T583" s="193"/>
      <c r="U583" s="193"/>
      <c r="V583" s="193"/>
    </row>
    <row r="584" spans="1:22" ht="39.75" customHeight="1" thickBot="1">
      <c r="A584" s="196" t="s">
        <v>8</v>
      </c>
      <c r="B584" s="522" t="s">
        <v>434</v>
      </c>
      <c r="C584" s="523"/>
      <c r="D584" s="524" t="s">
        <v>10</v>
      </c>
      <c r="E584" s="525"/>
      <c r="F584" s="523"/>
      <c r="G584" s="526" t="s">
        <v>340</v>
      </c>
      <c r="H584" s="525"/>
      <c r="I584" s="525"/>
      <c r="J584" s="197" t="s">
        <v>9</v>
      </c>
      <c r="K584" s="198" t="s">
        <v>13</v>
      </c>
      <c r="L584" s="193"/>
      <c r="M584" s="193"/>
      <c r="N584" s="193"/>
      <c r="O584" s="193"/>
      <c r="P584" s="193"/>
      <c r="Q584" s="193"/>
      <c r="R584" s="193"/>
      <c r="S584" s="193"/>
      <c r="T584" s="193"/>
      <c r="U584" s="193"/>
      <c r="V584" s="193"/>
    </row>
    <row r="585" spans="1:22" ht="12.75" customHeight="1">
      <c r="A585" s="527" t="s">
        <v>512</v>
      </c>
      <c r="B585" s="528"/>
      <c r="C585" s="531" t="s">
        <v>5</v>
      </c>
      <c r="D585" s="533" t="s">
        <v>513</v>
      </c>
      <c r="E585" s="534"/>
      <c r="F585" s="530"/>
      <c r="G585" s="531" t="s">
        <v>11</v>
      </c>
      <c r="H585" s="535" t="s">
        <v>514</v>
      </c>
      <c r="I585" s="511"/>
      <c r="J585" s="511"/>
      <c r="K585" s="512"/>
      <c r="L585" s="193"/>
      <c r="M585" s="193"/>
      <c r="N585" s="193"/>
      <c r="O585" s="193"/>
      <c r="P585" s="193"/>
      <c r="Q585" s="193"/>
      <c r="R585" s="193"/>
      <c r="S585" s="193"/>
      <c r="T585" s="193"/>
      <c r="U585" s="193"/>
      <c r="V585" s="193"/>
    </row>
    <row r="586" spans="1:22" ht="12.75" customHeight="1">
      <c r="A586" s="510"/>
      <c r="B586" s="528"/>
      <c r="C586" s="558"/>
      <c r="D586" s="226" t="s">
        <v>515</v>
      </c>
      <c r="E586" s="226" t="s">
        <v>516</v>
      </c>
      <c r="F586" s="226" t="s">
        <v>517</v>
      </c>
      <c r="G586" s="558"/>
      <c r="H586" s="536"/>
      <c r="I586" s="534"/>
      <c r="J586" s="534"/>
      <c r="K586" s="537"/>
      <c r="L586" s="193"/>
      <c r="M586" s="193"/>
      <c r="N586" s="193"/>
      <c r="O586" s="193"/>
      <c r="P586" s="193"/>
      <c r="Q586" s="193"/>
      <c r="R586" s="193"/>
      <c r="S586" s="193"/>
      <c r="T586" s="193"/>
      <c r="U586" s="193"/>
      <c r="V586" s="193"/>
    </row>
    <row r="587" spans="1:22" ht="12.75" customHeight="1">
      <c r="A587" s="538" t="s">
        <v>553</v>
      </c>
      <c r="B587" s="539"/>
      <c r="C587" s="201">
        <v>22</v>
      </c>
      <c r="D587" s="202"/>
      <c r="E587" s="203"/>
      <c r="F587" s="229"/>
      <c r="G587" s="237">
        <f>C587</f>
        <v>22</v>
      </c>
      <c r="H587" s="206"/>
      <c r="I587" s="206"/>
      <c r="J587" s="206"/>
      <c r="K587" s="207"/>
      <c r="L587" s="193"/>
      <c r="M587" s="193"/>
      <c r="N587" s="193"/>
      <c r="O587" s="193"/>
      <c r="P587" s="193"/>
      <c r="Q587" s="193"/>
      <c r="R587" s="193"/>
      <c r="S587" s="193"/>
      <c r="T587" s="193"/>
      <c r="U587" s="193"/>
      <c r="V587" s="193"/>
    </row>
    <row r="588" spans="1:22" ht="12.75" customHeight="1">
      <c r="A588" s="538" t="s">
        <v>554</v>
      </c>
      <c r="B588" s="539"/>
      <c r="C588" s="201">
        <v>2</v>
      </c>
      <c r="D588" s="202"/>
      <c r="E588" s="203"/>
      <c r="F588" s="229"/>
      <c r="G588" s="237">
        <f>C588</f>
        <v>2</v>
      </c>
      <c r="H588" s="206"/>
      <c r="I588" s="206"/>
      <c r="J588" s="206"/>
      <c r="K588" s="207"/>
      <c r="L588" s="193"/>
      <c r="M588" s="193"/>
      <c r="N588" s="193"/>
      <c r="O588" s="193"/>
      <c r="P588" s="193"/>
      <c r="Q588" s="193"/>
      <c r="R588" s="193"/>
      <c r="S588" s="193"/>
      <c r="T588" s="193"/>
      <c r="U588" s="193"/>
      <c r="V588" s="193"/>
    </row>
    <row r="589" spans="1:22" ht="15" customHeight="1">
      <c r="A589" s="540"/>
      <c r="B589" s="559"/>
      <c r="C589" s="209"/>
      <c r="D589" s="239"/>
      <c r="E589" s="239"/>
      <c r="F589" s="239"/>
      <c r="G589" s="237"/>
      <c r="K589" s="207"/>
    </row>
    <row r="590" spans="1:22" ht="12.75" customHeight="1" thickBot="1">
      <c r="A590" s="541" t="s">
        <v>11</v>
      </c>
      <c r="B590" s="534"/>
      <c r="C590" s="534"/>
      <c r="D590" s="534"/>
      <c r="E590" s="534"/>
      <c r="F590" s="530"/>
      <c r="G590" s="253">
        <f>ROUNDUP((SUM(G587:G589)),2)</f>
        <v>24</v>
      </c>
      <c r="H590" s="199"/>
      <c r="I590" s="212"/>
      <c r="J590" s="212"/>
      <c r="K590" s="213"/>
      <c r="L590" s="193"/>
      <c r="N590" s="193"/>
      <c r="O590" s="193"/>
      <c r="P590" s="193"/>
      <c r="Q590" s="193"/>
      <c r="R590" s="193"/>
      <c r="S590" s="193"/>
      <c r="T590" s="193"/>
      <c r="U590" s="193"/>
      <c r="V590" s="193"/>
    </row>
    <row r="591" spans="1:22" ht="12.75" customHeight="1" thickBot="1">
      <c r="A591" s="542"/>
      <c r="B591" s="543"/>
      <c r="C591" s="543"/>
      <c r="D591" s="543"/>
      <c r="E591" s="543"/>
      <c r="F591" s="543"/>
      <c r="G591" s="543"/>
      <c r="H591" s="543"/>
      <c r="I591" s="543"/>
      <c r="J591" s="543"/>
      <c r="K591" s="544"/>
      <c r="L591" s="193"/>
      <c r="M591" s="193"/>
      <c r="N591" s="193"/>
      <c r="O591" s="193"/>
      <c r="P591" s="193"/>
      <c r="Q591" s="193"/>
      <c r="R591" s="193"/>
      <c r="S591" s="193"/>
      <c r="T591" s="193"/>
      <c r="U591" s="193"/>
      <c r="V591" s="193"/>
    </row>
    <row r="592" spans="1:22" ht="12.75" customHeight="1">
      <c r="A592" s="214"/>
      <c r="B592" s="215"/>
      <c r="C592" s="215"/>
      <c r="D592" s="215"/>
      <c r="E592" s="215"/>
      <c r="F592" s="215"/>
      <c r="G592" s="215"/>
      <c r="H592" s="215"/>
      <c r="I592" s="215"/>
      <c r="J592" s="215"/>
      <c r="K592" s="216"/>
      <c r="L592" s="193"/>
      <c r="M592" s="193"/>
      <c r="N592" s="193"/>
      <c r="O592" s="193"/>
      <c r="P592" s="193"/>
      <c r="Q592" s="193"/>
      <c r="R592" s="193"/>
      <c r="S592" s="193"/>
      <c r="T592" s="193"/>
      <c r="U592" s="193"/>
      <c r="V592" s="193"/>
    </row>
    <row r="593" spans="1:22" ht="50.25" customHeight="1">
      <c r="A593" s="545"/>
      <c r="B593" s="546"/>
      <c r="C593" s="546"/>
      <c r="D593" s="546"/>
      <c r="E593" s="546"/>
      <c r="F593" s="546"/>
      <c r="G593" s="546"/>
      <c r="H593" s="546"/>
      <c r="I593" s="546"/>
      <c r="J593" s="193"/>
      <c r="K593" s="217"/>
      <c r="L593" s="193"/>
      <c r="M593" s="193"/>
      <c r="N593" s="193"/>
      <c r="O593" s="193"/>
      <c r="P593" s="193"/>
      <c r="Q593" s="193"/>
      <c r="R593" s="193"/>
      <c r="S593" s="193"/>
      <c r="T593" s="193"/>
      <c r="U593" s="193"/>
      <c r="V593" s="193"/>
    </row>
    <row r="594" spans="1:22" ht="12.75" customHeight="1">
      <c r="A594" s="547" t="s">
        <v>519</v>
      </c>
      <c r="B594" s="546"/>
      <c r="C594" s="546"/>
      <c r="D594" s="219"/>
      <c r="E594" s="219"/>
      <c r="F594" s="548" t="s">
        <v>519</v>
      </c>
      <c r="G594" s="546"/>
      <c r="H594" s="546"/>
      <c r="I594" s="219"/>
      <c r="J594" s="193"/>
      <c r="K594" s="217"/>
      <c r="L594" s="193"/>
      <c r="M594" s="193"/>
      <c r="N594" s="193"/>
      <c r="O594" s="193"/>
      <c r="P594" s="193"/>
      <c r="Q594" s="193"/>
      <c r="R594" s="193"/>
      <c r="S594" s="193"/>
      <c r="T594" s="193"/>
      <c r="U594" s="193"/>
      <c r="V594" s="193"/>
    </row>
    <row r="595" spans="1:22" ht="12.75" customHeight="1" thickBot="1">
      <c r="A595" s="549" t="s">
        <v>520</v>
      </c>
      <c r="B595" s="550"/>
      <c r="C595" s="550"/>
      <c r="D595" s="220"/>
      <c r="E595" s="220"/>
      <c r="F595" s="551" t="s">
        <v>520</v>
      </c>
      <c r="G595" s="550"/>
      <c r="H595" s="550"/>
      <c r="I595" s="220"/>
      <c r="J595" s="221"/>
      <c r="K595" s="222"/>
      <c r="L595" s="193"/>
      <c r="M595" s="193"/>
      <c r="N595" s="193"/>
      <c r="O595" s="193"/>
      <c r="P595" s="193"/>
      <c r="Q595" s="193"/>
      <c r="R595" s="193"/>
      <c r="S595" s="193"/>
      <c r="T595" s="193"/>
      <c r="U595" s="193"/>
      <c r="V595" s="193"/>
    </row>
    <row r="596" spans="1:22" ht="12.75" customHeight="1">
      <c r="A596" s="507" t="s">
        <v>508</v>
      </c>
      <c r="B596" s="508"/>
      <c r="C596" s="508"/>
      <c r="D596" s="508"/>
      <c r="E596" s="508"/>
      <c r="F596" s="508"/>
      <c r="G596" s="508"/>
      <c r="H596" s="508"/>
      <c r="I596" s="508"/>
      <c r="J596" s="508"/>
      <c r="K596" s="509"/>
      <c r="L596" s="193"/>
      <c r="M596" s="193"/>
      <c r="N596" s="193"/>
      <c r="O596" s="193"/>
      <c r="P596" s="193"/>
      <c r="Q596" s="193"/>
      <c r="R596" s="193"/>
      <c r="S596" s="193"/>
      <c r="T596" s="193"/>
      <c r="U596" s="193"/>
      <c r="V596" s="193"/>
    </row>
    <row r="597" spans="1:22" ht="12.75" customHeight="1" thickBot="1">
      <c r="A597" s="510"/>
      <c r="B597" s="511"/>
      <c r="C597" s="511"/>
      <c r="D597" s="511"/>
      <c r="E597" s="511"/>
      <c r="F597" s="511"/>
      <c r="G597" s="511"/>
      <c r="H597" s="511"/>
      <c r="I597" s="511"/>
      <c r="J597" s="511"/>
      <c r="K597" s="512"/>
      <c r="L597" s="193"/>
      <c r="M597" s="193"/>
      <c r="N597" s="193"/>
      <c r="O597" s="193"/>
      <c r="P597" s="193"/>
      <c r="Q597" s="193"/>
      <c r="R597" s="193"/>
      <c r="S597" s="193"/>
      <c r="T597" s="193"/>
      <c r="U597" s="193"/>
      <c r="V597" s="193"/>
    </row>
    <row r="598" spans="1:22" ht="42" customHeight="1">
      <c r="A598" s="195" t="s">
        <v>509</v>
      </c>
      <c r="B598" s="513" t="str">
        <f>$B$3</f>
        <v>OPTIMIZACIÓN Y MEJORAMIENTO DE LOS SISTEMAS DE ACUEDUCTO EN EL ÁREA RURAL DEL MUNICIPIO DE TUNJA-BOYACÁ</v>
      </c>
      <c r="C598" s="514"/>
      <c r="D598" s="514"/>
      <c r="E598" s="514"/>
      <c r="F598" s="514"/>
      <c r="G598" s="514"/>
      <c r="H598" s="514"/>
      <c r="I598" s="514"/>
      <c r="J598" s="514"/>
      <c r="K598" s="515"/>
      <c r="L598" s="193"/>
      <c r="M598" s="193"/>
      <c r="N598" s="193"/>
      <c r="O598" s="193"/>
      <c r="P598" s="193"/>
      <c r="Q598" s="193"/>
      <c r="R598" s="193"/>
      <c r="S598" s="193"/>
      <c r="T598" s="193"/>
      <c r="U598" s="193"/>
      <c r="V598" s="193"/>
    </row>
    <row r="599" spans="1:22" ht="12.75" customHeight="1">
      <c r="A599" s="516" t="s">
        <v>510</v>
      </c>
      <c r="B599" s="517"/>
      <c r="C599" s="518"/>
      <c r="D599" s="519"/>
      <c r="E599" s="519"/>
      <c r="F599" s="517"/>
      <c r="G599" s="520" t="s">
        <v>511</v>
      </c>
      <c r="H599" s="517"/>
      <c r="I599" s="520"/>
      <c r="J599" s="519"/>
      <c r="K599" s="521"/>
      <c r="L599" s="193"/>
      <c r="M599" s="193"/>
      <c r="N599" s="193"/>
      <c r="O599" s="193"/>
      <c r="P599" s="193"/>
      <c r="Q599" s="193"/>
      <c r="R599" s="193"/>
      <c r="S599" s="193"/>
      <c r="T599" s="193"/>
      <c r="U599" s="193"/>
      <c r="V599" s="193"/>
    </row>
    <row r="600" spans="1:22" ht="39.75" customHeight="1" thickBot="1">
      <c r="A600" s="196" t="s">
        <v>8</v>
      </c>
      <c r="B600" s="522" t="s">
        <v>435</v>
      </c>
      <c r="C600" s="523"/>
      <c r="D600" s="524" t="s">
        <v>10</v>
      </c>
      <c r="E600" s="525"/>
      <c r="F600" s="523"/>
      <c r="G600" s="526" t="s">
        <v>241</v>
      </c>
      <c r="H600" s="525"/>
      <c r="I600" s="525"/>
      <c r="J600" s="197" t="s">
        <v>9</v>
      </c>
      <c r="K600" s="198" t="s">
        <v>13</v>
      </c>
      <c r="L600" s="193"/>
      <c r="M600" s="193"/>
      <c r="N600" s="193"/>
      <c r="O600" s="193"/>
      <c r="P600" s="193"/>
      <c r="Q600" s="193"/>
      <c r="R600" s="193"/>
      <c r="S600" s="193"/>
      <c r="T600" s="193"/>
      <c r="U600" s="193"/>
      <c r="V600" s="193"/>
    </row>
    <row r="601" spans="1:22" ht="12.75" customHeight="1">
      <c r="A601" s="527" t="s">
        <v>512</v>
      </c>
      <c r="B601" s="528"/>
      <c r="C601" s="531" t="s">
        <v>5</v>
      </c>
      <c r="D601" s="533" t="s">
        <v>513</v>
      </c>
      <c r="E601" s="534"/>
      <c r="F601" s="530"/>
      <c r="G601" s="531" t="s">
        <v>11</v>
      </c>
      <c r="H601" s="535" t="s">
        <v>514</v>
      </c>
      <c r="I601" s="511"/>
      <c r="J601" s="511"/>
      <c r="K601" s="512"/>
      <c r="L601" s="193"/>
      <c r="M601" s="193"/>
      <c r="N601" s="193"/>
      <c r="O601" s="193"/>
      <c r="P601" s="193"/>
      <c r="Q601" s="193"/>
      <c r="R601" s="193"/>
      <c r="S601" s="193"/>
      <c r="T601" s="193"/>
      <c r="U601" s="193"/>
      <c r="V601" s="193"/>
    </row>
    <row r="602" spans="1:22" ht="12.75" customHeight="1">
      <c r="A602" s="510"/>
      <c r="B602" s="528"/>
      <c r="C602" s="558"/>
      <c r="D602" s="226" t="s">
        <v>515</v>
      </c>
      <c r="E602" s="226" t="s">
        <v>516</v>
      </c>
      <c r="F602" s="226" t="s">
        <v>517</v>
      </c>
      <c r="G602" s="558"/>
      <c r="H602" s="536"/>
      <c r="I602" s="534"/>
      <c r="J602" s="534"/>
      <c r="K602" s="537"/>
      <c r="L602" s="193"/>
      <c r="M602" s="193"/>
      <c r="N602" s="193"/>
      <c r="O602" s="193"/>
      <c r="P602" s="193"/>
      <c r="Q602" s="193"/>
      <c r="R602" s="193"/>
      <c r="S602" s="193"/>
      <c r="T602" s="193"/>
      <c r="U602" s="193"/>
      <c r="V602" s="193"/>
    </row>
    <row r="603" spans="1:22" ht="12.75" customHeight="1">
      <c r="A603" s="538" t="s">
        <v>553</v>
      </c>
      <c r="B603" s="539"/>
      <c r="C603" s="201">
        <v>0.15</v>
      </c>
      <c r="D603" s="202"/>
      <c r="E603" s="203"/>
      <c r="F603" s="229"/>
      <c r="G603" s="237">
        <f>C603</f>
        <v>0.15</v>
      </c>
      <c r="H603" s="206"/>
      <c r="I603" s="206"/>
      <c r="J603" s="206"/>
      <c r="K603" s="207"/>
      <c r="L603" s="193"/>
      <c r="M603" s="193"/>
      <c r="N603" s="193"/>
      <c r="O603" s="193"/>
      <c r="P603" s="193"/>
      <c r="Q603" s="193"/>
      <c r="R603" s="193"/>
      <c r="S603" s="193"/>
      <c r="T603" s="193"/>
      <c r="U603" s="193"/>
      <c r="V603" s="193"/>
    </row>
    <row r="604" spans="1:22" ht="12.75" customHeight="1">
      <c r="A604" s="538"/>
      <c r="B604" s="539"/>
      <c r="C604" s="201"/>
      <c r="D604" s="202"/>
      <c r="E604" s="203"/>
      <c r="F604" s="229"/>
      <c r="G604" s="237"/>
      <c r="H604" s="206"/>
      <c r="I604" s="206"/>
      <c r="J604" s="206"/>
      <c r="K604" s="207"/>
      <c r="L604" s="193"/>
      <c r="M604" s="193"/>
      <c r="N604" s="193"/>
      <c r="O604" s="193"/>
      <c r="P604" s="193"/>
      <c r="Q604" s="193"/>
      <c r="R604" s="193"/>
      <c r="S604" s="193"/>
      <c r="T604" s="193"/>
      <c r="U604" s="193"/>
      <c r="V604" s="193"/>
    </row>
    <row r="605" spans="1:22" ht="15" customHeight="1">
      <c r="A605" s="540"/>
      <c r="B605" s="559"/>
      <c r="C605" s="209"/>
      <c r="D605" s="239"/>
      <c r="E605" s="239"/>
      <c r="F605" s="239"/>
      <c r="G605" s="237"/>
      <c r="K605" s="207"/>
    </row>
    <row r="606" spans="1:22" ht="12.75" customHeight="1" thickBot="1">
      <c r="A606" s="541" t="s">
        <v>11</v>
      </c>
      <c r="B606" s="534"/>
      <c r="C606" s="534"/>
      <c r="D606" s="534"/>
      <c r="E606" s="534"/>
      <c r="F606" s="530"/>
      <c r="G606" s="253">
        <f>ROUNDUP((SUM(G603:G605)),2)</f>
        <v>0.15</v>
      </c>
      <c r="H606" s="199"/>
      <c r="I606" s="212"/>
      <c r="J606" s="212"/>
      <c r="K606" s="213"/>
      <c r="L606" s="193"/>
      <c r="N606" s="193"/>
      <c r="O606" s="193"/>
      <c r="P606" s="193"/>
      <c r="Q606" s="193"/>
      <c r="R606" s="193"/>
      <c r="S606" s="193"/>
      <c r="T606" s="193"/>
      <c r="U606" s="193"/>
      <c r="V606" s="193"/>
    </row>
    <row r="607" spans="1:22" ht="12.75" customHeight="1" thickBot="1">
      <c r="A607" s="542"/>
      <c r="B607" s="543"/>
      <c r="C607" s="543"/>
      <c r="D607" s="543"/>
      <c r="E607" s="543"/>
      <c r="F607" s="543"/>
      <c r="G607" s="543"/>
      <c r="H607" s="543"/>
      <c r="I607" s="543"/>
      <c r="J607" s="543"/>
      <c r="K607" s="544"/>
      <c r="L607" s="193"/>
      <c r="M607" s="193"/>
      <c r="N607" s="193"/>
      <c r="O607" s="193"/>
      <c r="P607" s="193"/>
      <c r="Q607" s="193"/>
      <c r="R607" s="193"/>
      <c r="S607" s="193"/>
      <c r="T607" s="193"/>
      <c r="U607" s="193"/>
      <c r="V607" s="193"/>
    </row>
    <row r="608" spans="1:22" ht="12.75" customHeight="1">
      <c r="A608" s="214"/>
      <c r="B608" s="215"/>
      <c r="C608" s="215"/>
      <c r="D608" s="215"/>
      <c r="E608" s="215"/>
      <c r="F608" s="215"/>
      <c r="G608" s="215"/>
      <c r="H608" s="215"/>
      <c r="I608" s="215"/>
      <c r="J608" s="215"/>
      <c r="K608" s="216"/>
      <c r="L608" s="193"/>
      <c r="M608" s="193"/>
      <c r="N608" s="193"/>
      <c r="O608" s="193"/>
      <c r="P608" s="193"/>
      <c r="Q608" s="193"/>
      <c r="R608" s="193"/>
      <c r="S608" s="193"/>
      <c r="T608" s="193"/>
      <c r="U608" s="193"/>
      <c r="V608" s="193"/>
    </row>
    <row r="609" spans="1:22" ht="50.25" customHeight="1">
      <c r="A609" s="545"/>
      <c r="B609" s="546"/>
      <c r="C609" s="546"/>
      <c r="D609" s="546"/>
      <c r="E609" s="546"/>
      <c r="F609" s="546"/>
      <c r="G609" s="546"/>
      <c r="H609" s="546"/>
      <c r="I609" s="546"/>
      <c r="J609" s="193"/>
      <c r="K609" s="217"/>
      <c r="L609" s="193"/>
      <c r="M609" s="193"/>
      <c r="N609" s="193"/>
      <c r="O609" s="193"/>
      <c r="P609" s="193"/>
      <c r="Q609" s="193"/>
      <c r="R609" s="193"/>
      <c r="S609" s="193"/>
      <c r="T609" s="193"/>
      <c r="U609" s="193"/>
      <c r="V609" s="193"/>
    </row>
    <row r="610" spans="1:22" ht="12.75" customHeight="1">
      <c r="A610" s="547" t="s">
        <v>519</v>
      </c>
      <c r="B610" s="546"/>
      <c r="C610" s="546"/>
      <c r="D610" s="219"/>
      <c r="E610" s="219"/>
      <c r="F610" s="548" t="s">
        <v>519</v>
      </c>
      <c r="G610" s="546"/>
      <c r="H610" s="546"/>
      <c r="I610" s="219"/>
      <c r="J610" s="193"/>
      <c r="K610" s="217"/>
      <c r="L610" s="193"/>
      <c r="M610" s="193"/>
      <c r="N610" s="193"/>
      <c r="O610" s="193"/>
      <c r="P610" s="193"/>
      <c r="Q610" s="193"/>
      <c r="R610" s="193"/>
      <c r="S610" s="193"/>
      <c r="T610" s="193"/>
      <c r="U610" s="193"/>
      <c r="V610" s="193"/>
    </row>
    <row r="611" spans="1:22" ht="12.75" customHeight="1" thickBot="1">
      <c r="A611" s="549" t="s">
        <v>520</v>
      </c>
      <c r="B611" s="550"/>
      <c r="C611" s="550"/>
      <c r="D611" s="220"/>
      <c r="E611" s="220"/>
      <c r="F611" s="551" t="s">
        <v>520</v>
      </c>
      <c r="G611" s="550"/>
      <c r="H611" s="550"/>
      <c r="I611" s="220"/>
      <c r="J611" s="221"/>
      <c r="K611" s="222"/>
      <c r="L611" s="193"/>
      <c r="M611" s="193"/>
      <c r="N611" s="193"/>
      <c r="O611" s="193"/>
      <c r="P611" s="193"/>
      <c r="Q611" s="193"/>
      <c r="R611" s="193"/>
      <c r="S611" s="193"/>
      <c r="T611" s="193"/>
      <c r="U611" s="193"/>
      <c r="V611" s="193"/>
    </row>
    <row r="612" spans="1:22" ht="12.75" customHeight="1">
      <c r="A612" s="507" t="s">
        <v>508</v>
      </c>
      <c r="B612" s="508"/>
      <c r="C612" s="508"/>
      <c r="D612" s="508"/>
      <c r="E612" s="508"/>
      <c r="F612" s="508"/>
      <c r="G612" s="508"/>
      <c r="H612" s="508"/>
      <c r="I612" s="508"/>
      <c r="J612" s="508"/>
      <c r="K612" s="509"/>
      <c r="L612" s="193"/>
      <c r="M612" s="193"/>
      <c r="N612" s="193"/>
      <c r="O612" s="193"/>
      <c r="P612" s="193"/>
      <c r="Q612" s="193"/>
      <c r="R612" s="193"/>
      <c r="S612" s="193"/>
      <c r="T612" s="193"/>
      <c r="U612" s="193"/>
      <c r="V612" s="193"/>
    </row>
    <row r="613" spans="1:22" ht="12.75" customHeight="1" thickBot="1">
      <c r="A613" s="510"/>
      <c r="B613" s="511"/>
      <c r="C613" s="511"/>
      <c r="D613" s="511"/>
      <c r="E613" s="511"/>
      <c r="F613" s="511"/>
      <c r="G613" s="511"/>
      <c r="H613" s="511"/>
      <c r="I613" s="511"/>
      <c r="J613" s="511"/>
      <c r="K613" s="512"/>
      <c r="L613" s="193"/>
      <c r="M613" s="193"/>
      <c r="N613" s="193"/>
      <c r="O613" s="193"/>
      <c r="P613" s="193"/>
      <c r="Q613" s="193"/>
      <c r="R613" s="193"/>
      <c r="S613" s="193"/>
      <c r="T613" s="193"/>
      <c r="U613" s="193"/>
      <c r="V613" s="193"/>
    </row>
    <row r="614" spans="1:22" ht="42" customHeight="1">
      <c r="A614" s="195" t="s">
        <v>509</v>
      </c>
      <c r="B614" s="513" t="str">
        <f>$B$3</f>
        <v>OPTIMIZACIÓN Y MEJORAMIENTO DE LOS SISTEMAS DE ACUEDUCTO EN EL ÁREA RURAL DEL MUNICIPIO DE TUNJA-BOYACÁ</v>
      </c>
      <c r="C614" s="514"/>
      <c r="D614" s="514"/>
      <c r="E614" s="514"/>
      <c r="F614" s="514"/>
      <c r="G614" s="514"/>
      <c r="H614" s="514"/>
      <c r="I614" s="514"/>
      <c r="J614" s="514"/>
      <c r="K614" s="515"/>
      <c r="L614" s="193"/>
      <c r="M614" s="193"/>
      <c r="N614" s="193"/>
      <c r="O614" s="193"/>
      <c r="P614" s="193"/>
      <c r="Q614" s="193"/>
      <c r="R614" s="193"/>
      <c r="S614" s="193"/>
      <c r="T614" s="193"/>
      <c r="U614" s="193"/>
      <c r="V614" s="193"/>
    </row>
    <row r="615" spans="1:22" ht="12.75" customHeight="1">
      <c r="A615" s="516" t="s">
        <v>510</v>
      </c>
      <c r="B615" s="517"/>
      <c r="C615" s="518"/>
      <c r="D615" s="519"/>
      <c r="E615" s="519"/>
      <c r="F615" s="517"/>
      <c r="G615" s="520" t="s">
        <v>511</v>
      </c>
      <c r="H615" s="517"/>
      <c r="I615" s="520"/>
      <c r="J615" s="519"/>
      <c r="K615" s="521"/>
      <c r="L615" s="193"/>
      <c r="M615" s="193"/>
      <c r="N615" s="193"/>
      <c r="O615" s="193"/>
      <c r="P615" s="193"/>
      <c r="Q615" s="193"/>
      <c r="R615" s="193"/>
      <c r="S615" s="193"/>
      <c r="T615" s="193"/>
      <c r="U615" s="193"/>
      <c r="V615" s="193"/>
    </row>
    <row r="616" spans="1:22" ht="39.75" customHeight="1" thickBot="1">
      <c r="A616" s="196" t="s">
        <v>8</v>
      </c>
      <c r="B616" s="522" t="s">
        <v>435</v>
      </c>
      <c r="C616" s="523"/>
      <c r="D616" s="524" t="s">
        <v>10</v>
      </c>
      <c r="E616" s="525"/>
      <c r="F616" s="523"/>
      <c r="G616" s="526" t="s">
        <v>195</v>
      </c>
      <c r="H616" s="525"/>
      <c r="I616" s="525"/>
      <c r="J616" s="197" t="s">
        <v>9</v>
      </c>
      <c r="K616" s="198" t="s">
        <v>12</v>
      </c>
      <c r="L616" s="193"/>
      <c r="M616" s="193"/>
      <c r="N616" s="193"/>
      <c r="O616" s="193"/>
      <c r="P616" s="193"/>
      <c r="Q616" s="193"/>
      <c r="R616" s="193"/>
      <c r="S616" s="193"/>
      <c r="T616" s="193"/>
      <c r="U616" s="193"/>
      <c r="V616" s="193"/>
    </row>
    <row r="617" spans="1:22" ht="12.75" customHeight="1">
      <c r="A617" s="527" t="s">
        <v>512</v>
      </c>
      <c r="B617" s="528"/>
      <c r="C617" s="531" t="s">
        <v>5</v>
      </c>
      <c r="D617" s="533" t="s">
        <v>513</v>
      </c>
      <c r="E617" s="534"/>
      <c r="F617" s="530"/>
      <c r="G617" s="531" t="s">
        <v>11</v>
      </c>
      <c r="H617" s="535" t="s">
        <v>514</v>
      </c>
      <c r="I617" s="511"/>
      <c r="J617" s="511"/>
      <c r="K617" s="512"/>
      <c r="L617" s="193"/>
      <c r="M617" s="193"/>
      <c r="N617" s="193"/>
      <c r="O617" s="193"/>
      <c r="P617" s="193"/>
      <c r="Q617" s="193"/>
      <c r="R617" s="193"/>
      <c r="S617" s="193"/>
      <c r="T617" s="193"/>
      <c r="U617" s="193"/>
      <c r="V617" s="193"/>
    </row>
    <row r="618" spans="1:22" ht="12.75" customHeight="1">
      <c r="A618" s="510"/>
      <c r="B618" s="528"/>
      <c r="C618" s="558"/>
      <c r="D618" s="226" t="s">
        <v>515</v>
      </c>
      <c r="E618" s="226" t="s">
        <v>516</v>
      </c>
      <c r="F618" s="226" t="s">
        <v>517</v>
      </c>
      <c r="G618" s="558"/>
      <c r="H618" s="536"/>
      <c r="I618" s="534"/>
      <c r="J618" s="534"/>
      <c r="K618" s="537"/>
      <c r="L618" s="193"/>
      <c r="M618" s="193"/>
      <c r="N618" s="193"/>
      <c r="O618" s="193"/>
      <c r="P618" s="193"/>
      <c r="Q618" s="193"/>
      <c r="R618" s="193"/>
      <c r="S618" s="193"/>
      <c r="T618" s="193"/>
      <c r="U618" s="193"/>
      <c r="V618" s="193"/>
    </row>
    <row r="619" spans="1:22" ht="12.75" customHeight="1">
      <c r="A619" s="538" t="s">
        <v>553</v>
      </c>
      <c r="B619" s="539"/>
      <c r="C619" s="201">
        <v>0.16</v>
      </c>
      <c r="D619" s="202"/>
      <c r="E619" s="203"/>
      <c r="F619" s="229"/>
      <c r="G619" s="237">
        <f>C619</f>
        <v>0.16</v>
      </c>
      <c r="H619" s="206"/>
      <c r="I619" s="206"/>
      <c r="J619" s="206"/>
      <c r="K619" s="207"/>
      <c r="L619" s="193"/>
      <c r="M619" s="193"/>
      <c r="N619" s="193"/>
      <c r="O619" s="193"/>
      <c r="P619" s="193"/>
      <c r="Q619" s="193"/>
      <c r="R619" s="193"/>
      <c r="S619" s="193"/>
      <c r="T619" s="193"/>
      <c r="U619" s="193"/>
      <c r="V619" s="193"/>
    </row>
    <row r="620" spans="1:22" ht="12.75" customHeight="1">
      <c r="A620" s="538"/>
      <c r="B620" s="539"/>
      <c r="C620" s="201"/>
      <c r="D620" s="202"/>
      <c r="E620" s="203"/>
      <c r="F620" s="229"/>
      <c r="G620" s="237"/>
      <c r="H620" s="206"/>
      <c r="I620" s="206"/>
      <c r="J620" s="206"/>
      <c r="K620" s="207"/>
      <c r="L620" s="193"/>
      <c r="M620" s="193"/>
      <c r="N620" s="193"/>
      <c r="O620" s="193"/>
      <c r="P620" s="193"/>
      <c r="Q620" s="193"/>
      <c r="R620" s="193"/>
      <c r="S620" s="193"/>
      <c r="T620" s="193"/>
      <c r="U620" s="193"/>
      <c r="V620" s="193"/>
    </row>
    <row r="621" spans="1:22" ht="15" customHeight="1">
      <c r="A621" s="540"/>
      <c r="B621" s="559"/>
      <c r="C621" s="209"/>
      <c r="D621" s="239"/>
      <c r="E621" s="239"/>
      <c r="F621" s="239"/>
      <c r="G621" s="237"/>
      <c r="K621" s="207"/>
    </row>
    <row r="622" spans="1:22" ht="12.75" customHeight="1" thickBot="1">
      <c r="A622" s="541" t="s">
        <v>11</v>
      </c>
      <c r="B622" s="534"/>
      <c r="C622" s="534"/>
      <c r="D622" s="534"/>
      <c r="E622" s="534"/>
      <c r="F622" s="530"/>
      <c r="G622" s="253">
        <f>ROUNDUP((SUM(G619:G621)),2)</f>
        <v>0.16</v>
      </c>
      <c r="H622" s="199"/>
      <c r="I622" s="212"/>
      <c r="J622" s="212"/>
      <c r="K622" s="213"/>
      <c r="L622" s="193"/>
      <c r="N622" s="193"/>
      <c r="O622" s="193"/>
      <c r="P622" s="193"/>
      <c r="Q622" s="193"/>
      <c r="R622" s="193"/>
      <c r="S622" s="193"/>
      <c r="T622" s="193"/>
      <c r="U622" s="193"/>
      <c r="V622" s="193"/>
    </row>
    <row r="623" spans="1:22" ht="12.75" customHeight="1" thickBot="1">
      <c r="A623" s="542"/>
      <c r="B623" s="543"/>
      <c r="C623" s="543"/>
      <c r="D623" s="543"/>
      <c r="E623" s="543"/>
      <c r="F623" s="543"/>
      <c r="G623" s="543"/>
      <c r="H623" s="543"/>
      <c r="I623" s="543"/>
      <c r="J623" s="543"/>
      <c r="K623" s="544"/>
      <c r="L623" s="193"/>
      <c r="M623" s="193"/>
      <c r="N623" s="193"/>
      <c r="O623" s="193"/>
      <c r="P623" s="193"/>
      <c r="Q623" s="193"/>
      <c r="R623" s="193"/>
      <c r="S623" s="193"/>
      <c r="T623" s="193"/>
      <c r="U623" s="193"/>
      <c r="V623" s="193"/>
    </row>
    <row r="624" spans="1:22" ht="12.75" customHeight="1">
      <c r="A624" s="214"/>
      <c r="B624" s="215"/>
      <c r="C624" s="215"/>
      <c r="D624" s="215"/>
      <c r="E624" s="215"/>
      <c r="F624" s="215"/>
      <c r="G624" s="215"/>
      <c r="H624" s="215"/>
      <c r="I624" s="215"/>
      <c r="J624" s="215"/>
      <c r="K624" s="216"/>
      <c r="L624" s="193"/>
      <c r="M624" s="193"/>
      <c r="N624" s="193"/>
      <c r="O624" s="193"/>
      <c r="P624" s="193"/>
      <c r="Q624" s="193"/>
      <c r="R624" s="193"/>
      <c r="S624" s="193"/>
      <c r="T624" s="193"/>
      <c r="U624" s="193"/>
      <c r="V624" s="193"/>
    </row>
    <row r="625" spans="1:22" ht="50.25" customHeight="1">
      <c r="A625" s="545"/>
      <c r="B625" s="546"/>
      <c r="C625" s="546"/>
      <c r="D625" s="546"/>
      <c r="E625" s="546"/>
      <c r="F625" s="546"/>
      <c r="G625" s="546"/>
      <c r="H625" s="546"/>
      <c r="I625" s="546"/>
      <c r="J625" s="193"/>
      <c r="K625" s="217"/>
      <c r="L625" s="193"/>
      <c r="M625" s="193"/>
      <c r="N625" s="193"/>
      <c r="O625" s="193"/>
      <c r="P625" s="193"/>
      <c r="Q625" s="193"/>
      <c r="R625" s="193"/>
      <c r="S625" s="193"/>
      <c r="T625" s="193"/>
      <c r="U625" s="193"/>
      <c r="V625" s="193"/>
    </row>
    <row r="626" spans="1:22" ht="12.75" customHeight="1">
      <c r="A626" s="547" t="s">
        <v>519</v>
      </c>
      <c r="B626" s="546"/>
      <c r="C626" s="546"/>
      <c r="D626" s="219"/>
      <c r="E626" s="219"/>
      <c r="F626" s="548" t="s">
        <v>519</v>
      </c>
      <c r="G626" s="546"/>
      <c r="H626" s="546"/>
      <c r="I626" s="219"/>
      <c r="J626" s="193"/>
      <c r="K626" s="217"/>
      <c r="L626" s="193"/>
      <c r="M626" s="193"/>
      <c r="N626" s="193"/>
      <c r="O626" s="193"/>
      <c r="P626" s="193"/>
      <c r="Q626" s="193"/>
      <c r="R626" s="193"/>
      <c r="S626" s="193"/>
      <c r="T626" s="193"/>
      <c r="U626" s="193"/>
      <c r="V626" s="193"/>
    </row>
    <row r="627" spans="1:22" ht="12.75" customHeight="1" thickBot="1">
      <c r="A627" s="549" t="s">
        <v>520</v>
      </c>
      <c r="B627" s="550"/>
      <c r="C627" s="550"/>
      <c r="D627" s="220"/>
      <c r="E627" s="220"/>
      <c r="F627" s="551" t="s">
        <v>520</v>
      </c>
      <c r="G627" s="550"/>
      <c r="H627" s="550"/>
      <c r="I627" s="220"/>
      <c r="J627" s="221"/>
      <c r="K627" s="222"/>
      <c r="L627" s="193"/>
      <c r="M627" s="193"/>
      <c r="N627" s="193"/>
      <c r="O627" s="193"/>
      <c r="P627" s="193"/>
      <c r="Q627" s="193"/>
      <c r="R627" s="193"/>
      <c r="S627" s="193"/>
      <c r="T627" s="193"/>
      <c r="U627" s="193"/>
      <c r="V627" s="193"/>
    </row>
    <row r="628" spans="1:22" ht="12.75" customHeight="1">
      <c r="A628" s="507" t="s">
        <v>508</v>
      </c>
      <c r="B628" s="508"/>
      <c r="C628" s="508"/>
      <c r="D628" s="508"/>
      <c r="E628" s="508"/>
      <c r="F628" s="508"/>
      <c r="G628" s="508"/>
      <c r="H628" s="508"/>
      <c r="I628" s="508"/>
      <c r="J628" s="508"/>
      <c r="K628" s="509"/>
      <c r="L628" s="193"/>
      <c r="M628" s="193"/>
      <c r="N628" s="193"/>
      <c r="O628" s="193"/>
      <c r="P628" s="193"/>
      <c r="Q628" s="193"/>
      <c r="R628" s="193"/>
      <c r="S628" s="193"/>
      <c r="T628" s="193"/>
      <c r="U628" s="193"/>
      <c r="V628" s="193"/>
    </row>
    <row r="629" spans="1:22" ht="12.75" customHeight="1" thickBot="1">
      <c r="A629" s="510"/>
      <c r="B629" s="511"/>
      <c r="C629" s="511"/>
      <c r="D629" s="511"/>
      <c r="E629" s="511"/>
      <c r="F629" s="511"/>
      <c r="G629" s="511"/>
      <c r="H629" s="511"/>
      <c r="I629" s="511"/>
      <c r="J629" s="511"/>
      <c r="K629" s="512"/>
      <c r="L629" s="193"/>
      <c r="M629" s="193"/>
      <c r="N629" s="193"/>
      <c r="O629" s="193"/>
      <c r="P629" s="193"/>
      <c r="Q629" s="193"/>
      <c r="R629" s="193"/>
      <c r="S629" s="193"/>
      <c r="T629" s="193"/>
      <c r="U629" s="193"/>
      <c r="V629" s="193"/>
    </row>
    <row r="630" spans="1:22" ht="42" customHeight="1">
      <c r="A630" s="195" t="s">
        <v>509</v>
      </c>
      <c r="B630" s="513" t="str">
        <f>$B$3</f>
        <v>OPTIMIZACIÓN Y MEJORAMIENTO DE LOS SISTEMAS DE ACUEDUCTO EN EL ÁREA RURAL DEL MUNICIPIO DE TUNJA-BOYACÁ</v>
      </c>
      <c r="C630" s="514"/>
      <c r="D630" s="514"/>
      <c r="E630" s="514"/>
      <c r="F630" s="514"/>
      <c r="G630" s="514"/>
      <c r="H630" s="514"/>
      <c r="I630" s="514"/>
      <c r="J630" s="514"/>
      <c r="K630" s="515"/>
      <c r="L630" s="193"/>
      <c r="M630" s="193"/>
      <c r="N630" s="193"/>
      <c r="O630" s="193"/>
      <c r="P630" s="193"/>
      <c r="Q630" s="193"/>
      <c r="R630" s="193"/>
      <c r="S630" s="193"/>
      <c r="T630" s="193"/>
      <c r="U630" s="193"/>
      <c r="V630" s="193"/>
    </row>
    <row r="631" spans="1:22" ht="12.75" customHeight="1">
      <c r="A631" s="516" t="s">
        <v>510</v>
      </c>
      <c r="B631" s="517"/>
      <c r="C631" s="518"/>
      <c r="D631" s="519"/>
      <c r="E631" s="519"/>
      <c r="F631" s="517"/>
      <c r="G631" s="520" t="s">
        <v>511</v>
      </c>
      <c r="H631" s="517"/>
      <c r="I631" s="520"/>
      <c r="J631" s="519"/>
      <c r="K631" s="521"/>
      <c r="L631" s="193"/>
      <c r="M631" s="193"/>
      <c r="N631" s="193"/>
      <c r="O631" s="193"/>
      <c r="P631" s="193"/>
      <c r="Q631" s="193"/>
      <c r="R631" s="193"/>
      <c r="S631" s="193"/>
      <c r="T631" s="193"/>
      <c r="U631" s="193"/>
      <c r="V631" s="193"/>
    </row>
    <row r="632" spans="1:22" ht="39.75" customHeight="1" thickBot="1">
      <c r="A632" s="196" t="s">
        <v>8</v>
      </c>
      <c r="B632" s="522" t="s">
        <v>437</v>
      </c>
      <c r="C632" s="523"/>
      <c r="D632" s="524" t="s">
        <v>10</v>
      </c>
      <c r="E632" s="525"/>
      <c r="F632" s="523"/>
      <c r="G632" s="526" t="s">
        <v>320</v>
      </c>
      <c r="H632" s="525"/>
      <c r="I632" s="525"/>
      <c r="J632" s="197" t="s">
        <v>9</v>
      </c>
      <c r="K632" s="198" t="s">
        <v>12</v>
      </c>
      <c r="L632" s="193"/>
      <c r="M632" s="193"/>
      <c r="N632" s="193"/>
      <c r="O632" s="193"/>
      <c r="P632" s="193"/>
      <c r="Q632" s="193"/>
      <c r="R632" s="193"/>
      <c r="S632" s="193"/>
      <c r="T632" s="193"/>
      <c r="U632" s="193"/>
      <c r="V632" s="193"/>
    </row>
    <row r="633" spans="1:22" ht="12.75" customHeight="1">
      <c r="A633" s="527" t="s">
        <v>512</v>
      </c>
      <c r="B633" s="528"/>
      <c r="C633" s="531" t="s">
        <v>5</v>
      </c>
      <c r="D633" s="533" t="s">
        <v>513</v>
      </c>
      <c r="E633" s="534"/>
      <c r="F633" s="530"/>
      <c r="G633" s="531" t="s">
        <v>11</v>
      </c>
      <c r="H633" s="535" t="s">
        <v>514</v>
      </c>
      <c r="I633" s="511"/>
      <c r="J633" s="511"/>
      <c r="K633" s="512"/>
      <c r="L633" s="193"/>
      <c r="M633" s="193"/>
      <c r="N633" s="193"/>
      <c r="O633" s="193"/>
      <c r="P633" s="193"/>
      <c r="Q633" s="193"/>
      <c r="R633" s="193"/>
      <c r="S633" s="193"/>
      <c r="T633" s="193"/>
      <c r="U633" s="193"/>
      <c r="V633" s="193"/>
    </row>
    <row r="634" spans="1:22" ht="12.75" customHeight="1">
      <c r="A634" s="510"/>
      <c r="B634" s="528"/>
      <c r="C634" s="558"/>
      <c r="D634" s="226" t="s">
        <v>515</v>
      </c>
      <c r="E634" s="226" t="s">
        <v>516</v>
      </c>
      <c r="F634" s="226" t="s">
        <v>517</v>
      </c>
      <c r="G634" s="558"/>
      <c r="H634" s="536"/>
      <c r="I634" s="534"/>
      <c r="J634" s="534"/>
      <c r="K634" s="537"/>
      <c r="L634" s="193"/>
      <c r="M634" s="193"/>
      <c r="N634" s="193"/>
      <c r="O634" s="193"/>
      <c r="P634" s="193"/>
      <c r="Q634" s="193"/>
      <c r="R634" s="193"/>
      <c r="S634" s="193"/>
      <c r="T634" s="193"/>
      <c r="U634" s="193"/>
      <c r="V634" s="193"/>
    </row>
    <row r="635" spans="1:22" ht="12.75" customHeight="1">
      <c r="A635" s="538" t="s">
        <v>555</v>
      </c>
      <c r="B635" s="539"/>
      <c r="C635" s="201">
        <v>95.01</v>
      </c>
      <c r="D635" s="202"/>
      <c r="E635" s="203"/>
      <c r="F635" s="229"/>
      <c r="G635" s="237">
        <f>C635</f>
        <v>95.01</v>
      </c>
      <c r="H635" s="206"/>
      <c r="I635" s="206"/>
      <c r="J635" s="206"/>
      <c r="K635" s="207"/>
      <c r="L635" s="193"/>
      <c r="M635" s="193"/>
      <c r="N635" s="193"/>
      <c r="O635" s="193"/>
      <c r="P635" s="193"/>
      <c r="Q635" s="193"/>
      <c r="R635" s="193"/>
      <c r="S635" s="193"/>
      <c r="T635" s="193"/>
      <c r="U635" s="193"/>
      <c r="V635" s="193"/>
    </row>
    <row r="636" spans="1:22" ht="12.75" customHeight="1">
      <c r="A636" s="538"/>
      <c r="B636" s="539"/>
      <c r="C636" s="201">
        <v>158.34</v>
      </c>
      <c r="D636" s="202"/>
      <c r="E636" s="203"/>
      <c r="F636" s="229"/>
      <c r="G636" s="237">
        <f>C636</f>
        <v>158.34</v>
      </c>
      <c r="H636" s="206"/>
      <c r="I636" s="206"/>
      <c r="J636" s="206"/>
      <c r="K636" s="207"/>
      <c r="L636" s="193"/>
      <c r="M636" s="193"/>
      <c r="N636" s="193"/>
      <c r="O636" s="193"/>
      <c r="P636" s="193"/>
      <c r="Q636" s="193"/>
      <c r="R636" s="193"/>
      <c r="S636" s="193"/>
      <c r="T636" s="193"/>
      <c r="U636" s="193"/>
      <c r="V636" s="193"/>
    </row>
    <row r="637" spans="1:22" ht="15" customHeight="1">
      <c r="A637" s="540"/>
      <c r="B637" s="559"/>
      <c r="C637" s="209">
        <v>63.34</v>
      </c>
      <c r="D637" s="239"/>
      <c r="E637" s="239"/>
      <c r="F637" s="239"/>
      <c r="G637" s="237">
        <f>C637</f>
        <v>63.34</v>
      </c>
      <c r="K637" s="207"/>
    </row>
    <row r="638" spans="1:22" ht="12.75" customHeight="1" thickBot="1">
      <c r="A638" s="541" t="s">
        <v>11</v>
      </c>
      <c r="B638" s="534"/>
      <c r="C638" s="534"/>
      <c r="D638" s="534"/>
      <c r="E638" s="534"/>
      <c r="F638" s="530"/>
      <c r="G638" s="253">
        <f>ROUNDUP((SUM(G635:G637)),2)</f>
        <v>316.69</v>
      </c>
      <c r="H638" s="199"/>
      <c r="I638" s="212"/>
      <c r="J638" s="212"/>
      <c r="K638" s="213"/>
      <c r="L638" s="193"/>
      <c r="N638" s="193"/>
      <c r="O638" s="193"/>
      <c r="P638" s="193"/>
      <c r="Q638" s="193"/>
      <c r="R638" s="193"/>
      <c r="S638" s="193"/>
      <c r="T638" s="193"/>
      <c r="U638" s="193"/>
      <c r="V638" s="193"/>
    </row>
    <row r="639" spans="1:22" ht="12.75" customHeight="1" thickBot="1">
      <c r="A639" s="542"/>
      <c r="B639" s="543"/>
      <c r="C639" s="543"/>
      <c r="D639" s="543"/>
      <c r="E639" s="543"/>
      <c r="F639" s="543"/>
      <c r="G639" s="543"/>
      <c r="H639" s="543"/>
      <c r="I639" s="543"/>
      <c r="J639" s="543"/>
      <c r="K639" s="544"/>
      <c r="L639" s="193"/>
      <c r="M639" s="193"/>
      <c r="N639" s="193"/>
      <c r="O639" s="193"/>
      <c r="P639" s="193"/>
      <c r="Q639" s="193"/>
      <c r="R639" s="193"/>
      <c r="S639" s="193"/>
      <c r="T639" s="193"/>
      <c r="U639" s="193"/>
      <c r="V639" s="193"/>
    </row>
    <row r="640" spans="1:22" ht="12.75" customHeight="1">
      <c r="A640" s="214"/>
      <c r="B640" s="215"/>
      <c r="C640" s="215"/>
      <c r="D640" s="215"/>
      <c r="E640" s="215"/>
      <c r="F640" s="215"/>
      <c r="G640" s="215"/>
      <c r="H640" s="215"/>
      <c r="I640" s="215"/>
      <c r="J640" s="215"/>
      <c r="K640" s="216"/>
      <c r="L640" s="193"/>
      <c r="M640" s="193"/>
      <c r="N640" s="193"/>
      <c r="O640" s="193"/>
      <c r="P640" s="193"/>
      <c r="Q640" s="193"/>
      <c r="R640" s="193"/>
      <c r="S640" s="193"/>
      <c r="T640" s="193"/>
      <c r="U640" s="193"/>
      <c r="V640" s="193"/>
    </row>
    <row r="641" spans="1:29" ht="50.25" customHeight="1">
      <c r="A641" s="545"/>
      <c r="B641" s="546"/>
      <c r="C641" s="546"/>
      <c r="D641" s="546"/>
      <c r="E641" s="546"/>
      <c r="F641" s="546"/>
      <c r="G641" s="546"/>
      <c r="H641" s="546"/>
      <c r="I641" s="546"/>
      <c r="J641" s="193"/>
      <c r="K641" s="217"/>
      <c r="L641" s="193"/>
      <c r="M641" s="193"/>
      <c r="N641" s="193"/>
      <c r="O641" s="193"/>
      <c r="P641" s="193"/>
      <c r="Q641" s="193"/>
      <c r="R641" s="193"/>
      <c r="S641" s="193"/>
      <c r="T641" s="193"/>
      <c r="U641" s="193"/>
      <c r="V641" s="193"/>
    </row>
    <row r="642" spans="1:29" ht="12.75" customHeight="1">
      <c r="A642" s="547" t="s">
        <v>519</v>
      </c>
      <c r="B642" s="546"/>
      <c r="C642" s="546"/>
      <c r="D642" s="219"/>
      <c r="E642" s="219"/>
      <c r="F642" s="548" t="s">
        <v>519</v>
      </c>
      <c r="G642" s="546"/>
      <c r="H642" s="546"/>
      <c r="I642" s="219"/>
      <c r="J642" s="193"/>
      <c r="K642" s="217"/>
      <c r="L642" s="193"/>
      <c r="M642" s="193"/>
      <c r="N642" s="193"/>
      <c r="O642" s="193"/>
      <c r="P642" s="193"/>
      <c r="Q642" s="193"/>
      <c r="R642" s="193"/>
      <c r="S642" s="193"/>
      <c r="T642" s="193"/>
      <c r="U642" s="193"/>
      <c r="V642" s="193"/>
    </row>
    <row r="643" spans="1:29" ht="12.75" customHeight="1" thickBot="1">
      <c r="A643" s="549" t="s">
        <v>520</v>
      </c>
      <c r="B643" s="550"/>
      <c r="C643" s="550"/>
      <c r="D643" s="220"/>
      <c r="E643" s="220"/>
      <c r="F643" s="551" t="s">
        <v>520</v>
      </c>
      <c r="G643" s="550"/>
      <c r="H643" s="550"/>
      <c r="I643" s="220"/>
      <c r="J643" s="221"/>
      <c r="K643" s="222"/>
      <c r="L643" s="193"/>
      <c r="M643" s="193"/>
      <c r="N643" s="193"/>
      <c r="O643" s="193"/>
      <c r="P643" s="193"/>
      <c r="Q643" s="193"/>
      <c r="R643" s="193"/>
      <c r="S643" s="193"/>
      <c r="T643" s="193"/>
      <c r="U643" s="193"/>
      <c r="V643" s="193"/>
    </row>
    <row r="644" spans="1:29" ht="12.75" customHeight="1">
      <c r="A644" s="507" t="s">
        <v>508</v>
      </c>
      <c r="B644" s="508"/>
      <c r="C644" s="508"/>
      <c r="D644" s="508"/>
      <c r="E644" s="508"/>
      <c r="F644" s="508"/>
      <c r="G644" s="508"/>
      <c r="H644" s="508"/>
      <c r="I644" s="508"/>
      <c r="J644" s="508"/>
      <c r="K644" s="509"/>
      <c r="L644" s="193"/>
      <c r="M644" s="193"/>
      <c r="N644" s="193"/>
      <c r="O644" s="193"/>
      <c r="P644" s="193"/>
      <c r="Q644" s="193"/>
      <c r="R644" s="193"/>
      <c r="S644" s="193"/>
      <c r="T644" s="193"/>
      <c r="U644" s="193"/>
      <c r="V644" s="193"/>
    </row>
    <row r="645" spans="1:29" ht="12.75" customHeight="1" thickBot="1">
      <c r="A645" s="510"/>
      <c r="B645" s="511"/>
      <c r="C645" s="511"/>
      <c r="D645" s="511"/>
      <c r="E645" s="511"/>
      <c r="F645" s="511"/>
      <c r="G645" s="511"/>
      <c r="H645" s="511"/>
      <c r="I645" s="511"/>
      <c r="J645" s="511"/>
      <c r="K645" s="512"/>
      <c r="L645" s="193"/>
      <c r="M645" s="193"/>
      <c r="N645" s="193"/>
      <c r="O645" s="193"/>
      <c r="P645" s="193"/>
      <c r="Q645" s="193"/>
      <c r="R645" s="193"/>
      <c r="S645" s="193"/>
      <c r="T645" s="193"/>
      <c r="U645" s="193"/>
      <c r="V645" s="193"/>
    </row>
    <row r="646" spans="1:29" ht="42" customHeight="1" thickBot="1">
      <c r="A646" s="195" t="s">
        <v>509</v>
      </c>
      <c r="B646" s="513" t="str">
        <f>$B$3</f>
        <v>OPTIMIZACIÓN Y MEJORAMIENTO DE LOS SISTEMAS DE ACUEDUCTO EN EL ÁREA RURAL DEL MUNICIPIO DE TUNJA-BOYACÁ</v>
      </c>
      <c r="C646" s="514"/>
      <c r="D646" s="514"/>
      <c r="E646" s="514"/>
      <c r="F646" s="514"/>
      <c r="G646" s="514"/>
      <c r="H646" s="514"/>
      <c r="I646" s="514"/>
      <c r="J646" s="514"/>
      <c r="K646" s="515"/>
      <c r="L646" s="193"/>
      <c r="M646" s="193"/>
      <c r="N646" s="595" t="s">
        <v>699</v>
      </c>
      <c r="O646" s="596"/>
      <c r="P646" s="310">
        <v>0.06</v>
      </c>
      <c r="Q646" s="311" t="s">
        <v>700</v>
      </c>
      <c r="R646" s="312"/>
      <c r="S646" s="313"/>
      <c r="T646" s="314" t="s">
        <v>542</v>
      </c>
      <c r="U646" s="315">
        <f>+(PI()*P646^2)/4</f>
        <v>2.8274333882308137E-3</v>
      </c>
      <c r="V646" s="311" t="s">
        <v>701</v>
      </c>
      <c r="W646" s="312"/>
      <c r="X646" s="314" t="s">
        <v>515</v>
      </c>
      <c r="Y646" s="311">
        <v>500</v>
      </c>
      <c r="Z646" s="311" t="s">
        <v>700</v>
      </c>
      <c r="AA646" s="316"/>
      <c r="AB646" s="316"/>
      <c r="AC646" s="316"/>
    </row>
    <row r="647" spans="1:29" ht="12.75" customHeight="1" thickBot="1">
      <c r="A647" s="516" t="s">
        <v>510</v>
      </c>
      <c r="B647" s="517"/>
      <c r="C647" s="518"/>
      <c r="D647" s="519"/>
      <c r="E647" s="519"/>
      <c r="F647" s="517"/>
      <c r="G647" s="520" t="s">
        <v>511</v>
      </c>
      <c r="H647" s="517"/>
      <c r="I647" s="520"/>
      <c r="J647" s="519"/>
      <c r="K647" s="521"/>
      <c r="L647" s="193"/>
      <c r="M647" s="193"/>
      <c r="N647" s="316"/>
      <c r="O647" s="316"/>
      <c r="P647" s="316"/>
      <c r="Q647" s="316"/>
      <c r="R647" s="316"/>
      <c r="S647" s="316"/>
      <c r="T647" s="316"/>
      <c r="U647" s="316"/>
      <c r="V647" s="316"/>
      <c r="W647" s="316"/>
      <c r="X647" s="597" t="s">
        <v>702</v>
      </c>
      <c r="Y647" s="598">
        <v>1.1599999999999999</v>
      </c>
      <c r="Z647" s="598" t="s">
        <v>700</v>
      </c>
      <c r="AA647" s="316"/>
      <c r="AB647" s="316"/>
      <c r="AC647" s="316"/>
    </row>
    <row r="648" spans="1:29" ht="39.75" customHeight="1" thickBot="1">
      <c r="A648" s="196" t="s">
        <v>8</v>
      </c>
      <c r="B648" s="522" t="s">
        <v>321</v>
      </c>
      <c r="C648" s="523"/>
      <c r="D648" s="524" t="s">
        <v>10</v>
      </c>
      <c r="E648" s="525"/>
      <c r="F648" s="523"/>
      <c r="G648" s="526" t="s">
        <v>241</v>
      </c>
      <c r="H648" s="525"/>
      <c r="I648" s="525"/>
      <c r="J648" s="197" t="s">
        <v>9</v>
      </c>
      <c r="K648" s="198" t="s">
        <v>12</v>
      </c>
      <c r="L648" s="193"/>
      <c r="M648" s="193"/>
      <c r="N648" s="599" t="s">
        <v>703</v>
      </c>
      <c r="O648" s="600"/>
      <c r="P648" s="600"/>
      <c r="Q648" s="600"/>
      <c r="R648" s="601"/>
      <c r="S648" s="316"/>
      <c r="T648" s="317"/>
      <c r="U648" s="317"/>
      <c r="V648" s="317"/>
      <c r="W648" s="317"/>
      <c r="X648" s="597"/>
      <c r="Y648" s="598"/>
      <c r="Z648" s="598"/>
      <c r="AA648" s="316"/>
      <c r="AB648" s="316"/>
      <c r="AC648" s="316"/>
    </row>
    <row r="649" spans="1:29" ht="12.75" customHeight="1" thickBot="1">
      <c r="A649" s="527" t="s">
        <v>512</v>
      </c>
      <c r="B649" s="528"/>
      <c r="C649" s="531" t="s">
        <v>5</v>
      </c>
      <c r="D649" s="533" t="s">
        <v>513</v>
      </c>
      <c r="E649" s="534"/>
      <c r="F649" s="530"/>
      <c r="G649" s="531" t="s">
        <v>11</v>
      </c>
      <c r="H649" s="535" t="s">
        <v>514</v>
      </c>
      <c r="I649" s="511"/>
      <c r="J649" s="511"/>
      <c r="K649" s="512"/>
      <c r="L649" s="193"/>
      <c r="M649" s="193"/>
      <c r="N649" s="318" t="s">
        <v>533</v>
      </c>
      <c r="O649" s="318" t="s">
        <v>704</v>
      </c>
      <c r="P649" s="318" t="s">
        <v>705</v>
      </c>
      <c r="Q649" s="318" t="s">
        <v>706</v>
      </c>
      <c r="R649" s="319" t="s">
        <v>720</v>
      </c>
      <c r="S649" s="316"/>
      <c r="T649" s="320"/>
      <c r="U649" s="320"/>
      <c r="V649" s="320"/>
      <c r="W649" s="320"/>
      <c r="X649" s="321"/>
      <c r="Y649" s="321"/>
      <c r="Z649" s="316"/>
      <c r="AA649" s="316"/>
      <c r="AB649" s="316"/>
      <c r="AC649" s="316"/>
    </row>
    <row r="650" spans="1:29" ht="12.75" customHeight="1" thickBot="1">
      <c r="A650" s="510"/>
      <c r="B650" s="528"/>
      <c r="C650" s="558"/>
      <c r="D650" s="226" t="s">
        <v>515</v>
      </c>
      <c r="E650" s="226" t="s">
        <v>516</v>
      </c>
      <c r="F650" s="226" t="s">
        <v>517</v>
      </c>
      <c r="G650" s="558"/>
      <c r="H650" s="536"/>
      <c r="I650" s="534"/>
      <c r="J650" s="534"/>
      <c r="K650" s="537"/>
      <c r="L650" s="193"/>
      <c r="M650" s="193"/>
      <c r="N650" s="322">
        <v>1</v>
      </c>
      <c r="O650" s="323">
        <v>0.3</v>
      </c>
      <c r="P650" s="324">
        <f>Y646</f>
        <v>500</v>
      </c>
      <c r="Q650" s="325">
        <f>Y647*0.3</f>
        <v>0.34799999999999998</v>
      </c>
      <c r="R650" s="326">
        <f>+O650*P650*Q650</f>
        <v>52.199999999999996</v>
      </c>
      <c r="S650" s="316"/>
      <c r="T650" s="327"/>
      <c r="U650" s="328"/>
      <c r="V650" s="328"/>
      <c r="W650" s="329"/>
      <c r="X650" s="327"/>
      <c r="Y650" s="330"/>
      <c r="Z650" s="316"/>
      <c r="AA650" s="316"/>
      <c r="AB650" s="316"/>
      <c r="AC650" s="316"/>
    </row>
    <row r="651" spans="1:29" ht="12.75" customHeight="1" thickBot="1">
      <c r="A651" s="563" t="s">
        <v>533</v>
      </c>
      <c r="B651" s="564" t="s">
        <v>534</v>
      </c>
      <c r="C651" s="209"/>
      <c r="D651" s="208">
        <v>500</v>
      </c>
      <c r="E651" s="210">
        <v>0.3</v>
      </c>
      <c r="F651" s="229">
        <v>1.1599999999999999</v>
      </c>
      <c r="G651" s="237">
        <f>D651*E651*F651</f>
        <v>174</v>
      </c>
      <c r="H651" s="206"/>
      <c r="I651" s="206"/>
      <c r="J651" s="206"/>
      <c r="K651" s="207"/>
      <c r="L651" s="193"/>
      <c r="M651" s="193"/>
      <c r="N651" s="602" t="s">
        <v>11</v>
      </c>
      <c r="O651" s="603"/>
      <c r="P651" s="603"/>
      <c r="Q651" s="603"/>
      <c r="R651" s="318">
        <f>+SUM(R650:R650)</f>
        <v>52.199999999999996</v>
      </c>
      <c r="S651" s="316"/>
      <c r="T651" s="604"/>
      <c r="U651" s="604"/>
      <c r="V651" s="604"/>
      <c r="W651" s="604"/>
      <c r="X651" s="320"/>
      <c r="Y651" s="331"/>
      <c r="Z651" s="316"/>
      <c r="AA651" s="316"/>
      <c r="AB651" s="316"/>
      <c r="AC651" s="316"/>
    </row>
    <row r="652" spans="1:29" ht="12.75" customHeight="1">
      <c r="A652" s="561"/>
      <c r="B652" s="562"/>
      <c r="C652" s="209"/>
      <c r="D652" s="208"/>
      <c r="E652" s="210"/>
      <c r="F652" s="229"/>
      <c r="G652" s="237"/>
      <c r="H652" s="206"/>
      <c r="I652" s="206"/>
      <c r="J652" s="206"/>
      <c r="K652" s="207"/>
      <c r="L652" s="193"/>
      <c r="M652" s="193"/>
      <c r="N652" s="316"/>
      <c r="O652" s="316"/>
      <c r="P652" s="316"/>
      <c r="Q652" s="316"/>
      <c r="R652" s="316"/>
      <c r="S652" s="316"/>
      <c r="T652" s="316"/>
      <c r="U652" s="316"/>
      <c r="V652" s="316"/>
      <c r="W652" s="316"/>
      <c r="X652" s="316"/>
      <c r="Y652" s="316"/>
      <c r="Z652" s="316"/>
      <c r="AA652" s="316"/>
      <c r="AB652" s="316"/>
      <c r="AC652" s="316"/>
    </row>
    <row r="653" spans="1:29" ht="12.75" customHeight="1" thickBot="1">
      <c r="A653" s="563"/>
      <c r="B653" s="564"/>
      <c r="C653" s="209"/>
      <c r="D653" s="208"/>
      <c r="E653" s="210"/>
      <c r="F653" s="229"/>
      <c r="G653" s="237"/>
      <c r="H653" s="206"/>
      <c r="I653" s="206"/>
      <c r="J653" s="206"/>
      <c r="K653" s="207"/>
      <c r="L653" s="193"/>
      <c r="M653" s="193"/>
      <c r="N653" s="316"/>
      <c r="O653" s="316"/>
      <c r="P653" s="316"/>
      <c r="Q653" s="316"/>
      <c r="R653" s="316"/>
      <c r="S653" s="316"/>
      <c r="T653" s="316"/>
      <c r="U653" s="316"/>
      <c r="V653" s="316"/>
      <c r="W653" s="316"/>
      <c r="X653" s="316"/>
      <c r="Y653" s="316"/>
      <c r="Z653" s="316"/>
      <c r="AA653" s="316"/>
      <c r="AB653" s="316"/>
      <c r="AC653" s="316"/>
    </row>
    <row r="654" spans="1:29" ht="12.75" customHeight="1" thickBot="1">
      <c r="A654" s="563"/>
      <c r="B654" s="564"/>
      <c r="C654" s="209"/>
      <c r="D654" s="208"/>
      <c r="E654" s="210"/>
      <c r="F654" s="229"/>
      <c r="G654" s="237"/>
      <c r="H654" s="206"/>
      <c r="I654" s="206"/>
      <c r="J654" s="206"/>
      <c r="K654" s="207"/>
      <c r="L654" s="193"/>
      <c r="M654" s="193"/>
      <c r="N654" s="599" t="s">
        <v>708</v>
      </c>
      <c r="O654" s="600"/>
      <c r="P654" s="600"/>
      <c r="Q654" s="600"/>
      <c r="R654" s="601"/>
      <c r="S654" s="316"/>
      <c r="T654" s="605" t="s">
        <v>709</v>
      </c>
      <c r="U654" s="606"/>
      <c r="V654" s="606"/>
      <c r="W654" s="606"/>
      <c r="X654" s="606"/>
      <c r="Y654" s="606"/>
      <c r="Z654" s="606"/>
      <c r="AA654" s="606"/>
      <c r="AB654" s="606"/>
      <c r="AC654" s="607"/>
    </row>
    <row r="655" spans="1:29" ht="15" customHeight="1" thickBot="1">
      <c r="A655" s="563"/>
      <c r="B655" s="564"/>
      <c r="C655" s="209"/>
      <c r="D655" s="239"/>
      <c r="E655" s="239"/>
      <c r="F655" s="229"/>
      <c r="G655" s="237"/>
      <c r="K655" s="207"/>
      <c r="N655" s="318" t="s">
        <v>533</v>
      </c>
      <c r="O655" s="318" t="s">
        <v>704</v>
      </c>
      <c r="P655" s="318" t="s">
        <v>705</v>
      </c>
      <c r="Q655" s="318" t="s">
        <v>706</v>
      </c>
      <c r="R655" s="319" t="s">
        <v>720</v>
      </c>
      <c r="S655" s="316"/>
      <c r="T655" s="318" t="s">
        <v>710</v>
      </c>
      <c r="U655" s="318" t="s">
        <v>704</v>
      </c>
      <c r="V655" s="318" t="s">
        <v>705</v>
      </c>
      <c r="W655" s="318" t="s">
        <v>711</v>
      </c>
      <c r="X655" s="318" t="s">
        <v>712</v>
      </c>
      <c r="Y655" s="318" t="s">
        <v>713</v>
      </c>
      <c r="Z655" s="318" t="s">
        <v>714</v>
      </c>
      <c r="AA655" s="318" t="s">
        <v>706</v>
      </c>
      <c r="AB655" s="332" t="s">
        <v>721</v>
      </c>
      <c r="AC655" s="332" t="s">
        <v>722</v>
      </c>
    </row>
    <row r="656" spans="1:29" ht="12.75" customHeight="1" thickBot="1">
      <c r="A656" s="541" t="s">
        <v>11</v>
      </c>
      <c r="B656" s="534"/>
      <c r="C656" s="534"/>
      <c r="D656" s="534"/>
      <c r="E656" s="534"/>
      <c r="F656" s="530"/>
      <c r="G656" s="253">
        <f>ROUNDUP((SUM(G651:G655)*0.3),2)</f>
        <v>52.2</v>
      </c>
      <c r="H656" s="199"/>
      <c r="I656" s="212"/>
      <c r="J656" s="212"/>
      <c r="K656" s="213"/>
      <c r="L656" s="193"/>
      <c r="N656" s="322">
        <v>1</v>
      </c>
      <c r="O656" s="323">
        <v>0.3</v>
      </c>
      <c r="P656" s="324">
        <f>Y646</f>
        <v>500</v>
      </c>
      <c r="Q656" s="325">
        <f>Y647*0.5</f>
        <v>0.57999999999999996</v>
      </c>
      <c r="R656" s="326">
        <f>+O656*P656*Q656</f>
        <v>87</v>
      </c>
      <c r="S656" s="316"/>
      <c r="T656" s="333">
        <v>1</v>
      </c>
      <c r="U656" s="334">
        <v>0.3</v>
      </c>
      <c r="V656" s="334">
        <f>Y646</f>
        <v>500</v>
      </c>
      <c r="W656" s="335">
        <v>0.1</v>
      </c>
      <c r="X656" s="335">
        <v>0.23</v>
      </c>
      <c r="Y656" s="335">
        <v>0.83</v>
      </c>
      <c r="Z656" s="335">
        <v>1</v>
      </c>
      <c r="AA656" s="333">
        <v>0.2</v>
      </c>
      <c r="AB656" s="334">
        <f>((W656+X656)*V656*U656)-(U646*Y646)</f>
        <v>48.086283305884592</v>
      </c>
      <c r="AC656" s="334">
        <f>Y656*V656*U656</f>
        <v>124.5</v>
      </c>
    </row>
    <row r="657" spans="1:29" ht="12.75" customHeight="1" thickBot="1">
      <c r="A657" s="542"/>
      <c r="B657" s="543"/>
      <c r="C657" s="543"/>
      <c r="D657" s="543"/>
      <c r="E657" s="543"/>
      <c r="F657" s="543"/>
      <c r="G657" s="543"/>
      <c r="H657" s="543"/>
      <c r="I657" s="543"/>
      <c r="J657" s="543"/>
      <c r="K657" s="544"/>
      <c r="L657" s="193"/>
      <c r="M657" s="193"/>
      <c r="N657" s="602" t="s">
        <v>11</v>
      </c>
      <c r="O657" s="603"/>
      <c r="P657" s="603"/>
      <c r="Q657" s="603"/>
      <c r="R657" s="318">
        <f>+SUM(R656:R656)</f>
        <v>87</v>
      </c>
      <c r="S657" s="316"/>
      <c r="T657" s="602" t="s">
        <v>11</v>
      </c>
      <c r="U657" s="603"/>
      <c r="V657" s="603"/>
      <c r="W657" s="603"/>
      <c r="X657" s="603"/>
      <c r="Y657" s="603"/>
      <c r="Z657" s="603"/>
      <c r="AA657" s="608"/>
      <c r="AB657" s="336">
        <f>+SUM(AB656:AB656)</f>
        <v>48.086283305884592</v>
      </c>
      <c r="AC657" s="336">
        <f>+SUM(AC656:AC656)</f>
        <v>124.5</v>
      </c>
    </row>
    <row r="658" spans="1:29" ht="12.75" customHeight="1">
      <c r="A658" s="214"/>
      <c r="B658" s="215"/>
      <c r="C658" s="215"/>
      <c r="D658" s="215"/>
      <c r="E658" s="215"/>
      <c r="F658" s="215"/>
      <c r="G658" s="215"/>
      <c r="H658" s="215"/>
      <c r="I658" s="215"/>
      <c r="J658" s="215"/>
      <c r="K658" s="216"/>
      <c r="L658" s="193"/>
      <c r="M658" s="193"/>
      <c r="N658" s="316"/>
      <c r="O658" s="316"/>
      <c r="P658" s="316"/>
      <c r="Q658" s="316"/>
      <c r="R658" s="316"/>
      <c r="S658" s="316"/>
      <c r="T658" s="337"/>
      <c r="U658" s="316"/>
      <c r="V658" s="316"/>
      <c r="W658" s="316"/>
      <c r="X658" s="316"/>
      <c r="Y658" s="316"/>
      <c r="Z658" s="316"/>
      <c r="AA658" s="316"/>
      <c r="AB658" s="316"/>
      <c r="AC658" s="316"/>
    </row>
    <row r="659" spans="1:29" ht="50.25" customHeight="1" thickBot="1">
      <c r="A659" s="545"/>
      <c r="B659" s="546"/>
      <c r="C659" s="546"/>
      <c r="D659" s="546"/>
      <c r="E659" s="546"/>
      <c r="F659" s="546"/>
      <c r="G659" s="546"/>
      <c r="H659" s="546"/>
      <c r="I659" s="546"/>
      <c r="J659" s="193"/>
      <c r="K659" s="217"/>
      <c r="L659" s="193"/>
      <c r="M659" s="193"/>
      <c r="N659" s="316"/>
      <c r="O659" s="316"/>
      <c r="P659" s="316"/>
      <c r="Q659" s="316"/>
      <c r="R659" s="316"/>
      <c r="S659" s="316"/>
      <c r="T659" s="316"/>
      <c r="U659" s="316"/>
      <c r="V659" s="316"/>
      <c r="W659" s="316"/>
      <c r="X659" s="316"/>
      <c r="Y659" s="316"/>
      <c r="Z659" s="316"/>
      <c r="AA659" s="316"/>
      <c r="AB659" s="316"/>
      <c r="AC659" s="316"/>
    </row>
    <row r="660" spans="1:29" ht="12.75" customHeight="1" thickBot="1">
      <c r="A660" s="547" t="s">
        <v>519</v>
      </c>
      <c r="B660" s="546"/>
      <c r="C660" s="546"/>
      <c r="D660" s="219"/>
      <c r="E660" s="219"/>
      <c r="F660" s="548" t="s">
        <v>519</v>
      </c>
      <c r="G660" s="546"/>
      <c r="H660" s="546"/>
      <c r="I660" s="219"/>
      <c r="J660" s="193"/>
      <c r="K660" s="217"/>
      <c r="L660" s="193"/>
      <c r="M660" s="193"/>
      <c r="N660" s="599" t="s">
        <v>717</v>
      </c>
      <c r="O660" s="600"/>
      <c r="P660" s="600"/>
      <c r="Q660" s="600"/>
      <c r="R660" s="601"/>
      <c r="S660" s="316"/>
      <c r="T660" s="316"/>
      <c r="U660" s="316"/>
      <c r="V660" s="316"/>
      <c r="W660" s="316"/>
      <c r="X660" s="316"/>
      <c r="Y660" s="316"/>
      <c r="Z660" s="316"/>
      <c r="AA660" s="316"/>
      <c r="AB660" s="316"/>
      <c r="AC660" s="316"/>
    </row>
    <row r="661" spans="1:29" ht="12.75" customHeight="1" thickBot="1">
      <c r="A661" s="549" t="s">
        <v>520</v>
      </c>
      <c r="B661" s="550"/>
      <c r="C661" s="550"/>
      <c r="D661" s="220"/>
      <c r="E661" s="220"/>
      <c r="F661" s="551" t="s">
        <v>520</v>
      </c>
      <c r="G661" s="550"/>
      <c r="H661" s="550"/>
      <c r="I661" s="220"/>
      <c r="J661" s="221"/>
      <c r="K661" s="222"/>
      <c r="L661" s="193"/>
      <c r="M661" s="193"/>
      <c r="N661" s="318" t="s">
        <v>533</v>
      </c>
      <c r="O661" s="318" t="s">
        <v>704</v>
      </c>
      <c r="P661" s="318" t="s">
        <v>705</v>
      </c>
      <c r="Q661" s="318" t="s">
        <v>706</v>
      </c>
      <c r="R661" s="319" t="s">
        <v>720</v>
      </c>
      <c r="S661" s="316"/>
      <c r="T661" s="586" t="s">
        <v>718</v>
      </c>
      <c r="U661" s="587"/>
      <c r="V661" s="588"/>
      <c r="W661" s="308"/>
      <c r="X661" s="308"/>
      <c r="Y661" s="309"/>
      <c r="Z661" s="316"/>
      <c r="AA661" s="316"/>
      <c r="AB661" s="316"/>
      <c r="AC661" s="316"/>
    </row>
    <row r="662" spans="1:29" ht="12.75" customHeight="1" thickBot="1">
      <c r="A662" s="507" t="s">
        <v>508</v>
      </c>
      <c r="B662" s="508"/>
      <c r="C662" s="508"/>
      <c r="D662" s="508"/>
      <c r="E662" s="508"/>
      <c r="F662" s="508"/>
      <c r="G662" s="508"/>
      <c r="H662" s="508"/>
      <c r="I662" s="508"/>
      <c r="J662" s="508"/>
      <c r="K662" s="509"/>
      <c r="L662" s="193"/>
      <c r="M662" s="193"/>
      <c r="N662" s="322">
        <v>1</v>
      </c>
      <c r="O662" s="323">
        <v>0.3</v>
      </c>
      <c r="P662" s="324">
        <f>Y646</f>
        <v>500</v>
      </c>
      <c r="Q662" s="325">
        <f>Y647*0.2</f>
        <v>0.23199999999999998</v>
      </c>
      <c r="R662" s="326">
        <f>+O662*P662*Q662</f>
        <v>34.799999999999997</v>
      </c>
      <c r="S662" s="316"/>
      <c r="T662" s="589" t="s">
        <v>719</v>
      </c>
      <c r="U662" s="590"/>
      <c r="V662" s="590"/>
      <c r="W662" s="590"/>
      <c r="X662" s="590"/>
      <c r="Y662" s="591"/>
      <c r="Z662" s="316"/>
      <c r="AA662" s="316"/>
      <c r="AB662" s="316"/>
      <c r="AC662" s="316"/>
    </row>
    <row r="663" spans="1:29" ht="12.75" customHeight="1" thickBot="1">
      <c r="A663" s="510"/>
      <c r="B663" s="511"/>
      <c r="C663" s="511"/>
      <c r="D663" s="511"/>
      <c r="E663" s="511"/>
      <c r="F663" s="511"/>
      <c r="G663" s="511"/>
      <c r="H663" s="511"/>
      <c r="I663" s="511"/>
      <c r="J663" s="511"/>
      <c r="K663" s="512"/>
      <c r="L663" s="193"/>
      <c r="M663" s="193"/>
      <c r="N663" s="602" t="s">
        <v>11</v>
      </c>
      <c r="O663" s="603"/>
      <c r="P663" s="603"/>
      <c r="Q663" s="603"/>
      <c r="R663" s="318">
        <f>+SUM(R662:R662)</f>
        <v>34.799999999999997</v>
      </c>
      <c r="S663" s="316"/>
      <c r="T663" s="589"/>
      <c r="U663" s="590"/>
      <c r="V663" s="590"/>
      <c r="W663" s="590"/>
      <c r="X663" s="590"/>
      <c r="Y663" s="591"/>
      <c r="Z663" s="316"/>
      <c r="AA663" s="316"/>
      <c r="AB663" s="316"/>
      <c r="AC663" s="316"/>
    </row>
    <row r="664" spans="1:29" ht="42" customHeight="1">
      <c r="A664" s="195" t="s">
        <v>509</v>
      </c>
      <c r="B664" s="513" t="str">
        <f>$B$3</f>
        <v>OPTIMIZACIÓN Y MEJORAMIENTO DE LOS SISTEMAS DE ACUEDUCTO EN EL ÁREA RURAL DEL MUNICIPIO DE TUNJA-BOYACÁ</v>
      </c>
      <c r="C664" s="514"/>
      <c r="D664" s="514"/>
      <c r="E664" s="514"/>
      <c r="F664" s="514"/>
      <c r="G664" s="514"/>
      <c r="H664" s="514"/>
      <c r="I664" s="514"/>
      <c r="J664" s="514"/>
      <c r="K664" s="515"/>
      <c r="L664" s="193"/>
      <c r="M664" s="193"/>
      <c r="N664" s="316"/>
      <c r="O664" s="316"/>
      <c r="P664" s="316"/>
      <c r="Q664" s="316"/>
      <c r="R664" s="316"/>
      <c r="S664" s="316"/>
      <c r="T664" s="589"/>
      <c r="U664" s="590"/>
      <c r="V664" s="590"/>
      <c r="W664" s="590"/>
      <c r="X664" s="590"/>
      <c r="Y664" s="591"/>
      <c r="Z664" s="316"/>
      <c r="AA664" s="316"/>
      <c r="AB664" s="316"/>
      <c r="AC664" s="316"/>
    </row>
    <row r="665" spans="1:29" ht="12.75" customHeight="1" thickBot="1">
      <c r="A665" s="516" t="s">
        <v>510</v>
      </c>
      <c r="B665" s="517"/>
      <c r="C665" s="518"/>
      <c r="D665" s="519"/>
      <c r="E665" s="519"/>
      <c r="F665" s="517"/>
      <c r="G665" s="520" t="s">
        <v>511</v>
      </c>
      <c r="H665" s="517"/>
      <c r="I665" s="520"/>
      <c r="J665" s="519"/>
      <c r="K665" s="521"/>
      <c r="L665" s="193"/>
      <c r="M665" s="193"/>
      <c r="N665" s="316"/>
      <c r="O665" s="316"/>
      <c r="P665" s="316"/>
      <c r="Q665" s="316"/>
      <c r="R665" s="316"/>
      <c r="S665" s="316"/>
      <c r="T665" s="592"/>
      <c r="U665" s="593"/>
      <c r="V665" s="593"/>
      <c r="W665" s="593"/>
      <c r="X665" s="593"/>
      <c r="Y665" s="594"/>
      <c r="Z665" s="316"/>
      <c r="AA665" s="316"/>
      <c r="AB665" s="316"/>
      <c r="AC665" s="316"/>
    </row>
    <row r="666" spans="1:29" ht="39.75" customHeight="1" thickBot="1">
      <c r="A666" s="196" t="s">
        <v>8</v>
      </c>
      <c r="B666" s="522" t="s">
        <v>322</v>
      </c>
      <c r="C666" s="523"/>
      <c r="D666" s="524" t="s">
        <v>10</v>
      </c>
      <c r="E666" s="525"/>
      <c r="F666" s="523"/>
      <c r="G666" s="526" t="s">
        <v>239</v>
      </c>
      <c r="H666" s="525"/>
      <c r="I666" s="525"/>
      <c r="J666" s="197" t="s">
        <v>9</v>
      </c>
      <c r="K666" s="198" t="s">
        <v>12</v>
      </c>
      <c r="L666" s="193"/>
      <c r="M666" s="193"/>
      <c r="N666" s="193"/>
      <c r="O666" s="193"/>
      <c r="P666" s="193"/>
      <c r="Q666" s="193"/>
      <c r="R666" s="193"/>
      <c r="S666" s="193"/>
      <c r="T666" s="193"/>
      <c r="U666" s="193"/>
      <c r="V666" s="193"/>
    </row>
    <row r="667" spans="1:29" ht="12.75" customHeight="1">
      <c r="A667" s="527" t="s">
        <v>512</v>
      </c>
      <c r="B667" s="528"/>
      <c r="C667" s="531" t="s">
        <v>5</v>
      </c>
      <c r="D667" s="533" t="s">
        <v>513</v>
      </c>
      <c r="E667" s="534"/>
      <c r="F667" s="530"/>
      <c r="G667" s="531" t="s">
        <v>11</v>
      </c>
      <c r="H667" s="535" t="s">
        <v>514</v>
      </c>
      <c r="I667" s="511"/>
      <c r="J667" s="511"/>
      <c r="K667" s="512"/>
      <c r="L667" s="193"/>
      <c r="M667" s="193"/>
      <c r="N667" s="193"/>
      <c r="O667" s="193"/>
      <c r="P667" s="193"/>
      <c r="Q667" s="193"/>
      <c r="R667" s="193"/>
      <c r="S667" s="193"/>
      <c r="T667" s="193"/>
      <c r="U667" s="193"/>
      <c r="V667" s="193"/>
    </row>
    <row r="668" spans="1:29" ht="12.75" customHeight="1">
      <c r="A668" s="510"/>
      <c r="B668" s="528"/>
      <c r="C668" s="558"/>
      <c r="D668" s="226" t="s">
        <v>515</v>
      </c>
      <c r="E668" s="226" t="s">
        <v>516</v>
      </c>
      <c r="F668" s="226" t="s">
        <v>517</v>
      </c>
      <c r="G668" s="558"/>
      <c r="H668" s="536"/>
      <c r="I668" s="534"/>
      <c r="J668" s="534"/>
      <c r="K668" s="537"/>
      <c r="L668" s="193"/>
      <c r="M668" s="193"/>
      <c r="N668" s="193"/>
      <c r="O668" s="193"/>
      <c r="P668" s="193"/>
      <c r="Q668" s="193"/>
      <c r="R668" s="193"/>
      <c r="S668" s="193"/>
      <c r="T668" s="193"/>
      <c r="U668" s="193"/>
      <c r="V668" s="193"/>
    </row>
    <row r="669" spans="1:29" ht="12.75" customHeight="1">
      <c r="A669" s="563" t="s">
        <v>533</v>
      </c>
      <c r="B669" s="564" t="s">
        <v>534</v>
      </c>
      <c r="C669" s="209"/>
      <c r="D669" s="208">
        <v>500</v>
      </c>
      <c r="E669" s="210">
        <v>0.3</v>
      </c>
      <c r="F669" s="229">
        <v>1.1599999999999999</v>
      </c>
      <c r="G669" s="237">
        <f>D669*E669*F669</f>
        <v>174</v>
      </c>
      <c r="H669" s="206"/>
      <c r="I669" s="206"/>
      <c r="J669" s="206"/>
      <c r="K669" s="207"/>
      <c r="L669" s="193"/>
      <c r="M669" s="193"/>
      <c r="N669" s="193"/>
      <c r="O669" s="193"/>
      <c r="P669" s="193"/>
      <c r="Q669" s="193"/>
      <c r="R669" s="193"/>
      <c r="S669" s="193"/>
      <c r="T669" s="193"/>
      <c r="U669" s="193"/>
      <c r="V669" s="193"/>
    </row>
    <row r="670" spans="1:29" ht="12.75" customHeight="1">
      <c r="A670" s="561"/>
      <c r="B670" s="562"/>
      <c r="C670" s="209"/>
      <c r="D670" s="208"/>
      <c r="E670" s="210"/>
      <c r="F670" s="229"/>
      <c r="G670" s="237"/>
      <c r="H670" s="206"/>
      <c r="I670" s="206"/>
      <c r="J670" s="206"/>
      <c r="K670" s="207"/>
      <c r="L670" s="193"/>
      <c r="M670" s="193"/>
      <c r="N670" s="193"/>
      <c r="O670" s="193"/>
      <c r="P670" s="193"/>
      <c r="Q670" s="193"/>
      <c r="R670" s="193"/>
      <c r="S670" s="193"/>
      <c r="T670" s="193"/>
      <c r="U670" s="193"/>
      <c r="V670" s="193"/>
    </row>
    <row r="671" spans="1:29" ht="12.75" customHeight="1">
      <c r="A671" s="563"/>
      <c r="B671" s="564"/>
      <c r="C671" s="209"/>
      <c r="D671" s="208"/>
      <c r="E671" s="210"/>
      <c r="F671" s="229"/>
      <c r="G671" s="237"/>
      <c r="H671" s="206"/>
      <c r="I671" s="206"/>
      <c r="J671" s="206"/>
      <c r="K671" s="207"/>
      <c r="L671" s="193"/>
      <c r="M671" s="193"/>
      <c r="N671" s="193"/>
      <c r="O671" s="193"/>
      <c r="P671" s="193"/>
      <c r="Q671" s="193"/>
      <c r="R671" s="193"/>
      <c r="S671" s="193"/>
      <c r="T671" s="193"/>
      <c r="U671" s="193"/>
      <c r="V671" s="193"/>
    </row>
    <row r="672" spans="1:29" ht="12.75" customHeight="1">
      <c r="A672" s="563"/>
      <c r="B672" s="564"/>
      <c r="C672" s="209"/>
      <c r="D672" s="208"/>
      <c r="E672" s="210"/>
      <c r="F672" s="229"/>
      <c r="G672" s="237"/>
      <c r="H672" s="206"/>
      <c r="I672" s="206"/>
      <c r="J672" s="206"/>
      <c r="K672" s="207"/>
      <c r="L672" s="193"/>
      <c r="M672" s="193"/>
      <c r="N672" s="193"/>
      <c r="O672" s="193"/>
      <c r="P672" s="193"/>
      <c r="Q672" s="193"/>
      <c r="R672" s="193"/>
      <c r="S672" s="193"/>
      <c r="T672" s="193"/>
      <c r="U672" s="193"/>
      <c r="V672" s="193"/>
    </row>
    <row r="673" spans="1:22" ht="15" customHeight="1">
      <c r="A673" s="563"/>
      <c r="B673" s="564"/>
      <c r="C673" s="209"/>
      <c r="D673" s="239"/>
      <c r="E673" s="239"/>
      <c r="F673" s="229"/>
      <c r="G673" s="237"/>
      <c r="K673" s="207"/>
    </row>
    <row r="674" spans="1:22" ht="12.75" customHeight="1" thickBot="1">
      <c r="A674" s="541" t="s">
        <v>11</v>
      </c>
      <c r="B674" s="534"/>
      <c r="C674" s="534"/>
      <c r="D674" s="534"/>
      <c r="E674" s="534"/>
      <c r="F674" s="530"/>
      <c r="G674" s="253">
        <f>ROUNDUP((SUM(G669:G673)*0.5),2)</f>
        <v>87</v>
      </c>
      <c r="H674" s="199"/>
      <c r="I674" s="212"/>
      <c r="J674" s="212"/>
      <c r="K674" s="213"/>
      <c r="L674" s="193"/>
      <c r="N674" s="193"/>
      <c r="O674" s="193"/>
      <c r="P674" s="193"/>
      <c r="Q674" s="193"/>
      <c r="R674" s="193"/>
      <c r="S674" s="193"/>
      <c r="T674" s="193"/>
      <c r="U674" s="193"/>
      <c r="V674" s="193"/>
    </row>
    <row r="675" spans="1:22" ht="12.75" customHeight="1" thickBot="1">
      <c r="A675" s="542"/>
      <c r="B675" s="543"/>
      <c r="C675" s="543"/>
      <c r="D675" s="543"/>
      <c r="E675" s="543"/>
      <c r="F675" s="543"/>
      <c r="G675" s="543"/>
      <c r="H675" s="543"/>
      <c r="I675" s="543"/>
      <c r="J675" s="543"/>
      <c r="K675" s="544"/>
      <c r="L675" s="193"/>
      <c r="M675" s="193"/>
      <c r="N675" s="193"/>
      <c r="O675" s="193"/>
      <c r="P675" s="193"/>
      <c r="Q675" s="193"/>
      <c r="R675" s="193"/>
      <c r="S675" s="193"/>
      <c r="T675" s="193"/>
      <c r="U675" s="193"/>
      <c r="V675" s="193"/>
    </row>
    <row r="676" spans="1:22" ht="12.75" customHeight="1">
      <c r="A676" s="214"/>
      <c r="B676" s="215"/>
      <c r="C676" s="215"/>
      <c r="D676" s="215"/>
      <c r="E676" s="215"/>
      <c r="F676" s="215"/>
      <c r="G676" s="215"/>
      <c r="H676" s="215"/>
      <c r="I676" s="215"/>
      <c r="J676" s="215"/>
      <c r="K676" s="216"/>
      <c r="L676" s="193"/>
      <c r="M676" s="193"/>
      <c r="N676" s="193"/>
      <c r="O676" s="193"/>
      <c r="P676" s="193"/>
      <c r="Q676" s="193"/>
      <c r="R676" s="193"/>
      <c r="S676" s="193"/>
      <c r="T676" s="193"/>
      <c r="U676" s="193"/>
      <c r="V676" s="193"/>
    </row>
    <row r="677" spans="1:22" ht="50.25" customHeight="1">
      <c r="A677" s="545"/>
      <c r="B677" s="546"/>
      <c r="C677" s="546"/>
      <c r="D677" s="546"/>
      <c r="E677" s="546"/>
      <c r="F677" s="546"/>
      <c r="G677" s="546"/>
      <c r="H677" s="546"/>
      <c r="I677" s="546"/>
      <c r="J677" s="193"/>
      <c r="K677" s="217"/>
      <c r="L677" s="193"/>
      <c r="M677" s="193"/>
      <c r="N677" s="193"/>
      <c r="O677" s="193"/>
      <c r="P677" s="193"/>
      <c r="Q677" s="193"/>
      <c r="R677" s="193"/>
      <c r="S677" s="193"/>
      <c r="T677" s="193"/>
      <c r="U677" s="193"/>
      <c r="V677" s="193"/>
    </row>
    <row r="678" spans="1:22" ht="12.75" customHeight="1">
      <c r="A678" s="547" t="s">
        <v>519</v>
      </c>
      <c r="B678" s="546"/>
      <c r="C678" s="546"/>
      <c r="D678" s="219"/>
      <c r="E678" s="219"/>
      <c r="F678" s="548" t="s">
        <v>519</v>
      </c>
      <c r="G678" s="546"/>
      <c r="H678" s="546"/>
      <c r="I678" s="219"/>
      <c r="J678" s="193"/>
      <c r="K678" s="217"/>
      <c r="L678" s="193"/>
      <c r="M678" s="193"/>
      <c r="N678" s="193"/>
      <c r="O678" s="193"/>
      <c r="P678" s="193"/>
      <c r="Q678" s="193"/>
      <c r="R678" s="193"/>
      <c r="S678" s="193"/>
      <c r="T678" s="193"/>
      <c r="U678" s="193"/>
      <c r="V678" s="193"/>
    </row>
    <row r="679" spans="1:22" ht="12.75" customHeight="1" thickBot="1">
      <c r="A679" s="549" t="s">
        <v>520</v>
      </c>
      <c r="B679" s="550"/>
      <c r="C679" s="550"/>
      <c r="D679" s="220"/>
      <c r="E679" s="220"/>
      <c r="F679" s="551" t="s">
        <v>520</v>
      </c>
      <c r="G679" s="550"/>
      <c r="H679" s="550"/>
      <c r="I679" s="220"/>
      <c r="J679" s="221"/>
      <c r="K679" s="222"/>
      <c r="L679" s="193"/>
      <c r="M679" s="193"/>
      <c r="N679" s="193"/>
      <c r="O679" s="193"/>
      <c r="P679" s="193"/>
      <c r="Q679" s="193"/>
      <c r="R679" s="193"/>
      <c r="S679" s="193"/>
      <c r="T679" s="193"/>
      <c r="U679" s="193"/>
      <c r="V679" s="193"/>
    </row>
    <row r="680" spans="1:22" ht="12.75" customHeight="1">
      <c r="A680" s="507" t="s">
        <v>508</v>
      </c>
      <c r="B680" s="508"/>
      <c r="C680" s="508"/>
      <c r="D680" s="508"/>
      <c r="E680" s="508"/>
      <c r="F680" s="508"/>
      <c r="G680" s="508"/>
      <c r="H680" s="508"/>
      <c r="I680" s="508"/>
      <c r="J680" s="508"/>
      <c r="K680" s="509"/>
      <c r="L680" s="193"/>
      <c r="M680" s="193"/>
      <c r="N680" s="193"/>
      <c r="O680" s="193"/>
      <c r="P680" s="193"/>
      <c r="Q680" s="193"/>
      <c r="R680" s="193"/>
      <c r="S680" s="193"/>
      <c r="T680" s="193"/>
      <c r="U680" s="193"/>
      <c r="V680" s="193"/>
    </row>
    <row r="681" spans="1:22" ht="12.75" customHeight="1" thickBot="1">
      <c r="A681" s="510"/>
      <c r="B681" s="511"/>
      <c r="C681" s="511"/>
      <c r="D681" s="511"/>
      <c r="E681" s="511"/>
      <c r="F681" s="511"/>
      <c r="G681" s="511"/>
      <c r="H681" s="511"/>
      <c r="I681" s="511"/>
      <c r="J681" s="511"/>
      <c r="K681" s="512"/>
      <c r="L681" s="193"/>
      <c r="M681" s="193"/>
      <c r="N681" s="193"/>
      <c r="O681" s="193"/>
      <c r="P681" s="193"/>
      <c r="Q681" s="193"/>
      <c r="R681" s="193"/>
      <c r="S681" s="193"/>
      <c r="T681" s="193"/>
      <c r="U681" s="193"/>
      <c r="V681" s="193"/>
    </row>
    <row r="682" spans="1:22" ht="42" customHeight="1">
      <c r="A682" s="195" t="s">
        <v>509</v>
      </c>
      <c r="B682" s="513" t="str">
        <f>$B$3</f>
        <v>OPTIMIZACIÓN Y MEJORAMIENTO DE LOS SISTEMAS DE ACUEDUCTO EN EL ÁREA RURAL DEL MUNICIPIO DE TUNJA-BOYACÁ</v>
      </c>
      <c r="C682" s="514"/>
      <c r="D682" s="514"/>
      <c r="E682" s="514"/>
      <c r="F682" s="514"/>
      <c r="G682" s="514"/>
      <c r="H682" s="514"/>
      <c r="I682" s="514"/>
      <c r="J682" s="514"/>
      <c r="K682" s="515"/>
      <c r="L682" s="193"/>
      <c r="M682" s="193"/>
      <c r="N682" s="193"/>
      <c r="O682" s="193"/>
      <c r="P682" s="193"/>
      <c r="Q682" s="193"/>
      <c r="R682" s="193"/>
      <c r="S682" s="193"/>
      <c r="T682" s="193"/>
      <c r="U682" s="193"/>
      <c r="V682" s="193"/>
    </row>
    <row r="683" spans="1:22" ht="12.75" customHeight="1">
      <c r="A683" s="516" t="s">
        <v>510</v>
      </c>
      <c r="B683" s="517"/>
      <c r="C683" s="518"/>
      <c r="D683" s="519"/>
      <c r="E683" s="519"/>
      <c r="F683" s="517"/>
      <c r="G683" s="520" t="s">
        <v>511</v>
      </c>
      <c r="H683" s="517"/>
      <c r="I683" s="520"/>
      <c r="J683" s="519"/>
      <c r="K683" s="521"/>
      <c r="L683" s="193"/>
      <c r="M683" s="193"/>
      <c r="N683" s="193"/>
      <c r="O683" s="193"/>
      <c r="P683" s="193"/>
      <c r="Q683" s="193"/>
      <c r="R683" s="193"/>
      <c r="S683" s="193"/>
      <c r="T683" s="193"/>
      <c r="U683" s="193"/>
      <c r="V683" s="193"/>
    </row>
    <row r="684" spans="1:22" ht="39.75" customHeight="1" thickBot="1">
      <c r="A684" s="196" t="s">
        <v>8</v>
      </c>
      <c r="B684" s="522" t="s">
        <v>323</v>
      </c>
      <c r="C684" s="523"/>
      <c r="D684" s="524" t="s">
        <v>10</v>
      </c>
      <c r="E684" s="525"/>
      <c r="F684" s="523"/>
      <c r="G684" s="526" t="s">
        <v>240</v>
      </c>
      <c r="H684" s="525"/>
      <c r="I684" s="525"/>
      <c r="J684" s="197" t="s">
        <v>9</v>
      </c>
      <c r="K684" s="198" t="s">
        <v>12</v>
      </c>
      <c r="L684" s="193"/>
      <c r="M684" s="193"/>
      <c r="N684" s="193"/>
      <c r="O684" s="193"/>
      <c r="P684" s="193"/>
      <c r="Q684" s="193"/>
      <c r="R684" s="193"/>
      <c r="S684" s="193"/>
      <c r="T684" s="193"/>
      <c r="U684" s="193"/>
      <c r="V684" s="193"/>
    </row>
    <row r="685" spans="1:22" ht="12.75" customHeight="1">
      <c r="A685" s="527" t="s">
        <v>512</v>
      </c>
      <c r="B685" s="528"/>
      <c r="C685" s="531" t="s">
        <v>5</v>
      </c>
      <c r="D685" s="533" t="s">
        <v>513</v>
      </c>
      <c r="E685" s="534"/>
      <c r="F685" s="530"/>
      <c r="G685" s="531" t="s">
        <v>11</v>
      </c>
      <c r="H685" s="535" t="s">
        <v>514</v>
      </c>
      <c r="I685" s="511"/>
      <c r="J685" s="511"/>
      <c r="K685" s="512"/>
      <c r="L685" s="193"/>
      <c r="M685" s="193"/>
      <c r="N685" s="193"/>
      <c r="O685" s="193"/>
      <c r="P685" s="193"/>
      <c r="Q685" s="193"/>
      <c r="R685" s="193"/>
      <c r="S685" s="193"/>
      <c r="T685" s="193"/>
      <c r="U685" s="193"/>
      <c r="V685" s="193"/>
    </row>
    <row r="686" spans="1:22" ht="12.75" customHeight="1">
      <c r="A686" s="510"/>
      <c r="B686" s="528"/>
      <c r="C686" s="558"/>
      <c r="D686" s="226" t="s">
        <v>515</v>
      </c>
      <c r="E686" s="226" t="s">
        <v>516</v>
      </c>
      <c r="F686" s="226" t="s">
        <v>517</v>
      </c>
      <c r="G686" s="558"/>
      <c r="H686" s="536"/>
      <c r="I686" s="534"/>
      <c r="J686" s="534"/>
      <c r="K686" s="537"/>
      <c r="L686" s="193"/>
      <c r="M686" s="193"/>
      <c r="N686" s="193"/>
      <c r="O686" s="193"/>
      <c r="P686" s="193"/>
      <c r="Q686" s="193"/>
      <c r="R686" s="193"/>
      <c r="S686" s="193"/>
      <c r="T686" s="193"/>
      <c r="U686" s="193"/>
      <c r="V686" s="193"/>
    </row>
    <row r="687" spans="1:22" ht="12.75" customHeight="1">
      <c r="A687" s="563" t="s">
        <v>533</v>
      </c>
      <c r="B687" s="564" t="s">
        <v>534</v>
      </c>
      <c r="C687" s="209"/>
      <c r="D687" s="208">
        <v>500</v>
      </c>
      <c r="E687" s="210">
        <v>0.3</v>
      </c>
      <c r="F687" s="229">
        <v>1.1599999999999999</v>
      </c>
      <c r="G687" s="237">
        <f>D687*E687*F687</f>
        <v>174</v>
      </c>
      <c r="H687" s="206"/>
      <c r="I687" s="206"/>
      <c r="J687" s="206"/>
      <c r="K687" s="207"/>
      <c r="L687" s="193"/>
      <c r="M687" s="193"/>
      <c r="N687" s="193"/>
      <c r="O687" s="193"/>
      <c r="P687" s="193"/>
      <c r="Q687" s="193"/>
      <c r="R687" s="193"/>
      <c r="S687" s="193"/>
      <c r="T687" s="193"/>
      <c r="U687" s="193"/>
      <c r="V687" s="193"/>
    </row>
    <row r="688" spans="1:22" ht="12.75" customHeight="1">
      <c r="A688" s="561"/>
      <c r="B688" s="562"/>
      <c r="C688" s="209"/>
      <c r="D688" s="208"/>
      <c r="E688" s="210"/>
      <c r="F688" s="229"/>
      <c r="G688" s="237"/>
      <c r="H688" s="206"/>
      <c r="I688" s="206"/>
      <c r="J688" s="206"/>
      <c r="K688" s="207"/>
      <c r="L688" s="193"/>
      <c r="M688" s="193"/>
      <c r="N688" s="193"/>
      <c r="O688" s="193"/>
      <c r="P688" s="193"/>
      <c r="Q688" s="193"/>
      <c r="R688" s="193"/>
      <c r="S688" s="193"/>
      <c r="T688" s="193"/>
      <c r="U688" s="193"/>
      <c r="V688" s="193"/>
    </row>
    <row r="689" spans="1:22" ht="12.75" customHeight="1">
      <c r="A689" s="563"/>
      <c r="B689" s="564"/>
      <c r="C689" s="209"/>
      <c r="D689" s="208"/>
      <c r="E689" s="210"/>
      <c r="F689" s="229"/>
      <c r="G689" s="237"/>
      <c r="H689" s="206"/>
      <c r="I689" s="206"/>
      <c r="J689" s="206"/>
      <c r="K689" s="207"/>
      <c r="L689" s="193"/>
      <c r="M689" s="193"/>
      <c r="N689" s="193"/>
      <c r="O689" s="193"/>
      <c r="P689" s="193"/>
      <c r="Q689" s="193"/>
      <c r="R689" s="193"/>
      <c r="S689" s="193"/>
      <c r="T689" s="193"/>
      <c r="U689" s="193"/>
      <c r="V689" s="193"/>
    </row>
    <row r="690" spans="1:22" ht="12.75" customHeight="1">
      <c r="A690" s="563"/>
      <c r="B690" s="564"/>
      <c r="C690" s="209"/>
      <c r="D690" s="208"/>
      <c r="E690" s="210"/>
      <c r="F690" s="229"/>
      <c r="G690" s="237"/>
      <c r="H690" s="206"/>
      <c r="I690" s="206"/>
      <c r="J690" s="206"/>
      <c r="K690" s="207"/>
      <c r="L690" s="193"/>
      <c r="M690" s="193"/>
      <c r="N690" s="193"/>
      <c r="O690" s="193"/>
      <c r="P690" s="193"/>
      <c r="Q690" s="193"/>
      <c r="R690" s="193"/>
      <c r="S690" s="193"/>
      <c r="T690" s="193"/>
      <c r="U690" s="193"/>
      <c r="V690" s="193"/>
    </row>
    <row r="691" spans="1:22" ht="15" customHeight="1">
      <c r="A691" s="563"/>
      <c r="B691" s="564"/>
      <c r="C691" s="209"/>
      <c r="D691" s="239"/>
      <c r="E691" s="239"/>
      <c r="F691" s="229"/>
      <c r="G691" s="237"/>
      <c r="K691" s="207"/>
    </row>
    <row r="692" spans="1:22" ht="12.75" customHeight="1" thickBot="1">
      <c r="A692" s="541" t="s">
        <v>11</v>
      </c>
      <c r="B692" s="534"/>
      <c r="C692" s="534"/>
      <c r="D692" s="534"/>
      <c r="E692" s="534"/>
      <c r="F692" s="530"/>
      <c r="G692" s="253">
        <f>ROUNDUP((SUM(G687:G691)*0.2),2)</f>
        <v>34.799999999999997</v>
      </c>
      <c r="H692" s="199"/>
      <c r="I692" s="212"/>
      <c r="J692" s="212"/>
      <c r="K692" s="213"/>
      <c r="L692" s="193"/>
      <c r="N692" s="193"/>
      <c r="O692" s="193"/>
      <c r="P692" s="193"/>
      <c r="Q692" s="193"/>
      <c r="R692" s="193"/>
      <c r="S692" s="193"/>
      <c r="T692" s="193"/>
      <c r="U692" s="193"/>
      <c r="V692" s="193"/>
    </row>
    <row r="693" spans="1:22" ht="12.75" customHeight="1" thickBot="1">
      <c r="A693" s="542"/>
      <c r="B693" s="543"/>
      <c r="C693" s="543"/>
      <c r="D693" s="543"/>
      <c r="E693" s="543"/>
      <c r="F693" s="543"/>
      <c r="G693" s="543"/>
      <c r="H693" s="543"/>
      <c r="I693" s="543"/>
      <c r="J693" s="543"/>
      <c r="K693" s="544"/>
      <c r="L693" s="193"/>
      <c r="M693" s="193"/>
      <c r="N693" s="193"/>
      <c r="O693" s="193"/>
      <c r="P693" s="193"/>
      <c r="Q693" s="193"/>
      <c r="R693" s="193"/>
      <c r="S693" s="193"/>
      <c r="T693" s="193"/>
      <c r="U693" s="193"/>
      <c r="V693" s="193"/>
    </row>
    <row r="694" spans="1:22" ht="12.75" customHeight="1">
      <c r="A694" s="214"/>
      <c r="B694" s="215"/>
      <c r="C694" s="215"/>
      <c r="D694" s="215"/>
      <c r="E694" s="215"/>
      <c r="F694" s="215"/>
      <c r="G694" s="215"/>
      <c r="H694" s="215"/>
      <c r="I694" s="215"/>
      <c r="J694" s="215"/>
      <c r="K694" s="216"/>
      <c r="L694" s="193"/>
      <c r="M694" s="193"/>
      <c r="N694" s="193"/>
      <c r="O694" s="193"/>
      <c r="P694" s="193"/>
      <c r="Q694" s="193"/>
      <c r="R694" s="193"/>
      <c r="S694" s="193"/>
      <c r="T694" s="193"/>
      <c r="U694" s="193"/>
      <c r="V694" s="193"/>
    </row>
    <row r="695" spans="1:22" ht="50.25" customHeight="1">
      <c r="A695" s="545"/>
      <c r="B695" s="546"/>
      <c r="C695" s="546"/>
      <c r="D695" s="546"/>
      <c r="E695" s="546"/>
      <c r="F695" s="546"/>
      <c r="G695" s="546"/>
      <c r="H695" s="546"/>
      <c r="I695" s="546"/>
      <c r="J695" s="193"/>
      <c r="K695" s="217"/>
      <c r="L695" s="193"/>
      <c r="M695" s="193"/>
      <c r="N695" s="193"/>
      <c r="O695" s="193"/>
      <c r="P695" s="193"/>
      <c r="Q695" s="193"/>
      <c r="R695" s="193"/>
      <c r="S695" s="193"/>
      <c r="T695" s="193"/>
      <c r="U695" s="193"/>
      <c r="V695" s="193"/>
    </row>
    <row r="696" spans="1:22" ht="12.75" customHeight="1">
      <c r="A696" s="547" t="s">
        <v>519</v>
      </c>
      <c r="B696" s="546"/>
      <c r="C696" s="546"/>
      <c r="D696" s="219"/>
      <c r="E696" s="219"/>
      <c r="F696" s="548" t="s">
        <v>519</v>
      </c>
      <c r="G696" s="546"/>
      <c r="H696" s="546"/>
      <c r="I696" s="219"/>
      <c r="J696" s="193"/>
      <c r="K696" s="217"/>
      <c r="L696" s="193"/>
      <c r="M696" s="193"/>
      <c r="N696" s="193"/>
      <c r="O696" s="193"/>
      <c r="P696" s="193"/>
      <c r="Q696" s="193"/>
      <c r="R696" s="193"/>
      <c r="S696" s="193"/>
      <c r="T696" s="193"/>
      <c r="U696" s="193"/>
      <c r="V696" s="193"/>
    </row>
    <row r="697" spans="1:22" ht="12.75" customHeight="1" thickBot="1">
      <c r="A697" s="549" t="s">
        <v>520</v>
      </c>
      <c r="B697" s="550"/>
      <c r="C697" s="550"/>
      <c r="D697" s="220"/>
      <c r="E697" s="220"/>
      <c r="F697" s="551" t="s">
        <v>520</v>
      </c>
      <c r="G697" s="550"/>
      <c r="H697" s="550"/>
      <c r="I697" s="220"/>
      <c r="J697" s="221"/>
      <c r="K697" s="222"/>
      <c r="L697" s="193"/>
      <c r="M697" s="193"/>
      <c r="N697" s="193"/>
      <c r="O697" s="193"/>
      <c r="P697" s="193"/>
      <c r="Q697" s="193"/>
      <c r="R697" s="193"/>
      <c r="S697" s="193"/>
      <c r="T697" s="193"/>
      <c r="U697" s="193"/>
      <c r="V697" s="193"/>
    </row>
    <row r="698" spans="1:22" ht="12.75" customHeight="1">
      <c r="A698" s="507" t="s">
        <v>508</v>
      </c>
      <c r="B698" s="508"/>
      <c r="C698" s="508"/>
      <c r="D698" s="508"/>
      <c r="E698" s="508"/>
      <c r="F698" s="508"/>
      <c r="G698" s="508"/>
      <c r="H698" s="508"/>
      <c r="I698" s="508"/>
      <c r="J698" s="508"/>
      <c r="K698" s="509"/>
      <c r="L698" s="193"/>
      <c r="M698" s="193"/>
      <c r="N698" s="193"/>
      <c r="O698" s="193"/>
      <c r="P698" s="193"/>
      <c r="Q698" s="193"/>
      <c r="R698" s="193"/>
      <c r="S698" s="193"/>
      <c r="T698" s="193"/>
      <c r="U698" s="193"/>
      <c r="V698" s="193"/>
    </row>
    <row r="699" spans="1:22" ht="12.75" customHeight="1" thickBot="1">
      <c r="A699" s="510"/>
      <c r="B699" s="511"/>
      <c r="C699" s="511"/>
      <c r="D699" s="511"/>
      <c r="E699" s="511"/>
      <c r="F699" s="511"/>
      <c r="G699" s="511"/>
      <c r="H699" s="511"/>
      <c r="I699" s="511"/>
      <c r="J699" s="511"/>
      <c r="K699" s="512"/>
      <c r="L699" s="193"/>
      <c r="M699" s="193"/>
      <c r="N699" s="193"/>
      <c r="O699" s="193"/>
      <c r="P699" s="193"/>
      <c r="Q699" s="193"/>
      <c r="R699" s="193"/>
      <c r="S699" s="193"/>
      <c r="T699" s="193"/>
      <c r="U699" s="193"/>
      <c r="V699" s="193"/>
    </row>
    <row r="700" spans="1:22" ht="42" customHeight="1">
      <c r="A700" s="195" t="s">
        <v>509</v>
      </c>
      <c r="B700" s="513">
        <f>B263</f>
        <v>0</v>
      </c>
      <c r="C700" s="514"/>
      <c r="D700" s="514"/>
      <c r="E700" s="514"/>
      <c r="F700" s="514"/>
      <c r="G700" s="514"/>
      <c r="H700" s="514"/>
      <c r="I700" s="514"/>
      <c r="J700" s="514"/>
      <c r="K700" s="515"/>
      <c r="L700" s="193"/>
      <c r="M700" s="193"/>
      <c r="N700" s="193"/>
      <c r="O700" s="193"/>
      <c r="P700" s="193"/>
      <c r="Q700" s="193"/>
      <c r="R700" s="193"/>
      <c r="S700" s="193"/>
      <c r="T700" s="193"/>
      <c r="U700" s="193"/>
      <c r="V700" s="193"/>
    </row>
    <row r="701" spans="1:22" ht="12.75" customHeight="1">
      <c r="A701" s="516" t="s">
        <v>510</v>
      </c>
      <c r="B701" s="517"/>
      <c r="C701" s="518"/>
      <c r="D701" s="519"/>
      <c r="E701" s="519"/>
      <c r="F701" s="517"/>
      <c r="G701" s="520" t="s">
        <v>511</v>
      </c>
      <c r="H701" s="517"/>
      <c r="I701" s="520"/>
      <c r="J701" s="519"/>
      <c r="K701" s="521"/>
      <c r="L701" s="193"/>
      <c r="M701" s="193"/>
      <c r="N701" s="193"/>
      <c r="O701" s="193"/>
      <c r="P701" s="193"/>
      <c r="Q701" s="193"/>
      <c r="R701" s="193"/>
      <c r="S701" s="193"/>
      <c r="T701" s="193"/>
      <c r="U701" s="193"/>
      <c r="V701" s="193"/>
    </row>
    <row r="702" spans="1:22" ht="39.75" customHeight="1" thickBot="1">
      <c r="A702" s="196" t="s">
        <v>8</v>
      </c>
      <c r="B702" s="522" t="s">
        <v>324</v>
      </c>
      <c r="C702" s="523"/>
      <c r="D702" s="524" t="s">
        <v>10</v>
      </c>
      <c r="E702" s="525"/>
      <c r="F702" s="523"/>
      <c r="G702" s="526" t="s">
        <v>249</v>
      </c>
      <c r="H702" s="525"/>
      <c r="I702" s="525"/>
      <c r="J702" s="197" t="s">
        <v>9</v>
      </c>
      <c r="K702" s="198" t="s">
        <v>7</v>
      </c>
      <c r="L702" s="193"/>
      <c r="M702" s="193"/>
      <c r="N702" s="193"/>
      <c r="O702" s="193"/>
      <c r="P702" s="193"/>
      <c r="Q702" s="193"/>
      <c r="R702" s="193"/>
      <c r="S702" s="193"/>
      <c r="T702" s="193"/>
      <c r="U702" s="193"/>
      <c r="V702" s="193"/>
    </row>
    <row r="703" spans="1:22" ht="12.75" customHeight="1">
      <c r="A703" s="527" t="s">
        <v>512</v>
      </c>
      <c r="B703" s="528"/>
      <c r="C703" s="531" t="s">
        <v>5</v>
      </c>
      <c r="D703" s="533" t="s">
        <v>513</v>
      </c>
      <c r="E703" s="534"/>
      <c r="F703" s="530"/>
      <c r="G703" s="531" t="s">
        <v>11</v>
      </c>
      <c r="H703" s="535" t="s">
        <v>514</v>
      </c>
      <c r="I703" s="511"/>
      <c r="J703" s="511"/>
      <c r="K703" s="512"/>
      <c r="L703" s="193"/>
      <c r="M703" s="193"/>
      <c r="N703" s="193"/>
      <c r="O703" s="193"/>
      <c r="P703" s="193"/>
      <c r="Q703" s="193"/>
      <c r="R703" s="193"/>
      <c r="S703" s="193"/>
      <c r="T703" s="193"/>
      <c r="U703" s="193"/>
      <c r="V703" s="193"/>
    </row>
    <row r="704" spans="1:22" ht="12.75" customHeight="1">
      <c r="A704" s="510"/>
      <c r="B704" s="528"/>
      <c r="C704" s="558"/>
      <c r="D704" s="226" t="s">
        <v>515</v>
      </c>
      <c r="E704" s="226" t="s">
        <v>516</v>
      </c>
      <c r="F704" s="226" t="s">
        <v>517</v>
      </c>
      <c r="G704" s="558"/>
      <c r="H704" s="536"/>
      <c r="I704" s="534"/>
      <c r="J704" s="534"/>
      <c r="K704" s="537"/>
      <c r="L704" s="193"/>
      <c r="M704" s="193"/>
      <c r="N704" s="193"/>
      <c r="O704" s="193"/>
      <c r="P704" s="193"/>
      <c r="Q704" s="193"/>
      <c r="R704" s="193"/>
      <c r="S704" s="193"/>
      <c r="T704" s="193"/>
      <c r="U704" s="193"/>
      <c r="V704" s="193"/>
    </row>
    <row r="705" spans="1:22" ht="12.75" customHeight="1">
      <c r="A705" s="540" t="s">
        <v>535</v>
      </c>
      <c r="B705" s="559" t="s">
        <v>536</v>
      </c>
      <c r="C705" s="209"/>
      <c r="D705" s="208">
        <v>500</v>
      </c>
      <c r="E705" s="210"/>
      <c r="F705" s="211"/>
      <c r="G705" s="237">
        <f>D705</f>
        <v>500</v>
      </c>
      <c r="H705" s="206"/>
      <c r="I705" s="206"/>
      <c r="J705" s="206"/>
      <c r="K705" s="207"/>
      <c r="L705" s="193"/>
      <c r="M705" s="193"/>
      <c r="N705" s="193"/>
      <c r="O705" s="193"/>
      <c r="P705" s="193"/>
      <c r="Q705" s="193"/>
      <c r="R705" s="193"/>
      <c r="S705" s="193"/>
      <c r="T705" s="193"/>
      <c r="U705" s="193"/>
      <c r="V705" s="193"/>
    </row>
    <row r="706" spans="1:22" ht="12.75" customHeight="1">
      <c r="A706" s="540"/>
      <c r="B706" s="559"/>
      <c r="C706" s="209"/>
      <c r="D706" s="208"/>
      <c r="E706" s="210"/>
      <c r="F706" s="211"/>
      <c r="G706" s="237"/>
      <c r="H706" s="206"/>
      <c r="I706" s="206"/>
      <c r="J706" s="206"/>
      <c r="K706" s="207"/>
      <c r="L706" s="193"/>
      <c r="M706" s="193"/>
      <c r="N706" s="193"/>
      <c r="O706" s="193"/>
      <c r="P706" s="193"/>
      <c r="Q706" s="193"/>
      <c r="R706" s="193"/>
      <c r="S706" s="193"/>
      <c r="T706" s="193"/>
      <c r="U706" s="193"/>
      <c r="V706" s="193"/>
    </row>
    <row r="707" spans="1:22" ht="12.75" customHeight="1">
      <c r="A707" s="540"/>
      <c r="B707" s="559"/>
      <c r="C707" s="209"/>
      <c r="D707" s="208"/>
      <c r="E707" s="210"/>
      <c r="F707" s="211"/>
      <c r="G707" s="237"/>
      <c r="H707" s="206"/>
      <c r="I707" s="206"/>
      <c r="J707" s="206"/>
      <c r="K707" s="207"/>
      <c r="L707" s="193"/>
      <c r="M707" s="193"/>
      <c r="N707" s="193"/>
      <c r="O707" s="193"/>
      <c r="P707" s="193"/>
      <c r="Q707" s="193"/>
      <c r="R707" s="193"/>
      <c r="S707" s="193"/>
      <c r="T707" s="193"/>
      <c r="U707" s="193"/>
      <c r="V707" s="193"/>
    </row>
    <row r="708" spans="1:22" ht="12.75" customHeight="1">
      <c r="A708" s="540"/>
      <c r="B708" s="559"/>
      <c r="C708" s="209"/>
      <c r="D708" s="208"/>
      <c r="E708" s="210"/>
      <c r="F708" s="211"/>
      <c r="G708" s="237"/>
      <c r="H708" s="206"/>
      <c r="I708" s="206"/>
      <c r="J708" s="206"/>
      <c r="K708" s="207"/>
      <c r="L708" s="193"/>
      <c r="M708" s="193"/>
      <c r="N708" s="193"/>
      <c r="O708" s="193"/>
      <c r="P708" s="193"/>
      <c r="Q708" s="193"/>
      <c r="R708" s="193"/>
      <c r="S708" s="193"/>
      <c r="T708" s="193"/>
      <c r="U708" s="193"/>
      <c r="V708" s="193"/>
    </row>
    <row r="709" spans="1:22" ht="15" customHeight="1">
      <c r="A709" s="540"/>
      <c r="B709" s="559"/>
      <c r="C709" s="209"/>
      <c r="D709" s="239"/>
      <c r="E709" s="239"/>
      <c r="F709" s="239"/>
      <c r="G709" s="237"/>
      <c r="K709" s="207"/>
    </row>
    <row r="710" spans="1:22" ht="12.75" customHeight="1" thickBot="1">
      <c r="A710" s="541" t="s">
        <v>11</v>
      </c>
      <c r="B710" s="534"/>
      <c r="C710" s="534"/>
      <c r="D710" s="534"/>
      <c r="E710" s="534"/>
      <c r="F710" s="530"/>
      <c r="G710" s="253">
        <f>ROUNDUP((SUM(G705:G709)),2)</f>
        <v>500</v>
      </c>
      <c r="H710" s="199"/>
      <c r="I710" s="212"/>
      <c r="J710" s="212"/>
      <c r="K710" s="213"/>
      <c r="L710" s="193"/>
      <c r="N710" s="193"/>
      <c r="O710" s="193"/>
      <c r="P710" s="193"/>
      <c r="Q710" s="193"/>
      <c r="R710" s="193"/>
      <c r="S710" s="193"/>
      <c r="T710" s="193"/>
      <c r="U710" s="193"/>
      <c r="V710" s="193"/>
    </row>
    <row r="711" spans="1:22" ht="12.75" customHeight="1" thickBot="1">
      <c r="A711" s="542"/>
      <c r="B711" s="543"/>
      <c r="C711" s="543"/>
      <c r="D711" s="543"/>
      <c r="E711" s="543"/>
      <c r="F711" s="543"/>
      <c r="G711" s="543"/>
      <c r="H711" s="543"/>
      <c r="I711" s="543"/>
      <c r="J711" s="543"/>
      <c r="K711" s="544"/>
      <c r="L711" s="193"/>
      <c r="M711" s="193"/>
      <c r="N711" s="193"/>
      <c r="O711" s="193"/>
      <c r="P711" s="193"/>
      <c r="Q711" s="193"/>
      <c r="R711" s="193"/>
      <c r="S711" s="193"/>
      <c r="T711" s="193"/>
      <c r="U711" s="193"/>
      <c r="V711" s="193"/>
    </row>
    <row r="712" spans="1:22" ht="12.75" customHeight="1">
      <c r="A712" s="214"/>
      <c r="B712" s="215"/>
      <c r="C712" s="215"/>
      <c r="D712" s="215"/>
      <c r="E712" s="215"/>
      <c r="F712" s="215"/>
      <c r="G712" s="215"/>
      <c r="H712" s="215"/>
      <c r="I712" s="215"/>
      <c r="J712" s="215"/>
      <c r="K712" s="216"/>
      <c r="L712" s="193"/>
      <c r="M712" s="193"/>
      <c r="N712" s="193"/>
      <c r="O712" s="193"/>
      <c r="P712" s="193"/>
      <c r="Q712" s="193"/>
      <c r="R712" s="193"/>
      <c r="S712" s="193"/>
      <c r="T712" s="193"/>
      <c r="U712" s="193"/>
      <c r="V712" s="193"/>
    </row>
    <row r="713" spans="1:22" ht="50.25" customHeight="1">
      <c r="A713" s="545"/>
      <c r="B713" s="546"/>
      <c r="C713" s="546"/>
      <c r="D713" s="546"/>
      <c r="E713" s="546"/>
      <c r="F713" s="546"/>
      <c r="G713" s="546"/>
      <c r="H713" s="546"/>
      <c r="I713" s="546"/>
      <c r="J713" s="193"/>
      <c r="K713" s="217"/>
      <c r="L713" s="193"/>
      <c r="M713" s="193"/>
      <c r="N713" s="193"/>
      <c r="O713" s="193"/>
      <c r="P713" s="193"/>
      <c r="Q713" s="193"/>
      <c r="R713" s="193"/>
      <c r="S713" s="193"/>
      <c r="T713" s="193"/>
      <c r="U713" s="193"/>
      <c r="V713" s="193"/>
    </row>
    <row r="714" spans="1:22" ht="12.75" customHeight="1">
      <c r="A714" s="547" t="s">
        <v>519</v>
      </c>
      <c r="B714" s="546"/>
      <c r="C714" s="546"/>
      <c r="D714" s="219"/>
      <c r="E714" s="219"/>
      <c r="F714" s="548" t="s">
        <v>519</v>
      </c>
      <c r="G714" s="546"/>
      <c r="H714" s="546"/>
      <c r="I714" s="219"/>
      <c r="J714" s="193"/>
      <c r="K714" s="217"/>
      <c r="L714" s="193"/>
      <c r="M714" s="193"/>
      <c r="N714" s="193"/>
      <c r="O714" s="193"/>
      <c r="P714" s="193"/>
      <c r="Q714" s="193"/>
      <c r="R714" s="193"/>
      <c r="S714" s="193"/>
      <c r="T714" s="193"/>
      <c r="U714" s="193"/>
      <c r="V714" s="193"/>
    </row>
    <row r="715" spans="1:22" ht="12.75" customHeight="1" thickBot="1">
      <c r="A715" s="549" t="s">
        <v>520</v>
      </c>
      <c r="B715" s="550"/>
      <c r="C715" s="550"/>
      <c r="D715" s="220"/>
      <c r="E715" s="220"/>
      <c r="F715" s="551" t="s">
        <v>520</v>
      </c>
      <c r="G715" s="550"/>
      <c r="H715" s="550"/>
      <c r="I715" s="220"/>
      <c r="J715" s="221"/>
      <c r="K715" s="222"/>
      <c r="L715" s="193"/>
      <c r="M715" s="193"/>
      <c r="N715" s="193"/>
      <c r="O715" s="193"/>
      <c r="P715" s="193"/>
      <c r="Q715" s="193"/>
      <c r="R715" s="193"/>
      <c r="S715" s="193"/>
      <c r="T715" s="193"/>
      <c r="U715" s="193"/>
      <c r="V715" s="193"/>
    </row>
    <row r="716" spans="1:22" ht="12.75" customHeight="1">
      <c r="A716" s="507" t="s">
        <v>508</v>
      </c>
      <c r="B716" s="508"/>
      <c r="C716" s="508"/>
      <c r="D716" s="508"/>
      <c r="E716" s="508"/>
      <c r="F716" s="508"/>
      <c r="G716" s="508"/>
      <c r="H716" s="508"/>
      <c r="I716" s="508"/>
      <c r="J716" s="508"/>
      <c r="K716" s="509"/>
      <c r="L716" s="193"/>
      <c r="M716" s="193"/>
      <c r="N716" s="193"/>
      <c r="O716" s="193"/>
      <c r="P716" s="193"/>
      <c r="Q716" s="193"/>
      <c r="R716" s="193"/>
      <c r="S716" s="193"/>
      <c r="T716" s="193"/>
      <c r="U716" s="193"/>
      <c r="V716" s="193"/>
    </row>
    <row r="717" spans="1:22" ht="12.75" customHeight="1" thickBot="1">
      <c r="A717" s="510"/>
      <c r="B717" s="511"/>
      <c r="C717" s="511"/>
      <c r="D717" s="511"/>
      <c r="E717" s="511"/>
      <c r="F717" s="511"/>
      <c r="G717" s="511"/>
      <c r="H717" s="511"/>
      <c r="I717" s="511"/>
      <c r="J717" s="511"/>
      <c r="K717" s="512"/>
      <c r="L717" s="193"/>
      <c r="M717" s="193"/>
      <c r="N717" s="193"/>
      <c r="O717" s="193"/>
      <c r="P717" s="193"/>
      <c r="Q717" s="193"/>
      <c r="R717" s="193"/>
      <c r="S717" s="193"/>
      <c r="T717" s="193"/>
      <c r="U717" s="193"/>
      <c r="V717" s="193"/>
    </row>
    <row r="718" spans="1:22" ht="42" customHeight="1">
      <c r="A718" s="195" t="s">
        <v>509</v>
      </c>
      <c r="B718" s="513">
        <f>B263</f>
        <v>0</v>
      </c>
      <c r="C718" s="514"/>
      <c r="D718" s="514"/>
      <c r="E718" s="514"/>
      <c r="F718" s="514"/>
      <c r="G718" s="514"/>
      <c r="H718" s="514"/>
      <c r="I718" s="514"/>
      <c r="J718" s="514"/>
      <c r="K718" s="515"/>
      <c r="L718" s="193"/>
      <c r="M718" s="193"/>
      <c r="N718" s="193"/>
      <c r="O718" s="193"/>
      <c r="P718" s="193"/>
      <c r="Q718" s="193"/>
      <c r="R718" s="193"/>
      <c r="S718" s="193"/>
      <c r="T718" s="193"/>
      <c r="U718" s="193"/>
      <c r="V718" s="193"/>
    </row>
    <row r="719" spans="1:22" ht="12.75" customHeight="1">
      <c r="A719" s="516" t="s">
        <v>510</v>
      </c>
      <c r="B719" s="517"/>
      <c r="C719" s="518"/>
      <c r="D719" s="519"/>
      <c r="E719" s="519"/>
      <c r="F719" s="517"/>
      <c r="G719" s="520" t="s">
        <v>511</v>
      </c>
      <c r="H719" s="517"/>
      <c r="I719" s="520"/>
      <c r="J719" s="519"/>
      <c r="K719" s="521"/>
      <c r="L719" s="193"/>
      <c r="M719" s="193"/>
      <c r="N719" s="193"/>
      <c r="O719" s="193"/>
      <c r="P719" s="193"/>
      <c r="Q719" s="193"/>
      <c r="R719" s="193"/>
      <c r="S719" s="193"/>
      <c r="T719" s="193"/>
      <c r="U719" s="193"/>
      <c r="V719" s="193"/>
    </row>
    <row r="720" spans="1:22" ht="39.75" customHeight="1" thickBot="1">
      <c r="A720" s="196" t="s">
        <v>8</v>
      </c>
      <c r="B720" s="522" t="s">
        <v>325</v>
      </c>
      <c r="C720" s="523"/>
      <c r="D720" s="524" t="s">
        <v>10</v>
      </c>
      <c r="E720" s="525"/>
      <c r="F720" s="523"/>
      <c r="G720" s="526" t="s">
        <v>251</v>
      </c>
      <c r="H720" s="525"/>
      <c r="I720" s="525"/>
      <c r="J720" s="197" t="s">
        <v>9</v>
      </c>
      <c r="K720" s="198" t="s">
        <v>7</v>
      </c>
      <c r="L720" s="193"/>
      <c r="M720" s="193"/>
      <c r="N720" s="193"/>
      <c r="O720" s="193"/>
      <c r="P720" s="193"/>
      <c r="Q720" s="193"/>
      <c r="R720" s="193"/>
      <c r="S720" s="193"/>
      <c r="T720" s="193"/>
      <c r="U720" s="193"/>
      <c r="V720" s="193"/>
    </row>
    <row r="721" spans="1:22" ht="12.75" customHeight="1">
      <c r="A721" s="527" t="s">
        <v>512</v>
      </c>
      <c r="B721" s="528"/>
      <c r="C721" s="531" t="s">
        <v>5</v>
      </c>
      <c r="D721" s="533" t="s">
        <v>513</v>
      </c>
      <c r="E721" s="534"/>
      <c r="F721" s="530"/>
      <c r="G721" s="531" t="s">
        <v>11</v>
      </c>
      <c r="H721" s="535" t="s">
        <v>514</v>
      </c>
      <c r="I721" s="511"/>
      <c r="J721" s="511"/>
      <c r="K721" s="512"/>
      <c r="L721" s="193"/>
      <c r="M721" s="193"/>
      <c r="N721" s="193"/>
      <c r="O721" s="193"/>
      <c r="P721" s="193"/>
      <c r="Q721" s="193"/>
      <c r="R721" s="193"/>
      <c r="S721" s="193"/>
      <c r="T721" s="193"/>
      <c r="U721" s="193"/>
      <c r="V721" s="193"/>
    </row>
    <row r="722" spans="1:22" ht="12.75" customHeight="1">
      <c r="A722" s="510"/>
      <c r="B722" s="528"/>
      <c r="C722" s="558"/>
      <c r="D722" s="226" t="s">
        <v>515</v>
      </c>
      <c r="E722" s="226" t="s">
        <v>516</v>
      </c>
      <c r="F722" s="226" t="s">
        <v>517</v>
      </c>
      <c r="G722" s="558"/>
      <c r="H722" s="536"/>
      <c r="I722" s="534"/>
      <c r="J722" s="534"/>
      <c r="K722" s="537"/>
      <c r="L722" s="193"/>
      <c r="M722" s="193"/>
      <c r="N722" s="193"/>
      <c r="O722" s="193"/>
      <c r="P722" s="193"/>
      <c r="Q722" s="193"/>
      <c r="R722" s="193"/>
      <c r="S722" s="193"/>
      <c r="T722" s="193"/>
      <c r="U722" s="193"/>
      <c r="V722" s="193"/>
    </row>
    <row r="723" spans="1:22" ht="12.75" customHeight="1">
      <c r="A723" s="540" t="s">
        <v>535</v>
      </c>
      <c r="B723" s="559" t="s">
        <v>536</v>
      </c>
      <c r="C723" s="209"/>
      <c r="D723" s="208">
        <v>500</v>
      </c>
      <c r="E723" s="210"/>
      <c r="F723" s="211"/>
      <c r="G723" s="237">
        <f>D723</f>
        <v>500</v>
      </c>
      <c r="H723" s="206"/>
      <c r="I723" s="206"/>
      <c r="J723" s="206"/>
      <c r="K723" s="207"/>
      <c r="L723" s="193"/>
      <c r="M723" s="193"/>
      <c r="N723" s="193"/>
      <c r="O723" s="193"/>
      <c r="P723" s="193"/>
      <c r="Q723" s="193"/>
      <c r="R723" s="193"/>
      <c r="S723" s="193"/>
      <c r="T723" s="193"/>
      <c r="U723" s="193"/>
      <c r="V723" s="193"/>
    </row>
    <row r="724" spans="1:22" ht="12.75" customHeight="1">
      <c r="A724" s="540"/>
      <c r="B724" s="559"/>
      <c r="C724" s="209"/>
      <c r="D724" s="208"/>
      <c r="E724" s="210"/>
      <c r="F724" s="211"/>
      <c r="G724" s="237"/>
      <c r="H724" s="206"/>
      <c r="I724" s="206"/>
      <c r="J724" s="206"/>
      <c r="K724" s="207"/>
      <c r="L724" s="193"/>
      <c r="M724" s="193"/>
      <c r="N724" s="193"/>
      <c r="O724" s="193"/>
      <c r="P724" s="193"/>
      <c r="Q724" s="193"/>
      <c r="R724" s="193"/>
      <c r="S724" s="193"/>
      <c r="T724" s="193"/>
      <c r="U724" s="193"/>
      <c r="V724" s="193"/>
    </row>
    <row r="725" spans="1:22" ht="12.75" customHeight="1">
      <c r="A725" s="540"/>
      <c r="B725" s="559"/>
      <c r="C725" s="209"/>
      <c r="D725" s="208"/>
      <c r="E725" s="210"/>
      <c r="F725" s="211"/>
      <c r="G725" s="237"/>
      <c r="H725" s="206"/>
      <c r="I725" s="206"/>
      <c r="J725" s="206"/>
      <c r="K725" s="207"/>
      <c r="L725" s="193"/>
      <c r="M725" s="193"/>
      <c r="N725" s="193"/>
      <c r="O725" s="193"/>
      <c r="P725" s="193"/>
      <c r="Q725" s="193"/>
      <c r="R725" s="193"/>
      <c r="S725" s="193"/>
      <c r="T725" s="193"/>
      <c r="U725" s="193"/>
      <c r="V725" s="193"/>
    </row>
    <row r="726" spans="1:22" ht="12.75" customHeight="1">
      <c r="A726" s="540"/>
      <c r="B726" s="559"/>
      <c r="C726" s="209"/>
      <c r="D726" s="208"/>
      <c r="E726" s="210"/>
      <c r="F726" s="211"/>
      <c r="G726" s="237"/>
      <c r="H726" s="206"/>
      <c r="I726" s="206"/>
      <c r="J726" s="206"/>
      <c r="K726" s="207"/>
      <c r="L726" s="193"/>
      <c r="M726" s="193"/>
      <c r="N726" s="193"/>
      <c r="O726" s="193"/>
      <c r="P726" s="193"/>
      <c r="Q726" s="193"/>
      <c r="R726" s="193"/>
      <c r="S726" s="193"/>
      <c r="T726" s="193"/>
      <c r="U726" s="193"/>
      <c r="V726" s="193"/>
    </row>
    <row r="727" spans="1:22" ht="15" customHeight="1">
      <c r="A727" s="540"/>
      <c r="B727" s="559"/>
      <c r="C727" s="209"/>
      <c r="D727" s="239"/>
      <c r="E727" s="239"/>
      <c r="F727" s="239"/>
      <c r="G727" s="237"/>
      <c r="K727" s="207"/>
    </row>
    <row r="728" spans="1:22" ht="12.75" customHeight="1" thickBot="1">
      <c r="A728" s="541" t="s">
        <v>11</v>
      </c>
      <c r="B728" s="534"/>
      <c r="C728" s="534"/>
      <c r="D728" s="534"/>
      <c r="E728" s="534"/>
      <c r="F728" s="530"/>
      <c r="G728" s="253">
        <f>ROUNDUP((SUM(G723:G727)),2)</f>
        <v>500</v>
      </c>
      <c r="H728" s="199"/>
      <c r="I728" s="212"/>
      <c r="J728" s="212"/>
      <c r="K728" s="213"/>
      <c r="L728" s="193"/>
      <c r="N728" s="193"/>
      <c r="O728" s="193"/>
      <c r="P728" s="193"/>
      <c r="Q728" s="193"/>
      <c r="R728" s="193"/>
      <c r="S728" s="193"/>
      <c r="T728" s="193"/>
      <c r="U728" s="193"/>
      <c r="V728" s="193"/>
    </row>
    <row r="729" spans="1:22" ht="12.75" customHeight="1" thickBot="1">
      <c r="A729" s="542"/>
      <c r="B729" s="543"/>
      <c r="C729" s="543"/>
      <c r="D729" s="543"/>
      <c r="E729" s="543"/>
      <c r="F729" s="543"/>
      <c r="G729" s="543"/>
      <c r="H729" s="543"/>
      <c r="I729" s="543"/>
      <c r="J729" s="543"/>
      <c r="K729" s="544"/>
      <c r="L729" s="193"/>
      <c r="M729" s="193"/>
      <c r="N729" s="193"/>
      <c r="O729" s="193"/>
      <c r="P729" s="193"/>
      <c r="Q729" s="193"/>
      <c r="R729" s="193"/>
      <c r="S729" s="193"/>
      <c r="T729" s="193"/>
      <c r="U729" s="193"/>
      <c r="V729" s="193"/>
    </row>
    <row r="730" spans="1:22" ht="12.75" customHeight="1">
      <c r="A730" s="214"/>
      <c r="B730" s="215"/>
      <c r="C730" s="215"/>
      <c r="D730" s="215"/>
      <c r="E730" s="215"/>
      <c r="F730" s="215"/>
      <c r="G730" s="215"/>
      <c r="H730" s="215"/>
      <c r="I730" s="215"/>
      <c r="J730" s="215"/>
      <c r="K730" s="216"/>
      <c r="L730" s="193"/>
      <c r="M730" s="193"/>
      <c r="N730" s="193"/>
      <c r="O730" s="193"/>
      <c r="P730" s="193"/>
      <c r="Q730" s="193"/>
      <c r="R730" s="193"/>
      <c r="S730" s="193"/>
      <c r="T730" s="193"/>
      <c r="U730" s="193"/>
      <c r="V730" s="193"/>
    </row>
    <row r="731" spans="1:22" ht="50.25" customHeight="1">
      <c r="A731" s="545"/>
      <c r="B731" s="546"/>
      <c r="C731" s="546"/>
      <c r="D731" s="546"/>
      <c r="E731" s="546"/>
      <c r="F731" s="546"/>
      <c r="G731" s="546"/>
      <c r="H731" s="546"/>
      <c r="I731" s="546"/>
      <c r="J731" s="193"/>
      <c r="K731" s="217"/>
      <c r="L731" s="193"/>
      <c r="M731" s="193"/>
      <c r="N731" s="193"/>
      <c r="O731" s="193"/>
      <c r="P731" s="193"/>
      <c r="Q731" s="193"/>
      <c r="R731" s="193"/>
      <c r="S731" s="193"/>
      <c r="T731" s="193"/>
      <c r="U731" s="193"/>
      <c r="V731" s="193"/>
    </row>
    <row r="732" spans="1:22" ht="12.75" customHeight="1">
      <c r="A732" s="547" t="s">
        <v>519</v>
      </c>
      <c r="B732" s="546"/>
      <c r="C732" s="546"/>
      <c r="D732" s="219"/>
      <c r="E732" s="219"/>
      <c r="F732" s="548" t="s">
        <v>519</v>
      </c>
      <c r="G732" s="546"/>
      <c r="H732" s="546"/>
      <c r="I732" s="219"/>
      <c r="J732" s="193"/>
      <c r="K732" s="217"/>
      <c r="L732" s="193"/>
      <c r="M732" s="193"/>
      <c r="N732" s="193"/>
      <c r="O732" s="193"/>
      <c r="P732" s="193"/>
      <c r="Q732" s="193"/>
      <c r="R732" s="193"/>
      <c r="S732" s="193"/>
      <c r="T732" s="193"/>
      <c r="U732" s="193"/>
      <c r="V732" s="193"/>
    </row>
    <row r="733" spans="1:22" ht="12.75" customHeight="1" thickBot="1">
      <c r="A733" s="549" t="s">
        <v>520</v>
      </c>
      <c r="B733" s="550"/>
      <c r="C733" s="550"/>
      <c r="D733" s="220"/>
      <c r="E733" s="220"/>
      <c r="F733" s="551" t="s">
        <v>520</v>
      </c>
      <c r="G733" s="550"/>
      <c r="H733" s="550"/>
      <c r="I733" s="220"/>
      <c r="J733" s="221"/>
      <c r="K733" s="222"/>
      <c r="L733" s="193"/>
      <c r="M733" s="193"/>
      <c r="N733" s="193"/>
      <c r="O733" s="193"/>
      <c r="P733" s="193"/>
      <c r="Q733" s="193"/>
      <c r="R733" s="193"/>
      <c r="S733" s="193"/>
      <c r="T733" s="193"/>
      <c r="U733" s="193"/>
      <c r="V733" s="193"/>
    </row>
    <row r="734" spans="1:22" ht="12.75" customHeight="1">
      <c r="A734" s="507" t="s">
        <v>508</v>
      </c>
      <c r="B734" s="508"/>
      <c r="C734" s="508"/>
      <c r="D734" s="508"/>
      <c r="E734" s="508"/>
      <c r="F734" s="508"/>
      <c r="G734" s="508"/>
      <c r="H734" s="508"/>
      <c r="I734" s="508"/>
      <c r="J734" s="508"/>
      <c r="K734" s="509"/>
      <c r="L734" s="193"/>
      <c r="M734" s="193"/>
      <c r="N734" s="193"/>
      <c r="O734" s="193"/>
      <c r="P734" s="193"/>
      <c r="Q734" s="193"/>
      <c r="R734" s="193"/>
      <c r="S734" s="193"/>
      <c r="T734" s="193"/>
      <c r="U734" s="193"/>
      <c r="V734" s="193"/>
    </row>
    <row r="735" spans="1:22" ht="12.75" customHeight="1" thickBot="1">
      <c r="A735" s="510"/>
      <c r="B735" s="511"/>
      <c r="C735" s="511"/>
      <c r="D735" s="511"/>
      <c r="E735" s="511"/>
      <c r="F735" s="511"/>
      <c r="G735" s="511"/>
      <c r="H735" s="511"/>
      <c r="I735" s="511"/>
      <c r="J735" s="511"/>
      <c r="K735" s="512"/>
      <c r="L735" s="193"/>
      <c r="M735" s="193"/>
      <c r="N735" s="193"/>
      <c r="O735" s="193"/>
      <c r="P735" s="193"/>
      <c r="Q735" s="193"/>
      <c r="R735" s="193"/>
      <c r="S735" s="193"/>
      <c r="T735" s="193"/>
      <c r="U735" s="193"/>
      <c r="V735" s="193"/>
    </row>
    <row r="736" spans="1:22" ht="42" customHeight="1">
      <c r="A736" s="195" t="s">
        <v>509</v>
      </c>
      <c r="B736" s="513">
        <f>B263</f>
        <v>0</v>
      </c>
      <c r="C736" s="514"/>
      <c r="D736" s="514"/>
      <c r="E736" s="514"/>
      <c r="F736" s="514"/>
      <c r="G736" s="514"/>
      <c r="H736" s="514"/>
      <c r="I736" s="514"/>
      <c r="J736" s="514"/>
      <c r="K736" s="515"/>
      <c r="L736" s="193"/>
      <c r="M736" s="193"/>
      <c r="N736" s="193"/>
      <c r="O736" s="193"/>
      <c r="P736" s="193"/>
      <c r="Q736" s="193"/>
      <c r="R736" s="193"/>
      <c r="S736" s="193"/>
      <c r="T736" s="193"/>
      <c r="U736" s="193"/>
      <c r="V736" s="193"/>
    </row>
    <row r="737" spans="1:22" ht="12.75" customHeight="1">
      <c r="A737" s="516" t="s">
        <v>510</v>
      </c>
      <c r="B737" s="517"/>
      <c r="C737" s="518"/>
      <c r="D737" s="519"/>
      <c r="E737" s="519"/>
      <c r="F737" s="517"/>
      <c r="G737" s="520" t="s">
        <v>511</v>
      </c>
      <c r="H737" s="517"/>
      <c r="I737" s="520"/>
      <c r="J737" s="519"/>
      <c r="K737" s="521"/>
      <c r="L737" s="193"/>
      <c r="M737" s="193"/>
      <c r="N737" s="193"/>
      <c r="O737" s="193"/>
      <c r="P737" s="193"/>
      <c r="Q737" s="193"/>
      <c r="R737" s="193"/>
      <c r="S737" s="193"/>
      <c r="T737" s="193"/>
      <c r="U737" s="193"/>
      <c r="V737" s="193"/>
    </row>
    <row r="738" spans="1:22" ht="39.75" customHeight="1" thickBot="1">
      <c r="A738" s="196" t="s">
        <v>8</v>
      </c>
      <c r="B738" s="522" t="s">
        <v>326</v>
      </c>
      <c r="C738" s="523"/>
      <c r="D738" s="524" t="s">
        <v>10</v>
      </c>
      <c r="E738" s="525"/>
      <c r="F738" s="523"/>
      <c r="G738" s="526" t="s">
        <v>253</v>
      </c>
      <c r="H738" s="525"/>
      <c r="I738" s="525"/>
      <c r="J738" s="197" t="s">
        <v>9</v>
      </c>
      <c r="K738" s="198" t="s">
        <v>12</v>
      </c>
      <c r="L738" s="193"/>
      <c r="M738" s="193"/>
      <c r="N738" s="193"/>
      <c r="O738" s="193"/>
      <c r="P738" s="193"/>
      <c r="Q738" s="193"/>
      <c r="R738" s="193"/>
      <c r="S738" s="193"/>
      <c r="T738" s="193"/>
      <c r="U738" s="193"/>
      <c r="V738" s="193"/>
    </row>
    <row r="739" spans="1:22" ht="12.75" customHeight="1">
      <c r="A739" s="527" t="s">
        <v>512</v>
      </c>
      <c r="B739" s="528"/>
      <c r="C739" s="531" t="s">
        <v>5</v>
      </c>
      <c r="D739" s="533" t="s">
        <v>513</v>
      </c>
      <c r="E739" s="534"/>
      <c r="F739" s="530"/>
      <c r="G739" s="531" t="s">
        <v>11</v>
      </c>
      <c r="H739" s="535" t="s">
        <v>514</v>
      </c>
      <c r="I739" s="511"/>
      <c r="J739" s="511"/>
      <c r="K739" s="512"/>
      <c r="L739" s="193"/>
      <c r="M739" s="193"/>
      <c r="N739" s="193"/>
      <c r="O739" s="193"/>
      <c r="P739" s="193"/>
      <c r="Q739" s="193"/>
      <c r="R739" s="193"/>
      <c r="S739" s="193"/>
      <c r="T739" s="193"/>
      <c r="U739" s="193"/>
      <c r="V739" s="193"/>
    </row>
    <row r="740" spans="1:22" ht="12.75" customHeight="1">
      <c r="A740" s="510"/>
      <c r="B740" s="528"/>
      <c r="C740" s="558"/>
      <c r="D740" s="226" t="s">
        <v>515</v>
      </c>
      <c r="E740" s="226" t="s">
        <v>516</v>
      </c>
      <c r="F740" s="226" t="s">
        <v>517</v>
      </c>
      <c r="G740" s="558"/>
      <c r="H740" s="536"/>
      <c r="I740" s="534"/>
      <c r="J740" s="534"/>
      <c r="K740" s="537"/>
      <c r="L740" s="193"/>
      <c r="M740" s="193"/>
      <c r="N740" s="193"/>
      <c r="O740" s="193"/>
      <c r="P740" s="193"/>
      <c r="Q740" s="193"/>
      <c r="R740" s="193"/>
      <c r="S740" s="193"/>
      <c r="T740" s="193"/>
      <c r="U740" s="193"/>
      <c r="V740" s="193"/>
    </row>
    <row r="741" spans="1:22" ht="12.75" customHeight="1">
      <c r="A741" s="540" t="s">
        <v>537</v>
      </c>
      <c r="B741" s="559"/>
      <c r="C741" s="209">
        <v>48.9</v>
      </c>
      <c r="D741" s="208"/>
      <c r="E741" s="210"/>
      <c r="F741" s="208"/>
      <c r="G741" s="237">
        <f>C741</f>
        <v>48.9</v>
      </c>
      <c r="H741" s="206"/>
      <c r="I741" s="206"/>
      <c r="J741" s="206"/>
      <c r="K741" s="207"/>
      <c r="L741" s="193"/>
      <c r="M741" s="193"/>
      <c r="N741" s="193"/>
      <c r="O741" s="193"/>
      <c r="P741" s="193"/>
      <c r="Q741" s="193"/>
      <c r="R741" s="193"/>
      <c r="S741" s="193"/>
      <c r="T741" s="193"/>
      <c r="U741" s="193"/>
      <c r="V741" s="193"/>
    </row>
    <row r="742" spans="1:22" ht="12.75" customHeight="1">
      <c r="A742" s="540"/>
      <c r="B742" s="559"/>
      <c r="C742" s="209"/>
      <c r="D742" s="208"/>
      <c r="E742" s="210"/>
      <c r="F742" s="208"/>
      <c r="G742" s="237"/>
      <c r="H742" s="206"/>
      <c r="I742" s="206"/>
      <c r="J742" s="206"/>
      <c r="K742" s="207"/>
      <c r="L742" s="193"/>
      <c r="M742" s="193"/>
      <c r="N742" s="193"/>
      <c r="O742" s="193"/>
      <c r="P742" s="193"/>
      <c r="Q742" s="193"/>
      <c r="R742" s="193"/>
      <c r="S742" s="193"/>
      <c r="T742" s="193"/>
      <c r="U742" s="193"/>
      <c r="V742" s="193"/>
    </row>
    <row r="743" spans="1:22" ht="12.75" customHeight="1">
      <c r="A743" s="540"/>
      <c r="B743" s="559"/>
      <c r="C743" s="209"/>
      <c r="D743" s="208"/>
      <c r="E743" s="210"/>
      <c r="F743" s="211"/>
      <c r="G743" s="237"/>
      <c r="H743" s="206"/>
      <c r="I743" s="206"/>
      <c r="J743" s="206"/>
      <c r="K743" s="207"/>
      <c r="L743" s="193"/>
      <c r="M743" s="193"/>
      <c r="N743" s="193"/>
      <c r="O743" s="193"/>
      <c r="P743" s="193"/>
      <c r="Q743" s="193"/>
      <c r="R743" s="193"/>
      <c r="S743" s="193"/>
      <c r="T743" s="193"/>
      <c r="U743" s="193"/>
      <c r="V743" s="193"/>
    </row>
    <row r="744" spans="1:22" ht="12.75" customHeight="1">
      <c r="A744" s="540"/>
      <c r="B744" s="559"/>
      <c r="C744" s="209"/>
      <c r="D744" s="208"/>
      <c r="E744" s="210"/>
      <c r="F744" s="211"/>
      <c r="G744" s="237"/>
      <c r="H744" s="206"/>
      <c r="I744" s="206"/>
      <c r="J744" s="206"/>
      <c r="K744" s="207"/>
      <c r="L744" s="193"/>
      <c r="M744" s="193"/>
      <c r="N744" s="193"/>
      <c r="O744" s="193"/>
      <c r="P744" s="193"/>
      <c r="Q744" s="193"/>
      <c r="R744" s="193"/>
      <c r="S744" s="193"/>
      <c r="T744" s="193"/>
      <c r="U744" s="193"/>
      <c r="V744" s="193"/>
    </row>
    <row r="745" spans="1:22" ht="15" customHeight="1">
      <c r="A745" s="540"/>
      <c r="B745" s="559"/>
      <c r="C745" s="209"/>
      <c r="D745" s="239"/>
      <c r="E745" s="239"/>
      <c r="F745" s="239"/>
      <c r="G745" s="237"/>
      <c r="K745" s="207"/>
    </row>
    <row r="746" spans="1:22" ht="12.75" customHeight="1" thickBot="1">
      <c r="A746" s="541" t="s">
        <v>11</v>
      </c>
      <c r="B746" s="534"/>
      <c r="C746" s="534"/>
      <c r="D746" s="534"/>
      <c r="E746" s="534"/>
      <c r="F746" s="530"/>
      <c r="G746" s="253">
        <f>ROUNDUP((SUM(G741:G745)),2)</f>
        <v>48.9</v>
      </c>
      <c r="H746" s="199"/>
      <c r="I746" s="212"/>
      <c r="J746" s="212"/>
      <c r="K746" s="213"/>
      <c r="L746" s="193"/>
      <c r="N746" s="193"/>
      <c r="O746" s="193"/>
      <c r="P746" s="193"/>
      <c r="Q746" s="193"/>
      <c r="R746" s="193"/>
      <c r="S746" s="193"/>
      <c r="T746" s="193"/>
      <c r="U746" s="193"/>
      <c r="V746" s="193"/>
    </row>
    <row r="747" spans="1:22" ht="12.75" customHeight="1" thickBot="1">
      <c r="A747" s="542"/>
      <c r="B747" s="543"/>
      <c r="C747" s="543"/>
      <c r="D747" s="543"/>
      <c r="E747" s="543"/>
      <c r="F747" s="543"/>
      <c r="G747" s="543"/>
      <c r="H747" s="543"/>
      <c r="I747" s="543"/>
      <c r="J747" s="543"/>
      <c r="K747" s="544"/>
      <c r="L747" s="193"/>
      <c r="M747" s="193"/>
      <c r="N747" s="193"/>
      <c r="O747" s="193"/>
      <c r="P747" s="193"/>
      <c r="Q747" s="193"/>
      <c r="R747" s="193"/>
      <c r="S747" s="193"/>
      <c r="T747" s="193"/>
      <c r="U747" s="193"/>
      <c r="V747" s="193"/>
    </row>
    <row r="748" spans="1:22" ht="12.75" customHeight="1">
      <c r="A748" s="214"/>
      <c r="B748" s="215"/>
      <c r="C748" s="215"/>
      <c r="D748" s="215"/>
      <c r="E748" s="215"/>
      <c r="F748" s="215"/>
      <c r="G748" s="215"/>
      <c r="H748" s="215"/>
      <c r="I748" s="215"/>
      <c r="J748" s="215"/>
      <c r="K748" s="216"/>
      <c r="L748" s="193"/>
      <c r="M748" s="193"/>
      <c r="N748" s="193"/>
      <c r="O748" s="193"/>
      <c r="P748" s="193"/>
      <c r="Q748" s="193"/>
      <c r="R748" s="193"/>
      <c r="S748" s="193"/>
      <c r="T748" s="193"/>
      <c r="U748" s="193"/>
      <c r="V748" s="193"/>
    </row>
    <row r="749" spans="1:22" ht="50.25" customHeight="1">
      <c r="A749" s="545"/>
      <c r="B749" s="546"/>
      <c r="C749" s="546"/>
      <c r="D749" s="546"/>
      <c r="E749" s="546"/>
      <c r="F749" s="546"/>
      <c r="G749" s="546"/>
      <c r="H749" s="546"/>
      <c r="I749" s="546"/>
      <c r="J749" s="193"/>
      <c r="K749" s="217"/>
      <c r="L749" s="193"/>
      <c r="M749" s="193"/>
      <c r="N749" s="193"/>
      <c r="O749" s="193"/>
      <c r="P749" s="193"/>
      <c r="Q749" s="193"/>
      <c r="R749" s="193"/>
      <c r="S749" s="193"/>
      <c r="T749" s="193"/>
      <c r="U749" s="193"/>
      <c r="V749" s="193"/>
    </row>
    <row r="750" spans="1:22" ht="12.75" customHeight="1">
      <c r="A750" s="547" t="s">
        <v>519</v>
      </c>
      <c r="B750" s="546"/>
      <c r="C750" s="546"/>
      <c r="D750" s="219"/>
      <c r="E750" s="219"/>
      <c r="F750" s="548" t="s">
        <v>519</v>
      </c>
      <c r="G750" s="546"/>
      <c r="H750" s="546"/>
      <c r="I750" s="219"/>
      <c r="J750" s="193"/>
      <c r="K750" s="217"/>
      <c r="L750" s="193"/>
      <c r="M750" s="193"/>
      <c r="N750" s="193"/>
      <c r="O750" s="193"/>
      <c r="P750" s="193"/>
      <c r="Q750" s="193"/>
      <c r="R750" s="193"/>
      <c r="S750" s="193"/>
      <c r="T750" s="193"/>
      <c r="U750" s="193"/>
      <c r="V750" s="193"/>
    </row>
    <row r="751" spans="1:22" ht="12.75" customHeight="1" thickBot="1">
      <c r="A751" s="549" t="s">
        <v>520</v>
      </c>
      <c r="B751" s="550"/>
      <c r="C751" s="550"/>
      <c r="D751" s="220"/>
      <c r="E751" s="220"/>
      <c r="F751" s="551" t="s">
        <v>520</v>
      </c>
      <c r="G751" s="550"/>
      <c r="H751" s="550"/>
      <c r="I751" s="220"/>
      <c r="J751" s="221"/>
      <c r="K751" s="222"/>
      <c r="L751" s="193"/>
      <c r="M751" s="193"/>
      <c r="N751" s="193"/>
      <c r="O751" s="193"/>
      <c r="P751" s="193"/>
      <c r="Q751" s="193"/>
      <c r="R751" s="193"/>
      <c r="S751" s="193"/>
      <c r="T751" s="193"/>
      <c r="U751" s="193"/>
      <c r="V751" s="193"/>
    </row>
    <row r="752" spans="1:22" ht="12.75" customHeight="1">
      <c r="A752" s="507" t="s">
        <v>508</v>
      </c>
      <c r="B752" s="508"/>
      <c r="C752" s="508"/>
      <c r="D752" s="508"/>
      <c r="E752" s="508"/>
      <c r="F752" s="508"/>
      <c r="G752" s="508"/>
      <c r="H752" s="508"/>
      <c r="I752" s="508"/>
      <c r="J752" s="508"/>
      <c r="K752" s="509"/>
      <c r="L752" s="193"/>
      <c r="M752" s="193"/>
      <c r="N752" s="193"/>
      <c r="O752" s="193"/>
      <c r="P752" s="193"/>
      <c r="Q752" s="193"/>
      <c r="R752" s="193"/>
      <c r="S752" s="193"/>
      <c r="T752" s="193"/>
      <c r="U752" s="193"/>
      <c r="V752" s="193"/>
    </row>
    <row r="753" spans="1:22" ht="12.75" customHeight="1" thickBot="1">
      <c r="A753" s="510"/>
      <c r="B753" s="511"/>
      <c r="C753" s="511"/>
      <c r="D753" s="511"/>
      <c r="E753" s="511"/>
      <c r="F753" s="511"/>
      <c r="G753" s="511"/>
      <c r="H753" s="511"/>
      <c r="I753" s="511"/>
      <c r="J753" s="511"/>
      <c r="K753" s="512"/>
      <c r="L753" s="193"/>
      <c r="M753" s="193"/>
      <c r="N753" s="193"/>
      <c r="O753" s="193"/>
      <c r="P753" s="193"/>
      <c r="Q753" s="193"/>
      <c r="R753" s="193"/>
      <c r="S753" s="193"/>
      <c r="T753" s="193"/>
      <c r="U753" s="193"/>
      <c r="V753" s="193"/>
    </row>
    <row r="754" spans="1:22" ht="42" customHeight="1">
      <c r="A754" s="195" t="s">
        <v>509</v>
      </c>
      <c r="B754" s="513" t="str">
        <f>$B$3</f>
        <v>OPTIMIZACIÓN Y MEJORAMIENTO DE LOS SISTEMAS DE ACUEDUCTO EN EL ÁREA RURAL DEL MUNICIPIO DE TUNJA-BOYACÁ</v>
      </c>
      <c r="C754" s="514"/>
      <c r="D754" s="514"/>
      <c r="E754" s="514"/>
      <c r="F754" s="514"/>
      <c r="G754" s="514"/>
      <c r="H754" s="514"/>
      <c r="I754" s="514"/>
      <c r="J754" s="514"/>
      <c r="K754" s="515"/>
      <c r="L754" s="193"/>
      <c r="M754" s="193"/>
      <c r="N754" s="193"/>
      <c r="O754" s="193"/>
      <c r="P754" s="193"/>
      <c r="Q754" s="193"/>
      <c r="R754" s="193"/>
      <c r="S754" s="193"/>
      <c r="T754" s="193"/>
      <c r="U754" s="193"/>
      <c r="V754" s="193"/>
    </row>
    <row r="755" spans="1:22" ht="12.75" customHeight="1">
      <c r="A755" s="516" t="s">
        <v>510</v>
      </c>
      <c r="B755" s="517"/>
      <c r="C755" s="518"/>
      <c r="D755" s="519"/>
      <c r="E755" s="519"/>
      <c r="F755" s="517"/>
      <c r="G755" s="520" t="s">
        <v>511</v>
      </c>
      <c r="H755" s="517"/>
      <c r="I755" s="520"/>
      <c r="J755" s="519"/>
      <c r="K755" s="521"/>
      <c r="L755" s="193"/>
      <c r="M755" s="193"/>
      <c r="N755" s="193"/>
      <c r="O755" s="193"/>
      <c r="P755" s="193"/>
      <c r="Q755" s="193"/>
      <c r="R755" s="193"/>
      <c r="S755" s="193"/>
      <c r="T755" s="193"/>
      <c r="U755" s="193"/>
      <c r="V755" s="193"/>
    </row>
    <row r="756" spans="1:22" ht="39.75" customHeight="1" thickBot="1">
      <c r="A756" s="196" t="s">
        <v>8</v>
      </c>
      <c r="B756" s="522" t="s">
        <v>327</v>
      </c>
      <c r="C756" s="523"/>
      <c r="D756" s="524" t="s">
        <v>10</v>
      </c>
      <c r="E756" s="525"/>
      <c r="F756" s="523"/>
      <c r="G756" s="526" t="s">
        <v>263</v>
      </c>
      <c r="H756" s="525"/>
      <c r="I756" s="525"/>
      <c r="J756" s="197" t="s">
        <v>9</v>
      </c>
      <c r="K756" s="198" t="s">
        <v>12</v>
      </c>
      <c r="L756" s="193"/>
      <c r="M756" s="193"/>
      <c r="N756" s="193"/>
      <c r="O756" s="193"/>
      <c r="P756" s="193"/>
      <c r="Q756" s="193"/>
      <c r="R756" s="193"/>
      <c r="S756" s="193"/>
      <c r="T756" s="193"/>
      <c r="U756" s="193"/>
      <c r="V756" s="193"/>
    </row>
    <row r="757" spans="1:22" ht="12.75" customHeight="1">
      <c r="A757" s="527" t="s">
        <v>512</v>
      </c>
      <c r="B757" s="528"/>
      <c r="C757" s="531" t="s">
        <v>5</v>
      </c>
      <c r="D757" s="533" t="s">
        <v>513</v>
      </c>
      <c r="E757" s="534"/>
      <c r="F757" s="530"/>
      <c r="G757" s="531" t="s">
        <v>11</v>
      </c>
      <c r="H757" s="535" t="s">
        <v>514</v>
      </c>
      <c r="I757" s="511"/>
      <c r="J757" s="511"/>
      <c r="K757" s="512"/>
      <c r="L757" s="193"/>
      <c r="M757" s="193"/>
      <c r="N757" s="193"/>
      <c r="O757" s="193"/>
      <c r="P757" s="193"/>
      <c r="Q757" s="193"/>
      <c r="R757" s="193"/>
      <c r="S757" s="193"/>
      <c r="T757" s="193"/>
      <c r="U757" s="193"/>
      <c r="V757" s="193"/>
    </row>
    <row r="758" spans="1:22" ht="12.75" customHeight="1">
      <c r="A758" s="510"/>
      <c r="B758" s="528"/>
      <c r="C758" s="558"/>
      <c r="D758" s="226" t="s">
        <v>515</v>
      </c>
      <c r="E758" s="226" t="s">
        <v>516</v>
      </c>
      <c r="F758" s="226" t="s">
        <v>517</v>
      </c>
      <c r="G758" s="558"/>
      <c r="H758" s="536"/>
      <c r="I758" s="534"/>
      <c r="J758" s="534"/>
      <c r="K758" s="537"/>
      <c r="L758" s="193"/>
      <c r="M758" s="193"/>
      <c r="N758" s="193"/>
      <c r="O758" s="193"/>
      <c r="P758" s="193"/>
      <c r="Q758" s="193"/>
      <c r="R758" s="193"/>
      <c r="S758" s="193"/>
      <c r="T758" s="193"/>
      <c r="U758" s="193"/>
      <c r="V758" s="193"/>
    </row>
    <row r="759" spans="1:22" ht="12.75" customHeight="1">
      <c r="A759" s="540" t="s">
        <v>538</v>
      </c>
      <c r="B759" s="559"/>
      <c r="C759" s="209">
        <v>124.5</v>
      </c>
      <c r="D759" s="208"/>
      <c r="E759" s="210"/>
      <c r="F759" s="208"/>
      <c r="G759" s="237">
        <f>C759</f>
        <v>124.5</v>
      </c>
      <c r="H759" s="206"/>
      <c r="I759" s="206"/>
      <c r="J759" s="206"/>
      <c r="K759" s="207"/>
      <c r="L759" s="193"/>
      <c r="M759" s="193"/>
      <c r="N759" s="193"/>
      <c r="O759" s="193"/>
      <c r="P759" s="193"/>
      <c r="Q759" s="193"/>
      <c r="R759" s="193"/>
      <c r="S759" s="193"/>
      <c r="T759" s="193"/>
      <c r="U759" s="193"/>
      <c r="V759" s="193"/>
    </row>
    <row r="760" spans="1:22" ht="12.75" customHeight="1">
      <c r="A760" s="540"/>
      <c r="B760" s="559"/>
      <c r="C760" s="209"/>
      <c r="D760" s="208"/>
      <c r="E760" s="210"/>
      <c r="F760" s="208"/>
      <c r="G760" s="237"/>
      <c r="H760" s="206"/>
      <c r="I760" s="206"/>
      <c r="J760" s="206"/>
      <c r="K760" s="207"/>
      <c r="L760" s="193"/>
      <c r="M760" s="193"/>
      <c r="N760" s="193"/>
      <c r="O760" s="193"/>
      <c r="P760" s="193"/>
      <c r="Q760" s="193"/>
      <c r="R760" s="193"/>
      <c r="S760" s="193"/>
      <c r="T760" s="193"/>
      <c r="U760" s="193"/>
      <c r="V760" s="193"/>
    </row>
    <row r="761" spans="1:22" ht="12.75" customHeight="1">
      <c r="A761" s="540"/>
      <c r="B761" s="559"/>
      <c r="C761" s="209"/>
      <c r="D761" s="208"/>
      <c r="E761" s="210"/>
      <c r="F761" s="211"/>
      <c r="G761" s="237"/>
      <c r="H761" s="206"/>
      <c r="I761" s="206"/>
      <c r="J761" s="206"/>
      <c r="K761" s="207"/>
      <c r="L761" s="193"/>
      <c r="M761" s="193"/>
      <c r="N761" s="193"/>
      <c r="O761" s="193"/>
      <c r="P761" s="193"/>
      <c r="Q761" s="193"/>
      <c r="R761" s="193"/>
      <c r="S761" s="193"/>
      <c r="T761" s="193"/>
      <c r="U761" s="193"/>
      <c r="V761" s="193"/>
    </row>
    <row r="762" spans="1:22" ht="12.75" customHeight="1">
      <c r="A762" s="540"/>
      <c r="B762" s="559"/>
      <c r="C762" s="209"/>
      <c r="D762" s="208"/>
      <c r="E762" s="210"/>
      <c r="F762" s="211"/>
      <c r="G762" s="237"/>
      <c r="H762" s="206"/>
      <c r="I762" s="206"/>
      <c r="J762" s="206"/>
      <c r="K762" s="207"/>
      <c r="L762" s="193"/>
      <c r="M762" s="193"/>
      <c r="N762" s="193"/>
      <c r="O762" s="193"/>
      <c r="P762" s="193"/>
      <c r="Q762" s="193"/>
      <c r="R762" s="193"/>
      <c r="S762" s="193"/>
      <c r="T762" s="193"/>
      <c r="U762" s="193"/>
      <c r="V762" s="193"/>
    </row>
    <row r="763" spans="1:22" ht="15" customHeight="1">
      <c r="A763" s="540"/>
      <c r="B763" s="559"/>
      <c r="C763" s="209"/>
      <c r="D763" s="239"/>
      <c r="E763" s="239"/>
      <c r="F763" s="239"/>
      <c r="G763" s="237"/>
      <c r="K763" s="207"/>
    </row>
    <row r="764" spans="1:22" ht="12.75" customHeight="1" thickBot="1">
      <c r="A764" s="541" t="s">
        <v>11</v>
      </c>
      <c r="B764" s="534"/>
      <c r="C764" s="534"/>
      <c r="D764" s="534"/>
      <c r="E764" s="534"/>
      <c r="F764" s="530"/>
      <c r="G764" s="253">
        <f>ROUNDUP((SUM(G759:G763)),2)</f>
        <v>124.5</v>
      </c>
      <c r="H764" s="199"/>
      <c r="I764" s="212"/>
      <c r="J764" s="212"/>
      <c r="K764" s="213"/>
      <c r="L764" s="193"/>
      <c r="N764" s="193"/>
      <c r="O764" s="193"/>
      <c r="P764" s="193"/>
      <c r="Q764" s="193"/>
      <c r="R764" s="193"/>
      <c r="S764" s="193"/>
      <c r="T764" s="193"/>
      <c r="U764" s="193"/>
      <c r="V764" s="193"/>
    </row>
    <row r="765" spans="1:22" ht="12.75" customHeight="1" thickBot="1">
      <c r="A765" s="542"/>
      <c r="B765" s="543"/>
      <c r="C765" s="543"/>
      <c r="D765" s="543"/>
      <c r="E765" s="543"/>
      <c r="F765" s="543"/>
      <c r="G765" s="543"/>
      <c r="H765" s="543"/>
      <c r="I765" s="543"/>
      <c r="J765" s="543"/>
      <c r="K765" s="544"/>
      <c r="L765" s="193"/>
      <c r="M765" s="193"/>
      <c r="N765" s="193"/>
      <c r="O765" s="193"/>
      <c r="P765" s="193"/>
      <c r="Q765" s="193"/>
      <c r="R765" s="193"/>
      <c r="S765" s="193"/>
      <c r="T765" s="193"/>
      <c r="U765" s="193"/>
      <c r="V765" s="193"/>
    </row>
    <row r="766" spans="1:22" ht="12.75" customHeight="1">
      <c r="A766" s="214"/>
      <c r="B766" s="215"/>
      <c r="C766" s="215"/>
      <c r="D766" s="215"/>
      <c r="E766" s="215"/>
      <c r="F766" s="215"/>
      <c r="G766" s="215"/>
      <c r="H766" s="215"/>
      <c r="I766" s="215"/>
      <c r="J766" s="215"/>
      <c r="K766" s="216"/>
      <c r="L766" s="193"/>
      <c r="M766" s="193"/>
      <c r="N766" s="193"/>
      <c r="O766" s="193"/>
      <c r="P766" s="193"/>
      <c r="Q766" s="193"/>
      <c r="R766" s="193"/>
      <c r="S766" s="193"/>
      <c r="T766" s="193"/>
      <c r="U766" s="193"/>
      <c r="V766" s="193"/>
    </row>
    <row r="767" spans="1:22" ht="50.25" customHeight="1">
      <c r="A767" s="545"/>
      <c r="B767" s="546"/>
      <c r="C767" s="546"/>
      <c r="D767" s="546"/>
      <c r="E767" s="546"/>
      <c r="F767" s="546"/>
      <c r="G767" s="546"/>
      <c r="H767" s="546"/>
      <c r="I767" s="546"/>
      <c r="J767" s="193"/>
      <c r="K767" s="217"/>
      <c r="L767" s="193"/>
      <c r="M767" s="193"/>
      <c r="N767" s="193"/>
      <c r="O767" s="193"/>
      <c r="P767" s="193"/>
      <c r="Q767" s="193"/>
      <c r="R767" s="193"/>
      <c r="S767" s="193"/>
      <c r="T767" s="193"/>
      <c r="U767" s="193"/>
      <c r="V767" s="193"/>
    </row>
    <row r="768" spans="1:22" ht="12.75" customHeight="1">
      <c r="A768" s="547" t="s">
        <v>519</v>
      </c>
      <c r="B768" s="546"/>
      <c r="C768" s="546"/>
      <c r="D768" s="219"/>
      <c r="E768" s="219"/>
      <c r="F768" s="548" t="s">
        <v>519</v>
      </c>
      <c r="G768" s="546"/>
      <c r="H768" s="546"/>
      <c r="I768" s="219"/>
      <c r="J768" s="193"/>
      <c r="K768" s="217"/>
      <c r="L768" s="193"/>
      <c r="M768" s="193"/>
      <c r="N768" s="193"/>
      <c r="O768" s="193"/>
      <c r="P768" s="193"/>
      <c r="Q768" s="193"/>
      <c r="R768" s="193"/>
      <c r="S768" s="193"/>
      <c r="T768" s="193"/>
      <c r="U768" s="193"/>
      <c r="V768" s="193"/>
    </row>
    <row r="769" spans="1:22" ht="12.75" customHeight="1" thickBot="1">
      <c r="A769" s="549" t="s">
        <v>520</v>
      </c>
      <c r="B769" s="550"/>
      <c r="C769" s="550"/>
      <c r="D769" s="220"/>
      <c r="E769" s="220"/>
      <c r="F769" s="551" t="s">
        <v>520</v>
      </c>
      <c r="G769" s="550"/>
      <c r="H769" s="550"/>
      <c r="I769" s="220"/>
      <c r="J769" s="221"/>
      <c r="K769" s="222"/>
      <c r="L769" s="193"/>
      <c r="M769" s="193"/>
      <c r="N769" s="193"/>
      <c r="O769" s="193"/>
      <c r="P769" s="193"/>
      <c r="Q769" s="193"/>
      <c r="R769" s="193"/>
      <c r="S769" s="193"/>
      <c r="T769" s="193"/>
      <c r="U769" s="193"/>
      <c r="V769" s="193"/>
    </row>
    <row r="770" spans="1:22" ht="12.75" customHeight="1">
      <c r="A770" s="507" t="s">
        <v>508</v>
      </c>
      <c r="B770" s="508"/>
      <c r="C770" s="508"/>
      <c r="D770" s="508"/>
      <c r="E770" s="508"/>
      <c r="F770" s="508"/>
      <c r="G770" s="508"/>
      <c r="H770" s="508"/>
      <c r="I770" s="508"/>
      <c r="J770" s="508"/>
      <c r="K770" s="509"/>
      <c r="L770" s="193"/>
      <c r="M770" s="193"/>
      <c r="N770" s="193"/>
      <c r="O770" s="193"/>
      <c r="P770" s="193"/>
      <c r="Q770" s="193"/>
      <c r="R770" s="193"/>
      <c r="S770" s="193"/>
      <c r="T770" s="193"/>
      <c r="U770" s="193"/>
      <c r="V770" s="193"/>
    </row>
    <row r="771" spans="1:22" ht="12.75" customHeight="1" thickBot="1">
      <c r="A771" s="510"/>
      <c r="B771" s="511"/>
      <c r="C771" s="511"/>
      <c r="D771" s="511"/>
      <c r="E771" s="511"/>
      <c r="F771" s="511"/>
      <c r="G771" s="511"/>
      <c r="H771" s="511"/>
      <c r="I771" s="511"/>
      <c r="J771" s="511"/>
      <c r="K771" s="512"/>
      <c r="L771" s="193"/>
      <c r="M771" s="193"/>
      <c r="N771" s="193"/>
      <c r="O771" s="193"/>
      <c r="P771" s="193"/>
      <c r="Q771" s="193"/>
      <c r="R771" s="193"/>
      <c r="S771" s="193"/>
      <c r="T771" s="193"/>
      <c r="U771" s="193"/>
      <c r="V771" s="193"/>
    </row>
    <row r="772" spans="1:22" ht="42" customHeight="1">
      <c r="A772" s="195" t="s">
        <v>509</v>
      </c>
      <c r="B772" s="513" t="str">
        <f>$B$3</f>
        <v>OPTIMIZACIÓN Y MEJORAMIENTO DE LOS SISTEMAS DE ACUEDUCTO EN EL ÁREA RURAL DEL MUNICIPIO DE TUNJA-BOYACÁ</v>
      </c>
      <c r="C772" s="514"/>
      <c r="D772" s="514"/>
      <c r="E772" s="514"/>
      <c r="F772" s="514"/>
      <c r="G772" s="514"/>
      <c r="H772" s="514"/>
      <c r="I772" s="514"/>
      <c r="J772" s="514"/>
      <c r="K772" s="515"/>
      <c r="L772" s="193"/>
      <c r="M772" s="193"/>
      <c r="N772" s="193"/>
      <c r="O772" s="193"/>
      <c r="P772" s="193"/>
      <c r="Q772" s="193"/>
      <c r="R772" s="193"/>
      <c r="S772" s="193"/>
      <c r="T772" s="193"/>
      <c r="U772" s="193"/>
      <c r="V772" s="193"/>
    </row>
    <row r="773" spans="1:22" ht="12.75" customHeight="1">
      <c r="A773" s="516" t="s">
        <v>510</v>
      </c>
      <c r="B773" s="517"/>
      <c r="C773" s="518"/>
      <c r="D773" s="519"/>
      <c r="E773" s="519"/>
      <c r="F773" s="517"/>
      <c r="G773" s="520" t="s">
        <v>511</v>
      </c>
      <c r="H773" s="517"/>
      <c r="I773" s="520"/>
      <c r="J773" s="519"/>
      <c r="K773" s="521"/>
      <c r="L773" s="193"/>
      <c r="M773" s="193"/>
      <c r="N773" s="193"/>
      <c r="O773" s="193"/>
      <c r="P773" s="193"/>
      <c r="Q773" s="193"/>
      <c r="R773" s="193"/>
      <c r="S773" s="193"/>
      <c r="T773" s="193"/>
      <c r="U773" s="193"/>
      <c r="V773" s="193"/>
    </row>
    <row r="774" spans="1:22" ht="39.75" customHeight="1" thickBot="1">
      <c r="A774" s="196" t="s">
        <v>8</v>
      </c>
      <c r="B774" s="522" t="s">
        <v>26</v>
      </c>
      <c r="C774" s="523"/>
      <c r="D774" s="524" t="s">
        <v>10</v>
      </c>
      <c r="E774" s="525"/>
      <c r="F774" s="523"/>
      <c r="G774" s="526" t="s">
        <v>266</v>
      </c>
      <c r="H774" s="525"/>
      <c r="I774" s="525"/>
      <c r="J774" s="197" t="s">
        <v>9</v>
      </c>
      <c r="K774" s="198" t="s">
        <v>9</v>
      </c>
      <c r="L774" s="193"/>
      <c r="M774" s="193"/>
      <c r="N774" s="193"/>
      <c r="O774" s="193"/>
      <c r="P774" s="193"/>
      <c r="Q774" s="193"/>
      <c r="R774" s="193"/>
      <c r="S774" s="193"/>
      <c r="T774" s="193"/>
      <c r="U774" s="193"/>
      <c r="V774" s="193"/>
    </row>
    <row r="775" spans="1:22" ht="12.75" customHeight="1">
      <c r="A775" s="527" t="s">
        <v>512</v>
      </c>
      <c r="B775" s="528"/>
      <c r="C775" s="531" t="s">
        <v>5</v>
      </c>
      <c r="D775" s="533" t="s">
        <v>513</v>
      </c>
      <c r="E775" s="534"/>
      <c r="F775" s="530"/>
      <c r="G775" s="531" t="s">
        <v>11</v>
      </c>
      <c r="H775" s="535" t="s">
        <v>514</v>
      </c>
      <c r="I775" s="511"/>
      <c r="J775" s="511"/>
      <c r="K775" s="512"/>
      <c r="L775" s="193"/>
      <c r="M775" s="193"/>
      <c r="N775" s="193"/>
      <c r="O775" s="193"/>
      <c r="P775" s="193"/>
      <c r="Q775" s="193"/>
      <c r="R775" s="193"/>
      <c r="S775" s="193"/>
      <c r="T775" s="193"/>
      <c r="U775" s="193"/>
      <c r="V775" s="193"/>
    </row>
    <row r="776" spans="1:22" ht="12.75" customHeight="1">
      <c r="A776" s="510"/>
      <c r="B776" s="528"/>
      <c r="C776" s="558"/>
      <c r="D776" s="226" t="s">
        <v>542</v>
      </c>
      <c r="E776" s="226" t="s">
        <v>516</v>
      </c>
      <c r="F776" s="226" t="s">
        <v>517</v>
      </c>
      <c r="G776" s="558"/>
      <c r="H776" s="536"/>
      <c r="I776" s="534"/>
      <c r="J776" s="534"/>
      <c r="K776" s="537"/>
      <c r="L776" s="193"/>
      <c r="M776" s="193"/>
      <c r="N776" s="193"/>
      <c r="O776" s="193"/>
      <c r="P776" s="193"/>
      <c r="Q776" s="193"/>
      <c r="R776" s="193"/>
      <c r="S776" s="193"/>
      <c r="T776" s="193"/>
      <c r="U776" s="193"/>
      <c r="V776" s="193"/>
    </row>
    <row r="777" spans="1:22" ht="12.75" customHeight="1">
      <c r="A777" s="566" t="s">
        <v>556</v>
      </c>
      <c r="B777" s="567"/>
      <c r="C777" s="209">
        <v>3</v>
      </c>
      <c r="D777" s="255"/>
      <c r="E777" s="210"/>
      <c r="F777" s="211"/>
      <c r="G777" s="237">
        <f>C777</f>
        <v>3</v>
      </c>
      <c r="H777" s="206"/>
      <c r="I777" s="206"/>
      <c r="J777" s="206"/>
      <c r="K777" s="207"/>
      <c r="L777" s="193"/>
      <c r="M777" s="193"/>
      <c r="N777" s="193"/>
      <c r="O777" s="193"/>
      <c r="P777" s="193"/>
      <c r="Q777" s="193"/>
      <c r="R777" s="193"/>
      <c r="S777" s="193"/>
      <c r="T777" s="193"/>
      <c r="U777" s="193"/>
      <c r="V777" s="193"/>
    </row>
    <row r="778" spans="1:22" ht="12.75" customHeight="1">
      <c r="A778" s="568"/>
      <c r="B778" s="567"/>
      <c r="C778" s="209"/>
      <c r="D778" s="255"/>
      <c r="E778" s="210"/>
      <c r="F778" s="211"/>
      <c r="G778" s="237"/>
      <c r="H778" s="206"/>
      <c r="I778" s="206"/>
      <c r="J778" s="206"/>
      <c r="K778" s="207"/>
      <c r="L778" s="193"/>
      <c r="M778" s="193"/>
      <c r="N778" s="193"/>
      <c r="O778" s="193"/>
      <c r="P778" s="193"/>
      <c r="Q778" s="193"/>
      <c r="R778" s="193"/>
      <c r="S778" s="193"/>
      <c r="T778" s="193"/>
      <c r="U778" s="193"/>
      <c r="V778" s="193"/>
    </row>
    <row r="779" spans="1:22" ht="12.75" customHeight="1">
      <c r="A779" s="540"/>
      <c r="B779" s="559"/>
      <c r="C779" s="209"/>
      <c r="D779" s="208"/>
      <c r="E779" s="210"/>
      <c r="F779" s="211"/>
      <c r="G779" s="237"/>
      <c r="H779" s="206"/>
      <c r="I779" s="206"/>
      <c r="J779" s="206"/>
      <c r="K779" s="207"/>
      <c r="L779" s="193"/>
      <c r="M779" s="193"/>
      <c r="N779" s="193"/>
      <c r="O779" s="193"/>
      <c r="P779" s="193"/>
      <c r="Q779" s="193"/>
      <c r="R779" s="193"/>
      <c r="S779" s="193"/>
      <c r="T779" s="193"/>
      <c r="U779" s="193"/>
      <c r="V779" s="193"/>
    </row>
    <row r="780" spans="1:22" ht="12.75" customHeight="1">
      <c r="A780" s="540"/>
      <c r="B780" s="559"/>
      <c r="C780" s="209"/>
      <c r="D780" s="208"/>
      <c r="E780" s="210"/>
      <c r="F780" s="211"/>
      <c r="G780" s="237"/>
      <c r="H780" s="206"/>
      <c r="I780" s="206"/>
      <c r="J780" s="206"/>
      <c r="K780" s="207"/>
      <c r="L780" s="193"/>
      <c r="M780" s="193"/>
      <c r="N780" s="193"/>
      <c r="O780" s="193"/>
      <c r="P780" s="193"/>
      <c r="Q780" s="193"/>
      <c r="R780" s="193"/>
      <c r="S780" s="193"/>
      <c r="T780" s="193"/>
      <c r="U780" s="193"/>
      <c r="V780" s="193"/>
    </row>
    <row r="781" spans="1:22" ht="15" customHeight="1">
      <c r="A781" s="540"/>
      <c r="B781" s="559"/>
      <c r="C781" s="209"/>
      <c r="D781" s="239"/>
      <c r="E781" s="239"/>
      <c r="F781" s="239"/>
      <c r="G781" s="237"/>
      <c r="K781" s="207"/>
    </row>
    <row r="782" spans="1:22" ht="12.75" customHeight="1" thickBot="1">
      <c r="A782" s="541" t="s">
        <v>11</v>
      </c>
      <c r="B782" s="534"/>
      <c r="C782" s="534"/>
      <c r="D782" s="534"/>
      <c r="E782" s="534"/>
      <c r="F782" s="530"/>
      <c r="G782" s="253">
        <f>ROUNDUP((SUM(G777:G781)),2)</f>
        <v>3</v>
      </c>
      <c r="H782" s="199"/>
      <c r="I782" s="212"/>
      <c r="J782" s="212"/>
      <c r="K782" s="213"/>
      <c r="L782" s="193"/>
      <c r="N782" s="193"/>
      <c r="O782" s="193"/>
      <c r="P782" s="193"/>
      <c r="Q782" s="193"/>
      <c r="R782" s="193"/>
      <c r="S782" s="193"/>
      <c r="T782" s="193"/>
      <c r="U782" s="193"/>
      <c r="V782" s="193"/>
    </row>
    <row r="783" spans="1:22" ht="12.75" customHeight="1" thickBot="1">
      <c r="A783" s="542"/>
      <c r="B783" s="543"/>
      <c r="C783" s="543"/>
      <c r="D783" s="543"/>
      <c r="E783" s="543"/>
      <c r="F783" s="543"/>
      <c r="G783" s="543"/>
      <c r="H783" s="543"/>
      <c r="I783" s="543"/>
      <c r="J783" s="543"/>
      <c r="K783" s="544"/>
      <c r="L783" s="193"/>
      <c r="M783" s="193"/>
      <c r="N783" s="193"/>
      <c r="O783" s="193"/>
      <c r="P783" s="193"/>
      <c r="Q783" s="193"/>
      <c r="R783" s="193"/>
      <c r="S783" s="193"/>
      <c r="T783" s="193"/>
      <c r="U783" s="193"/>
      <c r="V783" s="193"/>
    </row>
    <row r="784" spans="1:22" ht="12.75" customHeight="1">
      <c r="A784" s="214"/>
      <c r="B784" s="215"/>
      <c r="C784" s="215"/>
      <c r="D784" s="215"/>
      <c r="E784" s="215"/>
      <c r="F784" s="215"/>
      <c r="G784" s="215"/>
      <c r="H784" s="215"/>
      <c r="I784" s="215"/>
      <c r="J784" s="215"/>
      <c r="K784" s="216"/>
      <c r="L784" s="193"/>
      <c r="M784" s="193"/>
      <c r="N784" s="193"/>
      <c r="O784" s="193"/>
      <c r="P784" s="193"/>
      <c r="Q784" s="193"/>
      <c r="R784" s="193"/>
      <c r="S784" s="193"/>
      <c r="T784" s="193"/>
      <c r="U784" s="193"/>
      <c r="V784" s="193"/>
    </row>
    <row r="785" spans="1:22" ht="50.25" customHeight="1">
      <c r="A785" s="545"/>
      <c r="B785" s="546"/>
      <c r="C785" s="546"/>
      <c r="D785" s="546"/>
      <c r="E785" s="546"/>
      <c r="F785" s="546"/>
      <c r="G785" s="546"/>
      <c r="H785" s="546"/>
      <c r="I785" s="546"/>
      <c r="J785" s="193"/>
      <c r="K785" s="217"/>
      <c r="L785" s="193"/>
      <c r="M785" s="193"/>
      <c r="N785" s="193"/>
      <c r="O785" s="193"/>
      <c r="P785" s="193"/>
      <c r="Q785" s="193"/>
      <c r="R785" s="193"/>
      <c r="S785" s="193"/>
      <c r="T785" s="193"/>
      <c r="U785" s="193"/>
      <c r="V785" s="193"/>
    </row>
    <row r="786" spans="1:22" ht="12.75" customHeight="1">
      <c r="A786" s="547" t="s">
        <v>519</v>
      </c>
      <c r="B786" s="546"/>
      <c r="C786" s="546"/>
      <c r="D786" s="219"/>
      <c r="E786" s="219"/>
      <c r="F786" s="548" t="s">
        <v>519</v>
      </c>
      <c r="G786" s="546"/>
      <c r="H786" s="546"/>
      <c r="I786" s="219"/>
      <c r="J786" s="193"/>
      <c r="K786" s="217"/>
      <c r="L786" s="193"/>
      <c r="M786" s="193"/>
      <c r="N786" s="193"/>
      <c r="O786" s="193"/>
      <c r="P786" s="193"/>
      <c r="Q786" s="193"/>
      <c r="R786" s="193"/>
      <c r="S786" s="193"/>
      <c r="T786" s="193"/>
      <c r="U786" s="193"/>
      <c r="V786" s="193"/>
    </row>
    <row r="787" spans="1:22" ht="12.75" customHeight="1" thickBot="1">
      <c r="A787" s="549" t="s">
        <v>520</v>
      </c>
      <c r="B787" s="550"/>
      <c r="C787" s="550"/>
      <c r="D787" s="220"/>
      <c r="E787" s="220"/>
      <c r="F787" s="551" t="s">
        <v>520</v>
      </c>
      <c r="G787" s="550"/>
      <c r="H787" s="550"/>
      <c r="I787" s="220"/>
      <c r="J787" s="221"/>
      <c r="K787" s="222"/>
      <c r="L787" s="193"/>
      <c r="M787" s="193"/>
      <c r="N787" s="193"/>
      <c r="O787" s="193"/>
      <c r="P787" s="193"/>
      <c r="Q787" s="193"/>
      <c r="R787" s="193"/>
      <c r="S787" s="193"/>
      <c r="T787" s="193"/>
      <c r="U787" s="193"/>
      <c r="V787" s="193"/>
    </row>
    <row r="788" spans="1:22" ht="12.75" customHeight="1">
      <c r="A788" s="507" t="s">
        <v>508</v>
      </c>
      <c r="B788" s="508"/>
      <c r="C788" s="508"/>
      <c r="D788" s="508"/>
      <c r="E788" s="508"/>
      <c r="F788" s="508"/>
      <c r="G788" s="508"/>
      <c r="H788" s="508"/>
      <c r="I788" s="508"/>
      <c r="J788" s="508"/>
      <c r="K788" s="509"/>
      <c r="L788" s="193"/>
      <c r="M788" s="193"/>
      <c r="N788" s="193"/>
      <c r="O788" s="193"/>
      <c r="P788" s="193"/>
      <c r="Q788" s="193"/>
      <c r="R788" s="193"/>
      <c r="S788" s="193"/>
      <c r="T788" s="193"/>
      <c r="U788" s="193"/>
      <c r="V788" s="193"/>
    </row>
    <row r="789" spans="1:22" ht="12.75" customHeight="1" thickBot="1">
      <c r="A789" s="510"/>
      <c r="B789" s="511"/>
      <c r="C789" s="511"/>
      <c r="D789" s="511"/>
      <c r="E789" s="511"/>
      <c r="F789" s="511"/>
      <c r="G789" s="511"/>
      <c r="H789" s="511"/>
      <c r="I789" s="511"/>
      <c r="J789" s="511"/>
      <c r="K789" s="512"/>
      <c r="L789" s="193"/>
      <c r="M789" s="193"/>
      <c r="N789" s="193"/>
      <c r="O789" s="193"/>
      <c r="P789" s="193"/>
      <c r="Q789" s="193"/>
      <c r="R789" s="193"/>
      <c r="S789" s="193"/>
      <c r="T789" s="193"/>
      <c r="U789" s="193"/>
      <c r="V789" s="193"/>
    </row>
    <row r="790" spans="1:22" ht="42" customHeight="1">
      <c r="A790" s="195" t="s">
        <v>509</v>
      </c>
      <c r="B790" s="513" t="str">
        <f>$B$3</f>
        <v>OPTIMIZACIÓN Y MEJORAMIENTO DE LOS SISTEMAS DE ACUEDUCTO EN EL ÁREA RURAL DEL MUNICIPIO DE TUNJA-BOYACÁ</v>
      </c>
      <c r="C790" s="514"/>
      <c r="D790" s="514"/>
      <c r="E790" s="514"/>
      <c r="F790" s="514"/>
      <c r="G790" s="514"/>
      <c r="H790" s="514"/>
      <c r="I790" s="514"/>
      <c r="J790" s="514"/>
      <c r="K790" s="515"/>
      <c r="L790" s="193"/>
      <c r="M790" s="193"/>
      <c r="N790" s="193"/>
      <c r="O790" s="193"/>
      <c r="P790" s="193"/>
      <c r="Q790" s="193"/>
      <c r="R790" s="193"/>
      <c r="S790" s="193"/>
      <c r="T790" s="193"/>
      <c r="U790" s="193"/>
      <c r="V790" s="193"/>
    </row>
    <row r="791" spans="1:22" ht="12.75" customHeight="1">
      <c r="A791" s="516" t="s">
        <v>510</v>
      </c>
      <c r="B791" s="517"/>
      <c r="C791" s="518"/>
      <c r="D791" s="519"/>
      <c r="E791" s="519"/>
      <c r="F791" s="517"/>
      <c r="G791" s="520" t="s">
        <v>511</v>
      </c>
      <c r="H791" s="517"/>
      <c r="I791" s="520"/>
      <c r="J791" s="519"/>
      <c r="K791" s="521"/>
      <c r="L791" s="193"/>
      <c r="M791" s="193"/>
      <c r="N791" s="193"/>
      <c r="O791" s="193"/>
      <c r="P791" s="193"/>
      <c r="Q791" s="193"/>
      <c r="R791" s="193"/>
      <c r="S791" s="193"/>
      <c r="T791" s="193"/>
      <c r="U791" s="193"/>
      <c r="V791" s="193"/>
    </row>
    <row r="792" spans="1:22" ht="39.75" customHeight="1" thickBot="1">
      <c r="A792" s="196" t="s">
        <v>8</v>
      </c>
      <c r="B792" s="522" t="s">
        <v>27</v>
      </c>
      <c r="C792" s="523"/>
      <c r="D792" s="524" t="s">
        <v>10</v>
      </c>
      <c r="E792" s="525"/>
      <c r="F792" s="523"/>
      <c r="G792" s="526" t="s">
        <v>347</v>
      </c>
      <c r="H792" s="525"/>
      <c r="I792" s="525"/>
      <c r="J792" s="197" t="s">
        <v>9</v>
      </c>
      <c r="K792" s="198" t="s">
        <v>9</v>
      </c>
      <c r="L792" s="193"/>
      <c r="M792" s="193"/>
      <c r="N792" s="193"/>
      <c r="O792" s="193"/>
      <c r="P792" s="193"/>
      <c r="Q792" s="193"/>
      <c r="R792" s="193"/>
      <c r="S792" s="193"/>
      <c r="T792" s="193"/>
      <c r="U792" s="193"/>
      <c r="V792" s="193"/>
    </row>
    <row r="793" spans="1:22" ht="12.75" customHeight="1">
      <c r="A793" s="527" t="s">
        <v>512</v>
      </c>
      <c r="B793" s="528"/>
      <c r="C793" s="531" t="s">
        <v>5</v>
      </c>
      <c r="D793" s="533" t="s">
        <v>513</v>
      </c>
      <c r="E793" s="534"/>
      <c r="F793" s="530"/>
      <c r="G793" s="531" t="s">
        <v>11</v>
      </c>
      <c r="H793" s="535" t="s">
        <v>514</v>
      </c>
      <c r="I793" s="511"/>
      <c r="J793" s="511"/>
      <c r="K793" s="512"/>
      <c r="L793" s="193"/>
      <c r="M793" s="193"/>
      <c r="N793" s="193"/>
      <c r="O793" s="193"/>
      <c r="P793" s="193"/>
      <c r="Q793" s="193"/>
      <c r="R793" s="193"/>
      <c r="S793" s="193"/>
      <c r="T793" s="193"/>
      <c r="U793" s="193"/>
      <c r="V793" s="193"/>
    </row>
    <row r="794" spans="1:22" ht="12.75" customHeight="1">
      <c r="A794" s="510"/>
      <c r="B794" s="528"/>
      <c r="C794" s="558"/>
      <c r="D794" s="226" t="s">
        <v>542</v>
      </c>
      <c r="E794" s="226" t="s">
        <v>516</v>
      </c>
      <c r="F794" s="226" t="s">
        <v>517</v>
      </c>
      <c r="G794" s="558"/>
      <c r="H794" s="536"/>
      <c r="I794" s="534"/>
      <c r="J794" s="534"/>
      <c r="K794" s="537"/>
      <c r="L794" s="193"/>
      <c r="M794" s="193"/>
      <c r="N794" s="193"/>
      <c r="O794" s="193"/>
      <c r="P794" s="193"/>
      <c r="Q794" s="193"/>
      <c r="R794" s="193"/>
      <c r="S794" s="193"/>
      <c r="T794" s="193"/>
      <c r="U794" s="193"/>
      <c r="V794" s="193"/>
    </row>
    <row r="795" spans="1:22" ht="12.75" customHeight="1">
      <c r="A795" s="566" t="s">
        <v>557</v>
      </c>
      <c r="B795" s="567"/>
      <c r="C795" s="209">
        <v>1</v>
      </c>
      <c r="D795" s="255"/>
      <c r="E795" s="210"/>
      <c r="F795" s="211"/>
      <c r="G795" s="237">
        <f>C795</f>
        <v>1</v>
      </c>
      <c r="H795" s="206"/>
      <c r="I795" s="206"/>
      <c r="J795" s="206"/>
      <c r="K795" s="207"/>
      <c r="L795" s="193"/>
      <c r="M795" s="193"/>
      <c r="N795" s="193"/>
      <c r="O795" s="193"/>
      <c r="P795" s="193"/>
      <c r="Q795" s="193"/>
      <c r="R795" s="193"/>
      <c r="S795" s="193"/>
      <c r="T795" s="193"/>
      <c r="U795" s="193"/>
      <c r="V795" s="193"/>
    </row>
    <row r="796" spans="1:22" ht="12.75" customHeight="1">
      <c r="A796" s="568"/>
      <c r="B796" s="567"/>
      <c r="C796" s="209"/>
      <c r="D796" s="255"/>
      <c r="E796" s="210"/>
      <c r="F796" s="211"/>
      <c r="G796" s="237"/>
      <c r="H796" s="206"/>
      <c r="I796" s="206"/>
      <c r="J796" s="206"/>
      <c r="K796" s="207"/>
      <c r="L796" s="193"/>
      <c r="M796" s="193"/>
      <c r="N796" s="193"/>
      <c r="O796" s="193"/>
      <c r="P796" s="193"/>
      <c r="Q796" s="193"/>
      <c r="R796" s="193"/>
      <c r="S796" s="193"/>
      <c r="T796" s="193"/>
      <c r="U796" s="193"/>
      <c r="V796" s="193"/>
    </row>
    <row r="797" spans="1:22" ht="12.75" customHeight="1">
      <c r="A797" s="540"/>
      <c r="B797" s="559"/>
      <c r="C797" s="209"/>
      <c r="D797" s="208"/>
      <c r="E797" s="210"/>
      <c r="F797" s="211"/>
      <c r="G797" s="237"/>
      <c r="H797" s="206"/>
      <c r="I797" s="206"/>
      <c r="J797" s="206"/>
      <c r="K797" s="207"/>
      <c r="L797" s="193"/>
      <c r="M797" s="193"/>
      <c r="N797" s="193"/>
      <c r="O797" s="193"/>
      <c r="P797" s="193"/>
      <c r="Q797" s="193"/>
      <c r="R797" s="193"/>
      <c r="S797" s="193"/>
      <c r="T797" s="193"/>
      <c r="U797" s="193"/>
      <c r="V797" s="193"/>
    </row>
    <row r="798" spans="1:22" ht="12.75" customHeight="1">
      <c r="A798" s="540"/>
      <c r="B798" s="559"/>
      <c r="C798" s="209"/>
      <c r="D798" s="208"/>
      <c r="E798" s="210"/>
      <c r="F798" s="211"/>
      <c r="G798" s="237"/>
      <c r="H798" s="206"/>
      <c r="I798" s="206"/>
      <c r="J798" s="206"/>
      <c r="K798" s="207"/>
      <c r="L798" s="193"/>
      <c r="M798" s="193"/>
      <c r="N798" s="193"/>
      <c r="O798" s="193"/>
      <c r="P798" s="193"/>
      <c r="Q798" s="193"/>
      <c r="R798" s="193"/>
      <c r="S798" s="193"/>
      <c r="T798" s="193"/>
      <c r="U798" s="193"/>
      <c r="V798" s="193"/>
    </row>
    <row r="799" spans="1:22" ht="15" customHeight="1">
      <c r="A799" s="540"/>
      <c r="B799" s="559"/>
      <c r="C799" s="209"/>
      <c r="D799" s="239"/>
      <c r="E799" s="239"/>
      <c r="F799" s="239"/>
      <c r="G799" s="237"/>
      <c r="K799" s="207"/>
    </row>
    <row r="800" spans="1:22" ht="12.75" customHeight="1" thickBot="1">
      <c r="A800" s="541" t="s">
        <v>11</v>
      </c>
      <c r="B800" s="534"/>
      <c r="C800" s="534"/>
      <c r="D800" s="534"/>
      <c r="E800" s="534"/>
      <c r="F800" s="530"/>
      <c r="G800" s="253">
        <f>ROUNDUP((SUM(G795:G799)),2)</f>
        <v>1</v>
      </c>
      <c r="H800" s="199"/>
      <c r="I800" s="212"/>
      <c r="J800" s="212"/>
      <c r="K800" s="213"/>
      <c r="L800" s="193"/>
      <c r="N800" s="193"/>
      <c r="O800" s="193"/>
      <c r="P800" s="193"/>
      <c r="Q800" s="193"/>
      <c r="R800" s="193"/>
      <c r="S800" s="193"/>
      <c r="T800" s="193"/>
      <c r="U800" s="193"/>
      <c r="V800" s="193"/>
    </row>
    <row r="801" spans="1:22" ht="12.75" customHeight="1" thickBot="1">
      <c r="A801" s="542"/>
      <c r="B801" s="543"/>
      <c r="C801" s="543"/>
      <c r="D801" s="543"/>
      <c r="E801" s="543"/>
      <c r="F801" s="543"/>
      <c r="G801" s="543"/>
      <c r="H801" s="543"/>
      <c r="I801" s="543"/>
      <c r="J801" s="543"/>
      <c r="K801" s="544"/>
      <c r="L801" s="193"/>
      <c r="M801" s="193"/>
      <c r="N801" s="193"/>
      <c r="O801" s="193"/>
      <c r="P801" s="193"/>
      <c r="Q801" s="193"/>
      <c r="R801" s="193"/>
      <c r="S801" s="193"/>
      <c r="T801" s="193"/>
      <c r="U801" s="193"/>
      <c r="V801" s="193"/>
    </row>
    <row r="802" spans="1:22" ht="12.75" customHeight="1">
      <c r="A802" s="214"/>
      <c r="B802" s="215"/>
      <c r="C802" s="215"/>
      <c r="D802" s="215"/>
      <c r="E802" s="215"/>
      <c r="F802" s="215"/>
      <c r="G802" s="215"/>
      <c r="H802" s="215"/>
      <c r="I802" s="215"/>
      <c r="J802" s="215"/>
      <c r="K802" s="216"/>
      <c r="L802" s="193"/>
      <c r="M802" s="193"/>
      <c r="N802" s="193"/>
      <c r="O802" s="193"/>
      <c r="P802" s="193"/>
      <c r="Q802" s="193"/>
      <c r="R802" s="193"/>
      <c r="S802" s="193"/>
      <c r="T802" s="193"/>
      <c r="U802" s="193"/>
      <c r="V802" s="193"/>
    </row>
    <row r="803" spans="1:22" ht="50.25" customHeight="1">
      <c r="A803" s="545"/>
      <c r="B803" s="546"/>
      <c r="C803" s="546"/>
      <c r="D803" s="546"/>
      <c r="E803" s="546"/>
      <c r="F803" s="546"/>
      <c r="G803" s="546"/>
      <c r="H803" s="546"/>
      <c r="I803" s="546"/>
      <c r="J803" s="193"/>
      <c r="K803" s="217"/>
      <c r="L803" s="193"/>
      <c r="M803" s="193"/>
      <c r="N803" s="193"/>
      <c r="O803" s="193"/>
      <c r="P803" s="193"/>
      <c r="Q803" s="193"/>
      <c r="R803" s="193"/>
      <c r="S803" s="193"/>
      <c r="T803" s="193"/>
      <c r="U803" s="193"/>
      <c r="V803" s="193"/>
    </row>
    <row r="804" spans="1:22" ht="12.75" customHeight="1">
      <c r="A804" s="547" t="s">
        <v>519</v>
      </c>
      <c r="B804" s="546"/>
      <c r="C804" s="546"/>
      <c r="D804" s="219"/>
      <c r="E804" s="219"/>
      <c r="F804" s="548" t="s">
        <v>519</v>
      </c>
      <c r="G804" s="546"/>
      <c r="H804" s="546"/>
      <c r="I804" s="219"/>
      <c r="J804" s="193"/>
      <c r="K804" s="217"/>
      <c r="L804" s="193"/>
      <c r="M804" s="193"/>
      <c r="N804" s="193"/>
      <c r="O804" s="193"/>
      <c r="P804" s="193"/>
      <c r="Q804" s="193"/>
      <c r="R804" s="193"/>
      <c r="S804" s="193"/>
      <c r="T804" s="193"/>
      <c r="U804" s="193"/>
      <c r="V804" s="193"/>
    </row>
    <row r="805" spans="1:22" ht="12.75" customHeight="1" thickBot="1">
      <c r="A805" s="549" t="s">
        <v>520</v>
      </c>
      <c r="B805" s="550"/>
      <c r="C805" s="550"/>
      <c r="D805" s="220"/>
      <c r="E805" s="220"/>
      <c r="F805" s="551" t="s">
        <v>520</v>
      </c>
      <c r="G805" s="550"/>
      <c r="H805" s="550"/>
      <c r="I805" s="220"/>
      <c r="J805" s="221"/>
      <c r="K805" s="222"/>
      <c r="L805" s="193"/>
      <c r="M805" s="193"/>
      <c r="N805" s="193"/>
      <c r="O805" s="193"/>
      <c r="P805" s="193"/>
      <c r="Q805" s="193"/>
      <c r="R805" s="193"/>
      <c r="S805" s="193"/>
      <c r="T805" s="193"/>
      <c r="U805" s="193"/>
      <c r="V805" s="193"/>
    </row>
    <row r="806" spans="1:22" ht="12.75" customHeight="1">
      <c r="A806" s="507" t="s">
        <v>508</v>
      </c>
      <c r="B806" s="508"/>
      <c r="C806" s="508"/>
      <c r="D806" s="508"/>
      <c r="E806" s="508"/>
      <c r="F806" s="508"/>
      <c r="G806" s="508"/>
      <c r="H806" s="508"/>
      <c r="I806" s="508"/>
      <c r="J806" s="508"/>
      <c r="K806" s="509"/>
      <c r="L806" s="193"/>
      <c r="M806" s="193"/>
      <c r="N806" s="193"/>
      <c r="O806" s="193"/>
      <c r="P806" s="193"/>
      <c r="Q806" s="193"/>
      <c r="R806" s="193"/>
      <c r="S806" s="193"/>
      <c r="T806" s="193"/>
      <c r="U806" s="193"/>
      <c r="V806" s="193"/>
    </row>
    <row r="807" spans="1:22" ht="12.75" customHeight="1" thickBot="1">
      <c r="A807" s="510"/>
      <c r="B807" s="511"/>
      <c r="C807" s="511"/>
      <c r="D807" s="511"/>
      <c r="E807" s="511"/>
      <c r="F807" s="511"/>
      <c r="G807" s="511"/>
      <c r="H807" s="511"/>
      <c r="I807" s="511"/>
      <c r="J807" s="511"/>
      <c r="K807" s="512"/>
      <c r="L807" s="193"/>
      <c r="M807" s="193"/>
      <c r="N807" s="193"/>
      <c r="O807" s="193"/>
      <c r="P807" s="193"/>
      <c r="Q807" s="193"/>
      <c r="R807" s="193"/>
      <c r="S807" s="193"/>
      <c r="T807" s="193"/>
      <c r="U807" s="193"/>
      <c r="V807" s="193"/>
    </row>
    <row r="808" spans="1:22" ht="42" customHeight="1">
      <c r="A808" s="195" t="s">
        <v>509</v>
      </c>
      <c r="B808" s="513" t="str">
        <f>$B$3</f>
        <v>OPTIMIZACIÓN Y MEJORAMIENTO DE LOS SISTEMAS DE ACUEDUCTO EN EL ÁREA RURAL DEL MUNICIPIO DE TUNJA-BOYACÁ</v>
      </c>
      <c r="C808" s="514"/>
      <c r="D808" s="514"/>
      <c r="E808" s="514"/>
      <c r="F808" s="514"/>
      <c r="G808" s="514"/>
      <c r="H808" s="514"/>
      <c r="I808" s="514"/>
      <c r="J808" s="514"/>
      <c r="K808" s="515"/>
      <c r="L808" s="193"/>
      <c r="M808" s="193"/>
      <c r="N808" s="193"/>
      <c r="O808" s="193"/>
      <c r="P808" s="193"/>
      <c r="Q808" s="193"/>
      <c r="R808" s="193"/>
      <c r="S808" s="193"/>
      <c r="T808" s="193"/>
      <c r="U808" s="193"/>
      <c r="V808" s="193"/>
    </row>
    <row r="809" spans="1:22" ht="12.75" customHeight="1">
      <c r="A809" s="516" t="s">
        <v>510</v>
      </c>
      <c r="B809" s="517"/>
      <c r="C809" s="518"/>
      <c r="D809" s="519"/>
      <c r="E809" s="519"/>
      <c r="F809" s="517"/>
      <c r="G809" s="520" t="s">
        <v>511</v>
      </c>
      <c r="H809" s="517"/>
      <c r="I809" s="520"/>
      <c r="J809" s="519"/>
      <c r="K809" s="521"/>
      <c r="L809" s="193"/>
      <c r="M809" s="193"/>
      <c r="N809" s="193"/>
      <c r="O809" s="193"/>
      <c r="P809" s="193"/>
      <c r="Q809" s="193"/>
      <c r="R809" s="193"/>
      <c r="S809" s="193"/>
      <c r="T809" s="193"/>
      <c r="U809" s="193"/>
      <c r="V809" s="193"/>
    </row>
    <row r="810" spans="1:22" ht="39.75" customHeight="1" thickBot="1">
      <c r="A810" s="196" t="s">
        <v>8</v>
      </c>
      <c r="B810" s="522" t="s">
        <v>28</v>
      </c>
      <c r="C810" s="523"/>
      <c r="D810" s="524" t="s">
        <v>10</v>
      </c>
      <c r="E810" s="525"/>
      <c r="F810" s="523"/>
      <c r="G810" s="526" t="s">
        <v>265</v>
      </c>
      <c r="H810" s="525"/>
      <c r="I810" s="525"/>
      <c r="J810" s="197" t="s">
        <v>9</v>
      </c>
      <c r="K810" s="198" t="s">
        <v>9</v>
      </c>
      <c r="L810" s="193"/>
      <c r="M810" s="193"/>
      <c r="N810" s="193"/>
      <c r="O810" s="193"/>
      <c r="P810" s="193"/>
      <c r="Q810" s="193"/>
      <c r="R810" s="193"/>
      <c r="S810" s="193"/>
      <c r="T810" s="193"/>
      <c r="U810" s="193"/>
      <c r="V810" s="193"/>
    </row>
    <row r="811" spans="1:22" ht="12.75" customHeight="1">
      <c r="A811" s="527" t="s">
        <v>512</v>
      </c>
      <c r="B811" s="528"/>
      <c r="C811" s="531" t="s">
        <v>5</v>
      </c>
      <c r="D811" s="533" t="s">
        <v>513</v>
      </c>
      <c r="E811" s="534"/>
      <c r="F811" s="530"/>
      <c r="G811" s="531" t="s">
        <v>11</v>
      </c>
      <c r="H811" s="535" t="s">
        <v>514</v>
      </c>
      <c r="I811" s="511"/>
      <c r="J811" s="511"/>
      <c r="K811" s="512"/>
      <c r="L811" s="193"/>
      <c r="M811" s="193"/>
      <c r="N811" s="193"/>
      <c r="O811" s="193"/>
      <c r="P811" s="193"/>
      <c r="Q811" s="193"/>
      <c r="R811" s="193"/>
      <c r="S811" s="193"/>
      <c r="T811" s="193"/>
      <c r="U811" s="193"/>
      <c r="V811" s="193"/>
    </row>
    <row r="812" spans="1:22" ht="12.75" customHeight="1">
      <c r="A812" s="510"/>
      <c r="B812" s="528"/>
      <c r="C812" s="558"/>
      <c r="D812" s="226" t="s">
        <v>515</v>
      </c>
      <c r="E812" s="226" t="s">
        <v>539</v>
      </c>
      <c r="F812" s="226" t="s">
        <v>540</v>
      </c>
      <c r="G812" s="558"/>
      <c r="H812" s="536"/>
      <c r="I812" s="534"/>
      <c r="J812" s="534"/>
      <c r="K812" s="537"/>
      <c r="L812" s="193"/>
      <c r="M812" s="193"/>
      <c r="N812" s="193"/>
      <c r="O812" s="193"/>
      <c r="P812" s="193"/>
      <c r="Q812" s="193"/>
      <c r="R812" s="193"/>
      <c r="S812" s="193"/>
      <c r="T812" s="193"/>
      <c r="U812" s="193"/>
      <c r="V812" s="193"/>
    </row>
    <row r="813" spans="1:22" ht="12.75" customHeight="1">
      <c r="A813" s="565" t="s">
        <v>541</v>
      </c>
      <c r="B813" s="562"/>
      <c r="C813" s="209">
        <v>2</v>
      </c>
      <c r="D813" s="208"/>
      <c r="E813" s="210"/>
      <c r="F813" s="229"/>
      <c r="G813" s="237">
        <f>C813</f>
        <v>2</v>
      </c>
      <c r="H813" s="206"/>
      <c r="I813" s="206"/>
      <c r="J813" s="206"/>
      <c r="K813" s="207"/>
      <c r="L813" s="193"/>
      <c r="M813" s="193"/>
      <c r="N813" s="193"/>
      <c r="O813" s="193"/>
      <c r="P813" s="193"/>
      <c r="Q813" s="193"/>
      <c r="R813" s="193"/>
      <c r="S813" s="193"/>
      <c r="T813" s="193"/>
      <c r="U813" s="193"/>
      <c r="V813" s="193"/>
    </row>
    <row r="814" spans="1:22" ht="12.75" customHeight="1">
      <c r="A814" s="561"/>
      <c r="B814" s="562"/>
      <c r="C814" s="209"/>
      <c r="D814" s="208"/>
      <c r="E814" s="210"/>
      <c r="F814" s="229"/>
      <c r="G814" s="237"/>
      <c r="H814" s="206"/>
      <c r="I814" s="206"/>
      <c r="J814" s="206"/>
      <c r="K814" s="207"/>
      <c r="L814" s="193"/>
      <c r="M814" s="193"/>
      <c r="N814" s="193"/>
      <c r="O814" s="193"/>
      <c r="P814" s="193"/>
      <c r="Q814" s="193"/>
      <c r="R814" s="193"/>
      <c r="S814" s="193"/>
      <c r="T814" s="193"/>
      <c r="U814" s="193"/>
      <c r="V814" s="193"/>
    </row>
    <row r="815" spans="1:22" ht="12.75" customHeight="1">
      <c r="A815" s="561"/>
      <c r="B815" s="562"/>
      <c r="C815" s="209"/>
      <c r="D815" s="208"/>
      <c r="E815" s="210"/>
      <c r="F815" s="229"/>
      <c r="G815" s="237"/>
      <c r="H815" s="206"/>
      <c r="I815" s="206"/>
      <c r="J815" s="206"/>
      <c r="K815" s="207"/>
      <c r="L815" s="193"/>
      <c r="M815" s="193"/>
      <c r="N815" s="193"/>
      <c r="O815" s="193"/>
      <c r="P815" s="193"/>
      <c r="Q815" s="193"/>
      <c r="R815" s="193"/>
      <c r="S815" s="193"/>
      <c r="T815" s="193"/>
      <c r="U815" s="193"/>
      <c r="V815" s="193"/>
    </row>
    <row r="816" spans="1:22" ht="15" customHeight="1">
      <c r="A816" s="540"/>
      <c r="B816" s="559"/>
      <c r="C816" s="209"/>
      <c r="D816" s="239"/>
      <c r="E816" s="239"/>
      <c r="F816" s="239"/>
      <c r="G816" s="237"/>
      <c r="K816" s="207"/>
    </row>
    <row r="817" spans="1:22" ht="12.75" customHeight="1" thickBot="1">
      <c r="A817" s="541" t="s">
        <v>11</v>
      </c>
      <c r="B817" s="534"/>
      <c r="C817" s="534"/>
      <c r="D817" s="534"/>
      <c r="E817" s="534"/>
      <c r="F817" s="530"/>
      <c r="G817" s="253">
        <f>ROUNDUP((SUM(G813:G816)),2)</f>
        <v>2</v>
      </c>
      <c r="H817" s="199"/>
      <c r="I817" s="212"/>
      <c r="J817" s="212"/>
      <c r="K817" s="213"/>
      <c r="L817" s="193"/>
      <c r="N817" s="193"/>
      <c r="O817" s="193"/>
      <c r="P817" s="193"/>
      <c r="Q817" s="193"/>
      <c r="R817" s="193"/>
      <c r="S817" s="193"/>
      <c r="T817" s="193"/>
      <c r="U817" s="193"/>
      <c r="V817" s="193"/>
    </row>
    <row r="818" spans="1:22" ht="12.75" customHeight="1" thickBot="1">
      <c r="A818" s="542"/>
      <c r="B818" s="543"/>
      <c r="C818" s="543"/>
      <c r="D818" s="543"/>
      <c r="E818" s="543"/>
      <c r="F818" s="543"/>
      <c r="G818" s="543"/>
      <c r="H818" s="543"/>
      <c r="I818" s="543"/>
      <c r="J818" s="543"/>
      <c r="K818" s="544"/>
      <c r="L818" s="193"/>
      <c r="M818" s="193"/>
      <c r="N818" s="193"/>
      <c r="O818" s="193"/>
      <c r="P818" s="193"/>
      <c r="Q818" s="193"/>
      <c r="R818" s="193"/>
      <c r="S818" s="193"/>
      <c r="T818" s="193"/>
      <c r="U818" s="193"/>
      <c r="V818" s="193"/>
    </row>
    <row r="819" spans="1:22" ht="12.75" customHeight="1">
      <c r="A819" s="214"/>
      <c r="B819" s="215"/>
      <c r="C819" s="215"/>
      <c r="D819" s="215"/>
      <c r="E819" s="215"/>
      <c r="F819" s="215"/>
      <c r="G819" s="215"/>
      <c r="H819" s="215"/>
      <c r="I819" s="215"/>
      <c r="J819" s="215"/>
      <c r="K819" s="216"/>
      <c r="L819" s="193"/>
      <c r="M819" s="193"/>
      <c r="N819" s="193"/>
      <c r="O819" s="193"/>
      <c r="P819" s="193"/>
      <c r="Q819" s="193"/>
      <c r="R819" s="193"/>
      <c r="S819" s="193"/>
      <c r="T819" s="193"/>
      <c r="U819" s="193"/>
      <c r="V819" s="193"/>
    </row>
    <row r="820" spans="1:22" ht="50.25" customHeight="1">
      <c r="A820" s="545"/>
      <c r="B820" s="546"/>
      <c r="C820" s="546"/>
      <c r="D820" s="546"/>
      <c r="E820" s="546"/>
      <c r="F820" s="546"/>
      <c r="G820" s="546"/>
      <c r="H820" s="546"/>
      <c r="I820" s="546"/>
      <c r="J820" s="193"/>
      <c r="K820" s="217"/>
      <c r="L820" s="193"/>
      <c r="M820" s="193"/>
      <c r="N820" s="193"/>
      <c r="O820" s="193"/>
      <c r="P820" s="193"/>
      <c r="Q820" s="193"/>
      <c r="R820" s="193"/>
      <c r="S820" s="193"/>
      <c r="T820" s="193"/>
      <c r="U820" s="193"/>
      <c r="V820" s="193"/>
    </row>
    <row r="821" spans="1:22" ht="12.75" customHeight="1">
      <c r="A821" s="547" t="s">
        <v>519</v>
      </c>
      <c r="B821" s="546"/>
      <c r="C821" s="546"/>
      <c r="D821" s="219"/>
      <c r="E821" s="219"/>
      <c r="F821" s="548" t="s">
        <v>519</v>
      </c>
      <c r="G821" s="546"/>
      <c r="H821" s="546"/>
      <c r="I821" s="219"/>
      <c r="J821" s="193"/>
      <c r="K821" s="217"/>
      <c r="L821" s="193"/>
      <c r="M821" s="193"/>
      <c r="N821" s="193"/>
      <c r="O821" s="193"/>
      <c r="P821" s="193"/>
      <c r="Q821" s="193"/>
      <c r="R821" s="193"/>
      <c r="S821" s="193"/>
      <c r="T821" s="193"/>
      <c r="U821" s="193"/>
      <c r="V821" s="193"/>
    </row>
    <row r="822" spans="1:22" ht="12.6" customHeight="1" thickBot="1">
      <c r="A822" s="549" t="s">
        <v>520</v>
      </c>
      <c r="B822" s="550"/>
      <c r="C822" s="550"/>
      <c r="D822" s="220"/>
      <c r="E822" s="220"/>
      <c r="F822" s="551" t="s">
        <v>520</v>
      </c>
      <c r="G822" s="550"/>
      <c r="H822" s="550"/>
      <c r="I822" s="220"/>
      <c r="J822" s="221"/>
      <c r="K822" s="222"/>
      <c r="L822" s="193"/>
      <c r="M822" s="193"/>
      <c r="N822" s="193"/>
      <c r="O822" s="193"/>
      <c r="P822" s="193"/>
      <c r="Q822" s="193"/>
      <c r="R822" s="193"/>
      <c r="S822" s="193"/>
      <c r="T822" s="193"/>
      <c r="U822" s="193"/>
      <c r="V822" s="193"/>
    </row>
    <row r="823" spans="1:22" ht="12.75" customHeight="1">
      <c r="A823" s="507" t="s">
        <v>508</v>
      </c>
      <c r="B823" s="508"/>
      <c r="C823" s="508"/>
      <c r="D823" s="508"/>
      <c r="E823" s="508"/>
      <c r="F823" s="508"/>
      <c r="G823" s="508"/>
      <c r="H823" s="508"/>
      <c r="I823" s="508"/>
      <c r="J823" s="508"/>
      <c r="K823" s="509"/>
      <c r="L823" s="193"/>
      <c r="M823" s="193"/>
      <c r="N823" s="193"/>
      <c r="O823" s="193"/>
      <c r="P823" s="193"/>
      <c r="Q823" s="193"/>
      <c r="R823" s="193"/>
      <c r="S823" s="193"/>
      <c r="T823" s="193"/>
      <c r="U823" s="193"/>
      <c r="V823" s="193"/>
    </row>
    <row r="824" spans="1:22" ht="12.75" customHeight="1" thickBot="1">
      <c r="A824" s="510"/>
      <c r="B824" s="511"/>
      <c r="C824" s="511"/>
      <c r="D824" s="511"/>
      <c r="E824" s="511"/>
      <c r="F824" s="511"/>
      <c r="G824" s="511"/>
      <c r="H824" s="511"/>
      <c r="I824" s="511"/>
      <c r="J824" s="511"/>
      <c r="K824" s="512"/>
      <c r="L824" s="193"/>
      <c r="M824" s="193"/>
      <c r="N824" s="193"/>
      <c r="O824" s="193"/>
      <c r="P824" s="193"/>
      <c r="Q824" s="193"/>
      <c r="R824" s="193"/>
      <c r="S824" s="193"/>
      <c r="T824" s="193"/>
      <c r="U824" s="193"/>
      <c r="V824" s="193"/>
    </row>
    <row r="825" spans="1:22" ht="42" customHeight="1">
      <c r="A825" s="195" t="s">
        <v>509</v>
      </c>
      <c r="B825" s="513" t="str">
        <f>$B$3</f>
        <v>OPTIMIZACIÓN Y MEJORAMIENTO DE LOS SISTEMAS DE ACUEDUCTO EN EL ÁREA RURAL DEL MUNICIPIO DE TUNJA-BOYACÁ</v>
      </c>
      <c r="C825" s="514"/>
      <c r="D825" s="514"/>
      <c r="E825" s="514"/>
      <c r="F825" s="514"/>
      <c r="G825" s="514"/>
      <c r="H825" s="514"/>
      <c r="I825" s="514"/>
      <c r="J825" s="514"/>
      <c r="K825" s="515"/>
      <c r="L825" s="193"/>
      <c r="M825" s="193"/>
      <c r="N825" s="193"/>
      <c r="O825" s="193"/>
      <c r="P825" s="193"/>
      <c r="Q825" s="193"/>
      <c r="R825" s="193"/>
      <c r="S825" s="193"/>
      <c r="T825" s="193"/>
      <c r="U825" s="193"/>
      <c r="V825" s="193"/>
    </row>
    <row r="826" spans="1:22" ht="12.75" customHeight="1">
      <c r="A826" s="516" t="s">
        <v>510</v>
      </c>
      <c r="B826" s="517"/>
      <c r="C826" s="518"/>
      <c r="D826" s="519"/>
      <c r="E826" s="519"/>
      <c r="F826" s="517"/>
      <c r="G826" s="520" t="s">
        <v>511</v>
      </c>
      <c r="H826" s="517"/>
      <c r="I826" s="520"/>
      <c r="J826" s="519"/>
      <c r="K826" s="521"/>
      <c r="L826" s="193"/>
      <c r="M826" s="193"/>
      <c r="N826" s="193"/>
      <c r="O826" s="193"/>
      <c r="P826" s="193"/>
      <c r="Q826" s="193"/>
      <c r="R826" s="193"/>
      <c r="S826" s="193"/>
      <c r="T826" s="193"/>
      <c r="U826" s="193"/>
      <c r="V826" s="193"/>
    </row>
    <row r="827" spans="1:22" ht="39.75" customHeight="1" thickBot="1">
      <c r="A827" s="196" t="s">
        <v>8</v>
      </c>
      <c r="B827" s="522" t="s">
        <v>29</v>
      </c>
      <c r="C827" s="523"/>
      <c r="D827" s="524" t="s">
        <v>10</v>
      </c>
      <c r="E827" s="525"/>
      <c r="F827" s="523"/>
      <c r="G827" s="526" t="s">
        <v>360</v>
      </c>
      <c r="H827" s="525"/>
      <c r="I827" s="525"/>
      <c r="J827" s="197" t="s">
        <v>9</v>
      </c>
      <c r="K827" s="198" t="s">
        <v>9</v>
      </c>
      <c r="L827" s="193"/>
      <c r="M827" s="193"/>
      <c r="N827" s="193"/>
      <c r="O827" s="193"/>
      <c r="P827" s="193"/>
      <c r="Q827" s="193"/>
      <c r="R827" s="193"/>
      <c r="S827" s="193"/>
      <c r="T827" s="193"/>
      <c r="U827" s="193"/>
      <c r="V827" s="193"/>
    </row>
    <row r="828" spans="1:22" ht="12.75" customHeight="1">
      <c r="A828" s="527" t="s">
        <v>512</v>
      </c>
      <c r="B828" s="528"/>
      <c r="C828" s="531" t="s">
        <v>5</v>
      </c>
      <c r="D828" s="533" t="s">
        <v>513</v>
      </c>
      <c r="E828" s="534"/>
      <c r="F828" s="530"/>
      <c r="G828" s="531" t="s">
        <v>11</v>
      </c>
      <c r="H828" s="535" t="s">
        <v>514</v>
      </c>
      <c r="I828" s="511"/>
      <c r="J828" s="511"/>
      <c r="K828" s="512"/>
      <c r="L828" s="193"/>
      <c r="M828" s="193"/>
      <c r="N828" s="193"/>
      <c r="O828" s="193"/>
      <c r="P828" s="193"/>
      <c r="Q828" s="193"/>
      <c r="R828" s="193"/>
      <c r="S828" s="193"/>
      <c r="T828" s="193"/>
      <c r="U828" s="193"/>
      <c r="V828" s="193"/>
    </row>
    <row r="829" spans="1:22" ht="12.75" customHeight="1">
      <c r="A829" s="510"/>
      <c r="B829" s="528"/>
      <c r="C829" s="558"/>
      <c r="D829" s="226" t="s">
        <v>542</v>
      </c>
      <c r="E829" s="226" t="s">
        <v>516</v>
      </c>
      <c r="F829" s="226" t="s">
        <v>517</v>
      </c>
      <c r="G829" s="558"/>
      <c r="H829" s="536"/>
      <c r="I829" s="534"/>
      <c r="J829" s="534"/>
      <c r="K829" s="537"/>
      <c r="L829" s="193"/>
      <c r="M829" s="193"/>
      <c r="N829" s="193"/>
      <c r="O829" s="193"/>
      <c r="P829" s="193"/>
      <c r="Q829" s="193"/>
      <c r="R829" s="193"/>
      <c r="S829" s="193"/>
      <c r="T829" s="193"/>
      <c r="U829" s="193"/>
      <c r="V829" s="193"/>
    </row>
    <row r="830" spans="1:22" ht="12.75" customHeight="1">
      <c r="A830" s="566" t="s">
        <v>558</v>
      </c>
      <c r="B830" s="567"/>
      <c r="C830" s="209">
        <v>1</v>
      </c>
      <c r="D830" s="255"/>
      <c r="E830" s="210"/>
      <c r="F830" s="211"/>
      <c r="G830" s="237">
        <f>C830</f>
        <v>1</v>
      </c>
      <c r="H830" s="206"/>
      <c r="I830" s="206"/>
      <c r="J830" s="206"/>
      <c r="K830" s="207"/>
      <c r="L830" s="193"/>
      <c r="M830" s="193"/>
      <c r="N830" s="193"/>
      <c r="O830" s="193"/>
      <c r="P830" s="193"/>
      <c r="Q830" s="193"/>
      <c r="R830" s="193"/>
      <c r="S830" s="193"/>
      <c r="T830" s="193"/>
      <c r="U830" s="193"/>
      <c r="V830" s="193"/>
    </row>
    <row r="831" spans="1:22" ht="12.75" customHeight="1">
      <c r="A831" s="568"/>
      <c r="B831" s="567"/>
      <c r="C831" s="209"/>
      <c r="D831" s="255"/>
      <c r="E831" s="210"/>
      <c r="F831" s="211"/>
      <c r="G831" s="237"/>
      <c r="H831" s="206"/>
      <c r="I831" s="206"/>
      <c r="J831" s="206"/>
      <c r="K831" s="207"/>
      <c r="L831" s="193"/>
      <c r="M831" s="193"/>
      <c r="N831" s="193"/>
      <c r="O831" s="193"/>
      <c r="P831" s="193"/>
      <c r="Q831" s="193"/>
      <c r="R831" s="193"/>
      <c r="S831" s="193"/>
      <c r="T831" s="193"/>
      <c r="U831" s="193"/>
      <c r="V831" s="193"/>
    </row>
    <row r="832" spans="1:22" ht="12.75" customHeight="1">
      <c r="A832" s="540"/>
      <c r="B832" s="559"/>
      <c r="C832" s="209"/>
      <c r="D832" s="208"/>
      <c r="E832" s="210"/>
      <c r="F832" s="211"/>
      <c r="G832" s="237"/>
      <c r="H832" s="206"/>
      <c r="I832" s="206"/>
      <c r="J832" s="206"/>
      <c r="K832" s="207"/>
      <c r="L832" s="193"/>
      <c r="M832" s="193"/>
      <c r="N832" s="193"/>
      <c r="O832" s="193"/>
      <c r="P832" s="193"/>
      <c r="Q832" s="193"/>
      <c r="R832" s="193"/>
      <c r="S832" s="193"/>
      <c r="T832" s="193"/>
      <c r="U832" s="193"/>
      <c r="V832" s="193"/>
    </row>
    <row r="833" spans="1:22" ht="12.75" customHeight="1">
      <c r="A833" s="540"/>
      <c r="B833" s="559"/>
      <c r="C833" s="209"/>
      <c r="D833" s="208"/>
      <c r="E833" s="210"/>
      <c r="F833" s="211"/>
      <c r="G833" s="237"/>
      <c r="H833" s="206"/>
      <c r="I833" s="206"/>
      <c r="J833" s="206"/>
      <c r="K833" s="207"/>
      <c r="L833" s="193"/>
      <c r="M833" s="193"/>
      <c r="N833" s="193"/>
      <c r="O833" s="193"/>
      <c r="P833" s="193"/>
      <c r="Q833" s="193"/>
      <c r="R833" s="193"/>
      <c r="S833" s="193"/>
      <c r="T833" s="193"/>
      <c r="U833" s="193"/>
      <c r="V833" s="193"/>
    </row>
    <row r="834" spans="1:22" ht="15" customHeight="1">
      <c r="A834" s="540"/>
      <c r="B834" s="559"/>
      <c r="C834" s="209"/>
      <c r="D834" s="239"/>
      <c r="E834" s="239"/>
      <c r="F834" s="239"/>
      <c r="G834" s="237"/>
      <c r="K834" s="207"/>
    </row>
    <row r="835" spans="1:22" ht="12.75" customHeight="1" thickBot="1">
      <c r="A835" s="541" t="s">
        <v>11</v>
      </c>
      <c r="B835" s="534"/>
      <c r="C835" s="534"/>
      <c r="D835" s="534"/>
      <c r="E835" s="534"/>
      <c r="F835" s="530"/>
      <c r="G835" s="253">
        <f>ROUNDUP((SUM(G830:G834)),2)</f>
        <v>1</v>
      </c>
      <c r="H835" s="199"/>
      <c r="I835" s="212"/>
      <c r="J835" s="212"/>
      <c r="K835" s="213"/>
      <c r="L835" s="193"/>
      <c r="N835" s="193"/>
      <c r="O835" s="193"/>
      <c r="P835" s="193"/>
      <c r="Q835" s="193"/>
      <c r="R835" s="193"/>
      <c r="S835" s="193"/>
      <c r="T835" s="193"/>
      <c r="U835" s="193"/>
      <c r="V835" s="193"/>
    </row>
    <row r="836" spans="1:22" ht="12.75" customHeight="1" thickBot="1">
      <c r="A836" s="542"/>
      <c r="B836" s="543"/>
      <c r="C836" s="543"/>
      <c r="D836" s="543"/>
      <c r="E836" s="543"/>
      <c r="F836" s="543"/>
      <c r="G836" s="543"/>
      <c r="H836" s="543"/>
      <c r="I836" s="543"/>
      <c r="J836" s="543"/>
      <c r="K836" s="544"/>
      <c r="L836" s="193"/>
      <c r="M836" s="193"/>
      <c r="N836" s="193"/>
      <c r="O836" s="193"/>
      <c r="P836" s="193"/>
      <c r="Q836" s="193"/>
      <c r="R836" s="193"/>
      <c r="S836" s="193"/>
      <c r="T836" s="193"/>
      <c r="U836" s="193"/>
      <c r="V836" s="193"/>
    </row>
    <row r="837" spans="1:22" ht="12.75" customHeight="1">
      <c r="A837" s="214"/>
      <c r="B837" s="215"/>
      <c r="C837" s="215"/>
      <c r="D837" s="215"/>
      <c r="E837" s="215"/>
      <c r="F837" s="215"/>
      <c r="G837" s="215"/>
      <c r="H837" s="215"/>
      <c r="I837" s="215"/>
      <c r="J837" s="215"/>
      <c r="K837" s="216"/>
      <c r="L837" s="193"/>
      <c r="M837" s="193"/>
      <c r="N837" s="193"/>
      <c r="O837" s="193"/>
      <c r="P837" s="193"/>
      <c r="Q837" s="193"/>
      <c r="R837" s="193"/>
      <c r="S837" s="193"/>
      <c r="T837" s="193"/>
      <c r="U837" s="193"/>
      <c r="V837" s="193"/>
    </row>
    <row r="838" spans="1:22" ht="50.25" customHeight="1">
      <c r="A838" s="545"/>
      <c r="B838" s="546"/>
      <c r="C838" s="546"/>
      <c r="D838" s="546"/>
      <c r="E838" s="546"/>
      <c r="F838" s="546"/>
      <c r="G838" s="546"/>
      <c r="H838" s="546"/>
      <c r="I838" s="546"/>
      <c r="J838" s="193"/>
      <c r="K838" s="217"/>
      <c r="L838" s="193"/>
      <c r="M838" s="193"/>
      <c r="N838" s="193"/>
      <c r="O838" s="193"/>
      <c r="P838" s="193"/>
      <c r="Q838" s="193"/>
      <c r="R838" s="193"/>
      <c r="S838" s="193"/>
      <c r="T838" s="193"/>
      <c r="U838" s="193"/>
      <c r="V838" s="193"/>
    </row>
    <row r="839" spans="1:22" ht="12.75" customHeight="1">
      <c r="A839" s="547" t="s">
        <v>519</v>
      </c>
      <c r="B839" s="546"/>
      <c r="C839" s="546"/>
      <c r="D839" s="219"/>
      <c r="E839" s="219"/>
      <c r="F839" s="548" t="s">
        <v>519</v>
      </c>
      <c r="G839" s="546"/>
      <c r="H839" s="546"/>
      <c r="I839" s="219"/>
      <c r="J839" s="193"/>
      <c r="K839" s="217"/>
      <c r="L839" s="193"/>
      <c r="M839" s="193"/>
      <c r="N839" s="193"/>
      <c r="O839" s="193"/>
      <c r="P839" s="193"/>
      <c r="Q839" s="193"/>
      <c r="R839" s="193"/>
      <c r="S839" s="193"/>
      <c r="T839" s="193"/>
      <c r="U839" s="193"/>
      <c r="V839" s="193"/>
    </row>
    <row r="840" spans="1:22" ht="12.75" customHeight="1" thickBot="1">
      <c r="A840" s="549" t="s">
        <v>520</v>
      </c>
      <c r="B840" s="550"/>
      <c r="C840" s="550"/>
      <c r="D840" s="220"/>
      <c r="E840" s="220"/>
      <c r="F840" s="551" t="s">
        <v>520</v>
      </c>
      <c r="G840" s="550"/>
      <c r="H840" s="550"/>
      <c r="I840" s="220"/>
      <c r="J840" s="221"/>
      <c r="K840" s="222"/>
      <c r="L840" s="193"/>
      <c r="M840" s="193"/>
      <c r="N840" s="193"/>
      <c r="O840" s="193"/>
      <c r="P840" s="193"/>
      <c r="Q840" s="193"/>
      <c r="R840" s="193"/>
      <c r="S840" s="193"/>
      <c r="T840" s="193"/>
      <c r="U840" s="193"/>
      <c r="V840" s="193"/>
    </row>
    <row r="841" spans="1:22" ht="42" customHeight="1">
      <c r="A841" s="195" t="s">
        <v>509</v>
      </c>
      <c r="B841" s="513" t="str">
        <f>$B$3</f>
        <v>OPTIMIZACIÓN Y MEJORAMIENTO DE LOS SISTEMAS DE ACUEDUCTO EN EL ÁREA RURAL DEL MUNICIPIO DE TUNJA-BOYACÁ</v>
      </c>
      <c r="C841" s="514"/>
      <c r="D841" s="514"/>
      <c r="E841" s="514"/>
      <c r="F841" s="514"/>
      <c r="G841" s="514"/>
      <c r="H841" s="514"/>
      <c r="I841" s="514"/>
      <c r="J841" s="514"/>
      <c r="K841" s="515"/>
      <c r="L841" s="193"/>
      <c r="M841" s="193"/>
      <c r="N841" s="193"/>
      <c r="O841" s="193"/>
      <c r="P841" s="193"/>
      <c r="Q841" s="193"/>
      <c r="R841" s="193"/>
      <c r="S841" s="193"/>
      <c r="T841" s="193"/>
      <c r="U841" s="193"/>
      <c r="V841" s="193"/>
    </row>
    <row r="842" spans="1:22" ht="12.75" customHeight="1">
      <c r="A842" s="516" t="s">
        <v>510</v>
      </c>
      <c r="B842" s="517"/>
      <c r="C842" s="518"/>
      <c r="D842" s="519"/>
      <c r="E842" s="519"/>
      <c r="F842" s="517"/>
      <c r="G842" s="520" t="s">
        <v>511</v>
      </c>
      <c r="H842" s="517"/>
      <c r="I842" s="520"/>
      <c r="J842" s="519"/>
      <c r="K842" s="521"/>
      <c r="L842" s="193"/>
      <c r="M842" s="193"/>
      <c r="N842" s="193"/>
      <c r="O842" s="193"/>
      <c r="P842" s="193"/>
      <c r="Q842" s="193"/>
      <c r="R842" s="193"/>
      <c r="S842" s="193"/>
      <c r="T842" s="193"/>
      <c r="U842" s="193"/>
      <c r="V842" s="193"/>
    </row>
    <row r="843" spans="1:22" ht="39.75" customHeight="1" thickBot="1">
      <c r="A843" s="196" t="s">
        <v>8</v>
      </c>
      <c r="B843" s="522" t="s">
        <v>30</v>
      </c>
      <c r="C843" s="523"/>
      <c r="D843" s="524" t="s">
        <v>10</v>
      </c>
      <c r="E843" s="525"/>
      <c r="F843" s="523"/>
      <c r="G843" s="526" t="s">
        <v>276</v>
      </c>
      <c r="H843" s="525"/>
      <c r="I843" s="525"/>
      <c r="J843" s="197" t="s">
        <v>9</v>
      </c>
      <c r="K843" s="198" t="s">
        <v>9</v>
      </c>
      <c r="L843" s="193"/>
      <c r="M843" s="193"/>
      <c r="N843" s="193"/>
      <c r="O843" s="193"/>
      <c r="P843" s="193"/>
      <c r="Q843" s="193"/>
      <c r="R843" s="193"/>
      <c r="S843" s="193"/>
      <c r="T843" s="193"/>
      <c r="U843" s="193"/>
      <c r="V843" s="193"/>
    </row>
    <row r="844" spans="1:22" ht="12.75" customHeight="1">
      <c r="A844" s="527" t="s">
        <v>512</v>
      </c>
      <c r="B844" s="528"/>
      <c r="C844" s="531" t="s">
        <v>5</v>
      </c>
      <c r="D844" s="533" t="s">
        <v>513</v>
      </c>
      <c r="E844" s="534"/>
      <c r="F844" s="530"/>
      <c r="G844" s="531" t="s">
        <v>11</v>
      </c>
      <c r="H844" s="535" t="s">
        <v>514</v>
      </c>
      <c r="I844" s="511"/>
      <c r="J844" s="511"/>
      <c r="K844" s="512"/>
      <c r="L844" s="193"/>
      <c r="M844" s="193"/>
      <c r="N844" s="193"/>
      <c r="O844" s="193"/>
      <c r="P844" s="193"/>
      <c r="Q844" s="193"/>
      <c r="R844" s="193"/>
      <c r="S844" s="193"/>
      <c r="T844" s="193"/>
      <c r="U844" s="193"/>
      <c r="V844" s="193"/>
    </row>
    <row r="845" spans="1:22" ht="12.75" customHeight="1">
      <c r="A845" s="510"/>
      <c r="B845" s="528"/>
      <c r="C845" s="558"/>
      <c r="D845" s="226" t="s">
        <v>515</v>
      </c>
      <c r="E845" s="226" t="s">
        <v>516</v>
      </c>
      <c r="F845" s="226" t="s">
        <v>517</v>
      </c>
      <c r="G845" s="558"/>
      <c r="H845" s="536"/>
      <c r="I845" s="534"/>
      <c r="J845" s="534"/>
      <c r="K845" s="537"/>
      <c r="L845" s="193"/>
      <c r="M845" s="193"/>
      <c r="N845" s="193"/>
      <c r="O845" s="193"/>
      <c r="P845" s="193"/>
      <c r="Q845" s="193"/>
      <c r="R845" s="193"/>
      <c r="S845" s="193"/>
      <c r="T845" s="193"/>
      <c r="U845" s="193"/>
      <c r="V845" s="193"/>
    </row>
    <row r="846" spans="1:22" ht="12.75" customHeight="1">
      <c r="A846" s="538" t="s">
        <v>518</v>
      </c>
      <c r="B846" s="539"/>
      <c r="C846" s="201">
        <v>6</v>
      </c>
      <c r="D846" s="202"/>
      <c r="E846" s="203"/>
      <c r="F846" s="229"/>
      <c r="G846" s="237">
        <f>C846</f>
        <v>6</v>
      </c>
      <c r="H846" s="206"/>
      <c r="I846" s="206"/>
      <c r="J846" s="206"/>
      <c r="K846" s="207"/>
      <c r="L846" s="193"/>
      <c r="M846" s="193"/>
      <c r="N846" s="193"/>
      <c r="O846" s="193"/>
      <c r="P846" s="193"/>
      <c r="Q846" s="193"/>
      <c r="R846" s="193"/>
      <c r="S846" s="193"/>
      <c r="T846" s="193"/>
      <c r="U846" s="193"/>
      <c r="V846" s="193"/>
    </row>
    <row r="847" spans="1:22" ht="12.75" customHeight="1">
      <c r="A847" s="538"/>
      <c r="B847" s="539"/>
      <c r="C847" s="201"/>
      <c r="D847" s="202"/>
      <c r="E847" s="203"/>
      <c r="F847" s="229"/>
      <c r="G847" s="237"/>
      <c r="H847" s="206"/>
      <c r="I847" s="206"/>
      <c r="J847" s="206"/>
      <c r="K847" s="207"/>
      <c r="L847" s="193"/>
      <c r="M847" s="193"/>
      <c r="N847" s="193"/>
      <c r="O847" s="193"/>
      <c r="P847" s="193"/>
      <c r="Q847" s="193"/>
      <c r="R847" s="193"/>
      <c r="S847" s="193"/>
      <c r="T847" s="193"/>
      <c r="U847" s="193"/>
      <c r="V847" s="193"/>
    </row>
    <row r="848" spans="1:22" ht="15" customHeight="1">
      <c r="A848" s="540"/>
      <c r="B848" s="559"/>
      <c r="C848" s="209"/>
      <c r="D848" s="239"/>
      <c r="E848" s="239"/>
      <c r="F848" s="239"/>
      <c r="G848" s="237"/>
      <c r="K848" s="207"/>
    </row>
    <row r="849" spans="1:22" ht="12.75" customHeight="1" thickBot="1">
      <c r="A849" s="541" t="s">
        <v>11</v>
      </c>
      <c r="B849" s="534"/>
      <c r="C849" s="534"/>
      <c r="D849" s="534"/>
      <c r="E849" s="534"/>
      <c r="F849" s="530"/>
      <c r="G849" s="253">
        <f>ROUNDUP((SUM(G846:G848)),2)</f>
        <v>6</v>
      </c>
      <c r="H849" s="199"/>
      <c r="I849" s="212"/>
      <c r="J849" s="212"/>
      <c r="K849" s="213"/>
      <c r="L849" s="193"/>
      <c r="N849" s="193"/>
      <c r="O849" s="193"/>
      <c r="P849" s="193"/>
      <c r="Q849" s="193"/>
      <c r="R849" s="193"/>
      <c r="S849" s="193"/>
      <c r="T849" s="193"/>
      <c r="U849" s="193"/>
      <c r="V849" s="193"/>
    </row>
    <row r="850" spans="1:22" ht="12.75" customHeight="1" thickBot="1">
      <c r="A850" s="542"/>
      <c r="B850" s="543"/>
      <c r="C850" s="543"/>
      <c r="D850" s="543"/>
      <c r="E850" s="543"/>
      <c r="F850" s="543"/>
      <c r="G850" s="543"/>
      <c r="H850" s="543"/>
      <c r="I850" s="543"/>
      <c r="J850" s="543"/>
      <c r="K850" s="544"/>
      <c r="L850" s="193"/>
      <c r="M850" s="193"/>
      <c r="N850" s="193"/>
      <c r="O850" s="193"/>
      <c r="P850" s="193"/>
      <c r="Q850" s="193"/>
      <c r="R850" s="193"/>
      <c r="S850" s="193"/>
      <c r="T850" s="193"/>
      <c r="U850" s="193"/>
      <c r="V850" s="193"/>
    </row>
    <row r="851" spans="1:22" ht="12.75" customHeight="1">
      <c r="A851" s="214"/>
      <c r="B851" s="215"/>
      <c r="C851" s="215"/>
      <c r="D851" s="215"/>
      <c r="E851" s="215"/>
      <c r="F851" s="215"/>
      <c r="G851" s="215"/>
      <c r="H851" s="215"/>
      <c r="I851" s="215"/>
      <c r="J851" s="215"/>
      <c r="K851" s="216"/>
      <c r="L851" s="193"/>
      <c r="M851" s="193"/>
      <c r="N851" s="193"/>
      <c r="O851" s="193"/>
      <c r="P851" s="193"/>
      <c r="Q851" s="193"/>
      <c r="R851" s="193"/>
      <c r="S851" s="193"/>
      <c r="T851" s="193"/>
      <c r="U851" s="193"/>
      <c r="V851" s="193"/>
    </row>
    <row r="852" spans="1:22" ht="50.25" customHeight="1">
      <c r="A852" s="545"/>
      <c r="B852" s="546"/>
      <c r="C852" s="546"/>
      <c r="D852" s="546"/>
      <c r="E852" s="546"/>
      <c r="F852" s="546"/>
      <c r="G852" s="546"/>
      <c r="H852" s="546"/>
      <c r="I852" s="546"/>
      <c r="J852" s="193"/>
      <c r="K852" s="217"/>
      <c r="L852" s="193"/>
      <c r="M852" s="193"/>
      <c r="N852" s="193"/>
      <c r="O852" s="193"/>
      <c r="P852" s="193"/>
      <c r="Q852" s="193"/>
      <c r="R852" s="193"/>
      <c r="S852" s="193"/>
      <c r="T852" s="193"/>
      <c r="U852" s="193"/>
      <c r="V852" s="193"/>
    </row>
    <row r="853" spans="1:22" ht="12.75" customHeight="1">
      <c r="A853" s="547" t="s">
        <v>519</v>
      </c>
      <c r="B853" s="546"/>
      <c r="C853" s="546"/>
      <c r="D853" s="219"/>
      <c r="E853" s="219"/>
      <c r="F853" s="548" t="s">
        <v>519</v>
      </c>
      <c r="G853" s="546"/>
      <c r="H853" s="546"/>
      <c r="I853" s="219"/>
      <c r="J853" s="193"/>
      <c r="K853" s="217"/>
      <c r="L853" s="193"/>
      <c r="M853" s="193"/>
      <c r="N853" s="193"/>
      <c r="O853" s="193"/>
      <c r="P853" s="193"/>
      <c r="Q853" s="193"/>
      <c r="R853" s="193"/>
      <c r="S853" s="193"/>
      <c r="T853" s="193"/>
      <c r="U853" s="193"/>
      <c r="V853" s="193"/>
    </row>
    <row r="854" spans="1:22" ht="12.75" customHeight="1" thickBot="1">
      <c r="A854" s="549" t="s">
        <v>520</v>
      </c>
      <c r="B854" s="550"/>
      <c r="C854" s="550"/>
      <c r="D854" s="220"/>
      <c r="E854" s="220"/>
      <c r="F854" s="551" t="s">
        <v>520</v>
      </c>
      <c r="G854" s="550"/>
      <c r="H854" s="550"/>
      <c r="I854" s="220"/>
      <c r="J854" s="221"/>
      <c r="K854" s="222"/>
      <c r="L854" s="193"/>
      <c r="M854" s="193"/>
      <c r="N854" s="193"/>
      <c r="O854" s="193"/>
      <c r="P854" s="193"/>
      <c r="Q854" s="193"/>
      <c r="R854" s="193"/>
      <c r="S854" s="193"/>
      <c r="T854" s="193"/>
      <c r="U854" s="193"/>
      <c r="V854" s="193"/>
    </row>
    <row r="855" spans="1:22" ht="12.75" customHeight="1">
      <c r="A855" s="507" t="s">
        <v>508</v>
      </c>
      <c r="B855" s="508"/>
      <c r="C855" s="508"/>
      <c r="D855" s="508"/>
      <c r="E855" s="508"/>
      <c r="F855" s="508"/>
      <c r="G855" s="508"/>
      <c r="H855" s="508"/>
      <c r="I855" s="508"/>
      <c r="J855" s="508"/>
      <c r="K855" s="509"/>
      <c r="L855" s="193"/>
      <c r="M855" s="193"/>
      <c r="N855" s="193"/>
      <c r="O855" s="193"/>
      <c r="P855" s="193"/>
      <c r="Q855" s="193"/>
      <c r="R855" s="193"/>
      <c r="S855" s="193"/>
      <c r="T855" s="193"/>
      <c r="U855" s="193"/>
      <c r="V855" s="193"/>
    </row>
    <row r="856" spans="1:22" ht="12.75" customHeight="1" thickBot="1">
      <c r="A856" s="510"/>
      <c r="B856" s="511"/>
      <c r="C856" s="511"/>
      <c r="D856" s="511"/>
      <c r="E856" s="511"/>
      <c r="F856" s="511"/>
      <c r="G856" s="511"/>
      <c r="H856" s="511"/>
      <c r="I856" s="511"/>
      <c r="J856" s="511"/>
      <c r="K856" s="512"/>
      <c r="L856" s="193"/>
      <c r="M856" s="193"/>
      <c r="N856" s="193"/>
      <c r="O856" s="193"/>
      <c r="P856" s="193"/>
      <c r="Q856" s="193"/>
      <c r="R856" s="193"/>
      <c r="S856" s="193"/>
      <c r="T856" s="193"/>
      <c r="U856" s="193"/>
      <c r="V856" s="193"/>
    </row>
    <row r="857" spans="1:22" ht="42" customHeight="1">
      <c r="A857" s="195" t="s">
        <v>509</v>
      </c>
      <c r="B857" s="513" t="str">
        <f>$B$3</f>
        <v>OPTIMIZACIÓN Y MEJORAMIENTO DE LOS SISTEMAS DE ACUEDUCTO EN EL ÁREA RURAL DEL MUNICIPIO DE TUNJA-BOYACÁ</v>
      </c>
      <c r="C857" s="514"/>
      <c r="D857" s="514"/>
      <c r="E857" s="514"/>
      <c r="F857" s="514"/>
      <c r="G857" s="514"/>
      <c r="H857" s="514"/>
      <c r="I857" s="514"/>
      <c r="J857" s="514"/>
      <c r="K857" s="515"/>
      <c r="L857" s="193"/>
      <c r="M857" s="193"/>
      <c r="N857" s="193"/>
      <c r="O857" s="193"/>
      <c r="P857" s="193"/>
      <c r="Q857" s="193"/>
      <c r="R857" s="193"/>
      <c r="S857" s="193"/>
      <c r="T857" s="193"/>
      <c r="U857" s="193"/>
      <c r="V857" s="193"/>
    </row>
    <row r="858" spans="1:22" ht="12.75" customHeight="1">
      <c r="A858" s="516" t="s">
        <v>510</v>
      </c>
      <c r="B858" s="517"/>
      <c r="C858" s="518"/>
      <c r="D858" s="519"/>
      <c r="E858" s="519"/>
      <c r="F858" s="517"/>
      <c r="G858" s="520" t="s">
        <v>511</v>
      </c>
      <c r="H858" s="517"/>
      <c r="I858" s="520"/>
      <c r="J858" s="519"/>
      <c r="K858" s="521"/>
      <c r="L858" s="193"/>
      <c r="M858" s="193"/>
      <c r="N858" s="193"/>
      <c r="O858" s="193"/>
      <c r="P858" s="193"/>
      <c r="Q858" s="193"/>
      <c r="R858" s="193"/>
      <c r="S858" s="193"/>
      <c r="T858" s="193"/>
      <c r="U858" s="193"/>
      <c r="V858" s="193"/>
    </row>
    <row r="859" spans="1:22" ht="39.75" customHeight="1" thickBot="1">
      <c r="A859" s="196" t="s">
        <v>8</v>
      </c>
      <c r="B859" s="522" t="s">
        <v>31</v>
      </c>
      <c r="C859" s="523"/>
      <c r="D859" s="524" t="s">
        <v>10</v>
      </c>
      <c r="E859" s="525"/>
      <c r="F859" s="523"/>
      <c r="G859" s="526" t="s">
        <v>278</v>
      </c>
      <c r="H859" s="525"/>
      <c r="I859" s="525"/>
      <c r="J859" s="197" t="s">
        <v>9</v>
      </c>
      <c r="K859" s="198" t="s">
        <v>9</v>
      </c>
      <c r="L859" s="193"/>
      <c r="M859" s="193"/>
      <c r="N859" s="193"/>
      <c r="O859" s="193"/>
      <c r="P859" s="193"/>
      <c r="Q859" s="193"/>
      <c r="R859" s="193"/>
      <c r="S859" s="193"/>
      <c r="T859" s="193"/>
      <c r="U859" s="193"/>
      <c r="V859" s="193"/>
    </row>
    <row r="860" spans="1:22" ht="12.75" customHeight="1">
      <c r="A860" s="527" t="s">
        <v>512</v>
      </c>
      <c r="B860" s="528"/>
      <c r="C860" s="531" t="s">
        <v>5</v>
      </c>
      <c r="D860" s="533" t="s">
        <v>513</v>
      </c>
      <c r="E860" s="534"/>
      <c r="F860" s="530"/>
      <c r="G860" s="531" t="s">
        <v>11</v>
      </c>
      <c r="H860" s="535" t="s">
        <v>514</v>
      </c>
      <c r="I860" s="511"/>
      <c r="J860" s="511"/>
      <c r="K860" s="512"/>
      <c r="L860" s="193"/>
      <c r="M860" s="193"/>
      <c r="N860" s="193"/>
      <c r="O860" s="193"/>
      <c r="P860" s="193"/>
      <c r="Q860" s="193"/>
      <c r="R860" s="193"/>
      <c r="S860" s="193"/>
      <c r="T860" s="193"/>
      <c r="U860" s="193"/>
      <c r="V860" s="193"/>
    </row>
    <row r="861" spans="1:22" ht="12.75" customHeight="1">
      <c r="A861" s="510"/>
      <c r="B861" s="528"/>
      <c r="C861" s="558"/>
      <c r="D861" s="226" t="s">
        <v>515</v>
      </c>
      <c r="E861" s="226" t="s">
        <v>516</v>
      </c>
      <c r="F861" s="226" t="s">
        <v>517</v>
      </c>
      <c r="G861" s="558"/>
      <c r="H861" s="536"/>
      <c r="I861" s="534"/>
      <c r="J861" s="534"/>
      <c r="K861" s="537"/>
      <c r="L861" s="193"/>
      <c r="M861" s="193"/>
      <c r="N861" s="193"/>
      <c r="O861" s="193"/>
      <c r="P861" s="193"/>
      <c r="Q861" s="193"/>
      <c r="R861" s="193"/>
      <c r="S861" s="193"/>
      <c r="T861" s="193"/>
      <c r="U861" s="193"/>
      <c r="V861" s="193"/>
    </row>
    <row r="862" spans="1:22" ht="12.75" customHeight="1">
      <c r="A862" s="538" t="s">
        <v>521</v>
      </c>
      <c r="B862" s="539"/>
      <c r="C862" s="201">
        <v>3</v>
      </c>
      <c r="D862" s="202"/>
      <c r="E862" s="203"/>
      <c r="F862" s="229"/>
      <c r="G862" s="237">
        <f>C862</f>
        <v>3</v>
      </c>
      <c r="H862" s="206"/>
      <c r="I862" s="206"/>
      <c r="J862" s="206"/>
      <c r="K862" s="207"/>
      <c r="L862" s="193"/>
      <c r="M862" s="193"/>
      <c r="N862" s="193"/>
      <c r="O862" s="193"/>
      <c r="P862" s="193"/>
      <c r="Q862" s="193"/>
      <c r="R862" s="193"/>
      <c r="S862" s="193"/>
      <c r="T862" s="193"/>
      <c r="U862" s="193"/>
      <c r="V862" s="193"/>
    </row>
    <row r="863" spans="1:22" ht="12.75" customHeight="1">
      <c r="A863" s="538"/>
      <c r="B863" s="539"/>
      <c r="C863" s="201"/>
      <c r="D863" s="202"/>
      <c r="E863" s="203"/>
      <c r="F863" s="229"/>
      <c r="G863" s="237"/>
      <c r="H863" s="206"/>
      <c r="I863" s="206"/>
      <c r="J863" s="206"/>
      <c r="K863" s="207"/>
      <c r="L863" s="193"/>
      <c r="M863" s="193"/>
      <c r="N863" s="193"/>
      <c r="O863" s="193"/>
      <c r="P863" s="193"/>
      <c r="Q863" s="193"/>
      <c r="R863" s="193"/>
      <c r="S863" s="193"/>
      <c r="T863" s="193"/>
      <c r="U863" s="193"/>
      <c r="V863" s="193"/>
    </row>
    <row r="864" spans="1:22" ht="15" customHeight="1">
      <c r="A864" s="540"/>
      <c r="B864" s="559"/>
      <c r="C864" s="209"/>
      <c r="D864" s="239"/>
      <c r="E864" s="239"/>
      <c r="F864" s="239"/>
      <c r="G864" s="237"/>
      <c r="K864" s="207"/>
    </row>
    <row r="865" spans="1:22" ht="12.75" customHeight="1" thickBot="1">
      <c r="A865" s="541" t="s">
        <v>11</v>
      </c>
      <c r="B865" s="534"/>
      <c r="C865" s="534"/>
      <c r="D865" s="534"/>
      <c r="E865" s="534"/>
      <c r="F865" s="530"/>
      <c r="G865" s="253">
        <f>ROUNDUP((SUM(G862:G864)),2)</f>
        <v>3</v>
      </c>
      <c r="H865" s="199"/>
      <c r="I865" s="212"/>
      <c r="J865" s="212"/>
      <c r="K865" s="213"/>
      <c r="L865" s="193"/>
      <c r="N865" s="193"/>
      <c r="O865" s="193"/>
      <c r="P865" s="193"/>
      <c r="Q865" s="193"/>
      <c r="R865" s="193"/>
      <c r="S865" s="193"/>
      <c r="T865" s="193"/>
      <c r="U865" s="193"/>
      <c r="V865" s="193"/>
    </row>
    <row r="866" spans="1:22" ht="12.75" customHeight="1" thickBot="1">
      <c r="A866" s="542"/>
      <c r="B866" s="543"/>
      <c r="C866" s="543"/>
      <c r="D866" s="543"/>
      <c r="E866" s="543"/>
      <c r="F866" s="543"/>
      <c r="G866" s="543"/>
      <c r="H866" s="543"/>
      <c r="I866" s="543"/>
      <c r="J866" s="543"/>
      <c r="K866" s="544"/>
      <c r="L866" s="193"/>
      <c r="M866" s="193"/>
      <c r="N866" s="193"/>
      <c r="O866" s="193"/>
      <c r="P866" s="193"/>
      <c r="Q866" s="193"/>
      <c r="R866" s="193"/>
      <c r="S866" s="193"/>
      <c r="T866" s="193"/>
      <c r="U866" s="193"/>
      <c r="V866" s="193"/>
    </row>
    <row r="867" spans="1:22" ht="12.75" customHeight="1">
      <c r="A867" s="214"/>
      <c r="B867" s="215"/>
      <c r="C867" s="215"/>
      <c r="D867" s="215"/>
      <c r="E867" s="215"/>
      <c r="F867" s="215"/>
      <c r="G867" s="215"/>
      <c r="H867" s="215"/>
      <c r="I867" s="215"/>
      <c r="J867" s="215"/>
      <c r="K867" s="216"/>
      <c r="L867" s="193"/>
      <c r="M867" s="193"/>
      <c r="N867" s="193"/>
      <c r="O867" s="193"/>
      <c r="P867" s="193"/>
      <c r="Q867" s="193"/>
      <c r="R867" s="193"/>
      <c r="S867" s="193"/>
      <c r="T867" s="193"/>
      <c r="U867" s="193"/>
      <c r="V867" s="193"/>
    </row>
    <row r="868" spans="1:22" ht="50.25" customHeight="1">
      <c r="A868" s="545"/>
      <c r="B868" s="546"/>
      <c r="C868" s="546"/>
      <c r="D868" s="546"/>
      <c r="E868" s="546"/>
      <c r="F868" s="546"/>
      <c r="G868" s="546"/>
      <c r="H868" s="546"/>
      <c r="I868" s="546"/>
      <c r="J868" s="193"/>
      <c r="K868" s="217"/>
      <c r="L868" s="193"/>
      <c r="M868" s="193"/>
      <c r="N868" s="193"/>
      <c r="O868" s="193"/>
      <c r="P868" s="193"/>
      <c r="Q868" s="193"/>
      <c r="R868" s="193"/>
      <c r="S868" s="193"/>
      <c r="T868" s="193"/>
      <c r="U868" s="193"/>
      <c r="V868" s="193"/>
    </row>
    <row r="869" spans="1:22" ht="12.75" customHeight="1">
      <c r="A869" s="547" t="s">
        <v>519</v>
      </c>
      <c r="B869" s="546"/>
      <c r="C869" s="546"/>
      <c r="D869" s="219"/>
      <c r="E869" s="219"/>
      <c r="F869" s="548" t="s">
        <v>519</v>
      </c>
      <c r="G869" s="546"/>
      <c r="H869" s="546"/>
      <c r="I869" s="219"/>
      <c r="J869" s="193"/>
      <c r="K869" s="217"/>
      <c r="L869" s="193"/>
      <c r="M869" s="193"/>
      <c r="N869" s="193"/>
      <c r="O869" s="193"/>
      <c r="P869" s="193"/>
      <c r="Q869" s="193"/>
      <c r="R869" s="193"/>
      <c r="S869" s="193"/>
      <c r="T869" s="193"/>
      <c r="U869" s="193"/>
      <c r="V869" s="193"/>
    </row>
    <row r="870" spans="1:22" ht="12.75" customHeight="1" thickBot="1">
      <c r="A870" s="549" t="s">
        <v>520</v>
      </c>
      <c r="B870" s="550"/>
      <c r="C870" s="550"/>
      <c r="D870" s="220"/>
      <c r="E870" s="220"/>
      <c r="F870" s="551" t="s">
        <v>520</v>
      </c>
      <c r="G870" s="550"/>
      <c r="H870" s="550"/>
      <c r="I870" s="220"/>
      <c r="J870" s="221"/>
      <c r="K870" s="222"/>
      <c r="L870" s="193"/>
      <c r="M870" s="193"/>
      <c r="N870" s="193"/>
      <c r="O870" s="193"/>
      <c r="P870" s="193"/>
      <c r="Q870" s="193"/>
      <c r="R870" s="193"/>
      <c r="S870" s="193"/>
      <c r="T870" s="193"/>
      <c r="U870" s="193"/>
      <c r="V870" s="193"/>
    </row>
    <row r="871" spans="1:22" ht="12.75" customHeight="1">
      <c r="A871" s="507" t="s">
        <v>508</v>
      </c>
      <c r="B871" s="508"/>
      <c r="C871" s="508"/>
      <c r="D871" s="508"/>
      <c r="E871" s="508"/>
      <c r="F871" s="508"/>
      <c r="G871" s="508"/>
      <c r="H871" s="508"/>
      <c r="I871" s="508"/>
      <c r="J871" s="508"/>
      <c r="K871" s="509"/>
      <c r="L871" s="193"/>
      <c r="M871" s="193"/>
      <c r="N871" s="193"/>
      <c r="O871" s="193"/>
      <c r="P871" s="193"/>
      <c r="Q871" s="193"/>
      <c r="R871" s="193"/>
      <c r="S871" s="193"/>
      <c r="T871" s="193"/>
      <c r="U871" s="193"/>
      <c r="V871" s="193"/>
    </row>
    <row r="872" spans="1:22" ht="12.75" customHeight="1" thickBot="1">
      <c r="A872" s="510"/>
      <c r="B872" s="511"/>
      <c r="C872" s="511"/>
      <c r="D872" s="511"/>
      <c r="E872" s="511"/>
      <c r="F872" s="511"/>
      <c r="G872" s="511"/>
      <c r="H872" s="511"/>
      <c r="I872" s="511"/>
      <c r="J872" s="511"/>
      <c r="K872" s="512"/>
      <c r="L872" s="193"/>
      <c r="M872" s="193"/>
      <c r="N872" s="193"/>
      <c r="O872" s="193"/>
      <c r="P872" s="193"/>
      <c r="Q872" s="193"/>
      <c r="R872" s="193"/>
      <c r="S872" s="193"/>
      <c r="T872" s="193"/>
      <c r="U872" s="193"/>
      <c r="V872" s="193"/>
    </row>
    <row r="873" spans="1:22" ht="42" customHeight="1">
      <c r="A873" s="195" t="s">
        <v>509</v>
      </c>
      <c r="B873" s="513" t="str">
        <f>$B$3</f>
        <v>OPTIMIZACIÓN Y MEJORAMIENTO DE LOS SISTEMAS DE ACUEDUCTO EN EL ÁREA RURAL DEL MUNICIPIO DE TUNJA-BOYACÁ</v>
      </c>
      <c r="C873" s="514"/>
      <c r="D873" s="514"/>
      <c r="E873" s="514"/>
      <c r="F873" s="514"/>
      <c r="G873" s="514"/>
      <c r="H873" s="514"/>
      <c r="I873" s="514"/>
      <c r="J873" s="514"/>
      <c r="K873" s="515"/>
      <c r="L873" s="193"/>
      <c r="M873" s="193"/>
      <c r="N873" s="193"/>
      <c r="O873" s="193"/>
      <c r="P873" s="193"/>
      <c r="Q873" s="193"/>
      <c r="R873" s="193"/>
      <c r="S873" s="193"/>
      <c r="T873" s="193"/>
      <c r="U873" s="193"/>
      <c r="V873" s="193"/>
    </row>
    <row r="874" spans="1:22" ht="12.75" customHeight="1">
      <c r="A874" s="516" t="s">
        <v>510</v>
      </c>
      <c r="B874" s="517"/>
      <c r="C874" s="518"/>
      <c r="D874" s="519"/>
      <c r="E874" s="519"/>
      <c r="F874" s="517"/>
      <c r="G874" s="520" t="s">
        <v>511</v>
      </c>
      <c r="H874" s="517"/>
      <c r="I874" s="520"/>
      <c r="J874" s="519"/>
      <c r="K874" s="521"/>
      <c r="L874" s="193"/>
      <c r="M874" s="193"/>
      <c r="N874" s="193"/>
      <c r="O874" s="193"/>
      <c r="P874" s="193"/>
      <c r="Q874" s="193"/>
      <c r="R874" s="193"/>
      <c r="S874" s="193"/>
      <c r="T874" s="193"/>
      <c r="U874" s="193"/>
      <c r="V874" s="193"/>
    </row>
    <row r="875" spans="1:22" ht="39.75" customHeight="1" thickBot="1">
      <c r="A875" s="196" t="s">
        <v>8</v>
      </c>
      <c r="B875" s="522" t="s">
        <v>32</v>
      </c>
      <c r="C875" s="523"/>
      <c r="D875" s="524" t="s">
        <v>10</v>
      </c>
      <c r="E875" s="525"/>
      <c r="F875" s="523"/>
      <c r="G875" s="526" t="s">
        <v>280</v>
      </c>
      <c r="H875" s="525"/>
      <c r="I875" s="525"/>
      <c r="J875" s="197" t="s">
        <v>9</v>
      </c>
      <c r="K875" s="198" t="s">
        <v>9</v>
      </c>
      <c r="L875" s="193"/>
      <c r="M875" s="193"/>
      <c r="N875" s="193"/>
      <c r="O875" s="193"/>
      <c r="P875" s="193"/>
      <c r="Q875" s="193"/>
      <c r="R875" s="193"/>
      <c r="S875" s="193"/>
      <c r="T875" s="193"/>
      <c r="U875" s="193"/>
      <c r="V875" s="193"/>
    </row>
    <row r="876" spans="1:22" ht="12.75" customHeight="1">
      <c r="A876" s="527" t="s">
        <v>512</v>
      </c>
      <c r="B876" s="528"/>
      <c r="C876" s="531" t="s">
        <v>5</v>
      </c>
      <c r="D876" s="533" t="s">
        <v>513</v>
      </c>
      <c r="E876" s="534"/>
      <c r="F876" s="530"/>
      <c r="G876" s="531" t="s">
        <v>11</v>
      </c>
      <c r="H876" s="535" t="s">
        <v>514</v>
      </c>
      <c r="I876" s="511"/>
      <c r="J876" s="511"/>
      <c r="K876" s="512"/>
      <c r="L876" s="193"/>
      <c r="M876" s="193"/>
      <c r="N876" s="193"/>
      <c r="O876" s="193"/>
      <c r="P876" s="193"/>
      <c r="Q876" s="193"/>
      <c r="R876" s="193"/>
      <c r="S876" s="193"/>
      <c r="T876" s="193"/>
      <c r="U876" s="193"/>
      <c r="V876" s="193"/>
    </row>
    <row r="877" spans="1:22" ht="12.75" customHeight="1">
      <c r="A877" s="510"/>
      <c r="B877" s="528"/>
      <c r="C877" s="558"/>
      <c r="D877" s="226" t="s">
        <v>515</v>
      </c>
      <c r="E877" s="226" t="s">
        <v>516</v>
      </c>
      <c r="F877" s="226" t="s">
        <v>517</v>
      </c>
      <c r="G877" s="558"/>
      <c r="H877" s="536"/>
      <c r="I877" s="534"/>
      <c r="J877" s="534"/>
      <c r="K877" s="537"/>
      <c r="L877" s="193"/>
      <c r="M877" s="193"/>
      <c r="N877" s="193"/>
      <c r="O877" s="193"/>
      <c r="P877" s="193"/>
      <c r="Q877" s="193"/>
      <c r="R877" s="193"/>
      <c r="S877" s="193"/>
      <c r="T877" s="193"/>
      <c r="U877" s="193"/>
      <c r="V877" s="193"/>
    </row>
    <row r="878" spans="1:22" ht="12.75" customHeight="1">
      <c r="A878" s="538" t="s">
        <v>522</v>
      </c>
      <c r="B878" s="539"/>
      <c r="C878" s="201">
        <v>2</v>
      </c>
      <c r="D878" s="202"/>
      <c r="E878" s="203"/>
      <c r="F878" s="229"/>
      <c r="G878" s="237">
        <f>C878</f>
        <v>2</v>
      </c>
      <c r="H878" s="206"/>
      <c r="I878" s="206"/>
      <c r="J878" s="206"/>
      <c r="K878" s="207"/>
      <c r="L878" s="193"/>
      <c r="M878" s="193"/>
      <c r="N878" s="193"/>
      <c r="O878" s="193"/>
      <c r="P878" s="193"/>
      <c r="Q878" s="193"/>
      <c r="R878" s="193"/>
      <c r="S878" s="193"/>
      <c r="T878" s="193"/>
      <c r="U878" s="193"/>
      <c r="V878" s="193"/>
    </row>
    <row r="879" spans="1:22" ht="12.75" customHeight="1">
      <c r="A879" s="538"/>
      <c r="B879" s="539"/>
      <c r="C879" s="201"/>
      <c r="D879" s="202"/>
      <c r="E879" s="203"/>
      <c r="F879" s="229"/>
      <c r="G879" s="237"/>
      <c r="H879" s="206"/>
      <c r="I879" s="206"/>
      <c r="J879" s="206"/>
      <c r="K879" s="207"/>
      <c r="L879" s="193"/>
      <c r="M879" s="193"/>
      <c r="N879" s="193"/>
      <c r="O879" s="193"/>
      <c r="P879" s="193"/>
      <c r="Q879" s="193"/>
      <c r="R879" s="193"/>
      <c r="S879" s="193"/>
      <c r="T879" s="193"/>
      <c r="U879" s="193"/>
      <c r="V879" s="193"/>
    </row>
    <row r="880" spans="1:22" ht="15" customHeight="1">
      <c r="A880" s="540"/>
      <c r="B880" s="559"/>
      <c r="C880" s="209"/>
      <c r="D880" s="239"/>
      <c r="E880" s="239"/>
      <c r="F880" s="239"/>
      <c r="G880" s="237"/>
      <c r="K880" s="207"/>
    </row>
    <row r="881" spans="1:22" ht="12.75" customHeight="1" thickBot="1">
      <c r="A881" s="541" t="s">
        <v>11</v>
      </c>
      <c r="B881" s="534"/>
      <c r="C881" s="534"/>
      <c r="D881" s="534"/>
      <c r="E881" s="534"/>
      <c r="F881" s="530"/>
      <c r="G881" s="253">
        <f>ROUNDUP((SUM(G878:G880)),2)</f>
        <v>2</v>
      </c>
      <c r="H881" s="199"/>
      <c r="I881" s="212"/>
      <c r="J881" s="212"/>
      <c r="K881" s="213"/>
      <c r="L881" s="193"/>
      <c r="N881" s="193"/>
      <c r="O881" s="193"/>
      <c r="P881" s="193"/>
      <c r="Q881" s="193"/>
      <c r="R881" s="193"/>
      <c r="S881" s="193"/>
      <c r="T881" s="193"/>
      <c r="U881" s="193"/>
      <c r="V881" s="193"/>
    </row>
    <row r="882" spans="1:22" ht="12.75" customHeight="1" thickBot="1">
      <c r="A882" s="542"/>
      <c r="B882" s="543"/>
      <c r="C882" s="543"/>
      <c r="D882" s="543"/>
      <c r="E882" s="543"/>
      <c r="F882" s="543"/>
      <c r="G882" s="543"/>
      <c r="H882" s="543"/>
      <c r="I882" s="543"/>
      <c r="J882" s="543"/>
      <c r="K882" s="544"/>
      <c r="L882" s="193"/>
      <c r="M882" s="193"/>
      <c r="N882" s="193"/>
      <c r="O882" s="193"/>
      <c r="P882" s="193"/>
      <c r="Q882" s="193"/>
      <c r="R882" s="193"/>
      <c r="S882" s="193"/>
      <c r="T882" s="193"/>
      <c r="U882" s="193"/>
      <c r="V882" s="193"/>
    </row>
    <row r="883" spans="1:22" ht="12.75" customHeight="1">
      <c r="A883" s="214"/>
      <c r="B883" s="215"/>
      <c r="C883" s="215"/>
      <c r="D883" s="215"/>
      <c r="E883" s="215"/>
      <c r="F883" s="215"/>
      <c r="G883" s="215"/>
      <c r="H883" s="215"/>
      <c r="I883" s="215"/>
      <c r="J883" s="215"/>
      <c r="K883" s="216"/>
      <c r="L883" s="193"/>
      <c r="M883" s="193"/>
      <c r="N883" s="193"/>
      <c r="O883" s="193"/>
      <c r="P883" s="193"/>
      <c r="Q883" s="193"/>
      <c r="R883" s="193"/>
      <c r="S883" s="193"/>
      <c r="T883" s="193"/>
      <c r="U883" s="193"/>
      <c r="V883" s="193"/>
    </row>
    <row r="884" spans="1:22" ht="50.25" customHeight="1">
      <c r="A884" s="545"/>
      <c r="B884" s="546"/>
      <c r="C884" s="546"/>
      <c r="D884" s="546"/>
      <c r="E884" s="546"/>
      <c r="F884" s="546"/>
      <c r="G884" s="546"/>
      <c r="H884" s="546"/>
      <c r="I884" s="546"/>
      <c r="J884" s="193"/>
      <c r="K884" s="217"/>
      <c r="L884" s="193"/>
      <c r="M884" s="193"/>
      <c r="N884" s="193"/>
      <c r="O884" s="193"/>
      <c r="P884" s="193"/>
      <c r="Q884" s="193"/>
      <c r="R884" s="193"/>
      <c r="S884" s="193"/>
      <c r="T884" s="193"/>
      <c r="U884" s="193"/>
      <c r="V884" s="193"/>
    </row>
    <row r="885" spans="1:22" ht="12.75" customHeight="1">
      <c r="A885" s="547" t="s">
        <v>519</v>
      </c>
      <c r="B885" s="546"/>
      <c r="C885" s="546"/>
      <c r="D885" s="219"/>
      <c r="E885" s="219"/>
      <c r="F885" s="548" t="s">
        <v>519</v>
      </c>
      <c r="G885" s="546"/>
      <c r="H885" s="546"/>
      <c r="I885" s="219"/>
      <c r="J885" s="193"/>
      <c r="K885" s="217"/>
      <c r="L885" s="193"/>
      <c r="M885" s="193"/>
      <c r="N885" s="193"/>
      <c r="O885" s="193"/>
      <c r="P885" s="193"/>
      <c r="Q885" s="193"/>
      <c r="R885" s="193"/>
      <c r="S885" s="193"/>
      <c r="T885" s="193"/>
      <c r="U885" s="193"/>
      <c r="V885" s="193"/>
    </row>
    <row r="886" spans="1:22" ht="12.75" customHeight="1" thickBot="1">
      <c r="A886" s="549" t="s">
        <v>520</v>
      </c>
      <c r="B886" s="550"/>
      <c r="C886" s="550"/>
      <c r="D886" s="220"/>
      <c r="E886" s="220"/>
      <c r="F886" s="551" t="s">
        <v>520</v>
      </c>
      <c r="G886" s="550"/>
      <c r="H886" s="550"/>
      <c r="I886" s="220"/>
      <c r="J886" s="221"/>
      <c r="K886" s="222"/>
      <c r="L886" s="193"/>
      <c r="M886" s="193"/>
      <c r="N886" s="193"/>
      <c r="O886" s="193"/>
      <c r="P886" s="193"/>
      <c r="Q886" s="193"/>
      <c r="R886" s="193"/>
      <c r="S886" s="193"/>
      <c r="T886" s="193"/>
      <c r="U886" s="193"/>
      <c r="V886" s="193"/>
    </row>
    <row r="887" spans="1:22" ht="12.75" customHeight="1">
      <c r="A887" s="507" t="s">
        <v>508</v>
      </c>
      <c r="B887" s="508"/>
      <c r="C887" s="508"/>
      <c r="D887" s="508"/>
      <c r="E887" s="508"/>
      <c r="F887" s="508"/>
      <c r="G887" s="508"/>
      <c r="H887" s="508"/>
      <c r="I887" s="508"/>
      <c r="J887" s="508"/>
      <c r="K887" s="509"/>
      <c r="L887" s="193"/>
      <c r="M887" s="193"/>
      <c r="N887" s="193"/>
      <c r="O887" s="193"/>
      <c r="P887" s="193"/>
      <c r="Q887" s="193"/>
      <c r="R887" s="193"/>
      <c r="S887" s="193"/>
      <c r="T887" s="193"/>
      <c r="U887" s="193"/>
      <c r="V887" s="193"/>
    </row>
    <row r="888" spans="1:22" ht="12.75" customHeight="1" thickBot="1">
      <c r="A888" s="510"/>
      <c r="B888" s="511"/>
      <c r="C888" s="511"/>
      <c r="D888" s="511"/>
      <c r="E888" s="511"/>
      <c r="F888" s="511"/>
      <c r="G888" s="511"/>
      <c r="H888" s="511"/>
      <c r="I888" s="511"/>
      <c r="J888" s="511"/>
      <c r="K888" s="512"/>
      <c r="L888" s="193"/>
      <c r="M888" s="193"/>
      <c r="N888" s="193"/>
      <c r="O888" s="193"/>
      <c r="P888" s="193"/>
      <c r="Q888" s="193"/>
      <c r="R888" s="193"/>
      <c r="S888" s="193"/>
      <c r="T888" s="193"/>
      <c r="U888" s="193"/>
      <c r="V888" s="193"/>
    </row>
    <row r="889" spans="1:22" ht="42" customHeight="1">
      <c r="A889" s="195" t="s">
        <v>509</v>
      </c>
      <c r="B889" s="513" t="str">
        <f>$B$3</f>
        <v>OPTIMIZACIÓN Y MEJORAMIENTO DE LOS SISTEMAS DE ACUEDUCTO EN EL ÁREA RURAL DEL MUNICIPIO DE TUNJA-BOYACÁ</v>
      </c>
      <c r="C889" s="514"/>
      <c r="D889" s="514"/>
      <c r="E889" s="514"/>
      <c r="F889" s="514"/>
      <c r="G889" s="514"/>
      <c r="H889" s="514"/>
      <c r="I889" s="514"/>
      <c r="J889" s="514"/>
      <c r="K889" s="515"/>
      <c r="L889" s="193"/>
      <c r="M889" s="193"/>
      <c r="N889" s="193"/>
      <c r="O889" s="193"/>
      <c r="P889" s="193"/>
      <c r="Q889" s="193"/>
      <c r="R889" s="193"/>
      <c r="S889" s="193"/>
      <c r="T889" s="193"/>
      <c r="U889" s="193"/>
      <c r="V889" s="193"/>
    </row>
    <row r="890" spans="1:22" ht="12.75" customHeight="1">
      <c r="A890" s="516" t="s">
        <v>510</v>
      </c>
      <c r="B890" s="517"/>
      <c r="C890" s="518"/>
      <c r="D890" s="519"/>
      <c r="E890" s="519"/>
      <c r="F890" s="517"/>
      <c r="G890" s="520" t="s">
        <v>511</v>
      </c>
      <c r="H890" s="517"/>
      <c r="I890" s="520"/>
      <c r="J890" s="519"/>
      <c r="K890" s="521"/>
      <c r="L890" s="193"/>
      <c r="M890" s="193"/>
      <c r="N890" s="193"/>
      <c r="O890" s="193"/>
      <c r="P890" s="193"/>
      <c r="Q890" s="193"/>
      <c r="R890" s="193"/>
      <c r="S890" s="193"/>
      <c r="T890" s="193"/>
      <c r="U890" s="193"/>
      <c r="V890" s="193"/>
    </row>
    <row r="891" spans="1:22" ht="39.75" customHeight="1" thickBot="1">
      <c r="A891" s="196" t="s">
        <v>8</v>
      </c>
      <c r="B891" s="522" t="s">
        <v>33</v>
      </c>
      <c r="C891" s="523"/>
      <c r="D891" s="524" t="s">
        <v>10</v>
      </c>
      <c r="E891" s="525"/>
      <c r="F891" s="523"/>
      <c r="G891" s="526" t="s">
        <v>362</v>
      </c>
      <c r="H891" s="525"/>
      <c r="I891" s="525"/>
      <c r="J891" s="197" t="s">
        <v>9</v>
      </c>
      <c r="K891" s="198" t="s">
        <v>9</v>
      </c>
      <c r="L891" s="193"/>
      <c r="M891" s="193"/>
      <c r="N891" s="193"/>
      <c r="O891" s="193"/>
      <c r="P891" s="193"/>
      <c r="Q891" s="193"/>
      <c r="R891" s="193"/>
      <c r="S891" s="193"/>
      <c r="T891" s="193"/>
      <c r="U891" s="193"/>
      <c r="V891" s="193"/>
    </row>
    <row r="892" spans="1:22" ht="12.75" customHeight="1">
      <c r="A892" s="527" t="s">
        <v>512</v>
      </c>
      <c r="B892" s="528"/>
      <c r="C892" s="531" t="s">
        <v>5</v>
      </c>
      <c r="D892" s="533" t="s">
        <v>513</v>
      </c>
      <c r="E892" s="534"/>
      <c r="F892" s="530"/>
      <c r="G892" s="531" t="s">
        <v>11</v>
      </c>
      <c r="H892" s="535" t="s">
        <v>514</v>
      </c>
      <c r="I892" s="511"/>
      <c r="J892" s="511"/>
      <c r="K892" s="512"/>
      <c r="L892" s="193"/>
      <c r="M892" s="193"/>
      <c r="N892" s="193"/>
      <c r="O892" s="193"/>
      <c r="P892" s="193"/>
      <c r="Q892" s="193"/>
      <c r="R892" s="193"/>
      <c r="S892" s="193"/>
      <c r="T892" s="193"/>
      <c r="U892" s="193"/>
      <c r="V892" s="193"/>
    </row>
    <row r="893" spans="1:22" ht="12.75" customHeight="1">
      <c r="A893" s="510"/>
      <c r="B893" s="528"/>
      <c r="C893" s="558"/>
      <c r="D893" s="226" t="s">
        <v>515</v>
      </c>
      <c r="E893" s="226" t="s">
        <v>516</v>
      </c>
      <c r="F893" s="226" t="s">
        <v>517</v>
      </c>
      <c r="G893" s="558"/>
      <c r="H893" s="536"/>
      <c r="I893" s="534"/>
      <c r="J893" s="534"/>
      <c r="K893" s="537"/>
      <c r="L893" s="193"/>
      <c r="M893" s="193"/>
      <c r="N893" s="193"/>
      <c r="O893" s="193"/>
      <c r="P893" s="193"/>
      <c r="Q893" s="193"/>
      <c r="R893" s="193"/>
      <c r="S893" s="193"/>
      <c r="T893" s="193"/>
      <c r="U893" s="193"/>
      <c r="V893" s="193"/>
    </row>
    <row r="894" spans="1:22" ht="12.75" customHeight="1">
      <c r="A894" s="538" t="s">
        <v>559</v>
      </c>
      <c r="B894" s="539"/>
      <c r="C894" s="201">
        <v>1</v>
      </c>
      <c r="D894" s="202"/>
      <c r="E894" s="203"/>
      <c r="F894" s="229"/>
      <c r="G894" s="237">
        <f>C894</f>
        <v>1</v>
      </c>
      <c r="H894" s="206"/>
      <c r="I894" s="206"/>
      <c r="J894" s="206"/>
      <c r="K894" s="207"/>
      <c r="L894" s="193"/>
      <c r="M894" s="193"/>
      <c r="N894" s="193"/>
      <c r="O894" s="193"/>
      <c r="P894" s="193"/>
      <c r="Q894" s="193"/>
      <c r="R894" s="193"/>
      <c r="S894" s="193"/>
      <c r="T894" s="193"/>
      <c r="U894" s="193"/>
      <c r="V894" s="193"/>
    </row>
    <row r="895" spans="1:22" ht="12.75" customHeight="1">
      <c r="A895" s="538"/>
      <c r="B895" s="539"/>
      <c r="C895" s="201"/>
      <c r="D895" s="202"/>
      <c r="E895" s="203"/>
      <c r="F895" s="229"/>
      <c r="G895" s="237"/>
      <c r="H895" s="206"/>
      <c r="I895" s="206"/>
      <c r="J895" s="206"/>
      <c r="K895" s="207"/>
      <c r="L895" s="193"/>
      <c r="M895" s="193"/>
      <c r="N895" s="193"/>
      <c r="O895" s="193"/>
      <c r="P895" s="193"/>
      <c r="Q895" s="193"/>
      <c r="R895" s="193"/>
      <c r="S895" s="193"/>
      <c r="T895" s="193"/>
      <c r="U895" s="193"/>
      <c r="V895" s="193"/>
    </row>
    <row r="896" spans="1:22" ht="15" customHeight="1">
      <c r="A896" s="540"/>
      <c r="B896" s="559"/>
      <c r="C896" s="209"/>
      <c r="D896" s="239"/>
      <c r="E896" s="239"/>
      <c r="F896" s="239"/>
      <c r="G896" s="237"/>
      <c r="K896" s="207"/>
    </row>
    <row r="897" spans="1:22" ht="12.75" customHeight="1" thickBot="1">
      <c r="A897" s="541" t="s">
        <v>11</v>
      </c>
      <c r="B897" s="534"/>
      <c r="C897" s="534"/>
      <c r="D897" s="534"/>
      <c r="E897" s="534"/>
      <c r="F897" s="530"/>
      <c r="G897" s="253">
        <f>ROUNDUP((SUM(G894:G896)),2)</f>
        <v>1</v>
      </c>
      <c r="H897" s="199"/>
      <c r="I897" s="212"/>
      <c r="J897" s="212"/>
      <c r="K897" s="213"/>
      <c r="L897" s="193"/>
      <c r="N897" s="193"/>
      <c r="O897" s="193"/>
      <c r="P897" s="193"/>
      <c r="Q897" s="193"/>
      <c r="R897" s="193"/>
      <c r="S897" s="193"/>
      <c r="T897" s="193"/>
      <c r="U897" s="193"/>
      <c r="V897" s="193"/>
    </row>
    <row r="898" spans="1:22" ht="12.75" customHeight="1" thickBot="1">
      <c r="A898" s="542"/>
      <c r="B898" s="543"/>
      <c r="C898" s="543"/>
      <c r="D898" s="543"/>
      <c r="E898" s="543"/>
      <c r="F898" s="543"/>
      <c r="G898" s="543"/>
      <c r="H898" s="543"/>
      <c r="I898" s="543"/>
      <c r="J898" s="543"/>
      <c r="K898" s="544"/>
      <c r="L898" s="193"/>
      <c r="M898" s="193"/>
      <c r="N898" s="193"/>
      <c r="O898" s="193"/>
      <c r="P898" s="193"/>
      <c r="Q898" s="193"/>
      <c r="R898" s="193"/>
      <c r="S898" s="193"/>
      <c r="T898" s="193"/>
      <c r="U898" s="193"/>
      <c r="V898" s="193"/>
    </row>
    <row r="899" spans="1:22" ht="12.75" customHeight="1">
      <c r="A899" s="214"/>
      <c r="B899" s="215"/>
      <c r="C899" s="215"/>
      <c r="D899" s="215"/>
      <c r="E899" s="215"/>
      <c r="F899" s="215"/>
      <c r="G899" s="215"/>
      <c r="H899" s="215"/>
      <c r="I899" s="215"/>
      <c r="J899" s="215"/>
      <c r="K899" s="216"/>
      <c r="L899" s="193"/>
      <c r="M899" s="193"/>
      <c r="N899" s="193"/>
      <c r="O899" s="193"/>
      <c r="P899" s="193"/>
      <c r="Q899" s="193"/>
      <c r="R899" s="193"/>
      <c r="S899" s="193"/>
      <c r="T899" s="193"/>
      <c r="U899" s="193"/>
      <c r="V899" s="193"/>
    </row>
    <row r="900" spans="1:22" ht="50.25" customHeight="1">
      <c r="A900" s="545"/>
      <c r="B900" s="546"/>
      <c r="C900" s="546"/>
      <c r="D900" s="546"/>
      <c r="E900" s="546"/>
      <c r="F900" s="546"/>
      <c r="G900" s="546"/>
      <c r="H900" s="546"/>
      <c r="I900" s="546"/>
      <c r="J900" s="193"/>
      <c r="K900" s="217"/>
      <c r="L900" s="193"/>
      <c r="M900" s="193"/>
      <c r="N900" s="193"/>
      <c r="O900" s="193"/>
      <c r="P900" s="193"/>
      <c r="Q900" s="193"/>
      <c r="R900" s="193"/>
      <c r="S900" s="193"/>
      <c r="T900" s="193"/>
      <c r="U900" s="193"/>
      <c r="V900" s="193"/>
    </row>
    <row r="901" spans="1:22" ht="12.75" customHeight="1">
      <c r="A901" s="547" t="s">
        <v>519</v>
      </c>
      <c r="B901" s="546"/>
      <c r="C901" s="546"/>
      <c r="D901" s="219"/>
      <c r="E901" s="219"/>
      <c r="F901" s="548" t="s">
        <v>519</v>
      </c>
      <c r="G901" s="546"/>
      <c r="H901" s="546"/>
      <c r="I901" s="219"/>
      <c r="J901" s="193"/>
      <c r="K901" s="217"/>
      <c r="L901" s="193"/>
      <c r="M901" s="193"/>
      <c r="N901" s="193"/>
      <c r="O901" s="193"/>
      <c r="P901" s="193"/>
      <c r="Q901" s="193"/>
      <c r="R901" s="193"/>
      <c r="S901" s="193"/>
      <c r="T901" s="193"/>
      <c r="U901" s="193"/>
      <c r="V901" s="193"/>
    </row>
    <row r="902" spans="1:22" ht="12.75" customHeight="1" thickBot="1">
      <c r="A902" s="549" t="s">
        <v>520</v>
      </c>
      <c r="B902" s="550"/>
      <c r="C902" s="550"/>
      <c r="D902" s="220"/>
      <c r="E902" s="220"/>
      <c r="F902" s="551" t="s">
        <v>520</v>
      </c>
      <c r="G902" s="550"/>
      <c r="H902" s="550"/>
      <c r="I902" s="220"/>
      <c r="J902" s="221"/>
      <c r="K902" s="222"/>
      <c r="L902" s="193"/>
      <c r="M902" s="193"/>
      <c r="N902" s="193"/>
      <c r="O902" s="193"/>
      <c r="P902" s="193"/>
      <c r="Q902" s="193"/>
      <c r="R902" s="193"/>
      <c r="S902" s="193"/>
      <c r="T902" s="193"/>
      <c r="U902" s="193"/>
      <c r="V902" s="193"/>
    </row>
    <row r="903" spans="1:22" ht="12.75" customHeight="1">
      <c r="A903" s="507" t="s">
        <v>508</v>
      </c>
      <c r="B903" s="508"/>
      <c r="C903" s="508"/>
      <c r="D903" s="508"/>
      <c r="E903" s="508"/>
      <c r="F903" s="508"/>
      <c r="G903" s="508"/>
      <c r="H903" s="508"/>
      <c r="I903" s="508"/>
      <c r="J903" s="508"/>
      <c r="K903" s="509"/>
      <c r="L903" s="193"/>
      <c r="M903" s="193"/>
      <c r="N903" s="193"/>
      <c r="O903" s="193"/>
      <c r="P903" s="193"/>
      <c r="Q903" s="193"/>
      <c r="R903" s="193"/>
      <c r="S903" s="193"/>
      <c r="T903" s="193"/>
      <c r="U903" s="193"/>
      <c r="V903" s="193"/>
    </row>
    <row r="904" spans="1:22" ht="12.75" customHeight="1" thickBot="1">
      <c r="A904" s="510"/>
      <c r="B904" s="511"/>
      <c r="C904" s="511"/>
      <c r="D904" s="511"/>
      <c r="E904" s="511"/>
      <c r="F904" s="511"/>
      <c r="G904" s="511"/>
      <c r="H904" s="511"/>
      <c r="I904" s="511"/>
      <c r="J904" s="511"/>
      <c r="K904" s="512"/>
      <c r="L904" s="193"/>
      <c r="M904" s="193"/>
      <c r="N904" s="193"/>
      <c r="O904" s="193"/>
      <c r="P904" s="193"/>
      <c r="Q904" s="193"/>
      <c r="R904" s="193"/>
      <c r="S904" s="193"/>
      <c r="T904" s="193"/>
      <c r="U904" s="193"/>
      <c r="V904" s="193"/>
    </row>
    <row r="905" spans="1:22" ht="42" customHeight="1">
      <c r="A905" s="195" t="s">
        <v>509</v>
      </c>
      <c r="B905" s="513" t="str">
        <f>$B$3</f>
        <v>OPTIMIZACIÓN Y MEJORAMIENTO DE LOS SISTEMAS DE ACUEDUCTO EN EL ÁREA RURAL DEL MUNICIPIO DE TUNJA-BOYACÁ</v>
      </c>
      <c r="C905" s="514"/>
      <c r="D905" s="514"/>
      <c r="E905" s="514"/>
      <c r="F905" s="514"/>
      <c r="G905" s="514"/>
      <c r="H905" s="514"/>
      <c r="I905" s="514"/>
      <c r="J905" s="514"/>
      <c r="K905" s="515"/>
      <c r="L905" s="193"/>
      <c r="M905" s="193"/>
      <c r="N905" s="193"/>
      <c r="O905" s="193"/>
      <c r="P905" s="193"/>
      <c r="Q905" s="193"/>
      <c r="R905" s="193"/>
      <c r="S905" s="193"/>
      <c r="T905" s="193"/>
      <c r="U905" s="193"/>
      <c r="V905" s="193"/>
    </row>
    <row r="906" spans="1:22" ht="12.75" customHeight="1">
      <c r="A906" s="516" t="s">
        <v>510</v>
      </c>
      <c r="B906" s="517"/>
      <c r="C906" s="518"/>
      <c r="D906" s="519"/>
      <c r="E906" s="519"/>
      <c r="F906" s="517"/>
      <c r="G906" s="520" t="s">
        <v>511</v>
      </c>
      <c r="H906" s="517"/>
      <c r="I906" s="520"/>
      <c r="J906" s="519"/>
      <c r="K906" s="521"/>
      <c r="L906" s="193"/>
      <c r="M906" s="193"/>
      <c r="N906" s="193"/>
      <c r="O906" s="193"/>
      <c r="P906" s="193"/>
      <c r="Q906" s="193"/>
      <c r="R906" s="193"/>
      <c r="S906" s="193"/>
      <c r="T906" s="193"/>
      <c r="U906" s="193"/>
      <c r="V906" s="193"/>
    </row>
    <row r="907" spans="1:22" ht="39.75" customHeight="1" thickBot="1">
      <c r="A907" s="196" t="s">
        <v>8</v>
      </c>
      <c r="B907" s="522" t="s">
        <v>34</v>
      </c>
      <c r="C907" s="523"/>
      <c r="D907" s="524" t="s">
        <v>10</v>
      </c>
      <c r="E907" s="525"/>
      <c r="F907" s="523"/>
      <c r="G907" s="526" t="s">
        <v>296</v>
      </c>
      <c r="H907" s="525"/>
      <c r="I907" s="525"/>
      <c r="J907" s="197" t="s">
        <v>9</v>
      </c>
      <c r="K907" s="198" t="s">
        <v>9</v>
      </c>
      <c r="L907" s="193"/>
      <c r="M907" s="193"/>
      <c r="N907" s="193"/>
      <c r="O907" s="193"/>
      <c r="P907" s="193"/>
      <c r="Q907" s="193"/>
      <c r="R907" s="193"/>
      <c r="S907" s="193"/>
      <c r="T907" s="193"/>
      <c r="U907" s="193"/>
      <c r="V907" s="193"/>
    </row>
    <row r="908" spans="1:22" ht="12.75" customHeight="1">
      <c r="A908" s="527" t="s">
        <v>512</v>
      </c>
      <c r="B908" s="528"/>
      <c r="C908" s="531" t="s">
        <v>5</v>
      </c>
      <c r="D908" s="533" t="s">
        <v>513</v>
      </c>
      <c r="E908" s="534"/>
      <c r="F908" s="530"/>
      <c r="G908" s="531" t="s">
        <v>11</v>
      </c>
      <c r="H908" s="535" t="s">
        <v>514</v>
      </c>
      <c r="I908" s="511"/>
      <c r="J908" s="511"/>
      <c r="K908" s="512"/>
      <c r="L908" s="193"/>
      <c r="M908" s="193"/>
      <c r="N908" s="193"/>
      <c r="O908" s="193"/>
      <c r="P908" s="193"/>
      <c r="Q908" s="193"/>
      <c r="R908" s="193"/>
      <c r="S908" s="193"/>
      <c r="T908" s="193"/>
      <c r="U908" s="193"/>
      <c r="V908" s="193"/>
    </row>
    <row r="909" spans="1:22" ht="12.75" customHeight="1">
      <c r="A909" s="510"/>
      <c r="B909" s="528"/>
      <c r="C909" s="558"/>
      <c r="D909" s="226" t="s">
        <v>515</v>
      </c>
      <c r="E909" s="226" t="s">
        <v>516</v>
      </c>
      <c r="F909" s="226" t="s">
        <v>517</v>
      </c>
      <c r="G909" s="558"/>
      <c r="H909" s="536"/>
      <c r="I909" s="534"/>
      <c r="J909" s="534"/>
      <c r="K909" s="537"/>
      <c r="L909" s="193"/>
      <c r="M909" s="193"/>
      <c r="N909" s="193"/>
      <c r="O909" s="193"/>
      <c r="P909" s="193"/>
      <c r="Q909" s="193"/>
      <c r="R909" s="193"/>
      <c r="S909" s="193"/>
      <c r="T909" s="193"/>
      <c r="U909" s="193"/>
      <c r="V909" s="193"/>
    </row>
    <row r="910" spans="1:22" ht="12.75" customHeight="1">
      <c r="A910" s="538" t="s">
        <v>545</v>
      </c>
      <c r="B910" s="539"/>
      <c r="C910" s="201">
        <v>5</v>
      </c>
      <c r="D910" s="202"/>
      <c r="E910" s="203"/>
      <c r="F910" s="229"/>
      <c r="G910" s="237">
        <f>C910</f>
        <v>5</v>
      </c>
      <c r="H910" s="206"/>
      <c r="I910" s="206"/>
      <c r="J910" s="206"/>
      <c r="K910" s="207"/>
      <c r="L910" s="193"/>
      <c r="M910" s="193"/>
      <c r="N910" s="193"/>
      <c r="O910" s="193"/>
      <c r="P910" s="193"/>
      <c r="Q910" s="193"/>
      <c r="R910" s="193"/>
      <c r="S910" s="193"/>
      <c r="T910" s="193"/>
      <c r="U910" s="193"/>
      <c r="V910" s="193"/>
    </row>
    <row r="911" spans="1:22" ht="12.75" customHeight="1">
      <c r="A911" s="538"/>
      <c r="B911" s="539"/>
      <c r="C911" s="201"/>
      <c r="D911" s="202"/>
      <c r="E911" s="203"/>
      <c r="F911" s="229"/>
      <c r="G911" s="237"/>
      <c r="H911" s="206"/>
      <c r="I911" s="206"/>
      <c r="J911" s="206"/>
      <c r="K911" s="207"/>
      <c r="L911" s="193"/>
      <c r="M911" s="193"/>
      <c r="N911" s="193"/>
      <c r="O911" s="193"/>
      <c r="P911" s="193"/>
      <c r="Q911" s="193"/>
      <c r="R911" s="193"/>
      <c r="S911" s="193"/>
      <c r="T911" s="193"/>
      <c r="U911" s="193"/>
      <c r="V911" s="193"/>
    </row>
    <row r="912" spans="1:22" ht="15" customHeight="1">
      <c r="A912" s="540"/>
      <c r="B912" s="559"/>
      <c r="C912" s="209"/>
      <c r="D912" s="239"/>
      <c r="E912" s="239"/>
      <c r="F912" s="239"/>
      <c r="G912" s="237"/>
      <c r="K912" s="207"/>
    </row>
    <row r="913" spans="1:22" ht="12.75" customHeight="1" thickBot="1">
      <c r="A913" s="541" t="s">
        <v>11</v>
      </c>
      <c r="B913" s="534"/>
      <c r="C913" s="534"/>
      <c r="D913" s="534"/>
      <c r="E913" s="534"/>
      <c r="F913" s="530"/>
      <c r="G913" s="253">
        <f>ROUNDUP((SUM(G910:G912)),2)</f>
        <v>5</v>
      </c>
      <c r="H913" s="199"/>
      <c r="I913" s="212"/>
      <c r="J913" s="212"/>
      <c r="K913" s="213"/>
      <c r="L913" s="193"/>
      <c r="N913" s="193"/>
      <c r="O913" s="193"/>
      <c r="P913" s="193"/>
      <c r="Q913" s="193"/>
      <c r="R913" s="193"/>
      <c r="S913" s="193"/>
      <c r="T913" s="193"/>
      <c r="U913" s="193"/>
      <c r="V913" s="193"/>
    </row>
    <row r="914" spans="1:22" ht="12.75" customHeight="1" thickBot="1">
      <c r="A914" s="542"/>
      <c r="B914" s="543"/>
      <c r="C914" s="543"/>
      <c r="D914" s="543"/>
      <c r="E914" s="543"/>
      <c r="F914" s="543"/>
      <c r="G914" s="543"/>
      <c r="H914" s="543"/>
      <c r="I914" s="543"/>
      <c r="J914" s="543"/>
      <c r="K914" s="544"/>
      <c r="L914" s="193"/>
      <c r="M914" s="193"/>
      <c r="N914" s="193"/>
      <c r="O914" s="193"/>
      <c r="P914" s="193"/>
      <c r="Q914" s="193"/>
      <c r="R914" s="193"/>
      <c r="S914" s="193"/>
      <c r="T914" s="193"/>
      <c r="U914" s="193"/>
      <c r="V914" s="193"/>
    </row>
    <row r="915" spans="1:22" ht="12.75" customHeight="1">
      <c r="A915" s="214"/>
      <c r="B915" s="215"/>
      <c r="C915" s="215"/>
      <c r="D915" s="215"/>
      <c r="E915" s="215"/>
      <c r="F915" s="215"/>
      <c r="G915" s="215"/>
      <c r="H915" s="215"/>
      <c r="I915" s="215"/>
      <c r="J915" s="215"/>
      <c r="K915" s="216"/>
      <c r="L915" s="193"/>
      <c r="M915" s="193"/>
      <c r="N915" s="193"/>
      <c r="O915" s="193"/>
      <c r="P915" s="193"/>
      <c r="Q915" s="193"/>
      <c r="R915" s="193"/>
      <c r="S915" s="193"/>
      <c r="T915" s="193"/>
      <c r="U915" s="193"/>
      <c r="V915" s="193"/>
    </row>
    <row r="916" spans="1:22" ht="50.25" customHeight="1">
      <c r="A916" s="545"/>
      <c r="B916" s="546"/>
      <c r="C916" s="546"/>
      <c r="D916" s="546"/>
      <c r="E916" s="546"/>
      <c r="F916" s="546"/>
      <c r="G916" s="546"/>
      <c r="H916" s="546"/>
      <c r="I916" s="546"/>
      <c r="J916" s="193"/>
      <c r="K916" s="217"/>
      <c r="L916" s="193"/>
      <c r="M916" s="193"/>
      <c r="N916" s="193"/>
      <c r="O916" s="193"/>
      <c r="P916" s="193"/>
      <c r="Q916" s="193"/>
      <c r="R916" s="193"/>
      <c r="S916" s="193"/>
      <c r="T916" s="193"/>
      <c r="U916" s="193"/>
      <c r="V916" s="193"/>
    </row>
    <row r="917" spans="1:22" ht="12.75" customHeight="1">
      <c r="A917" s="547" t="s">
        <v>519</v>
      </c>
      <c r="B917" s="546"/>
      <c r="C917" s="546"/>
      <c r="D917" s="219"/>
      <c r="E917" s="219"/>
      <c r="F917" s="548" t="s">
        <v>519</v>
      </c>
      <c r="G917" s="546"/>
      <c r="H917" s="546"/>
      <c r="I917" s="219"/>
      <c r="J917" s="193"/>
      <c r="K917" s="217"/>
      <c r="L917" s="193"/>
      <c r="M917" s="193"/>
      <c r="N917" s="193"/>
      <c r="O917" s="193"/>
      <c r="P917" s="193"/>
      <c r="Q917" s="193"/>
      <c r="R917" s="193"/>
      <c r="S917" s="193"/>
      <c r="T917" s="193"/>
      <c r="U917" s="193"/>
      <c r="V917" s="193"/>
    </row>
    <row r="918" spans="1:22" ht="12.75" customHeight="1" thickBot="1">
      <c r="A918" s="549" t="s">
        <v>520</v>
      </c>
      <c r="B918" s="550"/>
      <c r="C918" s="550"/>
      <c r="D918" s="220"/>
      <c r="E918" s="220"/>
      <c r="F918" s="551" t="s">
        <v>520</v>
      </c>
      <c r="G918" s="550"/>
      <c r="H918" s="550"/>
      <c r="I918" s="220"/>
      <c r="J918" s="221"/>
      <c r="K918" s="222"/>
      <c r="L918" s="193"/>
      <c r="M918" s="193"/>
      <c r="N918" s="193"/>
      <c r="O918" s="193"/>
      <c r="P918" s="193"/>
      <c r="Q918" s="193"/>
      <c r="R918" s="193"/>
      <c r="S918" s="193"/>
      <c r="T918" s="193"/>
      <c r="U918" s="193"/>
      <c r="V918" s="193"/>
    </row>
    <row r="919" spans="1:22" ht="12.75" customHeight="1">
      <c r="A919" s="507" t="s">
        <v>508</v>
      </c>
      <c r="B919" s="508"/>
      <c r="C919" s="508"/>
      <c r="D919" s="508"/>
      <c r="E919" s="508"/>
      <c r="F919" s="508"/>
      <c r="G919" s="508"/>
      <c r="H919" s="508"/>
      <c r="I919" s="508"/>
      <c r="J919" s="508"/>
      <c r="K919" s="509"/>
      <c r="L919" s="193"/>
      <c r="M919" s="193"/>
      <c r="N919" s="193"/>
      <c r="O919" s="193"/>
      <c r="P919" s="193"/>
      <c r="Q919" s="193"/>
      <c r="R919" s="193"/>
      <c r="S919" s="193"/>
      <c r="T919" s="193"/>
      <c r="U919" s="193"/>
      <c r="V919" s="193"/>
    </row>
    <row r="920" spans="1:22" ht="12.75" customHeight="1" thickBot="1">
      <c r="A920" s="510"/>
      <c r="B920" s="511"/>
      <c r="C920" s="511"/>
      <c r="D920" s="511"/>
      <c r="E920" s="511"/>
      <c r="F920" s="511"/>
      <c r="G920" s="511"/>
      <c r="H920" s="511"/>
      <c r="I920" s="511"/>
      <c r="J920" s="511"/>
      <c r="K920" s="512"/>
      <c r="L920" s="193"/>
      <c r="M920" s="193"/>
      <c r="N920" s="193"/>
      <c r="O920" s="193"/>
      <c r="P920" s="193"/>
      <c r="Q920" s="193"/>
      <c r="R920" s="193"/>
      <c r="S920" s="193"/>
      <c r="T920" s="193"/>
      <c r="U920" s="193"/>
      <c r="V920" s="193"/>
    </row>
    <row r="921" spans="1:22" ht="42" customHeight="1">
      <c r="A921" s="195" t="s">
        <v>509</v>
      </c>
      <c r="B921" s="513" t="str">
        <f>$B$3</f>
        <v>OPTIMIZACIÓN Y MEJORAMIENTO DE LOS SISTEMAS DE ACUEDUCTO EN EL ÁREA RURAL DEL MUNICIPIO DE TUNJA-BOYACÁ</v>
      </c>
      <c r="C921" s="514"/>
      <c r="D921" s="514"/>
      <c r="E921" s="514"/>
      <c r="F921" s="514"/>
      <c r="G921" s="514"/>
      <c r="H921" s="514"/>
      <c r="I921" s="514"/>
      <c r="J921" s="514"/>
      <c r="K921" s="515"/>
      <c r="L921" s="193"/>
      <c r="M921" s="193"/>
      <c r="N921" s="193"/>
      <c r="O921" s="193"/>
      <c r="P921" s="193"/>
      <c r="Q921" s="193"/>
      <c r="R921" s="193"/>
      <c r="S921" s="193"/>
      <c r="T921" s="193"/>
      <c r="U921" s="193"/>
      <c r="V921" s="193"/>
    </row>
    <row r="922" spans="1:22" ht="12.75" customHeight="1">
      <c r="A922" s="516" t="s">
        <v>510</v>
      </c>
      <c r="B922" s="517"/>
      <c r="C922" s="518"/>
      <c r="D922" s="519"/>
      <c r="E922" s="519"/>
      <c r="F922" s="517"/>
      <c r="G922" s="520" t="s">
        <v>511</v>
      </c>
      <c r="H922" s="517"/>
      <c r="I922" s="520"/>
      <c r="J922" s="519"/>
      <c r="K922" s="521"/>
      <c r="L922" s="193"/>
      <c r="M922" s="193"/>
      <c r="N922" s="193"/>
      <c r="O922" s="193"/>
      <c r="P922" s="193"/>
      <c r="Q922" s="193"/>
      <c r="R922" s="193"/>
      <c r="S922" s="193"/>
      <c r="T922" s="193"/>
      <c r="U922" s="193"/>
      <c r="V922" s="193"/>
    </row>
    <row r="923" spans="1:22" ht="39.75" customHeight="1" thickBot="1">
      <c r="A923" s="196" t="s">
        <v>8</v>
      </c>
      <c r="B923" s="522" t="s">
        <v>35</v>
      </c>
      <c r="C923" s="523"/>
      <c r="D923" s="524" t="s">
        <v>10</v>
      </c>
      <c r="E923" s="525"/>
      <c r="F923" s="523"/>
      <c r="G923" s="526" t="s">
        <v>306</v>
      </c>
      <c r="H923" s="525"/>
      <c r="I923" s="525"/>
      <c r="J923" s="197" t="s">
        <v>9</v>
      </c>
      <c r="K923" s="198" t="s">
        <v>9</v>
      </c>
      <c r="L923" s="193"/>
      <c r="M923" s="193"/>
      <c r="N923" s="193"/>
      <c r="O923" s="193"/>
      <c r="P923" s="193"/>
      <c r="Q923" s="193"/>
      <c r="R923" s="193"/>
      <c r="S923" s="193"/>
      <c r="T923" s="193"/>
      <c r="U923" s="193"/>
      <c r="V923" s="193"/>
    </row>
    <row r="924" spans="1:22" ht="12.75" customHeight="1">
      <c r="A924" s="527" t="s">
        <v>512</v>
      </c>
      <c r="B924" s="528"/>
      <c r="C924" s="531" t="s">
        <v>5</v>
      </c>
      <c r="D924" s="533" t="s">
        <v>513</v>
      </c>
      <c r="E924" s="534"/>
      <c r="F924" s="530"/>
      <c r="G924" s="531" t="s">
        <v>11</v>
      </c>
      <c r="H924" s="535" t="s">
        <v>514</v>
      </c>
      <c r="I924" s="511"/>
      <c r="J924" s="511"/>
      <c r="K924" s="512"/>
      <c r="L924" s="193"/>
      <c r="M924" s="193"/>
      <c r="N924" s="193"/>
      <c r="O924" s="193"/>
      <c r="P924" s="193"/>
      <c r="Q924" s="193"/>
      <c r="R924" s="193"/>
      <c r="S924" s="193"/>
      <c r="T924" s="193"/>
      <c r="U924" s="193"/>
      <c r="V924" s="193"/>
    </row>
    <row r="925" spans="1:22" ht="12.75" customHeight="1">
      <c r="A925" s="510"/>
      <c r="B925" s="528"/>
      <c r="C925" s="558"/>
      <c r="D925" s="226" t="s">
        <v>515</v>
      </c>
      <c r="E925" s="226" t="s">
        <v>516</v>
      </c>
      <c r="F925" s="226" t="s">
        <v>517</v>
      </c>
      <c r="G925" s="558"/>
      <c r="H925" s="536"/>
      <c r="I925" s="534"/>
      <c r="J925" s="534"/>
      <c r="K925" s="537"/>
      <c r="L925" s="193"/>
      <c r="M925" s="193"/>
      <c r="N925" s="193"/>
      <c r="O925" s="193"/>
      <c r="P925" s="193"/>
      <c r="Q925" s="193"/>
      <c r="R925" s="193"/>
      <c r="S925" s="193"/>
      <c r="T925" s="193"/>
      <c r="U925" s="193"/>
      <c r="V925" s="193"/>
    </row>
    <row r="926" spans="1:22" ht="12.75" customHeight="1">
      <c r="A926" s="538" t="s">
        <v>560</v>
      </c>
      <c r="B926" s="539"/>
      <c r="C926" s="201">
        <v>1</v>
      </c>
      <c r="D926" s="202"/>
      <c r="E926" s="203"/>
      <c r="F926" s="229"/>
      <c r="G926" s="237">
        <f>C926</f>
        <v>1</v>
      </c>
      <c r="H926" s="206"/>
      <c r="I926" s="206"/>
      <c r="J926" s="206"/>
      <c r="K926" s="207"/>
      <c r="L926" s="193"/>
      <c r="M926" s="193"/>
      <c r="N926" s="193"/>
      <c r="O926" s="193"/>
      <c r="P926" s="193"/>
      <c r="Q926" s="193"/>
      <c r="R926" s="193"/>
      <c r="S926" s="193"/>
      <c r="T926" s="193"/>
      <c r="U926" s="193"/>
      <c r="V926" s="193"/>
    </row>
    <row r="927" spans="1:22" ht="12.75" customHeight="1">
      <c r="A927" s="538"/>
      <c r="B927" s="539"/>
      <c r="C927" s="201"/>
      <c r="D927" s="202"/>
      <c r="E927" s="203"/>
      <c r="F927" s="229"/>
      <c r="G927" s="237"/>
      <c r="H927" s="206"/>
      <c r="I927" s="206"/>
      <c r="J927" s="206"/>
      <c r="K927" s="207"/>
      <c r="L927" s="193"/>
      <c r="M927" s="193"/>
      <c r="N927" s="193"/>
      <c r="O927" s="193"/>
      <c r="P927" s="193"/>
      <c r="Q927" s="193"/>
      <c r="R927" s="193"/>
      <c r="S927" s="193"/>
      <c r="T927" s="193"/>
      <c r="U927" s="193"/>
      <c r="V927" s="193"/>
    </row>
    <row r="928" spans="1:22" ht="15" customHeight="1">
      <c r="A928" s="540"/>
      <c r="B928" s="559"/>
      <c r="C928" s="209"/>
      <c r="D928" s="239"/>
      <c r="E928" s="239"/>
      <c r="F928" s="239"/>
      <c r="G928" s="237"/>
      <c r="K928" s="207"/>
    </row>
    <row r="929" spans="1:22" ht="12.75" customHeight="1" thickBot="1">
      <c r="A929" s="541" t="s">
        <v>11</v>
      </c>
      <c r="B929" s="534"/>
      <c r="C929" s="534"/>
      <c r="D929" s="534"/>
      <c r="E929" s="534"/>
      <c r="F929" s="530"/>
      <c r="G929" s="253">
        <f>ROUNDUP((SUM(G926:G928)),2)</f>
        <v>1</v>
      </c>
      <c r="H929" s="199"/>
      <c r="I929" s="212"/>
      <c r="J929" s="212"/>
      <c r="K929" s="213"/>
      <c r="L929" s="193"/>
      <c r="N929" s="193"/>
      <c r="O929" s="193"/>
      <c r="P929" s="193"/>
      <c r="Q929" s="193"/>
      <c r="R929" s="193"/>
      <c r="S929" s="193"/>
      <c r="T929" s="193"/>
      <c r="U929" s="193"/>
      <c r="V929" s="193"/>
    </row>
    <row r="930" spans="1:22" ht="12.75" customHeight="1" thickBot="1">
      <c r="A930" s="542"/>
      <c r="B930" s="543"/>
      <c r="C930" s="543"/>
      <c r="D930" s="543"/>
      <c r="E930" s="543"/>
      <c r="F930" s="543"/>
      <c r="G930" s="543"/>
      <c r="H930" s="543"/>
      <c r="I930" s="543"/>
      <c r="J930" s="543"/>
      <c r="K930" s="544"/>
      <c r="L930" s="193"/>
      <c r="M930" s="193"/>
      <c r="N930" s="193"/>
      <c r="O930" s="193"/>
      <c r="P930" s="193"/>
      <c r="Q930" s="193"/>
      <c r="R930" s="193"/>
      <c r="S930" s="193"/>
      <c r="T930" s="193"/>
      <c r="U930" s="193"/>
      <c r="V930" s="193"/>
    </row>
    <row r="931" spans="1:22" ht="12.75" customHeight="1">
      <c r="A931" s="214"/>
      <c r="B931" s="215"/>
      <c r="C931" s="215"/>
      <c r="D931" s="215"/>
      <c r="E931" s="215"/>
      <c r="F931" s="215"/>
      <c r="G931" s="215"/>
      <c r="H931" s="215"/>
      <c r="I931" s="215"/>
      <c r="J931" s="215"/>
      <c r="K931" s="216"/>
      <c r="L931" s="193"/>
      <c r="M931" s="193"/>
      <c r="N931" s="193"/>
      <c r="O931" s="193"/>
      <c r="P931" s="193"/>
      <c r="Q931" s="193"/>
      <c r="R931" s="193"/>
      <c r="S931" s="193"/>
      <c r="T931" s="193"/>
      <c r="U931" s="193"/>
      <c r="V931" s="193"/>
    </row>
    <row r="932" spans="1:22" ht="50.25" customHeight="1">
      <c r="A932" s="545"/>
      <c r="B932" s="546"/>
      <c r="C932" s="546"/>
      <c r="D932" s="546"/>
      <c r="E932" s="546"/>
      <c r="F932" s="546"/>
      <c r="G932" s="546"/>
      <c r="H932" s="546"/>
      <c r="I932" s="546"/>
      <c r="J932" s="193"/>
      <c r="K932" s="217"/>
      <c r="L932" s="193"/>
      <c r="M932" s="193"/>
      <c r="N932" s="193"/>
      <c r="O932" s="193"/>
      <c r="P932" s="193"/>
      <c r="Q932" s="193"/>
      <c r="R932" s="193"/>
      <c r="S932" s="193"/>
      <c r="T932" s="193"/>
      <c r="U932" s="193"/>
      <c r="V932" s="193"/>
    </row>
    <row r="933" spans="1:22" ht="12.75" customHeight="1">
      <c r="A933" s="547" t="s">
        <v>519</v>
      </c>
      <c r="B933" s="546"/>
      <c r="C933" s="546"/>
      <c r="D933" s="219"/>
      <c r="E933" s="219"/>
      <c r="F933" s="548" t="s">
        <v>519</v>
      </c>
      <c r="G933" s="546"/>
      <c r="H933" s="546"/>
      <c r="I933" s="219"/>
      <c r="J933" s="193"/>
      <c r="K933" s="217"/>
      <c r="L933" s="193"/>
      <c r="M933" s="193"/>
      <c r="N933" s="193"/>
      <c r="O933" s="193"/>
      <c r="P933" s="193"/>
      <c r="Q933" s="193"/>
      <c r="R933" s="193"/>
      <c r="S933" s="193"/>
      <c r="T933" s="193"/>
      <c r="U933" s="193"/>
      <c r="V933" s="193"/>
    </row>
    <row r="934" spans="1:22" ht="12.75" customHeight="1" thickBot="1">
      <c r="A934" s="549" t="s">
        <v>520</v>
      </c>
      <c r="B934" s="550"/>
      <c r="C934" s="550"/>
      <c r="D934" s="220"/>
      <c r="E934" s="220"/>
      <c r="F934" s="551" t="s">
        <v>520</v>
      </c>
      <c r="G934" s="550"/>
      <c r="H934" s="550"/>
      <c r="I934" s="220"/>
      <c r="J934" s="221"/>
      <c r="K934" s="222"/>
      <c r="L934" s="193"/>
      <c r="M934" s="193"/>
      <c r="N934" s="193"/>
      <c r="O934" s="193"/>
      <c r="P934" s="193"/>
      <c r="Q934" s="193"/>
      <c r="R934" s="193"/>
      <c r="S934" s="193"/>
      <c r="T934" s="193"/>
      <c r="U934" s="193"/>
      <c r="V934" s="193"/>
    </row>
    <row r="935" spans="1:22" ht="12.75" customHeight="1">
      <c r="A935" s="507" t="s">
        <v>508</v>
      </c>
      <c r="B935" s="508"/>
      <c r="C935" s="508"/>
      <c r="D935" s="508"/>
      <c r="E935" s="508"/>
      <c r="F935" s="508"/>
      <c r="G935" s="508"/>
      <c r="H935" s="508"/>
      <c r="I935" s="508"/>
      <c r="J935" s="508"/>
      <c r="K935" s="509"/>
      <c r="L935" s="193"/>
      <c r="M935" s="193"/>
      <c r="N935" s="193"/>
      <c r="O935" s="193"/>
      <c r="P935" s="193"/>
      <c r="Q935" s="193"/>
      <c r="R935" s="193"/>
      <c r="S935" s="193"/>
      <c r="T935" s="193"/>
      <c r="U935" s="193"/>
      <c r="V935" s="193"/>
    </row>
    <row r="936" spans="1:22" ht="12.75" customHeight="1" thickBot="1">
      <c r="A936" s="510"/>
      <c r="B936" s="511"/>
      <c r="C936" s="511"/>
      <c r="D936" s="511"/>
      <c r="E936" s="511"/>
      <c r="F936" s="511"/>
      <c r="G936" s="511"/>
      <c r="H936" s="511"/>
      <c r="I936" s="511"/>
      <c r="J936" s="511"/>
      <c r="K936" s="512"/>
      <c r="L936" s="193"/>
      <c r="M936" s="193"/>
      <c r="N936" s="193"/>
      <c r="O936" s="193"/>
      <c r="P936" s="193"/>
      <c r="Q936" s="193"/>
      <c r="R936" s="193"/>
      <c r="S936" s="193"/>
      <c r="T936" s="193"/>
      <c r="U936" s="193"/>
      <c r="V936" s="193"/>
    </row>
    <row r="937" spans="1:22" ht="42" customHeight="1">
      <c r="A937" s="195" t="s">
        <v>509</v>
      </c>
      <c r="B937" s="513" t="str">
        <f>$B$3</f>
        <v>OPTIMIZACIÓN Y MEJORAMIENTO DE LOS SISTEMAS DE ACUEDUCTO EN EL ÁREA RURAL DEL MUNICIPIO DE TUNJA-BOYACÁ</v>
      </c>
      <c r="C937" s="514"/>
      <c r="D937" s="514"/>
      <c r="E937" s="514"/>
      <c r="F937" s="514"/>
      <c r="G937" s="514"/>
      <c r="H937" s="514"/>
      <c r="I937" s="514"/>
      <c r="J937" s="514"/>
      <c r="K937" s="515"/>
      <c r="L937" s="193"/>
      <c r="M937" s="193"/>
      <c r="N937" s="193"/>
      <c r="O937" s="193"/>
      <c r="P937" s="193"/>
      <c r="Q937" s="193"/>
      <c r="R937" s="193"/>
      <c r="S937" s="193"/>
      <c r="T937" s="193"/>
      <c r="U937" s="193"/>
      <c r="V937" s="193"/>
    </row>
    <row r="938" spans="1:22" ht="12.75" customHeight="1">
      <c r="A938" s="516" t="s">
        <v>510</v>
      </c>
      <c r="B938" s="517"/>
      <c r="C938" s="518"/>
      <c r="D938" s="519"/>
      <c r="E938" s="519"/>
      <c r="F938" s="517"/>
      <c r="G938" s="520" t="s">
        <v>511</v>
      </c>
      <c r="H938" s="517"/>
      <c r="I938" s="520"/>
      <c r="J938" s="519"/>
      <c r="K938" s="521"/>
      <c r="L938" s="193"/>
      <c r="M938" s="193"/>
      <c r="N938" s="193"/>
      <c r="O938" s="193"/>
      <c r="P938" s="193"/>
      <c r="Q938" s="193"/>
      <c r="R938" s="193"/>
      <c r="S938" s="193"/>
      <c r="T938" s="193"/>
      <c r="U938" s="193"/>
      <c r="V938" s="193"/>
    </row>
    <row r="939" spans="1:22" ht="39.75" customHeight="1" thickBot="1">
      <c r="A939" s="196" t="s">
        <v>8</v>
      </c>
      <c r="B939" s="522" t="s">
        <v>336</v>
      </c>
      <c r="C939" s="523"/>
      <c r="D939" s="524" t="s">
        <v>10</v>
      </c>
      <c r="E939" s="525"/>
      <c r="F939" s="523"/>
      <c r="G939" s="526" t="s">
        <v>304</v>
      </c>
      <c r="H939" s="525"/>
      <c r="I939" s="525"/>
      <c r="J939" s="197" t="s">
        <v>9</v>
      </c>
      <c r="K939" s="198" t="s">
        <v>9</v>
      </c>
      <c r="L939" s="193"/>
      <c r="M939" s="193"/>
      <c r="N939" s="193"/>
      <c r="O939" s="193"/>
      <c r="P939" s="193"/>
      <c r="Q939" s="193"/>
      <c r="R939" s="193"/>
      <c r="S939" s="193"/>
      <c r="T939" s="193"/>
      <c r="U939" s="193"/>
      <c r="V939" s="193"/>
    </row>
    <row r="940" spans="1:22" ht="12.75" customHeight="1">
      <c r="A940" s="527" t="s">
        <v>512</v>
      </c>
      <c r="B940" s="528"/>
      <c r="C940" s="531" t="s">
        <v>5</v>
      </c>
      <c r="D940" s="533" t="s">
        <v>513</v>
      </c>
      <c r="E940" s="534"/>
      <c r="F940" s="530"/>
      <c r="G940" s="531" t="s">
        <v>11</v>
      </c>
      <c r="H940" s="535" t="s">
        <v>514</v>
      </c>
      <c r="I940" s="511"/>
      <c r="J940" s="511"/>
      <c r="K940" s="512"/>
      <c r="L940" s="193"/>
      <c r="M940" s="193"/>
      <c r="N940" s="193"/>
      <c r="O940" s="193"/>
      <c r="P940" s="193"/>
      <c r="Q940" s="193"/>
      <c r="R940" s="193"/>
      <c r="S940" s="193"/>
      <c r="T940" s="193"/>
      <c r="U940" s="193"/>
      <c r="V940" s="193"/>
    </row>
    <row r="941" spans="1:22" ht="12.75" customHeight="1">
      <c r="A941" s="510"/>
      <c r="B941" s="528"/>
      <c r="C941" s="558"/>
      <c r="D941" s="226" t="s">
        <v>515</v>
      </c>
      <c r="E941" s="226" t="s">
        <v>516</v>
      </c>
      <c r="F941" s="226" t="s">
        <v>517</v>
      </c>
      <c r="G941" s="558"/>
      <c r="H941" s="536"/>
      <c r="I941" s="534"/>
      <c r="J941" s="534"/>
      <c r="K941" s="537"/>
      <c r="L941" s="193"/>
      <c r="M941" s="193"/>
      <c r="N941" s="193"/>
      <c r="O941" s="193"/>
      <c r="P941" s="193"/>
      <c r="Q941" s="193"/>
      <c r="R941" s="193"/>
      <c r="S941" s="193"/>
      <c r="T941" s="193"/>
      <c r="U941" s="193"/>
      <c r="V941" s="193"/>
    </row>
    <row r="942" spans="1:22" ht="12.75" customHeight="1">
      <c r="A942" s="538" t="s">
        <v>561</v>
      </c>
      <c r="B942" s="539"/>
      <c r="C942" s="201">
        <v>1</v>
      </c>
      <c r="D942" s="202"/>
      <c r="E942" s="203"/>
      <c r="F942" s="229"/>
      <c r="G942" s="237">
        <f>C942</f>
        <v>1</v>
      </c>
      <c r="H942" s="206"/>
      <c r="I942" s="206"/>
      <c r="J942" s="206"/>
      <c r="K942" s="207"/>
      <c r="L942" s="193"/>
      <c r="M942" s="193"/>
      <c r="N942" s="193"/>
      <c r="O942" s="193"/>
      <c r="P942" s="193"/>
      <c r="Q942" s="193"/>
      <c r="R942" s="193"/>
      <c r="S942" s="193"/>
      <c r="T942" s="193"/>
      <c r="U942" s="193"/>
      <c r="V942" s="193"/>
    </row>
    <row r="943" spans="1:22" ht="12.75" customHeight="1">
      <c r="A943" s="538"/>
      <c r="B943" s="539"/>
      <c r="C943" s="201"/>
      <c r="D943" s="202"/>
      <c r="E943" s="203"/>
      <c r="F943" s="229"/>
      <c r="G943" s="237"/>
      <c r="H943" s="206"/>
      <c r="I943" s="206"/>
      <c r="J943" s="206"/>
      <c r="K943" s="207"/>
      <c r="L943" s="193"/>
      <c r="M943" s="193"/>
      <c r="N943" s="193"/>
      <c r="O943" s="193"/>
      <c r="P943" s="193"/>
      <c r="Q943" s="193"/>
      <c r="R943" s="193"/>
      <c r="S943" s="193"/>
      <c r="T943" s="193"/>
      <c r="U943" s="193"/>
      <c r="V943" s="193"/>
    </row>
    <row r="944" spans="1:22" ht="15" customHeight="1">
      <c r="A944" s="540"/>
      <c r="B944" s="559"/>
      <c r="C944" s="209"/>
      <c r="D944" s="239"/>
      <c r="E944" s="239"/>
      <c r="F944" s="239"/>
      <c r="G944" s="237"/>
      <c r="K944" s="207"/>
    </row>
    <row r="945" spans="1:22" ht="12.75" customHeight="1" thickBot="1">
      <c r="A945" s="541" t="s">
        <v>11</v>
      </c>
      <c r="B945" s="534"/>
      <c r="C945" s="534"/>
      <c r="D945" s="534"/>
      <c r="E945" s="534"/>
      <c r="F945" s="530"/>
      <c r="G945" s="253">
        <f>ROUNDUP((SUM(G942:G944)),2)</f>
        <v>1</v>
      </c>
      <c r="H945" s="199"/>
      <c r="I945" s="212"/>
      <c r="J945" s="212"/>
      <c r="K945" s="213"/>
      <c r="L945" s="193"/>
      <c r="N945" s="193"/>
      <c r="O945" s="193"/>
      <c r="P945" s="193"/>
      <c r="Q945" s="193"/>
      <c r="R945" s="193"/>
      <c r="S945" s="193"/>
      <c r="T945" s="193"/>
      <c r="U945" s="193"/>
      <c r="V945" s="193"/>
    </row>
    <row r="946" spans="1:22" ht="12.75" customHeight="1" thickBot="1">
      <c r="A946" s="542"/>
      <c r="B946" s="543"/>
      <c r="C946" s="543"/>
      <c r="D946" s="543"/>
      <c r="E946" s="543"/>
      <c r="F946" s="543"/>
      <c r="G946" s="543"/>
      <c r="H946" s="543"/>
      <c r="I946" s="543"/>
      <c r="J946" s="543"/>
      <c r="K946" s="544"/>
      <c r="L946" s="193"/>
      <c r="M946" s="193"/>
      <c r="N946" s="193"/>
      <c r="O946" s="193"/>
      <c r="P946" s="193"/>
      <c r="Q946" s="193"/>
      <c r="R946" s="193"/>
      <c r="S946" s="193"/>
      <c r="T946" s="193"/>
      <c r="U946" s="193"/>
      <c r="V946" s="193"/>
    </row>
    <row r="947" spans="1:22" ht="12.75" customHeight="1">
      <c r="A947" s="214"/>
      <c r="B947" s="215"/>
      <c r="C947" s="215"/>
      <c r="D947" s="215"/>
      <c r="E947" s="215"/>
      <c r="F947" s="215"/>
      <c r="G947" s="215"/>
      <c r="H947" s="215"/>
      <c r="I947" s="215"/>
      <c r="J947" s="215"/>
      <c r="K947" s="216"/>
      <c r="L947" s="193"/>
      <c r="M947" s="193"/>
      <c r="N947" s="193"/>
      <c r="O947" s="193"/>
      <c r="P947" s="193"/>
      <c r="Q947" s="193"/>
      <c r="R947" s="193"/>
      <c r="S947" s="193"/>
      <c r="T947" s="193"/>
      <c r="U947" s="193"/>
      <c r="V947" s="193"/>
    </row>
    <row r="948" spans="1:22" ht="50.25" customHeight="1">
      <c r="A948" s="545"/>
      <c r="B948" s="546"/>
      <c r="C948" s="546"/>
      <c r="D948" s="546"/>
      <c r="E948" s="546"/>
      <c r="F948" s="546"/>
      <c r="G948" s="546"/>
      <c r="H948" s="546"/>
      <c r="I948" s="546"/>
      <c r="J948" s="193"/>
      <c r="K948" s="217"/>
      <c r="L948" s="193"/>
      <c r="M948" s="193"/>
      <c r="N948" s="193"/>
      <c r="O948" s="193"/>
      <c r="P948" s="193"/>
      <c r="Q948" s="193"/>
      <c r="R948" s="193"/>
      <c r="S948" s="193"/>
      <c r="T948" s="193"/>
      <c r="U948" s="193"/>
      <c r="V948" s="193"/>
    </row>
    <row r="949" spans="1:22" ht="12.75" customHeight="1">
      <c r="A949" s="547" t="s">
        <v>519</v>
      </c>
      <c r="B949" s="546"/>
      <c r="C949" s="546"/>
      <c r="D949" s="219"/>
      <c r="E949" s="219"/>
      <c r="F949" s="548" t="s">
        <v>519</v>
      </c>
      <c r="G949" s="546"/>
      <c r="H949" s="546"/>
      <c r="I949" s="219"/>
      <c r="J949" s="193"/>
      <c r="K949" s="217"/>
      <c r="L949" s="193"/>
      <c r="M949" s="193"/>
      <c r="N949" s="193"/>
      <c r="O949" s="193"/>
      <c r="P949" s="193"/>
      <c r="Q949" s="193"/>
      <c r="R949" s="193"/>
      <c r="S949" s="193"/>
      <c r="T949" s="193"/>
      <c r="U949" s="193"/>
      <c r="V949" s="193"/>
    </row>
    <row r="950" spans="1:22" ht="12.75" customHeight="1" thickBot="1">
      <c r="A950" s="549" t="s">
        <v>520</v>
      </c>
      <c r="B950" s="550"/>
      <c r="C950" s="550"/>
      <c r="D950" s="220"/>
      <c r="E950" s="220"/>
      <c r="F950" s="551" t="s">
        <v>520</v>
      </c>
      <c r="G950" s="550"/>
      <c r="H950" s="550"/>
      <c r="I950" s="220"/>
      <c r="J950" s="221"/>
      <c r="K950" s="222"/>
      <c r="L950" s="193"/>
      <c r="M950" s="193"/>
      <c r="N950" s="193"/>
      <c r="O950" s="193"/>
      <c r="P950" s="193"/>
      <c r="Q950" s="193"/>
      <c r="R950" s="193"/>
      <c r="S950" s="193"/>
      <c r="T950" s="193"/>
      <c r="U950" s="193"/>
      <c r="V950" s="193"/>
    </row>
    <row r="951" spans="1:22" ht="12.75" customHeight="1">
      <c r="A951" s="507" t="s">
        <v>508</v>
      </c>
      <c r="B951" s="508"/>
      <c r="C951" s="508"/>
      <c r="D951" s="508"/>
      <c r="E951" s="508"/>
      <c r="F951" s="508"/>
      <c r="G951" s="508"/>
      <c r="H951" s="508"/>
      <c r="I951" s="508"/>
      <c r="J951" s="508"/>
      <c r="K951" s="509"/>
      <c r="L951" s="193"/>
      <c r="M951" s="193"/>
      <c r="N951" s="193"/>
      <c r="O951" s="193"/>
      <c r="P951" s="193"/>
      <c r="Q951" s="193"/>
      <c r="R951" s="193"/>
      <c r="S951" s="193"/>
      <c r="T951" s="193"/>
      <c r="U951" s="193"/>
      <c r="V951" s="193"/>
    </row>
    <row r="952" spans="1:22" ht="12.75" customHeight="1" thickBot="1">
      <c r="A952" s="510"/>
      <c r="B952" s="511"/>
      <c r="C952" s="511"/>
      <c r="D952" s="511"/>
      <c r="E952" s="511"/>
      <c r="F952" s="511"/>
      <c r="G952" s="511"/>
      <c r="H952" s="511"/>
      <c r="I952" s="511"/>
      <c r="J952" s="511"/>
      <c r="K952" s="512"/>
      <c r="L952" s="193"/>
      <c r="M952" s="193"/>
      <c r="N952" s="193"/>
      <c r="O952" s="193"/>
      <c r="P952" s="193"/>
      <c r="Q952" s="193"/>
      <c r="R952" s="193"/>
      <c r="S952" s="193"/>
      <c r="T952" s="193"/>
      <c r="U952" s="193"/>
      <c r="V952" s="193"/>
    </row>
    <row r="953" spans="1:22" ht="42" customHeight="1">
      <c r="A953" s="195" t="s">
        <v>509</v>
      </c>
      <c r="B953" s="513" t="str">
        <f>$B$3</f>
        <v>OPTIMIZACIÓN Y MEJORAMIENTO DE LOS SISTEMAS DE ACUEDUCTO EN EL ÁREA RURAL DEL MUNICIPIO DE TUNJA-BOYACÁ</v>
      </c>
      <c r="C953" s="514"/>
      <c r="D953" s="514"/>
      <c r="E953" s="514"/>
      <c r="F953" s="514"/>
      <c r="G953" s="514"/>
      <c r="H953" s="514"/>
      <c r="I953" s="514"/>
      <c r="J953" s="514"/>
      <c r="K953" s="515"/>
      <c r="L953" s="193"/>
      <c r="M953" s="193"/>
      <c r="N953" s="193"/>
      <c r="O953" s="193"/>
      <c r="P953" s="193"/>
      <c r="Q953" s="193"/>
      <c r="R953" s="193"/>
      <c r="S953" s="193"/>
      <c r="T953" s="193"/>
      <c r="U953" s="193"/>
      <c r="V953" s="193"/>
    </row>
    <row r="954" spans="1:22" ht="12.75" customHeight="1">
      <c r="A954" s="516" t="s">
        <v>510</v>
      </c>
      <c r="B954" s="517"/>
      <c r="C954" s="518"/>
      <c r="D954" s="519"/>
      <c r="E954" s="519"/>
      <c r="F954" s="517"/>
      <c r="G954" s="520" t="s">
        <v>511</v>
      </c>
      <c r="H954" s="517"/>
      <c r="I954" s="520"/>
      <c r="J954" s="519"/>
      <c r="K954" s="521"/>
      <c r="L954" s="193"/>
      <c r="M954" s="193"/>
      <c r="N954" s="193"/>
      <c r="O954" s="193"/>
      <c r="P954" s="193"/>
      <c r="Q954" s="193"/>
      <c r="R954" s="193"/>
      <c r="S954" s="193"/>
      <c r="T954" s="193"/>
      <c r="U954" s="193"/>
      <c r="V954" s="193"/>
    </row>
    <row r="955" spans="1:22" ht="39.75" customHeight="1" thickBot="1">
      <c r="A955" s="196" t="s">
        <v>8</v>
      </c>
      <c r="B955" s="522" t="s">
        <v>337</v>
      </c>
      <c r="C955" s="523"/>
      <c r="D955" s="524" t="s">
        <v>10</v>
      </c>
      <c r="E955" s="525"/>
      <c r="F955" s="523"/>
      <c r="G955" s="526" t="s">
        <v>366</v>
      </c>
      <c r="H955" s="525"/>
      <c r="I955" s="525"/>
      <c r="J955" s="197" t="s">
        <v>9</v>
      </c>
      <c r="K955" s="198" t="s">
        <v>9</v>
      </c>
      <c r="L955" s="193"/>
      <c r="M955" s="193"/>
      <c r="N955" s="193"/>
      <c r="O955" s="193"/>
      <c r="P955" s="193"/>
      <c r="Q955" s="193"/>
      <c r="R955" s="193"/>
      <c r="S955" s="193"/>
      <c r="T955" s="193"/>
      <c r="U955" s="193"/>
      <c r="V955" s="193"/>
    </row>
    <row r="956" spans="1:22" ht="12.75" customHeight="1">
      <c r="A956" s="527" t="s">
        <v>512</v>
      </c>
      <c r="B956" s="528"/>
      <c r="C956" s="531" t="s">
        <v>5</v>
      </c>
      <c r="D956" s="533" t="s">
        <v>513</v>
      </c>
      <c r="E956" s="534"/>
      <c r="F956" s="530"/>
      <c r="G956" s="531" t="s">
        <v>11</v>
      </c>
      <c r="H956" s="535" t="s">
        <v>514</v>
      </c>
      <c r="I956" s="511"/>
      <c r="J956" s="511"/>
      <c r="K956" s="512"/>
      <c r="L956" s="193"/>
      <c r="M956" s="193"/>
      <c r="N956" s="193"/>
      <c r="O956" s="193"/>
      <c r="P956" s="193"/>
      <c r="Q956" s="193"/>
      <c r="R956" s="193"/>
      <c r="S956" s="193"/>
      <c r="T956" s="193"/>
      <c r="U956" s="193"/>
      <c r="V956" s="193"/>
    </row>
    <row r="957" spans="1:22" ht="12.75" customHeight="1">
      <c r="A957" s="510"/>
      <c r="B957" s="528"/>
      <c r="C957" s="558"/>
      <c r="D957" s="226" t="s">
        <v>515</v>
      </c>
      <c r="E957" s="226" t="s">
        <v>516</v>
      </c>
      <c r="F957" s="226" t="s">
        <v>517</v>
      </c>
      <c r="G957" s="558"/>
      <c r="H957" s="536"/>
      <c r="I957" s="534"/>
      <c r="J957" s="534"/>
      <c r="K957" s="537"/>
      <c r="L957" s="193"/>
      <c r="M957" s="193"/>
      <c r="N957" s="193"/>
      <c r="O957" s="193"/>
      <c r="P957" s="193"/>
      <c r="Q957" s="193"/>
      <c r="R957" s="193"/>
      <c r="S957" s="193"/>
      <c r="T957" s="193"/>
      <c r="U957" s="193"/>
      <c r="V957" s="193"/>
    </row>
    <row r="958" spans="1:22" ht="12.75" customHeight="1">
      <c r="A958" s="538" t="s">
        <v>562</v>
      </c>
      <c r="B958" s="539"/>
      <c r="C958" s="201">
        <v>2</v>
      </c>
      <c r="D958" s="202"/>
      <c r="E958" s="203"/>
      <c r="F958" s="229"/>
      <c r="G958" s="237">
        <f>C958</f>
        <v>2</v>
      </c>
      <c r="H958" s="206"/>
      <c r="I958" s="206"/>
      <c r="J958" s="206"/>
      <c r="K958" s="207"/>
      <c r="L958" s="193"/>
      <c r="M958" s="193"/>
      <c r="N958" s="193"/>
      <c r="O958" s="193"/>
      <c r="P958" s="193"/>
      <c r="Q958" s="193"/>
      <c r="R958" s="193"/>
      <c r="S958" s="193"/>
      <c r="T958" s="193"/>
      <c r="U958" s="193"/>
      <c r="V958" s="193"/>
    </row>
    <row r="959" spans="1:22" ht="12.75" customHeight="1">
      <c r="A959" s="538"/>
      <c r="B959" s="539"/>
      <c r="C959" s="201"/>
      <c r="D959" s="202"/>
      <c r="E959" s="203"/>
      <c r="F959" s="229"/>
      <c r="G959" s="237"/>
      <c r="H959" s="206"/>
      <c r="I959" s="206"/>
      <c r="J959" s="206"/>
      <c r="K959" s="207"/>
      <c r="L959" s="193"/>
      <c r="M959" s="193"/>
      <c r="N959" s="193"/>
      <c r="O959" s="193"/>
      <c r="P959" s="193"/>
      <c r="Q959" s="193"/>
      <c r="R959" s="193"/>
      <c r="S959" s="193"/>
      <c r="T959" s="193"/>
      <c r="U959" s="193"/>
      <c r="V959" s="193"/>
    </row>
    <row r="960" spans="1:22" ht="15" customHeight="1">
      <c r="A960" s="540"/>
      <c r="B960" s="559"/>
      <c r="C960" s="209"/>
      <c r="D960" s="239"/>
      <c r="E960" s="239"/>
      <c r="F960" s="239"/>
      <c r="G960" s="237"/>
      <c r="K960" s="207"/>
    </row>
    <row r="961" spans="1:22" ht="12.75" customHeight="1" thickBot="1">
      <c r="A961" s="541" t="s">
        <v>11</v>
      </c>
      <c r="B961" s="534"/>
      <c r="C961" s="534"/>
      <c r="D961" s="534"/>
      <c r="E961" s="534"/>
      <c r="F961" s="530"/>
      <c r="G961" s="253">
        <f>ROUNDUP((SUM(G958:G960)),2)</f>
        <v>2</v>
      </c>
      <c r="H961" s="199"/>
      <c r="I961" s="212"/>
      <c r="J961" s="212"/>
      <c r="K961" s="213"/>
      <c r="L961" s="193"/>
      <c r="N961" s="193"/>
      <c r="O961" s="193"/>
      <c r="P961" s="193"/>
      <c r="Q961" s="193"/>
      <c r="R961" s="193"/>
      <c r="S961" s="193"/>
      <c r="T961" s="193"/>
      <c r="U961" s="193"/>
      <c r="V961" s="193"/>
    </row>
    <row r="962" spans="1:22" ht="12.75" customHeight="1" thickBot="1">
      <c r="A962" s="542"/>
      <c r="B962" s="543"/>
      <c r="C962" s="543"/>
      <c r="D962" s="543"/>
      <c r="E962" s="543"/>
      <c r="F962" s="543"/>
      <c r="G962" s="543"/>
      <c r="H962" s="543"/>
      <c r="I962" s="543"/>
      <c r="J962" s="543"/>
      <c r="K962" s="544"/>
      <c r="L962" s="193"/>
      <c r="M962" s="193"/>
      <c r="N962" s="193"/>
      <c r="O962" s="193"/>
      <c r="P962" s="193"/>
      <c r="Q962" s="193"/>
      <c r="R962" s="193"/>
      <c r="S962" s="193"/>
      <c r="T962" s="193"/>
      <c r="U962" s="193"/>
      <c r="V962" s="193"/>
    </row>
    <row r="963" spans="1:22" ht="12.75" customHeight="1">
      <c r="A963" s="214"/>
      <c r="B963" s="215"/>
      <c r="C963" s="215"/>
      <c r="D963" s="215"/>
      <c r="E963" s="215"/>
      <c r="F963" s="215"/>
      <c r="G963" s="215"/>
      <c r="H963" s="215"/>
      <c r="I963" s="215"/>
      <c r="J963" s="215"/>
      <c r="K963" s="216"/>
      <c r="L963" s="193"/>
      <c r="M963" s="193"/>
      <c r="N963" s="193"/>
      <c r="O963" s="193"/>
      <c r="P963" s="193"/>
      <c r="Q963" s="193"/>
      <c r="R963" s="193"/>
      <c r="S963" s="193"/>
      <c r="T963" s="193"/>
      <c r="U963" s="193"/>
      <c r="V963" s="193"/>
    </row>
    <row r="964" spans="1:22" ht="50.25" customHeight="1">
      <c r="A964" s="545"/>
      <c r="B964" s="546"/>
      <c r="C964" s="546"/>
      <c r="D964" s="546"/>
      <c r="E964" s="546"/>
      <c r="F964" s="546"/>
      <c r="G964" s="546"/>
      <c r="H964" s="546"/>
      <c r="I964" s="546"/>
      <c r="J964" s="193"/>
      <c r="K964" s="217"/>
      <c r="L964" s="193"/>
      <c r="M964" s="193"/>
      <c r="N964" s="193"/>
      <c r="O964" s="193"/>
      <c r="P964" s="193"/>
      <c r="Q964" s="193"/>
      <c r="R964" s="193"/>
      <c r="S964" s="193"/>
      <c r="T964" s="193"/>
      <c r="U964" s="193"/>
      <c r="V964" s="193"/>
    </row>
    <row r="965" spans="1:22" ht="12.75" customHeight="1">
      <c r="A965" s="547" t="s">
        <v>519</v>
      </c>
      <c r="B965" s="546"/>
      <c r="C965" s="546"/>
      <c r="D965" s="219"/>
      <c r="E965" s="219"/>
      <c r="F965" s="548" t="s">
        <v>519</v>
      </c>
      <c r="G965" s="546"/>
      <c r="H965" s="546"/>
      <c r="I965" s="219"/>
      <c r="J965" s="193"/>
      <c r="K965" s="217"/>
      <c r="L965" s="193"/>
      <c r="M965" s="193"/>
      <c r="N965" s="193"/>
      <c r="O965" s="193"/>
      <c r="P965" s="193"/>
      <c r="Q965" s="193"/>
      <c r="R965" s="193"/>
      <c r="S965" s="193"/>
      <c r="T965" s="193"/>
      <c r="U965" s="193"/>
      <c r="V965" s="193"/>
    </row>
    <row r="966" spans="1:22" ht="12.75" customHeight="1" thickBot="1">
      <c r="A966" s="549" t="s">
        <v>520</v>
      </c>
      <c r="B966" s="550"/>
      <c r="C966" s="550"/>
      <c r="D966" s="220"/>
      <c r="E966" s="220"/>
      <c r="F966" s="551" t="s">
        <v>520</v>
      </c>
      <c r="G966" s="550"/>
      <c r="H966" s="550"/>
      <c r="I966" s="220"/>
      <c r="J966" s="221"/>
      <c r="K966" s="222"/>
      <c r="L966" s="193"/>
      <c r="M966" s="193"/>
      <c r="N966" s="193"/>
      <c r="O966" s="193"/>
      <c r="P966" s="193"/>
      <c r="Q966" s="193"/>
      <c r="R966" s="193"/>
      <c r="S966" s="193"/>
      <c r="T966" s="193"/>
      <c r="U966" s="193"/>
      <c r="V966" s="193"/>
    </row>
    <row r="967" spans="1:22" ht="12.75" customHeight="1">
      <c r="A967" s="507" t="s">
        <v>508</v>
      </c>
      <c r="B967" s="508"/>
      <c r="C967" s="508"/>
      <c r="D967" s="508"/>
      <c r="E967" s="508"/>
      <c r="F967" s="508"/>
      <c r="G967" s="508"/>
      <c r="H967" s="508"/>
      <c r="I967" s="508"/>
      <c r="J967" s="508"/>
      <c r="K967" s="509"/>
      <c r="L967" s="193"/>
      <c r="M967" s="193"/>
      <c r="N967" s="193"/>
      <c r="O967" s="193"/>
      <c r="P967" s="193"/>
      <c r="Q967" s="193"/>
      <c r="R967" s="193"/>
      <c r="S967" s="193"/>
      <c r="T967" s="193"/>
      <c r="U967" s="193"/>
      <c r="V967" s="193"/>
    </row>
    <row r="968" spans="1:22" ht="12.75" customHeight="1" thickBot="1">
      <c r="A968" s="510"/>
      <c r="B968" s="511"/>
      <c r="C968" s="511"/>
      <c r="D968" s="511"/>
      <c r="E968" s="511"/>
      <c r="F968" s="511"/>
      <c r="G968" s="511"/>
      <c r="H968" s="511"/>
      <c r="I968" s="511"/>
      <c r="J968" s="511"/>
      <c r="K968" s="512"/>
      <c r="L968" s="193"/>
      <c r="M968" s="193"/>
      <c r="N968" s="193"/>
      <c r="O968" s="193"/>
      <c r="P968" s="193"/>
      <c r="Q968" s="193"/>
      <c r="R968" s="193"/>
      <c r="S968" s="193"/>
      <c r="T968" s="193"/>
      <c r="U968" s="193"/>
      <c r="V968" s="193"/>
    </row>
    <row r="969" spans="1:22" ht="42" customHeight="1">
      <c r="A969" s="195" t="s">
        <v>509</v>
      </c>
      <c r="B969" s="513" t="str">
        <f>$B$3</f>
        <v>OPTIMIZACIÓN Y MEJORAMIENTO DE LOS SISTEMAS DE ACUEDUCTO EN EL ÁREA RURAL DEL MUNICIPIO DE TUNJA-BOYACÁ</v>
      </c>
      <c r="C969" s="514"/>
      <c r="D969" s="514"/>
      <c r="E969" s="514"/>
      <c r="F969" s="514"/>
      <c r="G969" s="514"/>
      <c r="H969" s="514"/>
      <c r="I969" s="514"/>
      <c r="J969" s="514"/>
      <c r="K969" s="515"/>
      <c r="L969" s="193"/>
      <c r="M969" s="193"/>
      <c r="N969" s="193"/>
      <c r="O969" s="193"/>
      <c r="P969" s="193"/>
      <c r="Q969" s="193"/>
      <c r="R969" s="193"/>
      <c r="S969" s="193"/>
      <c r="T969" s="193"/>
      <c r="U969" s="193"/>
      <c r="V969" s="193"/>
    </row>
    <row r="970" spans="1:22" ht="12.75" customHeight="1">
      <c r="A970" s="516" t="s">
        <v>510</v>
      </c>
      <c r="B970" s="517"/>
      <c r="C970" s="518"/>
      <c r="D970" s="519"/>
      <c r="E970" s="519"/>
      <c r="F970" s="517"/>
      <c r="G970" s="520" t="s">
        <v>511</v>
      </c>
      <c r="H970" s="517"/>
      <c r="I970" s="520"/>
      <c r="J970" s="519"/>
      <c r="K970" s="521"/>
      <c r="L970" s="193"/>
      <c r="M970" s="193"/>
      <c r="N970" s="193"/>
      <c r="O970" s="193"/>
      <c r="P970" s="193"/>
      <c r="Q970" s="193"/>
      <c r="R970" s="193"/>
      <c r="S970" s="193"/>
      <c r="T970" s="193"/>
      <c r="U970" s="193"/>
      <c r="V970" s="193"/>
    </row>
    <row r="971" spans="1:22" ht="39.75" customHeight="1" thickBot="1">
      <c r="A971" s="196" t="s">
        <v>8</v>
      </c>
      <c r="B971" s="522" t="s">
        <v>440</v>
      </c>
      <c r="C971" s="523"/>
      <c r="D971" s="524" t="s">
        <v>10</v>
      </c>
      <c r="E971" s="525"/>
      <c r="F971" s="523"/>
      <c r="G971" s="526" t="s">
        <v>298</v>
      </c>
      <c r="H971" s="525"/>
      <c r="I971" s="525"/>
      <c r="J971" s="197" t="s">
        <v>9</v>
      </c>
      <c r="K971" s="198" t="s">
        <v>9</v>
      </c>
      <c r="L971" s="193"/>
      <c r="M971" s="193"/>
      <c r="N971" s="193"/>
      <c r="O971" s="193"/>
      <c r="P971" s="193"/>
      <c r="Q971" s="193"/>
      <c r="R971" s="193"/>
      <c r="S971" s="193"/>
      <c r="T971" s="193"/>
      <c r="U971" s="193"/>
      <c r="V971" s="193"/>
    </row>
    <row r="972" spans="1:22" ht="12.75" customHeight="1">
      <c r="A972" s="527" t="s">
        <v>512</v>
      </c>
      <c r="B972" s="528"/>
      <c r="C972" s="531" t="s">
        <v>5</v>
      </c>
      <c r="D972" s="533" t="s">
        <v>513</v>
      </c>
      <c r="E972" s="534"/>
      <c r="F972" s="530"/>
      <c r="G972" s="531" t="s">
        <v>11</v>
      </c>
      <c r="H972" s="535" t="s">
        <v>514</v>
      </c>
      <c r="I972" s="511"/>
      <c r="J972" s="511"/>
      <c r="K972" s="512"/>
      <c r="L972" s="193"/>
      <c r="M972" s="193"/>
      <c r="N972" s="193"/>
      <c r="O972" s="193"/>
      <c r="P972" s="193"/>
      <c r="Q972" s="193"/>
      <c r="R972" s="193"/>
      <c r="S972" s="193"/>
      <c r="T972" s="193"/>
      <c r="U972" s="193"/>
      <c r="V972" s="193"/>
    </row>
    <row r="973" spans="1:22" ht="12.75" customHeight="1">
      <c r="A973" s="510"/>
      <c r="B973" s="528"/>
      <c r="C973" s="558"/>
      <c r="D973" s="226" t="s">
        <v>515</v>
      </c>
      <c r="E973" s="226" t="s">
        <v>516</v>
      </c>
      <c r="F973" s="226" t="s">
        <v>517</v>
      </c>
      <c r="G973" s="558"/>
      <c r="H973" s="536"/>
      <c r="I973" s="534"/>
      <c r="J973" s="534"/>
      <c r="K973" s="537"/>
      <c r="L973" s="193"/>
      <c r="M973" s="193"/>
      <c r="N973" s="193"/>
      <c r="O973" s="193"/>
      <c r="P973" s="193"/>
      <c r="Q973" s="193"/>
      <c r="R973" s="193"/>
      <c r="S973" s="193"/>
      <c r="T973" s="193"/>
      <c r="U973" s="193"/>
      <c r="V973" s="193"/>
    </row>
    <row r="974" spans="1:22" ht="12.75" customHeight="1">
      <c r="A974" s="538" t="s">
        <v>563</v>
      </c>
      <c r="B974" s="539"/>
      <c r="C974" s="201">
        <v>6</v>
      </c>
      <c r="D974" s="202"/>
      <c r="E974" s="203"/>
      <c r="F974" s="229"/>
      <c r="G974" s="237">
        <f>C974</f>
        <v>6</v>
      </c>
      <c r="H974" s="206"/>
      <c r="I974" s="206"/>
      <c r="J974" s="206"/>
      <c r="K974" s="207"/>
      <c r="L974" s="193"/>
      <c r="M974" s="193"/>
      <c r="N974" s="193"/>
      <c r="O974" s="193"/>
      <c r="P974" s="193"/>
      <c r="Q974" s="193"/>
      <c r="R974" s="193"/>
      <c r="S974" s="193"/>
      <c r="T974" s="193"/>
      <c r="U974" s="193"/>
      <c r="V974" s="193"/>
    </row>
    <row r="975" spans="1:22" ht="12.75" customHeight="1">
      <c r="A975" s="538"/>
      <c r="B975" s="539"/>
      <c r="C975" s="201"/>
      <c r="D975" s="202"/>
      <c r="E975" s="203"/>
      <c r="F975" s="229"/>
      <c r="G975" s="237"/>
      <c r="H975" s="206"/>
      <c r="I975" s="206"/>
      <c r="J975" s="206"/>
      <c r="K975" s="207"/>
      <c r="L975" s="193"/>
      <c r="M975" s="193"/>
      <c r="N975" s="193"/>
      <c r="O975" s="193"/>
      <c r="P975" s="193"/>
      <c r="Q975" s="193"/>
      <c r="R975" s="193"/>
      <c r="S975" s="193"/>
      <c r="T975" s="193"/>
      <c r="U975" s="193"/>
      <c r="V975" s="193"/>
    </row>
    <row r="976" spans="1:22" ht="15" customHeight="1">
      <c r="A976" s="540"/>
      <c r="B976" s="559"/>
      <c r="C976" s="209"/>
      <c r="D976" s="239"/>
      <c r="E976" s="239"/>
      <c r="F976" s="239"/>
      <c r="G976" s="237"/>
      <c r="K976" s="207"/>
    </row>
    <row r="977" spans="1:22" ht="12.75" customHeight="1" thickBot="1">
      <c r="A977" s="541" t="s">
        <v>11</v>
      </c>
      <c r="B977" s="534"/>
      <c r="C977" s="534"/>
      <c r="D977" s="534"/>
      <c r="E977" s="534"/>
      <c r="F977" s="530"/>
      <c r="G977" s="253">
        <f>ROUNDUP((SUM(G974:G976)),2)</f>
        <v>6</v>
      </c>
      <c r="H977" s="199"/>
      <c r="I977" s="212"/>
      <c r="J977" s="212"/>
      <c r="K977" s="213"/>
      <c r="L977" s="193"/>
      <c r="N977" s="193"/>
      <c r="O977" s="193"/>
      <c r="P977" s="193"/>
      <c r="Q977" s="193"/>
      <c r="R977" s="193"/>
      <c r="S977" s="193"/>
      <c r="T977" s="193"/>
      <c r="U977" s="193"/>
      <c r="V977" s="193"/>
    </row>
    <row r="978" spans="1:22" ht="12.75" customHeight="1" thickBot="1">
      <c r="A978" s="542"/>
      <c r="B978" s="543"/>
      <c r="C978" s="543"/>
      <c r="D978" s="543"/>
      <c r="E978" s="543"/>
      <c r="F978" s="543"/>
      <c r="G978" s="543"/>
      <c r="H978" s="543"/>
      <c r="I978" s="543"/>
      <c r="J978" s="543"/>
      <c r="K978" s="544"/>
      <c r="L978" s="193"/>
      <c r="M978" s="193"/>
      <c r="N978" s="193"/>
      <c r="O978" s="193"/>
      <c r="P978" s="193"/>
      <c r="Q978" s="193"/>
      <c r="R978" s="193"/>
      <c r="S978" s="193"/>
      <c r="T978" s="193"/>
      <c r="U978" s="193"/>
      <c r="V978" s="193"/>
    </row>
    <row r="979" spans="1:22" ht="12.75" customHeight="1">
      <c r="A979" s="214"/>
      <c r="B979" s="215"/>
      <c r="C979" s="215"/>
      <c r="D979" s="215"/>
      <c r="E979" s="215"/>
      <c r="F979" s="215"/>
      <c r="G979" s="215"/>
      <c r="H979" s="215"/>
      <c r="I979" s="215"/>
      <c r="J979" s="215"/>
      <c r="K979" s="216"/>
      <c r="L979" s="193"/>
      <c r="M979" s="193"/>
      <c r="N979" s="193"/>
      <c r="O979" s="193"/>
      <c r="P979" s="193"/>
      <c r="Q979" s="193"/>
      <c r="R979" s="193"/>
      <c r="S979" s="193"/>
      <c r="T979" s="193"/>
      <c r="U979" s="193"/>
      <c r="V979" s="193"/>
    </row>
    <row r="980" spans="1:22" ht="50.25" customHeight="1">
      <c r="A980" s="545"/>
      <c r="B980" s="546"/>
      <c r="C980" s="546"/>
      <c r="D980" s="546"/>
      <c r="E980" s="546"/>
      <c r="F980" s="546"/>
      <c r="G980" s="546"/>
      <c r="H980" s="546"/>
      <c r="I980" s="546"/>
      <c r="J980" s="193"/>
      <c r="K980" s="217"/>
      <c r="L980" s="193"/>
      <c r="M980" s="193"/>
      <c r="N980" s="193"/>
      <c r="O980" s="193"/>
      <c r="P980" s="193"/>
      <c r="Q980" s="193"/>
      <c r="R980" s="193"/>
      <c r="S980" s="193"/>
      <c r="T980" s="193"/>
      <c r="U980" s="193"/>
      <c r="V980" s="193"/>
    </row>
    <row r="981" spans="1:22" ht="12.75" customHeight="1">
      <c r="A981" s="547" t="s">
        <v>519</v>
      </c>
      <c r="B981" s="546"/>
      <c r="C981" s="546"/>
      <c r="D981" s="219"/>
      <c r="E981" s="219"/>
      <c r="F981" s="548" t="s">
        <v>519</v>
      </c>
      <c r="G981" s="546"/>
      <c r="H981" s="546"/>
      <c r="I981" s="219"/>
      <c r="J981" s="193"/>
      <c r="K981" s="217"/>
      <c r="L981" s="193"/>
      <c r="M981" s="193"/>
      <c r="N981" s="193"/>
      <c r="O981" s="193"/>
      <c r="P981" s="193"/>
      <c r="Q981" s="193"/>
      <c r="R981" s="193"/>
      <c r="S981" s="193"/>
      <c r="T981" s="193"/>
      <c r="U981" s="193"/>
      <c r="V981" s="193"/>
    </row>
    <row r="982" spans="1:22" ht="12.75" customHeight="1" thickBot="1">
      <c r="A982" s="549" t="s">
        <v>520</v>
      </c>
      <c r="B982" s="550"/>
      <c r="C982" s="550"/>
      <c r="D982" s="220"/>
      <c r="E982" s="220"/>
      <c r="F982" s="551" t="s">
        <v>520</v>
      </c>
      <c r="G982" s="550"/>
      <c r="H982" s="550"/>
      <c r="I982" s="220"/>
      <c r="J982" s="221"/>
      <c r="K982" s="222"/>
      <c r="L982" s="193"/>
      <c r="M982" s="193"/>
      <c r="N982" s="193"/>
      <c r="O982" s="193"/>
      <c r="P982" s="193"/>
      <c r="Q982" s="193"/>
      <c r="R982" s="193"/>
      <c r="S982" s="193"/>
      <c r="T982" s="193"/>
      <c r="U982" s="193"/>
      <c r="V982" s="193"/>
    </row>
    <row r="983" spans="1:22" ht="12.75" customHeight="1">
      <c r="A983" s="507" t="s">
        <v>508</v>
      </c>
      <c r="B983" s="508"/>
      <c r="C983" s="508"/>
      <c r="D983" s="508"/>
      <c r="E983" s="508"/>
      <c r="F983" s="508"/>
      <c r="G983" s="508"/>
      <c r="H983" s="508"/>
      <c r="I983" s="508"/>
      <c r="J983" s="508"/>
      <c r="K983" s="509"/>
      <c r="L983" s="193"/>
      <c r="M983" s="193"/>
      <c r="N983" s="193"/>
      <c r="O983" s="193"/>
      <c r="P983" s="193"/>
      <c r="Q983" s="193"/>
      <c r="R983" s="193"/>
      <c r="S983" s="193"/>
      <c r="T983" s="193"/>
      <c r="U983" s="193"/>
      <c r="V983" s="193"/>
    </row>
    <row r="984" spans="1:22" ht="12.75" customHeight="1" thickBot="1">
      <c r="A984" s="510"/>
      <c r="B984" s="511"/>
      <c r="C984" s="511"/>
      <c r="D984" s="511"/>
      <c r="E984" s="511"/>
      <c r="F984" s="511"/>
      <c r="G984" s="511"/>
      <c r="H984" s="511"/>
      <c r="I984" s="511"/>
      <c r="J984" s="511"/>
      <c r="K984" s="512"/>
      <c r="L984" s="193"/>
      <c r="M984" s="193"/>
      <c r="N984" s="193"/>
      <c r="O984" s="193"/>
      <c r="P984" s="193"/>
      <c r="Q984" s="193"/>
      <c r="R984" s="193"/>
      <c r="S984" s="193"/>
      <c r="T984" s="193"/>
      <c r="U984" s="193"/>
      <c r="V984" s="193"/>
    </row>
    <row r="985" spans="1:22" ht="42" customHeight="1">
      <c r="A985" s="195" t="s">
        <v>509</v>
      </c>
      <c r="B985" s="513" t="str">
        <f>$B$3</f>
        <v>OPTIMIZACIÓN Y MEJORAMIENTO DE LOS SISTEMAS DE ACUEDUCTO EN EL ÁREA RURAL DEL MUNICIPIO DE TUNJA-BOYACÁ</v>
      </c>
      <c r="C985" s="514"/>
      <c r="D985" s="514"/>
      <c r="E985" s="514"/>
      <c r="F985" s="514"/>
      <c r="G985" s="514"/>
      <c r="H985" s="514"/>
      <c r="I985" s="514"/>
      <c r="J985" s="514"/>
      <c r="K985" s="515"/>
      <c r="L985" s="193"/>
      <c r="M985" s="193"/>
      <c r="N985" s="193"/>
      <c r="O985" s="193"/>
      <c r="P985" s="193"/>
      <c r="Q985" s="193"/>
      <c r="R985" s="193"/>
      <c r="S985" s="193"/>
      <c r="T985" s="193"/>
      <c r="U985" s="193"/>
      <c r="V985" s="193"/>
    </row>
    <row r="986" spans="1:22" ht="12.75" customHeight="1">
      <c r="A986" s="516" t="s">
        <v>510</v>
      </c>
      <c r="B986" s="517"/>
      <c r="C986" s="518"/>
      <c r="D986" s="519"/>
      <c r="E986" s="519"/>
      <c r="F986" s="517"/>
      <c r="G986" s="520" t="s">
        <v>511</v>
      </c>
      <c r="H986" s="517"/>
      <c r="I986" s="520"/>
      <c r="J986" s="519"/>
      <c r="K986" s="521"/>
      <c r="L986" s="193"/>
      <c r="M986" s="193"/>
      <c r="N986" s="193"/>
      <c r="O986" s="193"/>
      <c r="P986" s="193"/>
      <c r="Q986" s="193"/>
      <c r="R986" s="193"/>
      <c r="S986" s="193"/>
      <c r="T986" s="193"/>
      <c r="U986" s="193"/>
      <c r="V986" s="193"/>
    </row>
    <row r="987" spans="1:22" ht="39.75" customHeight="1" thickBot="1">
      <c r="A987" s="196" t="s">
        <v>8</v>
      </c>
      <c r="B987" s="522" t="s">
        <v>441</v>
      </c>
      <c r="C987" s="523"/>
      <c r="D987" s="524" t="s">
        <v>10</v>
      </c>
      <c r="E987" s="525"/>
      <c r="F987" s="523"/>
      <c r="G987" s="526" t="s">
        <v>300</v>
      </c>
      <c r="H987" s="525"/>
      <c r="I987" s="525"/>
      <c r="J987" s="197" t="s">
        <v>9</v>
      </c>
      <c r="K987" s="198" t="s">
        <v>9</v>
      </c>
      <c r="L987" s="193"/>
      <c r="M987" s="193"/>
      <c r="N987" s="193"/>
      <c r="O987" s="193"/>
      <c r="P987" s="193"/>
      <c r="Q987" s="193"/>
      <c r="R987" s="193"/>
      <c r="S987" s="193"/>
      <c r="T987" s="193"/>
      <c r="U987" s="193"/>
      <c r="V987" s="193"/>
    </row>
    <row r="988" spans="1:22" ht="12.75" customHeight="1">
      <c r="A988" s="527" t="s">
        <v>512</v>
      </c>
      <c r="B988" s="528"/>
      <c r="C988" s="531" t="s">
        <v>5</v>
      </c>
      <c r="D988" s="533" t="s">
        <v>513</v>
      </c>
      <c r="E988" s="534"/>
      <c r="F988" s="530"/>
      <c r="G988" s="531" t="s">
        <v>11</v>
      </c>
      <c r="H988" s="535" t="s">
        <v>514</v>
      </c>
      <c r="I988" s="511"/>
      <c r="J988" s="511"/>
      <c r="K988" s="512"/>
      <c r="L988" s="193"/>
      <c r="M988" s="193"/>
      <c r="N988" s="193"/>
      <c r="O988" s="193"/>
      <c r="P988" s="193"/>
      <c r="Q988" s="193"/>
      <c r="R988" s="193"/>
      <c r="S988" s="193"/>
      <c r="T988" s="193"/>
      <c r="U988" s="193"/>
      <c r="V988" s="193"/>
    </row>
    <row r="989" spans="1:22" ht="12.75" customHeight="1">
      <c r="A989" s="510"/>
      <c r="B989" s="528"/>
      <c r="C989" s="558"/>
      <c r="D989" s="226" t="s">
        <v>515</v>
      </c>
      <c r="E989" s="226" t="s">
        <v>516</v>
      </c>
      <c r="F989" s="226" t="s">
        <v>517</v>
      </c>
      <c r="G989" s="558"/>
      <c r="H989" s="536"/>
      <c r="I989" s="534"/>
      <c r="J989" s="534"/>
      <c r="K989" s="537"/>
      <c r="L989" s="193"/>
      <c r="M989" s="193"/>
      <c r="N989" s="193"/>
      <c r="O989" s="193"/>
      <c r="P989" s="193"/>
      <c r="Q989" s="193"/>
      <c r="R989" s="193"/>
      <c r="S989" s="193"/>
      <c r="T989" s="193"/>
      <c r="U989" s="193"/>
      <c r="V989" s="193"/>
    </row>
    <row r="990" spans="1:22" ht="12.75" customHeight="1">
      <c r="A990" s="538" t="s">
        <v>564</v>
      </c>
      <c r="B990" s="539"/>
      <c r="C990" s="201">
        <v>4</v>
      </c>
      <c r="D990" s="202"/>
      <c r="E990" s="203"/>
      <c r="F990" s="229"/>
      <c r="G990" s="237">
        <f>C990</f>
        <v>4</v>
      </c>
      <c r="H990" s="206"/>
      <c r="I990" s="206"/>
      <c r="J990" s="206"/>
      <c r="K990" s="207"/>
      <c r="L990" s="193"/>
      <c r="M990" s="193"/>
      <c r="N990" s="193"/>
      <c r="O990" s="193"/>
      <c r="P990" s="193"/>
      <c r="Q990" s="193"/>
      <c r="R990" s="193"/>
      <c r="S990" s="193"/>
      <c r="T990" s="193"/>
      <c r="U990" s="193"/>
      <c r="V990" s="193"/>
    </row>
    <row r="991" spans="1:22" ht="12.75" customHeight="1">
      <c r="A991" s="538"/>
      <c r="B991" s="539"/>
      <c r="C991" s="201"/>
      <c r="D991" s="202"/>
      <c r="E991" s="203"/>
      <c r="F991" s="229"/>
      <c r="G991" s="237"/>
      <c r="H991" s="206"/>
      <c r="I991" s="206"/>
      <c r="J991" s="206"/>
      <c r="K991" s="207"/>
      <c r="L991" s="193"/>
      <c r="M991" s="193"/>
      <c r="N991" s="193"/>
      <c r="O991" s="193"/>
      <c r="P991" s="193"/>
      <c r="Q991" s="193"/>
      <c r="R991" s="193"/>
      <c r="S991" s="193"/>
      <c r="T991" s="193"/>
      <c r="U991" s="193"/>
      <c r="V991" s="193"/>
    </row>
    <row r="992" spans="1:22" ht="15" customHeight="1">
      <c r="A992" s="540"/>
      <c r="B992" s="559"/>
      <c r="C992" s="209"/>
      <c r="D992" s="239"/>
      <c r="E992" s="239"/>
      <c r="F992" s="239"/>
      <c r="G992" s="237"/>
      <c r="K992" s="207"/>
    </row>
    <row r="993" spans="1:22" ht="12.75" customHeight="1" thickBot="1">
      <c r="A993" s="541" t="s">
        <v>11</v>
      </c>
      <c r="B993" s="534"/>
      <c r="C993" s="534"/>
      <c r="D993" s="534"/>
      <c r="E993" s="534"/>
      <c r="F993" s="530"/>
      <c r="G993" s="253">
        <f>ROUNDUP((SUM(G990:G992)),2)</f>
        <v>4</v>
      </c>
      <c r="H993" s="199"/>
      <c r="I993" s="212"/>
      <c r="J993" s="212"/>
      <c r="K993" s="213"/>
      <c r="L993" s="193"/>
      <c r="N993" s="193"/>
      <c r="O993" s="193"/>
      <c r="P993" s="193"/>
      <c r="Q993" s="193"/>
      <c r="R993" s="193"/>
      <c r="S993" s="193"/>
      <c r="T993" s="193"/>
      <c r="U993" s="193"/>
      <c r="V993" s="193"/>
    </row>
    <row r="994" spans="1:22" ht="12.75" customHeight="1" thickBot="1">
      <c r="A994" s="542"/>
      <c r="B994" s="543"/>
      <c r="C994" s="543"/>
      <c r="D994" s="543"/>
      <c r="E994" s="543"/>
      <c r="F994" s="543"/>
      <c r="G994" s="543"/>
      <c r="H994" s="543"/>
      <c r="I994" s="543"/>
      <c r="J994" s="543"/>
      <c r="K994" s="544"/>
      <c r="L994" s="193"/>
      <c r="M994" s="193"/>
      <c r="N994" s="193"/>
      <c r="O994" s="193"/>
      <c r="P994" s="193"/>
      <c r="Q994" s="193"/>
      <c r="R994" s="193"/>
      <c r="S994" s="193"/>
      <c r="T994" s="193"/>
      <c r="U994" s="193"/>
      <c r="V994" s="193"/>
    </row>
    <row r="995" spans="1:22" ht="12.75" customHeight="1">
      <c r="A995" s="214"/>
      <c r="B995" s="215"/>
      <c r="C995" s="215"/>
      <c r="D995" s="215"/>
      <c r="E995" s="215"/>
      <c r="F995" s="215"/>
      <c r="G995" s="215"/>
      <c r="H995" s="215"/>
      <c r="I995" s="215"/>
      <c r="J995" s="215"/>
      <c r="K995" s="216"/>
      <c r="L995" s="193"/>
      <c r="M995" s="193"/>
      <c r="N995" s="193"/>
      <c r="O995" s="193"/>
      <c r="P995" s="193"/>
      <c r="Q995" s="193"/>
      <c r="R995" s="193"/>
      <c r="S995" s="193"/>
      <c r="T995" s="193"/>
      <c r="U995" s="193"/>
      <c r="V995" s="193"/>
    </row>
    <row r="996" spans="1:22" ht="50.25" customHeight="1">
      <c r="A996" s="545"/>
      <c r="B996" s="546"/>
      <c r="C996" s="546"/>
      <c r="D996" s="546"/>
      <c r="E996" s="546"/>
      <c r="F996" s="546"/>
      <c r="G996" s="546"/>
      <c r="H996" s="546"/>
      <c r="I996" s="546"/>
      <c r="J996" s="193"/>
      <c r="K996" s="217"/>
      <c r="L996" s="193"/>
      <c r="M996" s="193"/>
      <c r="N996" s="193"/>
      <c r="O996" s="193"/>
      <c r="P996" s="193"/>
      <c r="Q996" s="193"/>
      <c r="R996" s="193"/>
      <c r="S996" s="193"/>
      <c r="T996" s="193"/>
      <c r="U996" s="193"/>
      <c r="V996" s="193"/>
    </row>
    <row r="997" spans="1:22" ht="12.75" customHeight="1">
      <c r="A997" s="547" t="s">
        <v>519</v>
      </c>
      <c r="B997" s="546"/>
      <c r="C997" s="546"/>
      <c r="D997" s="219"/>
      <c r="E997" s="219"/>
      <c r="F997" s="548" t="s">
        <v>519</v>
      </c>
      <c r="G997" s="546"/>
      <c r="H997" s="546"/>
      <c r="I997" s="219"/>
      <c r="J997" s="193"/>
      <c r="K997" s="217"/>
      <c r="L997" s="193"/>
      <c r="M997" s="193"/>
      <c r="N997" s="193"/>
      <c r="O997" s="193"/>
      <c r="P997" s="193"/>
      <c r="Q997" s="193"/>
      <c r="R997" s="193"/>
      <c r="S997" s="193"/>
      <c r="T997" s="193"/>
      <c r="U997" s="193"/>
      <c r="V997" s="193"/>
    </row>
    <row r="998" spans="1:22" ht="12.75" customHeight="1" thickBot="1">
      <c r="A998" s="549" t="s">
        <v>520</v>
      </c>
      <c r="B998" s="550"/>
      <c r="C998" s="550"/>
      <c r="D998" s="220"/>
      <c r="E998" s="220"/>
      <c r="F998" s="551" t="s">
        <v>520</v>
      </c>
      <c r="G998" s="550"/>
      <c r="H998" s="550"/>
      <c r="I998" s="220"/>
      <c r="J998" s="221"/>
      <c r="K998" s="222"/>
      <c r="L998" s="193"/>
      <c r="M998" s="193"/>
      <c r="N998" s="193"/>
      <c r="O998" s="193"/>
      <c r="P998" s="193"/>
      <c r="Q998" s="193"/>
      <c r="R998" s="193"/>
      <c r="S998" s="193"/>
      <c r="T998" s="193"/>
      <c r="U998" s="193"/>
      <c r="V998" s="193"/>
    </row>
    <row r="999" spans="1:22" ht="12.75" customHeight="1">
      <c r="A999" s="507" t="s">
        <v>508</v>
      </c>
      <c r="B999" s="508"/>
      <c r="C999" s="508"/>
      <c r="D999" s="508"/>
      <c r="E999" s="508"/>
      <c r="F999" s="508"/>
      <c r="G999" s="508"/>
      <c r="H999" s="508"/>
      <c r="I999" s="508"/>
      <c r="J999" s="508"/>
      <c r="K999" s="509"/>
      <c r="L999" s="193"/>
      <c r="M999" s="193"/>
      <c r="N999" s="193"/>
      <c r="O999" s="193"/>
      <c r="P999" s="193"/>
      <c r="Q999" s="193"/>
      <c r="R999" s="193"/>
      <c r="S999" s="193"/>
      <c r="T999" s="193"/>
      <c r="U999" s="193"/>
      <c r="V999" s="193"/>
    </row>
    <row r="1000" spans="1:22" ht="12.75" customHeight="1" thickBot="1">
      <c r="A1000" s="510"/>
      <c r="B1000" s="511"/>
      <c r="C1000" s="511"/>
      <c r="D1000" s="511"/>
      <c r="E1000" s="511"/>
      <c r="F1000" s="511"/>
      <c r="G1000" s="511"/>
      <c r="H1000" s="511"/>
      <c r="I1000" s="511"/>
      <c r="J1000" s="511"/>
      <c r="K1000" s="512"/>
      <c r="L1000" s="193"/>
      <c r="M1000" s="193"/>
      <c r="N1000" s="193"/>
      <c r="O1000" s="193"/>
      <c r="P1000" s="193"/>
      <c r="Q1000" s="193"/>
      <c r="R1000" s="193"/>
      <c r="S1000" s="193"/>
      <c r="T1000" s="193"/>
      <c r="U1000" s="193"/>
      <c r="V1000" s="193"/>
    </row>
    <row r="1001" spans="1:22" ht="42" customHeight="1">
      <c r="A1001" s="195" t="s">
        <v>509</v>
      </c>
      <c r="B1001" s="513" t="str">
        <f>$B$3</f>
        <v>OPTIMIZACIÓN Y MEJORAMIENTO DE LOS SISTEMAS DE ACUEDUCTO EN EL ÁREA RURAL DEL MUNICIPIO DE TUNJA-BOYACÁ</v>
      </c>
      <c r="C1001" s="514"/>
      <c r="D1001" s="514"/>
      <c r="E1001" s="514"/>
      <c r="F1001" s="514"/>
      <c r="G1001" s="514"/>
      <c r="H1001" s="514"/>
      <c r="I1001" s="514"/>
      <c r="J1001" s="514"/>
      <c r="K1001" s="515"/>
      <c r="L1001" s="193"/>
      <c r="M1001" s="193"/>
      <c r="N1001" s="193"/>
      <c r="O1001" s="193"/>
      <c r="P1001" s="193"/>
      <c r="Q1001" s="193"/>
      <c r="R1001" s="193"/>
      <c r="S1001" s="193"/>
      <c r="T1001" s="193"/>
      <c r="U1001" s="193"/>
      <c r="V1001" s="193"/>
    </row>
    <row r="1002" spans="1:22" ht="12.75" customHeight="1">
      <c r="A1002" s="516" t="s">
        <v>510</v>
      </c>
      <c r="B1002" s="517"/>
      <c r="C1002" s="518"/>
      <c r="D1002" s="519"/>
      <c r="E1002" s="519"/>
      <c r="F1002" s="517"/>
      <c r="G1002" s="520" t="s">
        <v>511</v>
      </c>
      <c r="H1002" s="517"/>
      <c r="I1002" s="520"/>
      <c r="J1002" s="519"/>
      <c r="K1002" s="521"/>
      <c r="L1002" s="193"/>
      <c r="M1002" s="193"/>
      <c r="N1002" s="193"/>
      <c r="O1002" s="193"/>
      <c r="P1002" s="193"/>
      <c r="Q1002" s="193"/>
      <c r="R1002" s="193"/>
      <c r="S1002" s="193"/>
      <c r="T1002" s="193"/>
      <c r="U1002" s="193"/>
      <c r="V1002" s="193"/>
    </row>
    <row r="1003" spans="1:22" ht="39.75" customHeight="1" thickBot="1">
      <c r="A1003" s="196" t="s">
        <v>8</v>
      </c>
      <c r="B1003" s="522" t="s">
        <v>442</v>
      </c>
      <c r="C1003" s="523"/>
      <c r="D1003" s="524" t="s">
        <v>10</v>
      </c>
      <c r="E1003" s="525"/>
      <c r="F1003" s="523"/>
      <c r="G1003" s="526" t="s">
        <v>332</v>
      </c>
      <c r="H1003" s="525"/>
      <c r="I1003" s="525"/>
      <c r="J1003" s="197" t="s">
        <v>9</v>
      </c>
      <c r="K1003" s="198" t="s">
        <v>9</v>
      </c>
      <c r="L1003" s="193"/>
      <c r="M1003" s="193"/>
      <c r="N1003" s="193"/>
      <c r="O1003" s="193"/>
      <c r="P1003" s="193"/>
      <c r="Q1003" s="193"/>
      <c r="R1003" s="193"/>
      <c r="S1003" s="193"/>
      <c r="T1003" s="193"/>
      <c r="U1003" s="193"/>
      <c r="V1003" s="193"/>
    </row>
    <row r="1004" spans="1:22" ht="12.75" customHeight="1">
      <c r="A1004" s="527" t="s">
        <v>512</v>
      </c>
      <c r="B1004" s="528"/>
      <c r="C1004" s="531" t="s">
        <v>5</v>
      </c>
      <c r="D1004" s="533" t="s">
        <v>513</v>
      </c>
      <c r="E1004" s="534"/>
      <c r="F1004" s="530"/>
      <c r="G1004" s="531" t="s">
        <v>11</v>
      </c>
      <c r="H1004" s="535" t="s">
        <v>514</v>
      </c>
      <c r="I1004" s="511"/>
      <c r="J1004" s="511"/>
      <c r="K1004" s="512"/>
      <c r="L1004" s="193"/>
      <c r="M1004" s="193"/>
      <c r="N1004" s="193"/>
      <c r="O1004" s="193"/>
      <c r="P1004" s="193"/>
      <c r="Q1004" s="193"/>
      <c r="R1004" s="193"/>
      <c r="S1004" s="193"/>
      <c r="T1004" s="193"/>
      <c r="U1004" s="193"/>
      <c r="V1004" s="193"/>
    </row>
    <row r="1005" spans="1:22" ht="12.75" customHeight="1">
      <c r="A1005" s="510"/>
      <c r="B1005" s="528"/>
      <c r="C1005" s="558"/>
      <c r="D1005" s="226" t="s">
        <v>515</v>
      </c>
      <c r="E1005" s="226" t="s">
        <v>516</v>
      </c>
      <c r="F1005" s="226" t="s">
        <v>517</v>
      </c>
      <c r="G1005" s="558"/>
      <c r="H1005" s="536"/>
      <c r="I1005" s="534"/>
      <c r="J1005" s="534"/>
      <c r="K1005" s="537"/>
      <c r="L1005" s="193"/>
      <c r="M1005" s="193"/>
      <c r="N1005" s="193"/>
      <c r="O1005" s="193"/>
      <c r="P1005" s="193"/>
      <c r="Q1005" s="193"/>
      <c r="R1005" s="193"/>
      <c r="S1005" s="193"/>
      <c r="T1005" s="193"/>
      <c r="U1005" s="193"/>
      <c r="V1005" s="193"/>
    </row>
    <row r="1006" spans="1:22" ht="12.75" customHeight="1">
      <c r="A1006" s="538" t="s">
        <v>565</v>
      </c>
      <c r="B1006" s="539"/>
      <c r="C1006" s="201">
        <v>2</v>
      </c>
      <c r="D1006" s="202"/>
      <c r="E1006" s="203"/>
      <c r="F1006" s="229"/>
      <c r="G1006" s="237">
        <f>C1006</f>
        <v>2</v>
      </c>
      <c r="H1006" s="206"/>
      <c r="I1006" s="206"/>
      <c r="J1006" s="206"/>
      <c r="K1006" s="207"/>
      <c r="L1006" s="193"/>
      <c r="M1006" s="193"/>
      <c r="N1006" s="193"/>
      <c r="O1006" s="193"/>
      <c r="P1006" s="193"/>
      <c r="Q1006" s="193"/>
      <c r="R1006" s="193"/>
      <c r="S1006" s="193"/>
      <c r="T1006" s="193"/>
      <c r="U1006" s="193"/>
      <c r="V1006" s="193"/>
    </row>
    <row r="1007" spans="1:22" ht="12.75" customHeight="1">
      <c r="A1007" s="538"/>
      <c r="B1007" s="539"/>
      <c r="C1007" s="201"/>
      <c r="D1007" s="202"/>
      <c r="E1007" s="203"/>
      <c r="F1007" s="229"/>
      <c r="G1007" s="237"/>
      <c r="H1007" s="206"/>
      <c r="I1007" s="206"/>
      <c r="J1007" s="206"/>
      <c r="K1007" s="207"/>
      <c r="L1007" s="193"/>
      <c r="M1007" s="193"/>
      <c r="N1007" s="193"/>
      <c r="O1007" s="193"/>
      <c r="P1007" s="193"/>
      <c r="Q1007" s="193"/>
      <c r="R1007" s="193"/>
      <c r="S1007" s="193"/>
      <c r="T1007" s="193"/>
      <c r="U1007" s="193"/>
      <c r="V1007" s="193"/>
    </row>
    <row r="1008" spans="1:22" ht="15" customHeight="1">
      <c r="A1008" s="540"/>
      <c r="B1008" s="559"/>
      <c r="C1008" s="209"/>
      <c r="D1008" s="239"/>
      <c r="E1008" s="239"/>
      <c r="F1008" s="239"/>
      <c r="G1008" s="237"/>
      <c r="K1008" s="207"/>
    </row>
    <row r="1009" spans="1:22" ht="12.75" customHeight="1" thickBot="1">
      <c r="A1009" s="541" t="s">
        <v>11</v>
      </c>
      <c r="B1009" s="534"/>
      <c r="C1009" s="534"/>
      <c r="D1009" s="534"/>
      <c r="E1009" s="534"/>
      <c r="F1009" s="530"/>
      <c r="G1009" s="253">
        <f>ROUNDUP((SUM(G1006:G1008)),2)</f>
        <v>2</v>
      </c>
      <c r="H1009" s="199"/>
      <c r="I1009" s="212"/>
      <c r="J1009" s="212"/>
      <c r="K1009" s="213"/>
      <c r="L1009" s="193"/>
      <c r="N1009" s="193"/>
      <c r="O1009" s="193"/>
      <c r="P1009" s="193"/>
      <c r="Q1009" s="193"/>
      <c r="R1009" s="193"/>
      <c r="S1009" s="193"/>
      <c r="T1009" s="193"/>
      <c r="U1009" s="193"/>
      <c r="V1009" s="193"/>
    </row>
    <row r="1010" spans="1:22" ht="12.75" customHeight="1" thickBot="1">
      <c r="A1010" s="542"/>
      <c r="B1010" s="543"/>
      <c r="C1010" s="543"/>
      <c r="D1010" s="543"/>
      <c r="E1010" s="543"/>
      <c r="F1010" s="543"/>
      <c r="G1010" s="543"/>
      <c r="H1010" s="543"/>
      <c r="I1010" s="543"/>
      <c r="J1010" s="543"/>
      <c r="K1010" s="544"/>
      <c r="L1010" s="193"/>
      <c r="M1010" s="193"/>
      <c r="N1010" s="193"/>
      <c r="O1010" s="193"/>
      <c r="P1010" s="193"/>
      <c r="Q1010" s="193"/>
      <c r="R1010" s="193"/>
      <c r="S1010" s="193"/>
      <c r="T1010" s="193"/>
      <c r="U1010" s="193"/>
      <c r="V1010" s="193"/>
    </row>
    <row r="1011" spans="1:22" ht="12.75" customHeight="1">
      <c r="A1011" s="214"/>
      <c r="B1011" s="215"/>
      <c r="C1011" s="215"/>
      <c r="D1011" s="215"/>
      <c r="E1011" s="215"/>
      <c r="F1011" s="215"/>
      <c r="G1011" s="215"/>
      <c r="H1011" s="215"/>
      <c r="I1011" s="215"/>
      <c r="J1011" s="215"/>
      <c r="K1011" s="216"/>
      <c r="L1011" s="193"/>
      <c r="M1011" s="193"/>
      <c r="N1011" s="193"/>
      <c r="O1011" s="193"/>
      <c r="P1011" s="193"/>
      <c r="Q1011" s="193"/>
      <c r="R1011" s="193"/>
      <c r="S1011" s="193"/>
      <c r="T1011" s="193"/>
      <c r="U1011" s="193"/>
      <c r="V1011" s="193"/>
    </row>
    <row r="1012" spans="1:22" ht="50.25" customHeight="1">
      <c r="A1012" s="545"/>
      <c r="B1012" s="546"/>
      <c r="C1012" s="546"/>
      <c r="D1012" s="546"/>
      <c r="E1012" s="546"/>
      <c r="F1012" s="546"/>
      <c r="G1012" s="546"/>
      <c r="H1012" s="546"/>
      <c r="I1012" s="546"/>
      <c r="J1012" s="193"/>
      <c r="K1012" s="217"/>
      <c r="L1012" s="193"/>
      <c r="M1012" s="193"/>
      <c r="N1012" s="193"/>
      <c r="O1012" s="193"/>
      <c r="P1012" s="193"/>
      <c r="Q1012" s="193"/>
      <c r="R1012" s="193"/>
      <c r="S1012" s="193"/>
      <c r="T1012" s="193"/>
      <c r="U1012" s="193"/>
      <c r="V1012" s="193"/>
    </row>
    <row r="1013" spans="1:22" ht="12.75" customHeight="1">
      <c r="A1013" s="547" t="s">
        <v>519</v>
      </c>
      <c r="B1013" s="546"/>
      <c r="C1013" s="546"/>
      <c r="D1013" s="219"/>
      <c r="E1013" s="219"/>
      <c r="F1013" s="548" t="s">
        <v>519</v>
      </c>
      <c r="G1013" s="546"/>
      <c r="H1013" s="546"/>
      <c r="I1013" s="219"/>
      <c r="J1013" s="193"/>
      <c r="K1013" s="217"/>
      <c r="L1013" s="193"/>
      <c r="M1013" s="193"/>
      <c r="N1013" s="193"/>
      <c r="O1013" s="193"/>
      <c r="P1013" s="193"/>
      <c r="Q1013" s="193"/>
      <c r="R1013" s="193"/>
      <c r="S1013" s="193"/>
      <c r="T1013" s="193"/>
      <c r="U1013" s="193"/>
      <c r="V1013" s="193"/>
    </row>
    <row r="1014" spans="1:22" ht="12.75" customHeight="1" thickBot="1">
      <c r="A1014" s="549" t="s">
        <v>520</v>
      </c>
      <c r="B1014" s="550"/>
      <c r="C1014" s="550"/>
      <c r="D1014" s="220"/>
      <c r="E1014" s="220"/>
      <c r="F1014" s="551" t="s">
        <v>520</v>
      </c>
      <c r="G1014" s="550"/>
      <c r="H1014" s="550"/>
      <c r="I1014" s="220"/>
      <c r="J1014" s="221"/>
      <c r="K1014" s="222"/>
      <c r="L1014" s="193"/>
      <c r="M1014" s="193"/>
      <c r="N1014" s="193"/>
      <c r="O1014" s="193"/>
      <c r="P1014" s="193"/>
      <c r="Q1014" s="193"/>
      <c r="R1014" s="193"/>
      <c r="S1014" s="193"/>
      <c r="T1014" s="193"/>
      <c r="U1014" s="193"/>
      <c r="V1014" s="193"/>
    </row>
    <row r="1015" spans="1:22" ht="12.75" customHeight="1">
      <c r="A1015" s="507" t="s">
        <v>508</v>
      </c>
      <c r="B1015" s="508"/>
      <c r="C1015" s="508"/>
      <c r="D1015" s="508"/>
      <c r="E1015" s="508"/>
      <c r="F1015" s="508"/>
      <c r="G1015" s="508"/>
      <c r="H1015" s="508"/>
      <c r="I1015" s="508"/>
      <c r="J1015" s="508"/>
      <c r="K1015" s="509"/>
      <c r="L1015" s="193"/>
      <c r="M1015" s="193"/>
      <c r="N1015" s="193"/>
      <c r="O1015" s="193"/>
      <c r="P1015" s="193"/>
      <c r="Q1015" s="193"/>
      <c r="R1015" s="193"/>
      <c r="S1015" s="193"/>
      <c r="T1015" s="193"/>
      <c r="U1015" s="193"/>
      <c r="V1015" s="193"/>
    </row>
    <row r="1016" spans="1:22" ht="12.75" customHeight="1" thickBot="1">
      <c r="A1016" s="510"/>
      <c r="B1016" s="511"/>
      <c r="C1016" s="511"/>
      <c r="D1016" s="511"/>
      <c r="E1016" s="511"/>
      <c r="F1016" s="511"/>
      <c r="G1016" s="511"/>
      <c r="H1016" s="511"/>
      <c r="I1016" s="511"/>
      <c r="J1016" s="511"/>
      <c r="K1016" s="512"/>
      <c r="L1016" s="193"/>
      <c r="M1016" s="193"/>
      <c r="N1016" s="193"/>
      <c r="O1016" s="193"/>
      <c r="P1016" s="193"/>
      <c r="Q1016" s="193"/>
      <c r="R1016" s="193"/>
      <c r="S1016" s="193"/>
      <c r="T1016" s="193"/>
      <c r="U1016" s="193"/>
      <c r="V1016" s="193"/>
    </row>
    <row r="1017" spans="1:22" ht="42" customHeight="1">
      <c r="A1017" s="195" t="s">
        <v>509</v>
      </c>
      <c r="B1017" s="513" t="str">
        <f>$B$3</f>
        <v>OPTIMIZACIÓN Y MEJORAMIENTO DE LOS SISTEMAS DE ACUEDUCTO EN EL ÁREA RURAL DEL MUNICIPIO DE TUNJA-BOYACÁ</v>
      </c>
      <c r="C1017" s="514"/>
      <c r="D1017" s="514"/>
      <c r="E1017" s="514"/>
      <c r="F1017" s="514"/>
      <c r="G1017" s="514"/>
      <c r="H1017" s="514"/>
      <c r="I1017" s="514"/>
      <c r="J1017" s="514"/>
      <c r="K1017" s="515"/>
      <c r="L1017" s="193"/>
      <c r="M1017" s="193"/>
      <c r="N1017" s="193"/>
      <c r="O1017" s="193"/>
      <c r="P1017" s="193"/>
      <c r="Q1017" s="193"/>
      <c r="R1017" s="193"/>
      <c r="S1017" s="193"/>
      <c r="T1017" s="193"/>
      <c r="U1017" s="193"/>
      <c r="V1017" s="193"/>
    </row>
    <row r="1018" spans="1:22" ht="12.75" customHeight="1">
      <c r="A1018" s="516" t="s">
        <v>510</v>
      </c>
      <c r="B1018" s="517"/>
      <c r="C1018" s="518"/>
      <c r="D1018" s="519"/>
      <c r="E1018" s="519"/>
      <c r="F1018" s="517"/>
      <c r="G1018" s="520" t="s">
        <v>511</v>
      </c>
      <c r="H1018" s="517"/>
      <c r="I1018" s="520"/>
      <c r="J1018" s="519"/>
      <c r="K1018" s="521"/>
      <c r="L1018" s="193"/>
      <c r="M1018" s="193"/>
      <c r="N1018" s="193"/>
      <c r="O1018" s="193"/>
      <c r="P1018" s="193"/>
      <c r="Q1018" s="193"/>
      <c r="R1018" s="193"/>
      <c r="S1018" s="193"/>
      <c r="T1018" s="193"/>
      <c r="U1018" s="193"/>
      <c r="V1018" s="193"/>
    </row>
    <row r="1019" spans="1:22" ht="39.75" customHeight="1" thickBot="1">
      <c r="A1019" s="196" t="s">
        <v>8</v>
      </c>
      <c r="B1019" s="522" t="s">
        <v>443</v>
      </c>
      <c r="C1019" s="523"/>
      <c r="D1019" s="524" t="s">
        <v>10</v>
      </c>
      <c r="E1019" s="525"/>
      <c r="F1019" s="523"/>
      <c r="G1019" s="526" t="s">
        <v>367</v>
      </c>
      <c r="H1019" s="525"/>
      <c r="I1019" s="525"/>
      <c r="J1019" s="197" t="s">
        <v>9</v>
      </c>
      <c r="K1019" s="198" t="s">
        <v>9</v>
      </c>
      <c r="L1019" s="193"/>
      <c r="M1019" s="193"/>
      <c r="N1019" s="193"/>
      <c r="O1019" s="193"/>
      <c r="P1019" s="193"/>
      <c r="Q1019" s="193"/>
      <c r="R1019" s="193"/>
      <c r="S1019" s="193"/>
      <c r="T1019" s="193"/>
      <c r="U1019" s="193"/>
      <c r="V1019" s="193"/>
    </row>
    <row r="1020" spans="1:22" ht="12.75" customHeight="1">
      <c r="A1020" s="527" t="s">
        <v>512</v>
      </c>
      <c r="B1020" s="528"/>
      <c r="C1020" s="531" t="s">
        <v>5</v>
      </c>
      <c r="D1020" s="533" t="s">
        <v>513</v>
      </c>
      <c r="E1020" s="534"/>
      <c r="F1020" s="530"/>
      <c r="G1020" s="531" t="s">
        <v>11</v>
      </c>
      <c r="H1020" s="535" t="s">
        <v>514</v>
      </c>
      <c r="I1020" s="511"/>
      <c r="J1020" s="511"/>
      <c r="K1020" s="512"/>
      <c r="L1020" s="193"/>
      <c r="M1020" s="193"/>
      <c r="N1020" s="193"/>
      <c r="O1020" s="193"/>
      <c r="P1020" s="193"/>
      <c r="Q1020" s="193"/>
      <c r="R1020" s="193"/>
      <c r="S1020" s="193"/>
      <c r="T1020" s="193"/>
      <c r="U1020" s="193"/>
      <c r="V1020" s="193"/>
    </row>
    <row r="1021" spans="1:22" ht="12.75" customHeight="1">
      <c r="A1021" s="510"/>
      <c r="B1021" s="528"/>
      <c r="C1021" s="558"/>
      <c r="D1021" s="226" t="s">
        <v>515</v>
      </c>
      <c r="E1021" s="226" t="s">
        <v>516</v>
      </c>
      <c r="F1021" s="226" t="s">
        <v>517</v>
      </c>
      <c r="G1021" s="558"/>
      <c r="H1021" s="536"/>
      <c r="I1021" s="534"/>
      <c r="J1021" s="534"/>
      <c r="K1021" s="537"/>
      <c r="L1021" s="193"/>
      <c r="M1021" s="193"/>
      <c r="N1021" s="193"/>
      <c r="O1021" s="193"/>
      <c r="P1021" s="193"/>
      <c r="Q1021" s="193"/>
      <c r="R1021" s="193"/>
      <c r="S1021" s="193"/>
      <c r="T1021" s="193"/>
      <c r="U1021" s="193"/>
      <c r="V1021" s="193"/>
    </row>
    <row r="1022" spans="1:22" ht="12.75" customHeight="1">
      <c r="A1022" s="538" t="s">
        <v>566</v>
      </c>
      <c r="B1022" s="539"/>
      <c r="C1022" s="201">
        <v>1</v>
      </c>
      <c r="D1022" s="202"/>
      <c r="E1022" s="203"/>
      <c r="F1022" s="229"/>
      <c r="G1022" s="237">
        <f>C1022</f>
        <v>1</v>
      </c>
      <c r="H1022" s="206"/>
      <c r="I1022" s="206"/>
      <c r="J1022" s="206"/>
      <c r="K1022" s="207"/>
      <c r="L1022" s="193"/>
      <c r="M1022" s="193"/>
      <c r="N1022" s="193"/>
      <c r="O1022" s="193"/>
      <c r="P1022" s="193"/>
      <c r="Q1022" s="193"/>
      <c r="R1022" s="193"/>
      <c r="S1022" s="193"/>
      <c r="T1022" s="193"/>
      <c r="U1022" s="193"/>
      <c r="V1022" s="193"/>
    </row>
    <row r="1023" spans="1:22" ht="12.75" customHeight="1">
      <c r="A1023" s="538"/>
      <c r="B1023" s="539"/>
      <c r="C1023" s="201"/>
      <c r="D1023" s="202"/>
      <c r="E1023" s="203"/>
      <c r="F1023" s="229"/>
      <c r="G1023" s="237"/>
      <c r="H1023" s="206"/>
      <c r="I1023" s="206"/>
      <c r="J1023" s="206"/>
      <c r="K1023" s="207"/>
      <c r="L1023" s="193"/>
      <c r="M1023" s="193"/>
      <c r="N1023" s="193"/>
      <c r="O1023" s="193"/>
      <c r="P1023" s="193"/>
      <c r="Q1023" s="193"/>
      <c r="R1023" s="193"/>
      <c r="S1023" s="193"/>
      <c r="T1023" s="193"/>
      <c r="U1023" s="193"/>
      <c r="V1023" s="193"/>
    </row>
    <row r="1024" spans="1:22" ht="15" customHeight="1">
      <c r="A1024" s="540"/>
      <c r="B1024" s="559"/>
      <c r="C1024" s="209"/>
      <c r="D1024" s="239"/>
      <c r="E1024" s="239"/>
      <c r="F1024" s="239"/>
      <c r="G1024" s="237"/>
      <c r="K1024" s="207"/>
    </row>
    <row r="1025" spans="1:22" ht="12.75" customHeight="1" thickBot="1">
      <c r="A1025" s="541" t="s">
        <v>11</v>
      </c>
      <c r="B1025" s="534"/>
      <c r="C1025" s="534"/>
      <c r="D1025" s="534"/>
      <c r="E1025" s="534"/>
      <c r="F1025" s="530"/>
      <c r="G1025" s="253">
        <f>ROUNDUP((SUM(G1022:G1024)),2)</f>
        <v>1</v>
      </c>
      <c r="H1025" s="199"/>
      <c r="I1025" s="212"/>
      <c r="J1025" s="212"/>
      <c r="K1025" s="213"/>
      <c r="L1025" s="193"/>
      <c r="N1025" s="193"/>
      <c r="O1025" s="193"/>
      <c r="P1025" s="193"/>
      <c r="Q1025" s="193"/>
      <c r="R1025" s="193"/>
      <c r="S1025" s="193"/>
      <c r="T1025" s="193"/>
      <c r="U1025" s="193"/>
      <c r="V1025" s="193"/>
    </row>
    <row r="1026" spans="1:22" ht="12.75" customHeight="1" thickBot="1">
      <c r="A1026" s="542"/>
      <c r="B1026" s="543"/>
      <c r="C1026" s="543"/>
      <c r="D1026" s="543"/>
      <c r="E1026" s="543"/>
      <c r="F1026" s="543"/>
      <c r="G1026" s="543"/>
      <c r="H1026" s="543"/>
      <c r="I1026" s="543"/>
      <c r="J1026" s="543"/>
      <c r="K1026" s="544"/>
      <c r="L1026" s="193"/>
      <c r="M1026" s="193"/>
      <c r="N1026" s="193"/>
      <c r="O1026" s="193"/>
      <c r="P1026" s="193"/>
      <c r="Q1026" s="193"/>
      <c r="R1026" s="193"/>
      <c r="S1026" s="193"/>
      <c r="T1026" s="193"/>
      <c r="U1026" s="193"/>
      <c r="V1026" s="193"/>
    </row>
    <row r="1027" spans="1:22" ht="12.75" customHeight="1">
      <c r="A1027" s="214"/>
      <c r="B1027" s="215"/>
      <c r="C1027" s="215"/>
      <c r="D1027" s="215"/>
      <c r="E1027" s="215"/>
      <c r="F1027" s="215"/>
      <c r="G1027" s="215"/>
      <c r="H1027" s="215"/>
      <c r="I1027" s="215"/>
      <c r="J1027" s="215"/>
      <c r="K1027" s="216"/>
      <c r="L1027" s="193"/>
      <c r="M1027" s="193"/>
      <c r="N1027" s="193"/>
      <c r="O1027" s="193"/>
      <c r="P1027" s="193"/>
      <c r="Q1027" s="193"/>
      <c r="R1027" s="193"/>
      <c r="S1027" s="193"/>
      <c r="T1027" s="193"/>
      <c r="U1027" s="193"/>
      <c r="V1027" s="193"/>
    </row>
    <row r="1028" spans="1:22" ht="50.25" customHeight="1">
      <c r="A1028" s="545"/>
      <c r="B1028" s="546"/>
      <c r="C1028" s="546"/>
      <c r="D1028" s="546"/>
      <c r="E1028" s="546"/>
      <c r="F1028" s="546"/>
      <c r="G1028" s="546"/>
      <c r="H1028" s="546"/>
      <c r="I1028" s="546"/>
      <c r="J1028" s="193"/>
      <c r="K1028" s="217"/>
      <c r="L1028" s="193"/>
      <c r="M1028" s="193"/>
      <c r="N1028" s="193"/>
      <c r="O1028" s="193"/>
      <c r="P1028" s="193"/>
      <c r="Q1028" s="193"/>
      <c r="R1028" s="193"/>
      <c r="S1028" s="193"/>
      <c r="T1028" s="193"/>
      <c r="U1028" s="193"/>
      <c r="V1028" s="193"/>
    </row>
    <row r="1029" spans="1:22" ht="12.75" customHeight="1">
      <c r="A1029" s="547" t="s">
        <v>519</v>
      </c>
      <c r="B1029" s="546"/>
      <c r="C1029" s="546"/>
      <c r="D1029" s="219"/>
      <c r="E1029" s="219"/>
      <c r="F1029" s="548" t="s">
        <v>519</v>
      </c>
      <c r="G1029" s="546"/>
      <c r="H1029" s="546"/>
      <c r="I1029" s="219"/>
      <c r="J1029" s="193"/>
      <c r="K1029" s="217"/>
      <c r="L1029" s="193"/>
      <c r="M1029" s="193"/>
      <c r="N1029" s="193"/>
      <c r="O1029" s="193"/>
      <c r="P1029" s="193"/>
      <c r="Q1029" s="193"/>
      <c r="R1029" s="193"/>
      <c r="S1029" s="193"/>
      <c r="T1029" s="193"/>
      <c r="U1029" s="193"/>
      <c r="V1029" s="193"/>
    </row>
    <row r="1030" spans="1:22" ht="12.75" customHeight="1" thickBot="1">
      <c r="A1030" s="549" t="s">
        <v>520</v>
      </c>
      <c r="B1030" s="550"/>
      <c r="C1030" s="550"/>
      <c r="D1030" s="220"/>
      <c r="E1030" s="220"/>
      <c r="F1030" s="551" t="s">
        <v>520</v>
      </c>
      <c r="G1030" s="550"/>
      <c r="H1030" s="550"/>
      <c r="I1030" s="220"/>
      <c r="J1030" s="221"/>
      <c r="K1030" s="222"/>
      <c r="L1030" s="193"/>
      <c r="M1030" s="193"/>
      <c r="N1030" s="193"/>
      <c r="O1030" s="193"/>
      <c r="P1030" s="193"/>
      <c r="Q1030" s="193"/>
      <c r="R1030" s="193"/>
      <c r="S1030" s="193"/>
      <c r="T1030" s="193"/>
      <c r="U1030" s="193"/>
      <c r="V1030" s="193"/>
    </row>
    <row r="1031" spans="1:22" ht="42" customHeight="1">
      <c r="A1031" s="195" t="s">
        <v>509</v>
      </c>
      <c r="B1031" s="513" t="str">
        <f>$B$3</f>
        <v>OPTIMIZACIÓN Y MEJORAMIENTO DE LOS SISTEMAS DE ACUEDUCTO EN EL ÁREA RURAL DEL MUNICIPIO DE TUNJA-BOYACÁ</v>
      </c>
      <c r="C1031" s="514"/>
      <c r="D1031" s="514"/>
      <c r="E1031" s="514"/>
      <c r="F1031" s="514"/>
      <c r="G1031" s="514"/>
      <c r="H1031" s="514"/>
      <c r="I1031" s="514"/>
      <c r="J1031" s="514"/>
      <c r="K1031" s="515"/>
      <c r="L1031" s="193"/>
      <c r="M1031" s="193"/>
      <c r="N1031" s="193"/>
      <c r="O1031" s="193"/>
      <c r="P1031" s="193"/>
      <c r="Q1031" s="193"/>
      <c r="R1031" s="193"/>
      <c r="S1031" s="193"/>
      <c r="T1031" s="193"/>
      <c r="U1031" s="193"/>
      <c r="V1031" s="193"/>
    </row>
    <row r="1032" spans="1:22" ht="12.75" customHeight="1">
      <c r="A1032" s="516" t="s">
        <v>510</v>
      </c>
      <c r="B1032" s="517"/>
      <c r="C1032" s="518"/>
      <c r="D1032" s="519"/>
      <c r="E1032" s="519"/>
      <c r="F1032" s="517"/>
      <c r="G1032" s="520" t="s">
        <v>511</v>
      </c>
      <c r="H1032" s="517"/>
      <c r="I1032" s="520"/>
      <c r="J1032" s="519"/>
      <c r="K1032" s="521"/>
      <c r="L1032" s="193"/>
      <c r="M1032" s="193"/>
      <c r="N1032" s="193"/>
      <c r="O1032" s="193"/>
      <c r="P1032" s="193"/>
      <c r="Q1032" s="193"/>
      <c r="R1032" s="193"/>
      <c r="S1032" s="193"/>
      <c r="T1032" s="193"/>
      <c r="U1032" s="193"/>
      <c r="V1032" s="193"/>
    </row>
    <row r="1033" spans="1:22" ht="39.75" customHeight="1" thickBot="1">
      <c r="A1033" s="196" t="s">
        <v>8</v>
      </c>
      <c r="B1033" s="522" t="s">
        <v>444</v>
      </c>
      <c r="C1033" s="523"/>
      <c r="D1033" s="524" t="s">
        <v>10</v>
      </c>
      <c r="E1033" s="525"/>
      <c r="F1033" s="523"/>
      <c r="G1033" s="526" t="s">
        <v>379</v>
      </c>
      <c r="H1033" s="525"/>
      <c r="I1033" s="525"/>
      <c r="J1033" s="197" t="s">
        <v>9</v>
      </c>
      <c r="K1033" s="198" t="s">
        <v>9</v>
      </c>
      <c r="L1033" s="193"/>
      <c r="M1033" s="193"/>
      <c r="N1033" s="193"/>
      <c r="O1033" s="193"/>
      <c r="P1033" s="193"/>
      <c r="Q1033" s="193"/>
      <c r="R1033" s="193"/>
      <c r="S1033" s="193"/>
      <c r="T1033" s="193"/>
      <c r="U1033" s="193"/>
      <c r="V1033" s="193"/>
    </row>
    <row r="1034" spans="1:22" ht="12.75" customHeight="1">
      <c r="A1034" s="527" t="s">
        <v>512</v>
      </c>
      <c r="B1034" s="528"/>
      <c r="C1034" s="531" t="s">
        <v>5</v>
      </c>
      <c r="D1034" s="533" t="s">
        <v>513</v>
      </c>
      <c r="E1034" s="534"/>
      <c r="F1034" s="530"/>
      <c r="G1034" s="531" t="s">
        <v>11</v>
      </c>
      <c r="H1034" s="535" t="s">
        <v>514</v>
      </c>
      <c r="I1034" s="511"/>
      <c r="J1034" s="511"/>
      <c r="K1034" s="512"/>
      <c r="L1034" s="193"/>
      <c r="M1034" s="193"/>
      <c r="N1034" s="193"/>
      <c r="O1034" s="193"/>
      <c r="P1034" s="193"/>
      <c r="Q1034" s="193"/>
      <c r="R1034" s="193"/>
      <c r="S1034" s="193"/>
      <c r="T1034" s="193"/>
      <c r="U1034" s="193"/>
      <c r="V1034" s="193"/>
    </row>
    <row r="1035" spans="1:22" ht="12.75" customHeight="1">
      <c r="A1035" s="510"/>
      <c r="B1035" s="528"/>
      <c r="C1035" s="558"/>
      <c r="D1035" s="226" t="s">
        <v>515</v>
      </c>
      <c r="E1035" s="226" t="s">
        <v>516</v>
      </c>
      <c r="F1035" s="226" t="s">
        <v>517</v>
      </c>
      <c r="G1035" s="558"/>
      <c r="H1035" s="536"/>
      <c r="I1035" s="534"/>
      <c r="J1035" s="534"/>
      <c r="K1035" s="537"/>
      <c r="L1035" s="193"/>
      <c r="M1035" s="193"/>
      <c r="N1035" s="193"/>
      <c r="O1035" s="193"/>
      <c r="P1035" s="193"/>
      <c r="Q1035" s="193"/>
      <c r="R1035" s="193"/>
      <c r="S1035" s="193"/>
      <c r="T1035" s="193"/>
      <c r="U1035" s="193"/>
      <c r="V1035" s="193"/>
    </row>
    <row r="1036" spans="1:22" ht="12.75" customHeight="1">
      <c r="A1036" s="538" t="s">
        <v>550</v>
      </c>
      <c r="B1036" s="539"/>
      <c r="C1036" s="201">
        <v>36</v>
      </c>
      <c r="D1036" s="202"/>
      <c r="E1036" s="203"/>
      <c r="F1036" s="229"/>
      <c r="G1036" s="237">
        <f>C1036</f>
        <v>36</v>
      </c>
      <c r="H1036" s="206"/>
      <c r="I1036" s="206"/>
      <c r="J1036" s="206"/>
      <c r="K1036" s="207"/>
      <c r="L1036" s="193"/>
      <c r="M1036" s="193"/>
      <c r="N1036" s="193"/>
      <c r="O1036" s="193"/>
      <c r="P1036" s="193"/>
      <c r="Q1036" s="193"/>
      <c r="R1036" s="193"/>
      <c r="S1036" s="193"/>
      <c r="T1036" s="193"/>
      <c r="U1036" s="193"/>
      <c r="V1036" s="193"/>
    </row>
    <row r="1037" spans="1:22" ht="12.75" customHeight="1">
      <c r="A1037" s="538"/>
      <c r="B1037" s="539"/>
      <c r="C1037" s="201"/>
      <c r="D1037" s="202"/>
      <c r="E1037" s="203"/>
      <c r="F1037" s="229"/>
      <c r="G1037" s="237"/>
      <c r="H1037" s="206"/>
      <c r="I1037" s="206"/>
      <c r="J1037" s="206"/>
      <c r="K1037" s="207"/>
      <c r="L1037" s="193"/>
      <c r="M1037" s="193"/>
      <c r="N1037" s="193"/>
      <c r="O1037" s="193"/>
      <c r="P1037" s="193"/>
      <c r="Q1037" s="193"/>
      <c r="R1037" s="193"/>
      <c r="S1037" s="193"/>
      <c r="T1037" s="193"/>
      <c r="U1037" s="193"/>
      <c r="V1037" s="193"/>
    </row>
    <row r="1038" spans="1:22" ht="15" customHeight="1">
      <c r="A1038" s="540"/>
      <c r="B1038" s="559"/>
      <c r="C1038" s="209"/>
      <c r="D1038" s="239"/>
      <c r="E1038" s="239"/>
      <c r="F1038" s="239"/>
      <c r="G1038" s="237"/>
      <c r="K1038" s="207"/>
    </row>
    <row r="1039" spans="1:22" ht="12.75" customHeight="1" thickBot="1">
      <c r="A1039" s="541" t="s">
        <v>11</v>
      </c>
      <c r="B1039" s="534"/>
      <c r="C1039" s="534"/>
      <c r="D1039" s="534"/>
      <c r="E1039" s="534"/>
      <c r="F1039" s="530"/>
      <c r="G1039" s="253">
        <f>ROUNDUP((SUM(G1036:G1038)),2)</f>
        <v>36</v>
      </c>
      <c r="H1039" s="199"/>
      <c r="I1039" s="212"/>
      <c r="J1039" s="212"/>
      <c r="K1039" s="213"/>
      <c r="L1039" s="193"/>
      <c r="N1039" s="193"/>
      <c r="O1039" s="193"/>
      <c r="P1039" s="193"/>
      <c r="Q1039" s="193"/>
      <c r="R1039" s="193"/>
      <c r="S1039" s="193"/>
      <c r="T1039" s="193"/>
      <c r="U1039" s="193"/>
      <c r="V1039" s="193"/>
    </row>
    <row r="1040" spans="1:22" ht="12.75" customHeight="1" thickBot="1">
      <c r="A1040" s="542"/>
      <c r="B1040" s="543"/>
      <c r="C1040" s="543"/>
      <c r="D1040" s="543"/>
      <c r="E1040" s="543"/>
      <c r="F1040" s="543"/>
      <c r="G1040" s="543"/>
      <c r="H1040" s="543"/>
      <c r="I1040" s="543"/>
      <c r="J1040" s="543"/>
      <c r="K1040" s="544"/>
      <c r="L1040" s="193"/>
      <c r="M1040" s="193"/>
      <c r="N1040" s="193"/>
      <c r="O1040" s="193"/>
      <c r="P1040" s="193"/>
      <c r="Q1040" s="193"/>
      <c r="R1040" s="193"/>
      <c r="S1040" s="193"/>
      <c r="T1040" s="193"/>
      <c r="U1040" s="193"/>
      <c r="V1040" s="193"/>
    </row>
    <row r="1041" spans="1:22" ht="12.75" customHeight="1">
      <c r="A1041" s="214"/>
      <c r="B1041" s="215"/>
      <c r="C1041" s="215"/>
      <c r="D1041" s="215"/>
      <c r="E1041" s="215"/>
      <c r="F1041" s="215"/>
      <c r="G1041" s="215"/>
      <c r="H1041" s="215"/>
      <c r="I1041" s="215"/>
      <c r="J1041" s="215"/>
      <c r="K1041" s="216"/>
      <c r="L1041" s="193"/>
      <c r="M1041" s="193"/>
      <c r="N1041" s="193"/>
      <c r="O1041" s="193"/>
      <c r="P1041" s="193"/>
      <c r="Q1041" s="193"/>
      <c r="R1041" s="193"/>
      <c r="S1041" s="193"/>
      <c r="T1041" s="193"/>
      <c r="U1041" s="193"/>
      <c r="V1041" s="193"/>
    </row>
    <row r="1042" spans="1:22" ht="50.25" customHeight="1">
      <c r="A1042" s="545"/>
      <c r="B1042" s="546"/>
      <c r="C1042" s="546"/>
      <c r="D1042" s="546"/>
      <c r="E1042" s="546"/>
      <c r="F1042" s="546"/>
      <c r="G1042" s="546"/>
      <c r="H1042" s="546"/>
      <c r="I1042" s="546"/>
      <c r="J1042" s="193"/>
      <c r="K1042" s="217"/>
      <c r="L1042" s="193"/>
      <c r="M1042" s="193"/>
      <c r="N1042" s="193"/>
      <c r="O1042" s="193"/>
      <c r="P1042" s="193"/>
      <c r="Q1042" s="193"/>
      <c r="R1042" s="193"/>
      <c r="S1042" s="193"/>
      <c r="T1042" s="193"/>
      <c r="U1042" s="193"/>
      <c r="V1042" s="193"/>
    </row>
    <row r="1043" spans="1:22" ht="12.75" customHeight="1">
      <c r="A1043" s="547" t="s">
        <v>519</v>
      </c>
      <c r="B1043" s="546"/>
      <c r="C1043" s="546"/>
      <c r="D1043" s="219"/>
      <c r="E1043" s="219"/>
      <c r="F1043" s="548" t="s">
        <v>519</v>
      </c>
      <c r="G1043" s="546"/>
      <c r="H1043" s="546"/>
      <c r="I1043" s="219"/>
      <c r="J1043" s="193"/>
      <c r="K1043" s="217"/>
      <c r="L1043" s="193"/>
      <c r="M1043" s="193"/>
      <c r="N1043" s="193"/>
      <c r="O1043" s="193"/>
      <c r="P1043" s="193"/>
      <c r="Q1043" s="193"/>
      <c r="R1043" s="193"/>
      <c r="S1043" s="193"/>
      <c r="T1043" s="193"/>
      <c r="U1043" s="193"/>
      <c r="V1043" s="193"/>
    </row>
    <row r="1044" spans="1:22" ht="12.75" customHeight="1" thickBot="1">
      <c r="A1044" s="549" t="s">
        <v>520</v>
      </c>
      <c r="B1044" s="550"/>
      <c r="C1044" s="550"/>
      <c r="D1044" s="220"/>
      <c r="E1044" s="220"/>
      <c r="F1044" s="551" t="s">
        <v>520</v>
      </c>
      <c r="G1044" s="550"/>
      <c r="H1044" s="550"/>
      <c r="I1044" s="220"/>
      <c r="J1044" s="221"/>
      <c r="K1044" s="222"/>
      <c r="L1044" s="193"/>
      <c r="M1044" s="193"/>
      <c r="N1044" s="193"/>
      <c r="O1044" s="193"/>
      <c r="P1044" s="193"/>
      <c r="Q1044" s="193"/>
      <c r="R1044" s="193"/>
      <c r="S1044" s="193"/>
      <c r="T1044" s="193"/>
      <c r="U1044" s="193"/>
      <c r="V1044" s="193"/>
    </row>
    <row r="1045" spans="1:22" ht="12.75" customHeight="1">
      <c r="A1045" s="507" t="s">
        <v>508</v>
      </c>
      <c r="B1045" s="508"/>
      <c r="C1045" s="508"/>
      <c r="D1045" s="508"/>
      <c r="E1045" s="508"/>
      <c r="F1045" s="508"/>
      <c r="G1045" s="508"/>
      <c r="H1045" s="508"/>
      <c r="I1045" s="508"/>
      <c r="J1045" s="508"/>
      <c r="K1045" s="509"/>
      <c r="L1045" s="193"/>
      <c r="M1045" s="193"/>
      <c r="N1045" s="193"/>
      <c r="O1045" s="193"/>
      <c r="P1045" s="193"/>
      <c r="Q1045" s="193"/>
      <c r="R1045" s="193"/>
      <c r="S1045" s="193"/>
      <c r="T1045" s="193"/>
      <c r="U1045" s="193"/>
      <c r="V1045" s="193"/>
    </row>
    <row r="1046" spans="1:22" ht="12.75" customHeight="1" thickBot="1">
      <c r="A1046" s="510"/>
      <c r="B1046" s="511"/>
      <c r="C1046" s="511"/>
      <c r="D1046" s="511"/>
      <c r="E1046" s="511"/>
      <c r="F1046" s="511"/>
      <c r="G1046" s="511"/>
      <c r="H1046" s="511"/>
      <c r="I1046" s="511"/>
      <c r="J1046" s="511"/>
      <c r="K1046" s="512"/>
      <c r="L1046" s="193"/>
      <c r="M1046" s="193"/>
      <c r="N1046" s="193"/>
      <c r="O1046" s="193"/>
      <c r="P1046" s="193"/>
      <c r="Q1046" s="193"/>
      <c r="R1046" s="193"/>
      <c r="S1046" s="193"/>
      <c r="T1046" s="193"/>
      <c r="U1046" s="193"/>
      <c r="V1046" s="193"/>
    </row>
    <row r="1047" spans="1:22" ht="42" customHeight="1">
      <c r="A1047" s="195" t="s">
        <v>509</v>
      </c>
      <c r="B1047" s="513" t="str">
        <f>$B$3</f>
        <v>OPTIMIZACIÓN Y MEJORAMIENTO DE LOS SISTEMAS DE ACUEDUCTO EN EL ÁREA RURAL DEL MUNICIPIO DE TUNJA-BOYACÁ</v>
      </c>
      <c r="C1047" s="514"/>
      <c r="D1047" s="514"/>
      <c r="E1047" s="514"/>
      <c r="F1047" s="514"/>
      <c r="G1047" s="514"/>
      <c r="H1047" s="514"/>
      <c r="I1047" s="514"/>
      <c r="J1047" s="514"/>
      <c r="K1047" s="515"/>
      <c r="L1047" s="193"/>
      <c r="M1047" s="193"/>
      <c r="N1047" s="193"/>
      <c r="O1047" s="193"/>
      <c r="P1047" s="193"/>
      <c r="Q1047" s="193"/>
      <c r="R1047" s="193"/>
      <c r="S1047" s="193"/>
      <c r="T1047" s="193"/>
      <c r="U1047" s="193"/>
      <c r="V1047" s="193"/>
    </row>
    <row r="1048" spans="1:22" ht="12.75" customHeight="1">
      <c r="A1048" s="516" t="s">
        <v>510</v>
      </c>
      <c r="B1048" s="517"/>
      <c r="C1048" s="518"/>
      <c r="D1048" s="519"/>
      <c r="E1048" s="519"/>
      <c r="F1048" s="517"/>
      <c r="G1048" s="520" t="s">
        <v>511</v>
      </c>
      <c r="H1048" s="517"/>
      <c r="I1048" s="520"/>
      <c r="J1048" s="519"/>
      <c r="K1048" s="521"/>
      <c r="L1048" s="193"/>
      <c r="M1048" s="193"/>
      <c r="N1048" s="193"/>
      <c r="O1048" s="193"/>
      <c r="P1048" s="193"/>
      <c r="Q1048" s="193"/>
      <c r="R1048" s="193"/>
      <c r="S1048" s="193"/>
      <c r="T1048" s="193"/>
      <c r="U1048" s="193"/>
      <c r="V1048" s="193"/>
    </row>
    <row r="1049" spans="1:22" ht="39.75" customHeight="1" thickBot="1">
      <c r="A1049" s="196" t="s">
        <v>8</v>
      </c>
      <c r="B1049" s="522" t="s">
        <v>445</v>
      </c>
      <c r="C1049" s="523"/>
      <c r="D1049" s="524" t="s">
        <v>10</v>
      </c>
      <c r="E1049" s="525"/>
      <c r="F1049" s="523"/>
      <c r="G1049" s="526" t="s">
        <v>130</v>
      </c>
      <c r="H1049" s="525"/>
      <c r="I1049" s="525"/>
      <c r="J1049" s="197" t="s">
        <v>9</v>
      </c>
      <c r="K1049" s="198" t="s">
        <v>9</v>
      </c>
      <c r="L1049" s="193"/>
      <c r="M1049" s="193"/>
      <c r="N1049" s="193"/>
      <c r="O1049" s="193"/>
      <c r="P1049" s="193"/>
      <c r="Q1049" s="193"/>
      <c r="R1049" s="193"/>
      <c r="S1049" s="193"/>
      <c r="T1049" s="193"/>
      <c r="U1049" s="193"/>
      <c r="V1049" s="193"/>
    </row>
    <row r="1050" spans="1:22" ht="12.75" customHeight="1">
      <c r="A1050" s="527" t="s">
        <v>512</v>
      </c>
      <c r="B1050" s="528"/>
      <c r="C1050" s="531" t="s">
        <v>5</v>
      </c>
      <c r="D1050" s="533" t="s">
        <v>513</v>
      </c>
      <c r="E1050" s="534"/>
      <c r="F1050" s="530"/>
      <c r="G1050" s="531" t="s">
        <v>11</v>
      </c>
      <c r="H1050" s="535" t="s">
        <v>514</v>
      </c>
      <c r="I1050" s="511"/>
      <c r="J1050" s="511"/>
      <c r="K1050" s="512"/>
      <c r="L1050" s="193"/>
      <c r="M1050" s="193"/>
      <c r="N1050" s="193"/>
      <c r="O1050" s="193"/>
      <c r="P1050" s="193"/>
      <c r="Q1050" s="193"/>
      <c r="R1050" s="193"/>
      <c r="S1050" s="193"/>
      <c r="T1050" s="193"/>
      <c r="U1050" s="193"/>
      <c r="V1050" s="193"/>
    </row>
    <row r="1051" spans="1:22" ht="12.75" customHeight="1">
      <c r="A1051" s="510"/>
      <c r="B1051" s="528"/>
      <c r="C1051" s="558"/>
      <c r="D1051" s="226" t="s">
        <v>515</v>
      </c>
      <c r="E1051" s="226" t="s">
        <v>516</v>
      </c>
      <c r="F1051" s="226" t="s">
        <v>517</v>
      </c>
      <c r="G1051" s="558"/>
      <c r="H1051" s="536"/>
      <c r="I1051" s="534"/>
      <c r="J1051" s="534"/>
      <c r="K1051" s="537"/>
      <c r="L1051" s="193"/>
      <c r="M1051" s="193"/>
      <c r="N1051" s="193"/>
      <c r="O1051" s="193"/>
      <c r="P1051" s="193"/>
      <c r="Q1051" s="193"/>
      <c r="R1051" s="193"/>
      <c r="S1051" s="193"/>
      <c r="T1051" s="193"/>
      <c r="U1051" s="193"/>
      <c r="V1051" s="193"/>
    </row>
    <row r="1052" spans="1:22" ht="12.75" customHeight="1">
      <c r="A1052" s="538" t="s">
        <v>551</v>
      </c>
      <c r="B1052" s="539"/>
      <c r="C1052" s="201">
        <v>2</v>
      </c>
      <c r="D1052" s="202"/>
      <c r="E1052" s="203"/>
      <c r="F1052" s="229"/>
      <c r="G1052" s="237">
        <f>C1052</f>
        <v>2</v>
      </c>
      <c r="H1052" s="206"/>
      <c r="I1052" s="206"/>
      <c r="J1052" s="206"/>
      <c r="K1052" s="207"/>
      <c r="L1052" s="193"/>
      <c r="M1052" s="193"/>
      <c r="N1052" s="193"/>
      <c r="O1052" s="193"/>
      <c r="P1052" s="193"/>
      <c r="Q1052" s="193"/>
      <c r="R1052" s="193"/>
      <c r="S1052" s="193"/>
      <c r="T1052" s="193"/>
      <c r="U1052" s="193"/>
      <c r="V1052" s="193"/>
    </row>
    <row r="1053" spans="1:22" ht="12.75" customHeight="1">
      <c r="A1053" s="538"/>
      <c r="B1053" s="539"/>
      <c r="C1053" s="201"/>
      <c r="D1053" s="202"/>
      <c r="E1053" s="203"/>
      <c r="F1053" s="229"/>
      <c r="G1053" s="237"/>
      <c r="H1053" s="206"/>
      <c r="I1053" s="206"/>
      <c r="J1053" s="206"/>
      <c r="K1053" s="207"/>
      <c r="L1053" s="193"/>
      <c r="M1053" s="193"/>
      <c r="N1053" s="193"/>
      <c r="O1053" s="193"/>
      <c r="P1053" s="193"/>
      <c r="Q1053" s="193"/>
      <c r="R1053" s="193"/>
      <c r="S1053" s="193"/>
      <c r="T1053" s="193"/>
      <c r="U1053" s="193"/>
      <c r="V1053" s="193"/>
    </row>
    <row r="1054" spans="1:22" ht="15" customHeight="1">
      <c r="A1054" s="540"/>
      <c r="B1054" s="559"/>
      <c r="C1054" s="209"/>
      <c r="D1054" s="239"/>
      <c r="E1054" s="239"/>
      <c r="F1054" s="239"/>
      <c r="G1054" s="237"/>
      <c r="K1054" s="207"/>
    </row>
    <row r="1055" spans="1:22" ht="12.75" customHeight="1" thickBot="1">
      <c r="A1055" s="541" t="s">
        <v>11</v>
      </c>
      <c r="B1055" s="534"/>
      <c r="C1055" s="534"/>
      <c r="D1055" s="534"/>
      <c r="E1055" s="534"/>
      <c r="F1055" s="530"/>
      <c r="G1055" s="253">
        <f>ROUNDUP((SUM(G1052:G1054)),2)</f>
        <v>2</v>
      </c>
      <c r="H1055" s="199"/>
      <c r="I1055" s="212"/>
      <c r="J1055" s="212"/>
      <c r="K1055" s="213"/>
      <c r="L1055" s="193"/>
      <c r="N1055" s="193"/>
      <c r="O1055" s="193"/>
      <c r="P1055" s="193"/>
      <c r="Q1055" s="193"/>
      <c r="R1055" s="193"/>
      <c r="S1055" s="193"/>
      <c r="T1055" s="193"/>
      <c r="U1055" s="193"/>
      <c r="V1055" s="193"/>
    </row>
    <row r="1056" spans="1:22" ht="12.75" customHeight="1" thickBot="1">
      <c r="A1056" s="542"/>
      <c r="B1056" s="543"/>
      <c r="C1056" s="543"/>
      <c r="D1056" s="543"/>
      <c r="E1056" s="543"/>
      <c r="F1056" s="543"/>
      <c r="G1056" s="543"/>
      <c r="H1056" s="543"/>
      <c r="I1056" s="543"/>
      <c r="J1056" s="543"/>
      <c r="K1056" s="544"/>
      <c r="L1056" s="193"/>
      <c r="M1056" s="193"/>
      <c r="N1056" s="193"/>
      <c r="O1056" s="193"/>
      <c r="P1056" s="193"/>
      <c r="Q1056" s="193"/>
      <c r="R1056" s="193"/>
      <c r="S1056" s="193"/>
      <c r="T1056" s="193"/>
      <c r="U1056" s="193"/>
      <c r="V1056" s="193"/>
    </row>
    <row r="1057" spans="1:22" ht="12.75" customHeight="1">
      <c r="A1057" s="214"/>
      <c r="B1057" s="215"/>
      <c r="C1057" s="215"/>
      <c r="D1057" s="215"/>
      <c r="E1057" s="215"/>
      <c r="F1057" s="215"/>
      <c r="G1057" s="215"/>
      <c r="H1057" s="215"/>
      <c r="I1057" s="215"/>
      <c r="J1057" s="215"/>
      <c r="K1057" s="216"/>
      <c r="L1057" s="193"/>
      <c r="M1057" s="193"/>
      <c r="N1057" s="193"/>
      <c r="O1057" s="193"/>
      <c r="P1057" s="193"/>
      <c r="Q1057" s="193"/>
      <c r="R1057" s="193"/>
      <c r="S1057" s="193"/>
      <c r="T1057" s="193"/>
      <c r="U1057" s="193"/>
      <c r="V1057" s="193"/>
    </row>
    <row r="1058" spans="1:22" ht="50.25" customHeight="1">
      <c r="A1058" s="545"/>
      <c r="B1058" s="546"/>
      <c r="C1058" s="546"/>
      <c r="D1058" s="546"/>
      <c r="E1058" s="546"/>
      <c r="F1058" s="546"/>
      <c r="G1058" s="546"/>
      <c r="H1058" s="546"/>
      <c r="I1058" s="546"/>
      <c r="J1058" s="193"/>
      <c r="K1058" s="217"/>
      <c r="L1058" s="193"/>
      <c r="M1058" s="193"/>
      <c r="N1058" s="193"/>
      <c r="O1058" s="193"/>
      <c r="P1058" s="193"/>
      <c r="Q1058" s="193"/>
      <c r="R1058" s="193"/>
      <c r="S1058" s="193"/>
      <c r="T1058" s="193"/>
      <c r="U1058" s="193"/>
      <c r="V1058" s="193"/>
    </row>
    <row r="1059" spans="1:22" ht="12.75" customHeight="1">
      <c r="A1059" s="547" t="s">
        <v>519</v>
      </c>
      <c r="B1059" s="546"/>
      <c r="C1059" s="546"/>
      <c r="D1059" s="219"/>
      <c r="E1059" s="219"/>
      <c r="F1059" s="548" t="s">
        <v>519</v>
      </c>
      <c r="G1059" s="546"/>
      <c r="H1059" s="546"/>
      <c r="I1059" s="219"/>
      <c r="J1059" s="193"/>
      <c r="K1059" s="217"/>
      <c r="L1059" s="193"/>
      <c r="M1059" s="193"/>
      <c r="N1059" s="193"/>
      <c r="O1059" s="193"/>
      <c r="P1059" s="193"/>
      <c r="Q1059" s="193"/>
      <c r="R1059" s="193"/>
      <c r="S1059" s="193"/>
      <c r="T1059" s="193"/>
      <c r="U1059" s="193"/>
      <c r="V1059" s="193"/>
    </row>
    <row r="1060" spans="1:22" ht="12.75" customHeight="1" thickBot="1">
      <c r="A1060" s="549" t="s">
        <v>520</v>
      </c>
      <c r="B1060" s="550"/>
      <c r="C1060" s="550"/>
      <c r="D1060" s="220"/>
      <c r="E1060" s="220"/>
      <c r="F1060" s="551" t="s">
        <v>520</v>
      </c>
      <c r="G1060" s="550"/>
      <c r="H1060" s="550"/>
      <c r="I1060" s="220"/>
      <c r="J1060" s="221"/>
      <c r="K1060" s="222"/>
      <c r="L1060" s="193"/>
      <c r="M1060" s="193"/>
      <c r="N1060" s="193"/>
      <c r="O1060" s="193"/>
      <c r="P1060" s="193"/>
      <c r="Q1060" s="193"/>
      <c r="R1060" s="193"/>
      <c r="S1060" s="193"/>
      <c r="T1060" s="193"/>
      <c r="U1060" s="193"/>
      <c r="V1060" s="193"/>
    </row>
    <row r="1061" spans="1:22" ht="12.75" customHeight="1">
      <c r="A1061" s="507" t="s">
        <v>508</v>
      </c>
      <c r="B1061" s="508"/>
      <c r="C1061" s="508"/>
      <c r="D1061" s="508"/>
      <c r="E1061" s="508"/>
      <c r="F1061" s="508"/>
      <c r="G1061" s="508"/>
      <c r="H1061" s="508"/>
      <c r="I1061" s="508"/>
      <c r="J1061" s="508"/>
      <c r="K1061" s="509"/>
      <c r="L1061" s="193"/>
      <c r="M1061" s="193"/>
      <c r="N1061" s="193"/>
      <c r="O1061" s="193"/>
      <c r="P1061" s="193"/>
      <c r="Q1061" s="193"/>
      <c r="R1061" s="193"/>
      <c r="S1061" s="193"/>
      <c r="T1061" s="193"/>
      <c r="U1061" s="193"/>
      <c r="V1061" s="193"/>
    </row>
    <row r="1062" spans="1:22" ht="12.75" customHeight="1" thickBot="1">
      <c r="A1062" s="510"/>
      <c r="B1062" s="511"/>
      <c r="C1062" s="511"/>
      <c r="D1062" s="511"/>
      <c r="E1062" s="511"/>
      <c r="F1062" s="511"/>
      <c r="G1062" s="511"/>
      <c r="H1062" s="511"/>
      <c r="I1062" s="511"/>
      <c r="J1062" s="511"/>
      <c r="K1062" s="512"/>
      <c r="L1062" s="193"/>
      <c r="M1062" s="193"/>
      <c r="N1062" s="193"/>
      <c r="O1062" s="193"/>
      <c r="P1062" s="193"/>
      <c r="Q1062" s="193"/>
      <c r="R1062" s="193"/>
      <c r="S1062" s="193"/>
      <c r="T1062" s="193"/>
      <c r="U1062" s="193"/>
      <c r="V1062" s="193"/>
    </row>
    <row r="1063" spans="1:22" ht="42" customHeight="1">
      <c r="A1063" s="195" t="s">
        <v>509</v>
      </c>
      <c r="B1063" s="513" t="str">
        <f>$B$3</f>
        <v>OPTIMIZACIÓN Y MEJORAMIENTO DE LOS SISTEMAS DE ACUEDUCTO EN EL ÁREA RURAL DEL MUNICIPIO DE TUNJA-BOYACÁ</v>
      </c>
      <c r="C1063" s="514"/>
      <c r="D1063" s="514"/>
      <c r="E1063" s="514"/>
      <c r="F1063" s="514"/>
      <c r="G1063" s="514"/>
      <c r="H1063" s="514"/>
      <c r="I1063" s="514"/>
      <c r="J1063" s="514"/>
      <c r="K1063" s="515"/>
      <c r="L1063" s="193"/>
      <c r="M1063" s="193"/>
      <c r="N1063" s="193"/>
      <c r="O1063" s="193"/>
      <c r="P1063" s="193"/>
      <c r="Q1063" s="193"/>
      <c r="R1063" s="193"/>
      <c r="S1063" s="193"/>
      <c r="T1063" s="193"/>
      <c r="U1063" s="193"/>
      <c r="V1063" s="193"/>
    </row>
    <row r="1064" spans="1:22" ht="12.75" customHeight="1">
      <c r="A1064" s="516" t="s">
        <v>510</v>
      </c>
      <c r="B1064" s="517"/>
      <c r="C1064" s="518"/>
      <c r="D1064" s="519"/>
      <c r="E1064" s="519"/>
      <c r="F1064" s="517"/>
      <c r="G1064" s="520" t="s">
        <v>511</v>
      </c>
      <c r="H1064" s="517"/>
      <c r="I1064" s="520"/>
      <c r="J1064" s="519"/>
      <c r="K1064" s="521"/>
      <c r="L1064" s="193"/>
      <c r="M1064" s="193"/>
      <c r="N1064" s="193"/>
      <c r="O1064" s="193"/>
      <c r="P1064" s="193"/>
      <c r="Q1064" s="193"/>
      <c r="R1064" s="193"/>
      <c r="S1064" s="193"/>
      <c r="T1064" s="193"/>
      <c r="U1064" s="193"/>
      <c r="V1064" s="193"/>
    </row>
    <row r="1065" spans="1:22" ht="39.75" customHeight="1" thickBot="1">
      <c r="A1065" s="196" t="s">
        <v>8</v>
      </c>
      <c r="B1065" s="522" t="s">
        <v>36</v>
      </c>
      <c r="C1065" s="523"/>
      <c r="D1065" s="524" t="s">
        <v>10</v>
      </c>
      <c r="E1065" s="525"/>
      <c r="F1065" s="523"/>
      <c r="G1065" s="526" t="s">
        <v>371</v>
      </c>
      <c r="H1065" s="525"/>
      <c r="I1065" s="525"/>
      <c r="J1065" s="197" t="s">
        <v>9</v>
      </c>
      <c r="K1065" s="198" t="s">
        <v>9</v>
      </c>
      <c r="L1065" s="193"/>
      <c r="M1065" s="193"/>
      <c r="N1065" s="193"/>
      <c r="O1065" s="193"/>
      <c r="P1065" s="193"/>
      <c r="Q1065" s="193"/>
      <c r="R1065" s="193"/>
      <c r="S1065" s="193"/>
      <c r="T1065" s="193"/>
      <c r="U1065" s="193"/>
      <c r="V1065" s="193"/>
    </row>
    <row r="1066" spans="1:22" ht="12.75" customHeight="1">
      <c r="A1066" s="527" t="s">
        <v>512</v>
      </c>
      <c r="B1066" s="528"/>
      <c r="C1066" s="531" t="s">
        <v>5</v>
      </c>
      <c r="D1066" s="533" t="s">
        <v>513</v>
      </c>
      <c r="E1066" s="534"/>
      <c r="F1066" s="530"/>
      <c r="G1066" s="531" t="s">
        <v>11</v>
      </c>
      <c r="H1066" s="535" t="s">
        <v>514</v>
      </c>
      <c r="I1066" s="511"/>
      <c r="J1066" s="511"/>
      <c r="K1066" s="512"/>
      <c r="L1066" s="193"/>
      <c r="M1066" s="193"/>
      <c r="N1066" s="193"/>
      <c r="O1066" s="193"/>
      <c r="P1066" s="193"/>
      <c r="Q1066" s="193"/>
      <c r="R1066" s="193"/>
      <c r="S1066" s="193"/>
      <c r="T1066" s="193"/>
      <c r="U1066" s="193"/>
      <c r="V1066" s="193"/>
    </row>
    <row r="1067" spans="1:22" ht="12.75" customHeight="1">
      <c r="A1067" s="510"/>
      <c r="B1067" s="528"/>
      <c r="C1067" s="558"/>
      <c r="D1067" s="226" t="s">
        <v>515</v>
      </c>
      <c r="E1067" s="226" t="s">
        <v>516</v>
      </c>
      <c r="F1067" s="226" t="s">
        <v>517</v>
      </c>
      <c r="G1067" s="558"/>
      <c r="H1067" s="536"/>
      <c r="I1067" s="534"/>
      <c r="J1067" s="534"/>
      <c r="K1067" s="537"/>
      <c r="L1067" s="193"/>
      <c r="M1067" s="193"/>
      <c r="N1067" s="193"/>
      <c r="O1067" s="193"/>
      <c r="P1067" s="193"/>
      <c r="Q1067" s="193"/>
      <c r="R1067" s="193"/>
      <c r="S1067" s="193"/>
      <c r="T1067" s="193"/>
      <c r="U1067" s="193"/>
      <c r="V1067" s="193"/>
    </row>
    <row r="1068" spans="1:22" ht="12.75" customHeight="1">
      <c r="A1068" s="538" t="s">
        <v>553</v>
      </c>
      <c r="B1068" s="539"/>
      <c r="C1068" s="201">
        <v>1</v>
      </c>
      <c r="D1068" s="202"/>
      <c r="E1068" s="203"/>
      <c r="F1068" s="229"/>
      <c r="G1068" s="237">
        <f>C1068</f>
        <v>1</v>
      </c>
      <c r="H1068" s="206"/>
      <c r="I1068" s="206"/>
      <c r="J1068" s="206"/>
      <c r="K1068" s="207"/>
      <c r="L1068" s="193"/>
      <c r="M1068" s="193"/>
      <c r="N1068" s="193"/>
      <c r="O1068" s="193"/>
      <c r="P1068" s="193"/>
      <c r="Q1068" s="193"/>
      <c r="R1068" s="193"/>
      <c r="S1068" s="193"/>
      <c r="T1068" s="193"/>
      <c r="U1068" s="193"/>
      <c r="V1068" s="193"/>
    </row>
    <row r="1069" spans="1:22" ht="12.75" customHeight="1">
      <c r="A1069" s="538"/>
      <c r="B1069" s="539"/>
      <c r="C1069" s="201"/>
      <c r="D1069" s="202"/>
      <c r="E1069" s="203"/>
      <c r="F1069" s="229"/>
      <c r="G1069" s="237"/>
      <c r="H1069" s="206"/>
      <c r="I1069" s="206"/>
      <c r="J1069" s="206"/>
      <c r="K1069" s="207"/>
      <c r="L1069" s="193"/>
      <c r="M1069" s="193"/>
      <c r="N1069" s="193"/>
      <c r="O1069" s="193"/>
      <c r="P1069" s="193"/>
      <c r="Q1069" s="193"/>
      <c r="R1069" s="193"/>
      <c r="S1069" s="193"/>
      <c r="T1069" s="193"/>
      <c r="U1069" s="193"/>
      <c r="V1069" s="193"/>
    </row>
    <row r="1070" spans="1:22" ht="15" customHeight="1">
      <c r="A1070" s="540"/>
      <c r="B1070" s="559"/>
      <c r="C1070" s="209"/>
      <c r="D1070" s="239"/>
      <c r="E1070" s="239"/>
      <c r="F1070" s="239"/>
      <c r="G1070" s="237"/>
      <c r="K1070" s="207"/>
    </row>
    <row r="1071" spans="1:22" ht="12.75" customHeight="1" thickBot="1">
      <c r="A1071" s="541" t="s">
        <v>11</v>
      </c>
      <c r="B1071" s="534"/>
      <c r="C1071" s="534"/>
      <c r="D1071" s="534"/>
      <c r="E1071" s="534"/>
      <c r="F1071" s="530"/>
      <c r="G1071" s="253">
        <f>ROUNDUP((SUM(G1068:G1070)),2)</f>
        <v>1</v>
      </c>
      <c r="H1071" s="199"/>
      <c r="I1071" s="212"/>
      <c r="J1071" s="212"/>
      <c r="K1071" s="213"/>
      <c r="L1071" s="193"/>
      <c r="N1071" s="193"/>
      <c r="O1071" s="193"/>
      <c r="P1071" s="193"/>
      <c r="Q1071" s="193"/>
      <c r="R1071" s="193"/>
      <c r="S1071" s="193"/>
      <c r="T1071" s="193"/>
      <c r="U1071" s="193"/>
      <c r="V1071" s="193"/>
    </row>
    <row r="1072" spans="1:22" ht="12.75" customHeight="1" thickBot="1">
      <c r="A1072" s="542"/>
      <c r="B1072" s="543"/>
      <c r="C1072" s="543"/>
      <c r="D1072" s="543"/>
      <c r="E1072" s="543"/>
      <c r="F1072" s="543"/>
      <c r="G1072" s="543"/>
      <c r="H1072" s="543"/>
      <c r="I1072" s="543"/>
      <c r="J1072" s="543"/>
      <c r="K1072" s="544"/>
      <c r="L1072" s="193"/>
      <c r="M1072" s="193"/>
      <c r="N1072" s="193"/>
      <c r="O1072" s="193"/>
      <c r="P1072" s="193"/>
      <c r="Q1072" s="193"/>
      <c r="R1072" s="193"/>
      <c r="S1072" s="193"/>
      <c r="T1072" s="193"/>
      <c r="U1072" s="193"/>
      <c r="V1072" s="193"/>
    </row>
    <row r="1073" spans="1:22" ht="12.75" customHeight="1">
      <c r="A1073" s="214"/>
      <c r="B1073" s="215"/>
      <c r="C1073" s="215"/>
      <c r="D1073" s="215"/>
      <c r="E1073" s="215"/>
      <c r="F1073" s="215"/>
      <c r="G1073" s="215"/>
      <c r="H1073" s="215"/>
      <c r="I1073" s="215"/>
      <c r="J1073" s="215"/>
      <c r="K1073" s="216"/>
      <c r="L1073" s="193"/>
      <c r="M1073" s="193"/>
      <c r="N1073" s="193"/>
      <c r="O1073" s="193"/>
      <c r="P1073" s="193"/>
      <c r="Q1073" s="193"/>
      <c r="R1073" s="193"/>
      <c r="S1073" s="193"/>
      <c r="T1073" s="193"/>
      <c r="U1073" s="193"/>
      <c r="V1073" s="193"/>
    </row>
    <row r="1074" spans="1:22" ht="50.25" customHeight="1">
      <c r="A1074" s="545"/>
      <c r="B1074" s="546"/>
      <c r="C1074" s="546"/>
      <c r="D1074" s="546"/>
      <c r="E1074" s="546"/>
      <c r="F1074" s="546"/>
      <c r="G1074" s="546"/>
      <c r="H1074" s="546"/>
      <c r="I1074" s="546"/>
      <c r="J1074" s="193"/>
      <c r="K1074" s="217"/>
      <c r="L1074" s="193"/>
      <c r="M1074" s="193"/>
      <c r="N1074" s="193"/>
      <c r="O1074" s="193"/>
      <c r="P1074" s="193"/>
      <c r="Q1074" s="193"/>
      <c r="R1074" s="193"/>
      <c r="S1074" s="193"/>
      <c r="T1074" s="193"/>
      <c r="U1074" s="193"/>
      <c r="V1074" s="193"/>
    </row>
    <row r="1075" spans="1:22" ht="12.75" customHeight="1">
      <c r="A1075" s="547" t="s">
        <v>519</v>
      </c>
      <c r="B1075" s="546"/>
      <c r="C1075" s="546"/>
      <c r="D1075" s="219"/>
      <c r="E1075" s="219"/>
      <c r="F1075" s="548" t="s">
        <v>519</v>
      </c>
      <c r="G1075" s="546"/>
      <c r="H1075" s="546"/>
      <c r="I1075" s="219"/>
      <c r="J1075" s="193"/>
      <c r="K1075" s="217"/>
      <c r="L1075" s="193"/>
      <c r="M1075" s="193"/>
      <c r="N1075" s="193"/>
      <c r="O1075" s="193"/>
      <c r="P1075" s="193"/>
      <c r="Q1075" s="193"/>
      <c r="R1075" s="193"/>
      <c r="S1075" s="193"/>
      <c r="T1075" s="193"/>
      <c r="U1075" s="193"/>
      <c r="V1075" s="193"/>
    </row>
    <row r="1076" spans="1:22" ht="12.75" customHeight="1" thickBot="1">
      <c r="A1076" s="549" t="s">
        <v>520</v>
      </c>
      <c r="B1076" s="550"/>
      <c r="C1076" s="550"/>
      <c r="D1076" s="220"/>
      <c r="E1076" s="220"/>
      <c r="F1076" s="551" t="s">
        <v>520</v>
      </c>
      <c r="G1076" s="550"/>
      <c r="H1076" s="550"/>
      <c r="I1076" s="220"/>
      <c r="J1076" s="221"/>
      <c r="K1076" s="222"/>
      <c r="L1076" s="193"/>
      <c r="M1076" s="193"/>
      <c r="N1076" s="193"/>
      <c r="O1076" s="193"/>
      <c r="P1076" s="193"/>
      <c r="Q1076" s="193"/>
      <c r="R1076" s="193"/>
      <c r="S1076" s="193"/>
      <c r="T1076" s="193"/>
      <c r="U1076" s="193"/>
      <c r="V1076" s="193"/>
    </row>
    <row r="1077" spans="1:22" ht="12.75" customHeight="1">
      <c r="A1077" s="507" t="s">
        <v>508</v>
      </c>
      <c r="B1077" s="508"/>
      <c r="C1077" s="508"/>
      <c r="D1077" s="508"/>
      <c r="E1077" s="508"/>
      <c r="F1077" s="508"/>
      <c r="G1077" s="508"/>
      <c r="H1077" s="508"/>
      <c r="I1077" s="508"/>
      <c r="J1077" s="508"/>
      <c r="K1077" s="509"/>
      <c r="L1077" s="193"/>
      <c r="M1077" s="193"/>
      <c r="N1077" s="193"/>
      <c r="O1077" s="193"/>
      <c r="P1077" s="193"/>
      <c r="Q1077" s="193"/>
      <c r="R1077" s="193"/>
      <c r="S1077" s="193"/>
      <c r="T1077" s="193"/>
      <c r="U1077" s="193"/>
      <c r="V1077" s="193"/>
    </row>
    <row r="1078" spans="1:22" ht="12.75" customHeight="1" thickBot="1">
      <c r="A1078" s="510"/>
      <c r="B1078" s="511"/>
      <c r="C1078" s="511"/>
      <c r="D1078" s="511"/>
      <c r="E1078" s="511"/>
      <c r="F1078" s="511"/>
      <c r="G1078" s="511"/>
      <c r="H1078" s="511"/>
      <c r="I1078" s="511"/>
      <c r="J1078" s="511"/>
      <c r="K1078" s="512"/>
      <c r="L1078" s="193"/>
      <c r="M1078" s="193"/>
      <c r="N1078" s="193"/>
      <c r="O1078" s="193"/>
      <c r="P1078" s="193"/>
      <c r="Q1078" s="193"/>
      <c r="R1078" s="193"/>
      <c r="S1078" s="193"/>
      <c r="T1078" s="193"/>
      <c r="U1078" s="193"/>
      <c r="V1078" s="193"/>
    </row>
    <row r="1079" spans="1:22" ht="42" customHeight="1">
      <c r="A1079" s="195" t="s">
        <v>509</v>
      </c>
      <c r="B1079" s="513" t="str">
        <f>$B$3</f>
        <v>OPTIMIZACIÓN Y MEJORAMIENTO DE LOS SISTEMAS DE ACUEDUCTO EN EL ÁREA RURAL DEL MUNICIPIO DE TUNJA-BOYACÁ</v>
      </c>
      <c r="C1079" s="514"/>
      <c r="D1079" s="514"/>
      <c r="E1079" s="514"/>
      <c r="F1079" s="514"/>
      <c r="G1079" s="514"/>
      <c r="H1079" s="514"/>
      <c r="I1079" s="514"/>
      <c r="J1079" s="514"/>
      <c r="K1079" s="515"/>
      <c r="L1079" s="193"/>
      <c r="M1079" s="193"/>
      <c r="N1079" s="193"/>
      <c r="O1079" s="193"/>
      <c r="P1079" s="193"/>
      <c r="Q1079" s="193"/>
      <c r="R1079" s="193"/>
      <c r="S1079" s="193"/>
      <c r="T1079" s="193"/>
      <c r="U1079" s="193"/>
      <c r="V1079" s="193"/>
    </row>
    <row r="1080" spans="1:22" ht="12.75" customHeight="1">
      <c r="A1080" s="516" t="s">
        <v>510</v>
      </c>
      <c r="B1080" s="517"/>
      <c r="C1080" s="518"/>
      <c r="D1080" s="519"/>
      <c r="E1080" s="519"/>
      <c r="F1080" s="517"/>
      <c r="G1080" s="520" t="s">
        <v>511</v>
      </c>
      <c r="H1080" s="517"/>
      <c r="I1080" s="520"/>
      <c r="J1080" s="519"/>
      <c r="K1080" s="521"/>
      <c r="L1080" s="193"/>
      <c r="M1080" s="193"/>
      <c r="N1080" s="193"/>
      <c r="O1080" s="193"/>
      <c r="P1080" s="193"/>
      <c r="Q1080" s="193"/>
      <c r="R1080" s="193"/>
      <c r="S1080" s="193"/>
      <c r="T1080" s="193"/>
      <c r="U1080" s="193"/>
      <c r="V1080" s="193"/>
    </row>
    <row r="1081" spans="1:22" ht="39.75" customHeight="1" thickBot="1">
      <c r="A1081" s="196" t="s">
        <v>8</v>
      </c>
      <c r="B1081" s="522" t="s">
        <v>37</v>
      </c>
      <c r="C1081" s="523"/>
      <c r="D1081" s="524" t="s">
        <v>10</v>
      </c>
      <c r="E1081" s="525"/>
      <c r="F1081" s="523"/>
      <c r="G1081" s="526" t="s">
        <v>320</v>
      </c>
      <c r="H1081" s="525"/>
      <c r="I1081" s="525"/>
      <c r="J1081" s="197" t="s">
        <v>9</v>
      </c>
      <c r="K1081" s="198" t="s">
        <v>12</v>
      </c>
      <c r="L1081" s="193"/>
      <c r="M1081" s="193"/>
      <c r="N1081" s="193"/>
      <c r="O1081" s="193"/>
      <c r="P1081" s="193"/>
      <c r="Q1081" s="193"/>
      <c r="R1081" s="193"/>
      <c r="S1081" s="193"/>
      <c r="T1081" s="193"/>
      <c r="U1081" s="193"/>
      <c r="V1081" s="193"/>
    </row>
    <row r="1082" spans="1:22" ht="12.75" customHeight="1">
      <c r="A1082" s="527" t="s">
        <v>512</v>
      </c>
      <c r="B1082" s="528"/>
      <c r="C1082" s="531" t="s">
        <v>5</v>
      </c>
      <c r="D1082" s="533" t="s">
        <v>513</v>
      </c>
      <c r="E1082" s="534"/>
      <c r="F1082" s="530"/>
      <c r="G1082" s="531" t="s">
        <v>11</v>
      </c>
      <c r="H1082" s="535" t="s">
        <v>514</v>
      </c>
      <c r="I1082" s="511"/>
      <c r="J1082" s="511"/>
      <c r="K1082" s="512"/>
      <c r="L1082" s="193"/>
      <c r="M1082" s="193"/>
      <c r="N1082" s="193"/>
      <c r="O1082" s="193"/>
      <c r="P1082" s="193"/>
      <c r="Q1082" s="193"/>
      <c r="R1082" s="193"/>
      <c r="S1082" s="193"/>
      <c r="T1082" s="193"/>
      <c r="U1082" s="193"/>
      <c r="V1082" s="193"/>
    </row>
    <row r="1083" spans="1:22" ht="12.75" customHeight="1">
      <c r="A1083" s="510"/>
      <c r="B1083" s="528"/>
      <c r="C1083" s="558"/>
      <c r="D1083" s="226" t="s">
        <v>515</v>
      </c>
      <c r="E1083" s="226" t="s">
        <v>516</v>
      </c>
      <c r="F1083" s="226" t="s">
        <v>517</v>
      </c>
      <c r="G1083" s="558"/>
      <c r="H1083" s="536"/>
      <c r="I1083" s="534"/>
      <c r="J1083" s="534"/>
      <c r="K1083" s="537"/>
      <c r="L1083" s="193"/>
      <c r="M1083" s="193"/>
      <c r="N1083" s="193"/>
      <c r="O1083" s="193"/>
      <c r="P1083" s="193"/>
      <c r="Q1083" s="193"/>
      <c r="R1083" s="193"/>
      <c r="S1083" s="193"/>
      <c r="T1083" s="193"/>
      <c r="U1083" s="193"/>
      <c r="V1083" s="193"/>
    </row>
    <row r="1084" spans="1:22" ht="12.75" customHeight="1">
      <c r="A1084" s="538" t="s">
        <v>555</v>
      </c>
      <c r="B1084" s="539"/>
      <c r="C1084" s="201">
        <v>52.199999999999996</v>
      </c>
      <c r="D1084" s="202"/>
      <c r="E1084" s="203"/>
      <c r="F1084" s="229"/>
      <c r="G1084" s="237">
        <f>C1084</f>
        <v>52.199999999999996</v>
      </c>
      <c r="H1084" s="206"/>
      <c r="I1084" s="206"/>
      <c r="J1084" s="206"/>
      <c r="K1084" s="207"/>
      <c r="L1084" s="193"/>
      <c r="M1084" s="193"/>
      <c r="N1084" s="193"/>
      <c r="O1084" s="193"/>
      <c r="P1084" s="193"/>
      <c r="Q1084" s="193"/>
      <c r="R1084" s="193"/>
      <c r="S1084" s="193"/>
      <c r="T1084" s="193"/>
      <c r="U1084" s="193"/>
      <c r="V1084" s="193"/>
    </row>
    <row r="1085" spans="1:22" ht="12.75" customHeight="1">
      <c r="A1085" s="538"/>
      <c r="B1085" s="539"/>
      <c r="C1085" s="201">
        <v>87</v>
      </c>
      <c r="D1085" s="202"/>
      <c r="E1085" s="203"/>
      <c r="F1085" s="229"/>
      <c r="G1085" s="237">
        <f>C1085</f>
        <v>87</v>
      </c>
      <c r="H1085" s="206"/>
      <c r="I1085" s="206"/>
      <c r="J1085" s="206"/>
      <c r="K1085" s="207"/>
      <c r="L1085" s="193"/>
      <c r="M1085" s="193"/>
      <c r="N1085" s="193"/>
      <c r="O1085" s="193"/>
      <c r="P1085" s="193"/>
      <c r="Q1085" s="193"/>
      <c r="R1085" s="193"/>
      <c r="S1085" s="193"/>
      <c r="T1085" s="193"/>
      <c r="U1085" s="193"/>
      <c r="V1085" s="193"/>
    </row>
    <row r="1086" spans="1:22" ht="15" customHeight="1">
      <c r="A1086" s="540"/>
      <c r="B1086" s="559"/>
      <c r="C1086" s="209">
        <v>34.799999999999997</v>
      </c>
      <c r="D1086" s="239"/>
      <c r="E1086" s="239"/>
      <c r="F1086" s="239"/>
      <c r="G1086" s="237">
        <f>C1086</f>
        <v>34.799999999999997</v>
      </c>
      <c r="K1086" s="207"/>
    </row>
    <row r="1087" spans="1:22" ht="12.75" customHeight="1" thickBot="1">
      <c r="A1087" s="541" t="s">
        <v>11</v>
      </c>
      <c r="B1087" s="534"/>
      <c r="C1087" s="534"/>
      <c r="D1087" s="534"/>
      <c r="E1087" s="534"/>
      <c r="F1087" s="530"/>
      <c r="G1087" s="253">
        <f>ROUNDUP((SUM(G1084:G1086)),2)</f>
        <v>174</v>
      </c>
      <c r="H1087" s="199"/>
      <c r="I1087" s="212"/>
      <c r="J1087" s="212"/>
      <c r="K1087" s="213"/>
      <c r="L1087" s="193"/>
      <c r="N1087" s="193"/>
      <c r="O1087" s="193"/>
      <c r="P1087" s="193"/>
      <c r="Q1087" s="193"/>
      <c r="R1087" s="193"/>
      <c r="S1087" s="193"/>
      <c r="T1087" s="193"/>
      <c r="U1087" s="193"/>
      <c r="V1087" s="193"/>
    </row>
    <row r="1088" spans="1:22" ht="12.75" customHeight="1" thickBot="1">
      <c r="A1088" s="542"/>
      <c r="B1088" s="543"/>
      <c r="C1088" s="543"/>
      <c r="D1088" s="543"/>
      <c r="E1088" s="543"/>
      <c r="F1088" s="543"/>
      <c r="G1088" s="543"/>
      <c r="H1088" s="543"/>
      <c r="I1088" s="543"/>
      <c r="J1088" s="543"/>
      <c r="K1088" s="544"/>
      <c r="L1088" s="193"/>
      <c r="M1088" s="193"/>
      <c r="N1088" s="193"/>
      <c r="O1088" s="193"/>
      <c r="P1088" s="193"/>
      <c r="Q1088" s="193"/>
      <c r="R1088" s="193"/>
      <c r="S1088" s="193"/>
      <c r="T1088" s="193"/>
      <c r="U1088" s="193"/>
      <c r="V1088" s="193"/>
    </row>
    <row r="1089" spans="1:29" ht="12.75" customHeight="1">
      <c r="A1089" s="214"/>
      <c r="B1089" s="215"/>
      <c r="C1089" s="215"/>
      <c r="D1089" s="215"/>
      <c r="E1089" s="215"/>
      <c r="F1089" s="215"/>
      <c r="G1089" s="215"/>
      <c r="H1089" s="215"/>
      <c r="I1089" s="215"/>
      <c r="J1089" s="215"/>
      <c r="K1089" s="216"/>
      <c r="L1089" s="193"/>
      <c r="M1089" s="193"/>
      <c r="N1089" s="193"/>
      <c r="O1089" s="193"/>
      <c r="P1089" s="193"/>
      <c r="Q1089" s="193"/>
      <c r="R1089" s="193"/>
      <c r="S1089" s="193"/>
      <c r="T1089" s="193"/>
      <c r="U1089" s="193"/>
      <c r="V1089" s="193"/>
    </row>
    <row r="1090" spans="1:29" ht="50.25" customHeight="1">
      <c r="A1090" s="545"/>
      <c r="B1090" s="546"/>
      <c r="C1090" s="546"/>
      <c r="D1090" s="546"/>
      <c r="E1090" s="546"/>
      <c r="F1090" s="546"/>
      <c r="G1090" s="546"/>
      <c r="H1090" s="546"/>
      <c r="I1090" s="546"/>
      <c r="J1090" s="193"/>
      <c r="K1090" s="217"/>
      <c r="L1090" s="193"/>
      <c r="M1090" s="193"/>
      <c r="N1090" s="193"/>
      <c r="O1090" s="193"/>
      <c r="P1090" s="193"/>
      <c r="Q1090" s="193"/>
      <c r="R1090" s="193"/>
      <c r="S1090" s="193"/>
      <c r="T1090" s="193"/>
      <c r="U1090" s="193"/>
      <c r="V1090" s="193"/>
    </row>
    <row r="1091" spans="1:29" ht="12.75" customHeight="1">
      <c r="A1091" s="547" t="s">
        <v>519</v>
      </c>
      <c r="B1091" s="546"/>
      <c r="C1091" s="546"/>
      <c r="D1091" s="219"/>
      <c r="E1091" s="219"/>
      <c r="F1091" s="548" t="s">
        <v>519</v>
      </c>
      <c r="G1091" s="546"/>
      <c r="H1091" s="546"/>
      <c r="I1091" s="219"/>
      <c r="J1091" s="193"/>
      <c r="K1091" s="217"/>
      <c r="L1091" s="193"/>
      <c r="M1091" s="193"/>
      <c r="N1091" s="193"/>
      <c r="O1091" s="193"/>
      <c r="P1091" s="193"/>
      <c r="Q1091" s="193"/>
      <c r="R1091" s="193"/>
      <c r="S1091" s="193"/>
      <c r="T1091" s="193"/>
      <c r="U1091" s="193"/>
      <c r="V1091" s="193"/>
    </row>
    <row r="1092" spans="1:29" ht="12.75" customHeight="1" thickBot="1">
      <c r="A1092" s="549" t="s">
        <v>520</v>
      </c>
      <c r="B1092" s="550"/>
      <c r="C1092" s="550"/>
      <c r="D1092" s="220"/>
      <c r="E1092" s="220"/>
      <c r="F1092" s="551" t="s">
        <v>520</v>
      </c>
      <c r="G1092" s="550"/>
      <c r="H1092" s="550"/>
      <c r="I1092" s="220"/>
      <c r="J1092" s="221"/>
      <c r="K1092" s="222"/>
      <c r="L1092" s="193"/>
      <c r="M1092" s="193"/>
      <c r="N1092" s="193"/>
      <c r="O1092" s="193"/>
      <c r="P1092" s="193"/>
      <c r="Q1092" s="193"/>
      <c r="R1092" s="193"/>
      <c r="S1092" s="193"/>
      <c r="T1092" s="193"/>
      <c r="U1092" s="193"/>
      <c r="V1092" s="193"/>
    </row>
    <row r="1093" spans="1:29" ht="12.75" customHeight="1">
      <c r="A1093" s="507" t="s">
        <v>508</v>
      </c>
      <c r="B1093" s="508"/>
      <c r="C1093" s="508"/>
      <c r="D1093" s="508"/>
      <c r="E1093" s="508"/>
      <c r="F1093" s="508"/>
      <c r="G1093" s="508"/>
      <c r="H1093" s="508"/>
      <c r="I1093" s="508"/>
      <c r="J1093" s="508"/>
      <c r="K1093" s="509"/>
      <c r="L1093" s="193"/>
      <c r="M1093" s="193"/>
      <c r="N1093" s="193"/>
      <c r="O1093" s="193"/>
      <c r="P1093" s="193"/>
      <c r="Q1093" s="193"/>
      <c r="R1093" s="193"/>
      <c r="S1093" s="193"/>
      <c r="T1093" s="193"/>
      <c r="U1093" s="193"/>
      <c r="V1093" s="193"/>
    </row>
    <row r="1094" spans="1:29" ht="12.75" customHeight="1" thickBot="1">
      <c r="A1094" s="510"/>
      <c r="B1094" s="511"/>
      <c r="C1094" s="511"/>
      <c r="D1094" s="511"/>
      <c r="E1094" s="511"/>
      <c r="F1094" s="511"/>
      <c r="G1094" s="511"/>
      <c r="H1094" s="511"/>
      <c r="I1094" s="511"/>
      <c r="J1094" s="511"/>
      <c r="K1094" s="512"/>
      <c r="L1094" s="193"/>
      <c r="M1094" s="193"/>
      <c r="N1094" s="193"/>
      <c r="O1094" s="193"/>
      <c r="P1094" s="193"/>
      <c r="Q1094" s="193"/>
      <c r="R1094" s="193"/>
      <c r="S1094" s="193"/>
      <c r="T1094" s="193"/>
      <c r="U1094" s="193"/>
      <c r="V1094" s="193"/>
    </row>
    <row r="1095" spans="1:29" ht="42" customHeight="1">
      <c r="A1095" s="195" t="s">
        <v>509</v>
      </c>
      <c r="B1095" s="513" t="str">
        <f>$B$3</f>
        <v>OPTIMIZACIÓN Y MEJORAMIENTO DE LOS SISTEMAS DE ACUEDUCTO EN EL ÁREA RURAL DEL MUNICIPIO DE TUNJA-BOYACÁ</v>
      </c>
      <c r="C1095" s="514"/>
      <c r="D1095" s="514"/>
      <c r="E1095" s="514"/>
      <c r="F1095" s="514"/>
      <c r="G1095" s="514"/>
      <c r="H1095" s="514"/>
      <c r="I1095" s="514"/>
      <c r="J1095" s="514"/>
      <c r="K1095" s="515"/>
      <c r="L1095" s="193"/>
      <c r="M1095" s="193"/>
      <c r="N1095" s="193"/>
      <c r="O1095" s="193"/>
      <c r="P1095" s="193"/>
      <c r="Q1095" s="193"/>
      <c r="R1095" s="193"/>
      <c r="S1095" s="193"/>
      <c r="T1095" s="193"/>
      <c r="U1095" s="193"/>
      <c r="V1095" s="193"/>
    </row>
    <row r="1096" spans="1:29" ht="12.75" customHeight="1" thickBot="1">
      <c r="A1096" s="516" t="s">
        <v>510</v>
      </c>
      <c r="B1096" s="517"/>
      <c r="C1096" s="518"/>
      <c r="D1096" s="519"/>
      <c r="E1096" s="519"/>
      <c r="F1096" s="517"/>
      <c r="G1096" s="520" t="s">
        <v>511</v>
      </c>
      <c r="H1096" s="517"/>
      <c r="I1096" s="520"/>
      <c r="J1096" s="519"/>
      <c r="K1096" s="521"/>
      <c r="L1096" s="193"/>
      <c r="M1096" s="193"/>
      <c r="N1096" s="193"/>
      <c r="O1096" s="193"/>
      <c r="P1096" s="193"/>
      <c r="Q1096" s="193"/>
      <c r="R1096" s="193"/>
      <c r="S1096" s="193"/>
      <c r="T1096" s="193"/>
      <c r="U1096" s="193"/>
      <c r="V1096" s="193"/>
    </row>
    <row r="1097" spans="1:29" ht="39.75" customHeight="1" thickBot="1">
      <c r="A1097" s="196" t="s">
        <v>8</v>
      </c>
      <c r="B1097" s="522" t="s">
        <v>38</v>
      </c>
      <c r="C1097" s="523"/>
      <c r="D1097" s="524" t="s">
        <v>10</v>
      </c>
      <c r="E1097" s="525"/>
      <c r="F1097" s="523"/>
      <c r="G1097" s="526" t="s">
        <v>241</v>
      </c>
      <c r="H1097" s="525"/>
      <c r="I1097" s="525"/>
      <c r="J1097" s="197" t="s">
        <v>9</v>
      </c>
      <c r="K1097" s="198" t="s">
        <v>12</v>
      </c>
      <c r="L1097" s="193"/>
      <c r="M1097" s="193"/>
      <c r="N1097" s="575" t="s">
        <v>699</v>
      </c>
      <c r="O1097" s="575"/>
      <c r="P1097" s="285">
        <v>0.06</v>
      </c>
      <c r="Q1097" s="285" t="s">
        <v>700</v>
      </c>
      <c r="R1097" s="286"/>
      <c r="S1097" s="286"/>
      <c r="T1097" s="284" t="s">
        <v>542</v>
      </c>
      <c r="U1097" s="287">
        <f>+(PI()*P1097^2)/4</f>
        <v>2.8274333882308137E-3</v>
      </c>
      <c r="V1097" s="285" t="s">
        <v>701</v>
      </c>
      <c r="W1097" s="286"/>
      <c r="X1097" s="284" t="s">
        <v>515</v>
      </c>
      <c r="Y1097" s="285">
        <v>229.3</v>
      </c>
      <c r="Z1097" s="285" t="s">
        <v>700</v>
      </c>
      <c r="AA1097" s="288"/>
      <c r="AB1097" s="288"/>
      <c r="AC1097" s="288"/>
    </row>
    <row r="1098" spans="1:29" ht="12.75" customHeight="1" thickBot="1">
      <c r="A1098" s="527" t="s">
        <v>512</v>
      </c>
      <c r="B1098" s="528"/>
      <c r="C1098" s="531" t="s">
        <v>5</v>
      </c>
      <c r="D1098" s="533" t="s">
        <v>513</v>
      </c>
      <c r="E1098" s="534"/>
      <c r="F1098" s="530"/>
      <c r="G1098" s="531" t="s">
        <v>11</v>
      </c>
      <c r="H1098" s="535" t="s">
        <v>514</v>
      </c>
      <c r="I1098" s="511"/>
      <c r="J1098" s="511"/>
      <c r="K1098" s="512"/>
      <c r="L1098" s="193"/>
      <c r="M1098" s="193"/>
      <c r="N1098" s="288"/>
      <c r="O1098" s="288"/>
      <c r="P1098" s="288"/>
      <c r="Q1098" s="288"/>
      <c r="R1098" s="288"/>
      <c r="S1098" s="288"/>
      <c r="T1098" s="288"/>
      <c r="U1098" s="288"/>
      <c r="V1098" s="288"/>
      <c r="W1098" s="288"/>
      <c r="X1098" s="289" t="s">
        <v>702</v>
      </c>
      <c r="Y1098" s="285">
        <v>1.1599999999999999</v>
      </c>
      <c r="Z1098" s="285" t="s">
        <v>700</v>
      </c>
      <c r="AA1098" s="288"/>
      <c r="AB1098" s="288"/>
      <c r="AC1098" s="288"/>
    </row>
    <row r="1099" spans="1:29" ht="12.75" customHeight="1" thickBot="1">
      <c r="A1099" s="510"/>
      <c r="B1099" s="528"/>
      <c r="C1099" s="558"/>
      <c r="D1099" s="226" t="s">
        <v>515</v>
      </c>
      <c r="E1099" s="226" t="s">
        <v>516</v>
      </c>
      <c r="F1099" s="226" t="s">
        <v>517</v>
      </c>
      <c r="G1099" s="558"/>
      <c r="H1099" s="536"/>
      <c r="I1099" s="534"/>
      <c r="J1099" s="534"/>
      <c r="K1099" s="537"/>
      <c r="L1099" s="193"/>
      <c r="M1099" s="193"/>
      <c r="N1099" s="576" t="s">
        <v>703</v>
      </c>
      <c r="O1099" s="577"/>
      <c r="P1099" s="577"/>
      <c r="Q1099" s="577"/>
      <c r="R1099" s="578"/>
      <c r="S1099" s="288"/>
      <c r="T1099" s="579"/>
      <c r="U1099" s="579"/>
      <c r="V1099" s="579"/>
      <c r="W1099" s="579"/>
      <c r="X1099" s="579"/>
      <c r="Y1099" s="579"/>
      <c r="Z1099" s="288"/>
      <c r="AA1099" s="288"/>
      <c r="AB1099" s="288"/>
      <c r="AC1099" s="288"/>
    </row>
    <row r="1100" spans="1:29" ht="12.75" customHeight="1" thickBot="1">
      <c r="A1100" s="563" t="s">
        <v>533</v>
      </c>
      <c r="B1100" s="564" t="s">
        <v>534</v>
      </c>
      <c r="C1100" s="209"/>
      <c r="D1100" s="208">
        <v>229.3</v>
      </c>
      <c r="E1100" s="210">
        <v>0.3</v>
      </c>
      <c r="F1100" s="229">
        <v>1.1599999999999999</v>
      </c>
      <c r="G1100" s="237">
        <f>D1100*E1100*F1100</f>
        <v>79.796400000000006</v>
      </c>
      <c r="H1100" s="206"/>
      <c r="I1100" s="206"/>
      <c r="J1100" s="206"/>
      <c r="K1100" s="207"/>
      <c r="L1100" s="193"/>
      <c r="M1100" s="193"/>
      <c r="N1100" s="291" t="s">
        <v>533</v>
      </c>
      <c r="O1100" s="291" t="s">
        <v>704</v>
      </c>
      <c r="P1100" s="291" t="s">
        <v>705</v>
      </c>
      <c r="Q1100" s="291" t="s">
        <v>706</v>
      </c>
      <c r="R1100" s="292" t="s">
        <v>707</v>
      </c>
      <c r="S1100" s="288"/>
      <c r="T1100" s="290"/>
      <c r="U1100" s="290"/>
      <c r="V1100" s="290"/>
      <c r="W1100" s="290"/>
      <c r="X1100" s="293"/>
      <c r="Y1100" s="293"/>
      <c r="Z1100" s="288"/>
      <c r="AA1100" s="288"/>
      <c r="AB1100" s="288"/>
      <c r="AC1100" s="288"/>
    </row>
    <row r="1101" spans="1:29" ht="12.75" customHeight="1" thickBot="1">
      <c r="A1101" s="561"/>
      <c r="B1101" s="562"/>
      <c r="C1101" s="209"/>
      <c r="D1101" s="208"/>
      <c r="E1101" s="210"/>
      <c r="F1101" s="229"/>
      <c r="G1101" s="237"/>
      <c r="H1101" s="206"/>
      <c r="I1101" s="206"/>
      <c r="J1101" s="206"/>
      <c r="K1101" s="207"/>
      <c r="L1101" s="193"/>
      <c r="M1101" s="193"/>
      <c r="N1101" s="294">
        <v>1</v>
      </c>
      <c r="O1101" s="295">
        <v>0.3</v>
      </c>
      <c r="P1101" s="295">
        <f>Y1097</f>
        <v>229.3</v>
      </c>
      <c r="Q1101" s="296">
        <f>Y1098*0.3</f>
        <v>0.34799999999999998</v>
      </c>
      <c r="R1101" s="297">
        <f>+O1101*P1101*Q1101</f>
        <v>23.93892</v>
      </c>
      <c r="S1101" s="288"/>
      <c r="T1101" s="298"/>
      <c r="U1101" s="299"/>
      <c r="V1101" s="299"/>
      <c r="W1101" s="300"/>
      <c r="X1101" s="298"/>
      <c r="Y1101" s="301"/>
      <c r="Z1101" s="288"/>
      <c r="AA1101" s="288"/>
      <c r="AB1101" s="288"/>
      <c r="AC1101" s="288"/>
    </row>
    <row r="1102" spans="1:29" ht="12.75" customHeight="1" thickBot="1">
      <c r="A1102" s="563"/>
      <c r="B1102" s="564"/>
      <c r="C1102" s="209"/>
      <c r="D1102" s="208"/>
      <c r="E1102" s="210"/>
      <c r="F1102" s="229"/>
      <c r="G1102" s="237"/>
      <c r="H1102" s="206"/>
      <c r="I1102" s="206"/>
      <c r="J1102" s="206"/>
      <c r="K1102" s="207"/>
      <c r="L1102" s="193"/>
      <c r="M1102" s="193"/>
      <c r="N1102" s="580" t="s">
        <v>11</v>
      </c>
      <c r="O1102" s="581"/>
      <c r="P1102" s="581"/>
      <c r="Q1102" s="581"/>
      <c r="R1102" s="291">
        <f>+SUM(R1101:R1101)</f>
        <v>23.93892</v>
      </c>
      <c r="S1102" s="288"/>
      <c r="T1102" s="579"/>
      <c r="U1102" s="579"/>
      <c r="V1102" s="579"/>
      <c r="W1102" s="579"/>
      <c r="X1102" s="290"/>
      <c r="Y1102" s="302"/>
      <c r="Z1102" s="288"/>
      <c r="AA1102" s="288"/>
      <c r="AB1102" s="288"/>
      <c r="AC1102" s="288"/>
    </row>
    <row r="1103" spans="1:29" ht="12.75" customHeight="1">
      <c r="A1103" s="563"/>
      <c r="B1103" s="564"/>
      <c r="C1103" s="209"/>
      <c r="D1103" s="208"/>
      <c r="E1103" s="210"/>
      <c r="F1103" s="229"/>
      <c r="G1103" s="237"/>
      <c r="H1103" s="206"/>
      <c r="I1103" s="206"/>
      <c r="J1103" s="206"/>
      <c r="K1103" s="207"/>
      <c r="L1103" s="193"/>
      <c r="M1103" s="193"/>
      <c r="N1103" s="288"/>
      <c r="O1103" s="288"/>
      <c r="P1103" s="288"/>
      <c r="Q1103" s="288"/>
      <c r="R1103" s="288"/>
      <c r="S1103" s="288"/>
      <c r="T1103" s="288"/>
      <c r="U1103" s="288"/>
      <c r="V1103" s="288"/>
      <c r="W1103" s="288"/>
      <c r="X1103" s="288"/>
      <c r="Y1103" s="288"/>
      <c r="Z1103" s="288"/>
      <c r="AA1103" s="288"/>
      <c r="AB1103" s="288"/>
      <c r="AC1103" s="288"/>
    </row>
    <row r="1104" spans="1:29" ht="15" customHeight="1" thickBot="1">
      <c r="A1104" s="563"/>
      <c r="B1104" s="564"/>
      <c r="C1104" s="209"/>
      <c r="D1104" s="239"/>
      <c r="E1104" s="239"/>
      <c r="F1104" s="229"/>
      <c r="G1104" s="237"/>
      <c r="K1104" s="207"/>
      <c r="N1104" s="288"/>
      <c r="O1104" s="288"/>
      <c r="P1104" s="288"/>
      <c r="Q1104" s="288"/>
      <c r="R1104" s="288"/>
      <c r="S1104" s="288"/>
      <c r="T1104" s="288"/>
      <c r="U1104" s="288"/>
      <c r="V1104" s="288"/>
      <c r="W1104" s="288"/>
      <c r="X1104" s="288"/>
      <c r="Y1104" s="288"/>
      <c r="Z1104" s="288"/>
      <c r="AA1104" s="288"/>
      <c r="AB1104" s="288"/>
      <c r="AC1104" s="288"/>
    </row>
    <row r="1105" spans="1:29" ht="12.75" customHeight="1" thickBot="1">
      <c r="A1105" s="541" t="s">
        <v>11</v>
      </c>
      <c r="B1105" s="534"/>
      <c r="C1105" s="534"/>
      <c r="D1105" s="534"/>
      <c r="E1105" s="534"/>
      <c r="F1105" s="530"/>
      <c r="G1105" s="253">
        <f>ROUNDUP((SUM(G1100:G1104)*0.3),2)</f>
        <v>23.94</v>
      </c>
      <c r="H1105" s="199"/>
      <c r="I1105" s="212"/>
      <c r="J1105" s="212"/>
      <c r="K1105" s="213"/>
      <c r="L1105" s="193"/>
      <c r="N1105" s="576" t="s">
        <v>708</v>
      </c>
      <c r="O1105" s="577"/>
      <c r="P1105" s="577"/>
      <c r="Q1105" s="577"/>
      <c r="R1105" s="578"/>
      <c r="S1105" s="288"/>
      <c r="T1105" s="582" t="s">
        <v>709</v>
      </c>
      <c r="U1105" s="583"/>
      <c r="V1105" s="583"/>
      <c r="W1105" s="583"/>
      <c r="X1105" s="583"/>
      <c r="Y1105" s="583"/>
      <c r="Z1105" s="583"/>
      <c r="AA1105" s="583"/>
      <c r="AB1105" s="583"/>
      <c r="AC1105" s="584"/>
    </row>
    <row r="1106" spans="1:29" ht="12.75" customHeight="1" thickBot="1">
      <c r="A1106" s="542"/>
      <c r="B1106" s="543"/>
      <c r="C1106" s="543"/>
      <c r="D1106" s="543"/>
      <c r="E1106" s="543"/>
      <c r="F1106" s="543"/>
      <c r="G1106" s="543"/>
      <c r="H1106" s="543"/>
      <c r="I1106" s="543"/>
      <c r="J1106" s="543"/>
      <c r="K1106" s="544"/>
      <c r="L1106" s="193"/>
      <c r="M1106" s="193"/>
      <c r="N1106" s="291" t="s">
        <v>533</v>
      </c>
      <c r="O1106" s="291" t="s">
        <v>704</v>
      </c>
      <c r="P1106" s="291" t="s">
        <v>705</v>
      </c>
      <c r="Q1106" s="291" t="s">
        <v>706</v>
      </c>
      <c r="R1106" s="292" t="s">
        <v>707</v>
      </c>
      <c r="S1106" s="288"/>
      <c r="T1106" s="291" t="s">
        <v>710</v>
      </c>
      <c r="U1106" s="291" t="s">
        <v>704</v>
      </c>
      <c r="V1106" s="291" t="s">
        <v>705</v>
      </c>
      <c r="W1106" s="291" t="s">
        <v>711</v>
      </c>
      <c r="X1106" s="291" t="s">
        <v>712</v>
      </c>
      <c r="Y1106" s="291" t="s">
        <v>713</v>
      </c>
      <c r="Z1106" s="291" t="s">
        <v>714</v>
      </c>
      <c r="AA1106" s="291" t="s">
        <v>706</v>
      </c>
      <c r="AB1106" s="303" t="s">
        <v>715</v>
      </c>
      <c r="AC1106" s="303" t="s">
        <v>716</v>
      </c>
    </row>
    <row r="1107" spans="1:29" ht="12.75" customHeight="1" thickBot="1">
      <c r="A1107" s="214"/>
      <c r="B1107" s="215"/>
      <c r="C1107" s="215"/>
      <c r="D1107" s="215"/>
      <c r="E1107" s="215"/>
      <c r="F1107" s="215"/>
      <c r="G1107" s="215"/>
      <c r="H1107" s="215"/>
      <c r="I1107" s="215"/>
      <c r="J1107" s="215"/>
      <c r="K1107" s="216"/>
      <c r="L1107" s="193"/>
      <c r="M1107" s="193"/>
      <c r="N1107" s="294">
        <v>1</v>
      </c>
      <c r="O1107" s="295">
        <v>0.3</v>
      </c>
      <c r="P1107" s="295">
        <f>+Y1097</f>
        <v>229.3</v>
      </c>
      <c r="Q1107" s="296">
        <f>Y1098*0.5</f>
        <v>0.57999999999999996</v>
      </c>
      <c r="R1107" s="297">
        <f>+O1107*P1107*Q1107</f>
        <v>39.898200000000003</v>
      </c>
      <c r="S1107" s="288"/>
      <c r="T1107" s="304">
        <v>1</v>
      </c>
      <c r="U1107" s="305">
        <v>0.3</v>
      </c>
      <c r="V1107" s="305">
        <f>Y1097</f>
        <v>229.3</v>
      </c>
      <c r="W1107" s="285">
        <v>0.1</v>
      </c>
      <c r="X1107" s="285">
        <v>0.23</v>
      </c>
      <c r="Y1107" s="285">
        <v>0.83</v>
      </c>
      <c r="Z1107" s="285">
        <v>1</v>
      </c>
      <c r="AA1107" s="304">
        <v>0.2</v>
      </c>
      <c r="AB1107" s="304">
        <f>((W1107+X1107)*V1107*U1107)-(U1097*Y1097)</f>
        <v>22.052369524078674</v>
      </c>
      <c r="AC1107" s="305">
        <f>Y1107*V1107*U1107</f>
        <v>57.095699999999994</v>
      </c>
    </row>
    <row r="1108" spans="1:29" ht="50.25" customHeight="1" thickBot="1">
      <c r="A1108" s="545"/>
      <c r="B1108" s="546"/>
      <c r="C1108" s="546"/>
      <c r="D1108" s="546"/>
      <c r="E1108" s="546"/>
      <c r="F1108" s="546"/>
      <c r="G1108" s="546"/>
      <c r="H1108" s="546"/>
      <c r="I1108" s="546"/>
      <c r="J1108" s="193"/>
      <c r="K1108" s="217"/>
      <c r="L1108" s="193"/>
      <c r="M1108" s="193"/>
      <c r="N1108" s="580" t="s">
        <v>11</v>
      </c>
      <c r="O1108" s="581"/>
      <c r="P1108" s="581"/>
      <c r="Q1108" s="581"/>
      <c r="R1108" s="291">
        <f>+SUM(R1107:R1107)</f>
        <v>39.898200000000003</v>
      </c>
      <c r="S1108" s="288"/>
      <c r="T1108" s="580" t="s">
        <v>11</v>
      </c>
      <c r="U1108" s="581"/>
      <c r="V1108" s="581"/>
      <c r="W1108" s="581"/>
      <c r="X1108" s="581"/>
      <c r="Y1108" s="581"/>
      <c r="Z1108" s="581"/>
      <c r="AA1108" s="585"/>
      <c r="AB1108" s="291">
        <f>+SUM(AB1107:AB1107)</f>
        <v>22.052369524078674</v>
      </c>
      <c r="AC1108" s="306">
        <f>+SUM(AC1107:AC1107)</f>
        <v>57.095699999999994</v>
      </c>
    </row>
    <row r="1109" spans="1:29" ht="12.75" customHeight="1" thickBot="1">
      <c r="A1109" s="547" t="s">
        <v>519</v>
      </c>
      <c r="B1109" s="546"/>
      <c r="C1109" s="546"/>
      <c r="D1109" s="219"/>
      <c r="E1109" s="219"/>
      <c r="F1109" s="548" t="s">
        <v>519</v>
      </c>
      <c r="G1109" s="546"/>
      <c r="H1109" s="546"/>
      <c r="I1109" s="219"/>
      <c r="J1109" s="193"/>
      <c r="K1109" s="217"/>
      <c r="L1109" s="193"/>
      <c r="M1109" s="193"/>
      <c r="N1109" s="288"/>
      <c r="O1109" s="288"/>
      <c r="P1109" s="288"/>
      <c r="Q1109" s="288"/>
      <c r="R1109" s="288"/>
      <c r="S1109" s="288"/>
      <c r="T1109" s="307"/>
      <c r="U1109" s="288"/>
      <c r="V1109" s="288"/>
      <c r="W1109" s="288"/>
      <c r="X1109" s="288"/>
      <c r="Y1109" s="288"/>
      <c r="Z1109" s="288"/>
      <c r="AA1109" s="288"/>
      <c r="AB1109" s="288"/>
      <c r="AC1109" s="288"/>
    </row>
    <row r="1110" spans="1:29" ht="12.75" customHeight="1" thickBot="1">
      <c r="A1110" s="549" t="s">
        <v>520</v>
      </c>
      <c r="B1110" s="550"/>
      <c r="C1110" s="550"/>
      <c r="D1110" s="220"/>
      <c r="E1110" s="220"/>
      <c r="F1110" s="551" t="s">
        <v>520</v>
      </c>
      <c r="G1110" s="550"/>
      <c r="H1110" s="550"/>
      <c r="I1110" s="220"/>
      <c r="J1110" s="221"/>
      <c r="K1110" s="222"/>
      <c r="L1110" s="193"/>
      <c r="M1110" s="193"/>
      <c r="N1110" s="576" t="s">
        <v>717</v>
      </c>
      <c r="O1110" s="577"/>
      <c r="P1110" s="577"/>
      <c r="Q1110" s="577"/>
      <c r="R1110" s="578"/>
      <c r="S1110" s="288"/>
      <c r="T1110" s="586" t="s">
        <v>718</v>
      </c>
      <c r="U1110" s="587"/>
      <c r="V1110" s="588"/>
      <c r="W1110" s="308"/>
      <c r="X1110" s="308"/>
      <c r="Y1110" s="309"/>
      <c r="Z1110" s="288"/>
      <c r="AA1110" s="288"/>
      <c r="AB1110" s="288"/>
      <c r="AC1110" s="288"/>
    </row>
    <row r="1111" spans="1:29" ht="12.75" customHeight="1" thickBot="1">
      <c r="A1111" s="507" t="s">
        <v>508</v>
      </c>
      <c r="B1111" s="508"/>
      <c r="C1111" s="508"/>
      <c r="D1111" s="508"/>
      <c r="E1111" s="508"/>
      <c r="F1111" s="508"/>
      <c r="G1111" s="508"/>
      <c r="H1111" s="508"/>
      <c r="I1111" s="508"/>
      <c r="J1111" s="508"/>
      <c r="K1111" s="509"/>
      <c r="L1111" s="193"/>
      <c r="M1111" s="193"/>
      <c r="N1111" s="291" t="s">
        <v>533</v>
      </c>
      <c r="O1111" s="291" t="s">
        <v>704</v>
      </c>
      <c r="P1111" s="291" t="s">
        <v>705</v>
      </c>
      <c r="Q1111" s="291" t="s">
        <v>706</v>
      </c>
      <c r="R1111" s="292" t="s">
        <v>707</v>
      </c>
      <c r="S1111" s="288"/>
      <c r="T1111" s="589" t="s">
        <v>719</v>
      </c>
      <c r="U1111" s="590"/>
      <c r="V1111" s="590"/>
      <c r="W1111" s="590"/>
      <c r="X1111" s="590"/>
      <c r="Y1111" s="591"/>
      <c r="Z1111" s="288"/>
      <c r="AA1111" s="288"/>
      <c r="AB1111" s="288"/>
      <c r="AC1111" s="288"/>
    </row>
    <row r="1112" spans="1:29" ht="12.75" customHeight="1" thickBot="1">
      <c r="A1112" s="510"/>
      <c r="B1112" s="511"/>
      <c r="C1112" s="511"/>
      <c r="D1112" s="511"/>
      <c r="E1112" s="511"/>
      <c r="F1112" s="511"/>
      <c r="G1112" s="511"/>
      <c r="H1112" s="511"/>
      <c r="I1112" s="511"/>
      <c r="J1112" s="511"/>
      <c r="K1112" s="512"/>
      <c r="L1112" s="193"/>
      <c r="M1112" s="193"/>
      <c r="N1112" s="294">
        <v>1</v>
      </c>
      <c r="O1112" s="295">
        <v>0.3</v>
      </c>
      <c r="P1112" s="295">
        <f>+Y1097</f>
        <v>229.3</v>
      </c>
      <c r="Q1112" s="296">
        <f>Y1098*0.2</f>
        <v>0.23199999999999998</v>
      </c>
      <c r="R1112" s="297">
        <f>+O1112*P1112*Q1112</f>
        <v>15.95928</v>
      </c>
      <c r="S1112" s="288"/>
      <c r="T1112" s="589"/>
      <c r="U1112" s="590"/>
      <c r="V1112" s="590"/>
      <c r="W1112" s="590"/>
      <c r="X1112" s="590"/>
      <c r="Y1112" s="591"/>
      <c r="Z1112" s="288"/>
      <c r="AA1112" s="288"/>
      <c r="AB1112" s="288"/>
      <c r="AC1112" s="288"/>
    </row>
    <row r="1113" spans="1:29" ht="42" customHeight="1" thickBot="1">
      <c r="A1113" s="195" t="s">
        <v>509</v>
      </c>
      <c r="B1113" s="513" t="str">
        <f>$B$3</f>
        <v>OPTIMIZACIÓN Y MEJORAMIENTO DE LOS SISTEMAS DE ACUEDUCTO EN EL ÁREA RURAL DEL MUNICIPIO DE TUNJA-BOYACÁ</v>
      </c>
      <c r="C1113" s="514"/>
      <c r="D1113" s="514"/>
      <c r="E1113" s="514"/>
      <c r="F1113" s="514"/>
      <c r="G1113" s="514"/>
      <c r="H1113" s="514"/>
      <c r="I1113" s="514"/>
      <c r="J1113" s="514"/>
      <c r="K1113" s="515"/>
      <c r="L1113" s="193"/>
      <c r="M1113" s="193"/>
      <c r="N1113" s="580" t="s">
        <v>11</v>
      </c>
      <c r="O1113" s="581"/>
      <c r="P1113" s="581"/>
      <c r="Q1113" s="581"/>
      <c r="R1113" s="291">
        <f>+SUM(R1112:R1112)</f>
        <v>15.95928</v>
      </c>
      <c r="S1113" s="288"/>
      <c r="T1113" s="589"/>
      <c r="U1113" s="590"/>
      <c r="V1113" s="590"/>
      <c r="W1113" s="590"/>
      <c r="X1113" s="590"/>
      <c r="Y1113" s="591"/>
      <c r="Z1113" s="288"/>
      <c r="AA1113" s="288"/>
      <c r="AB1113" s="288"/>
      <c r="AC1113" s="288"/>
    </row>
    <row r="1114" spans="1:29" ht="12.75" customHeight="1" thickBot="1">
      <c r="A1114" s="516" t="s">
        <v>510</v>
      </c>
      <c r="B1114" s="517"/>
      <c r="C1114" s="518"/>
      <c r="D1114" s="519"/>
      <c r="E1114" s="519"/>
      <c r="F1114" s="517"/>
      <c r="G1114" s="520" t="s">
        <v>511</v>
      </c>
      <c r="H1114" s="517"/>
      <c r="I1114" s="520"/>
      <c r="J1114" s="519"/>
      <c r="K1114" s="521"/>
      <c r="L1114" s="193"/>
      <c r="M1114" s="193"/>
      <c r="N1114" s="288"/>
      <c r="O1114" s="288"/>
      <c r="P1114" s="288"/>
      <c r="Q1114" s="288"/>
      <c r="R1114" s="288"/>
      <c r="S1114" s="288"/>
      <c r="T1114" s="592"/>
      <c r="U1114" s="593"/>
      <c r="V1114" s="593"/>
      <c r="W1114" s="593"/>
      <c r="X1114" s="593"/>
      <c r="Y1114" s="594"/>
      <c r="Z1114" s="288"/>
      <c r="AA1114" s="288"/>
      <c r="AB1114" s="288"/>
      <c r="AC1114" s="288"/>
    </row>
    <row r="1115" spans="1:29" ht="39.75" customHeight="1" thickBot="1">
      <c r="A1115" s="196" t="s">
        <v>8</v>
      </c>
      <c r="B1115" s="522" t="s">
        <v>39</v>
      </c>
      <c r="C1115" s="523"/>
      <c r="D1115" s="524" t="s">
        <v>10</v>
      </c>
      <c r="E1115" s="525"/>
      <c r="F1115" s="523"/>
      <c r="G1115" s="526" t="s">
        <v>239</v>
      </c>
      <c r="H1115" s="525"/>
      <c r="I1115" s="525"/>
      <c r="J1115" s="197" t="s">
        <v>9</v>
      </c>
      <c r="K1115" s="198" t="s">
        <v>12</v>
      </c>
      <c r="L1115" s="193"/>
      <c r="M1115" s="193"/>
      <c r="N1115" s="193"/>
      <c r="O1115" s="193"/>
      <c r="P1115" s="193"/>
      <c r="Q1115" s="193"/>
      <c r="R1115" s="193"/>
      <c r="S1115" s="193"/>
      <c r="T1115" s="193"/>
      <c r="U1115" s="193"/>
      <c r="V1115" s="193"/>
    </row>
    <row r="1116" spans="1:29" ht="12.75" customHeight="1">
      <c r="A1116" s="527" t="s">
        <v>512</v>
      </c>
      <c r="B1116" s="528"/>
      <c r="C1116" s="531" t="s">
        <v>5</v>
      </c>
      <c r="D1116" s="533" t="s">
        <v>513</v>
      </c>
      <c r="E1116" s="534"/>
      <c r="F1116" s="530"/>
      <c r="G1116" s="531" t="s">
        <v>11</v>
      </c>
      <c r="H1116" s="535" t="s">
        <v>514</v>
      </c>
      <c r="I1116" s="511"/>
      <c r="J1116" s="511"/>
      <c r="K1116" s="512"/>
      <c r="L1116" s="193"/>
      <c r="M1116" s="193"/>
      <c r="N1116" s="193"/>
      <c r="O1116" s="193"/>
      <c r="P1116" s="193"/>
      <c r="Q1116" s="193"/>
      <c r="R1116" s="193"/>
      <c r="S1116" s="193"/>
      <c r="T1116" s="193"/>
      <c r="U1116" s="193"/>
      <c r="V1116" s="193"/>
    </row>
    <row r="1117" spans="1:29" ht="12.75" customHeight="1">
      <c r="A1117" s="510"/>
      <c r="B1117" s="528"/>
      <c r="C1117" s="558"/>
      <c r="D1117" s="226" t="s">
        <v>515</v>
      </c>
      <c r="E1117" s="226" t="s">
        <v>516</v>
      </c>
      <c r="F1117" s="226" t="s">
        <v>517</v>
      </c>
      <c r="G1117" s="558"/>
      <c r="H1117" s="536"/>
      <c r="I1117" s="534"/>
      <c r="J1117" s="534"/>
      <c r="K1117" s="537"/>
      <c r="L1117" s="193"/>
      <c r="M1117" s="193"/>
      <c r="N1117" s="193"/>
      <c r="O1117" s="193"/>
      <c r="P1117" s="193"/>
      <c r="Q1117" s="193"/>
      <c r="R1117" s="193"/>
      <c r="S1117" s="193"/>
      <c r="T1117" s="193"/>
      <c r="U1117" s="193"/>
      <c r="V1117" s="193"/>
    </row>
    <row r="1118" spans="1:29" ht="12.75" customHeight="1">
      <c r="A1118" s="563" t="s">
        <v>533</v>
      </c>
      <c r="B1118" s="564" t="s">
        <v>534</v>
      </c>
      <c r="C1118" s="209"/>
      <c r="D1118" s="208">
        <v>229.3</v>
      </c>
      <c r="E1118" s="210">
        <v>0.3</v>
      </c>
      <c r="F1118" s="229">
        <v>1.1599999999999999</v>
      </c>
      <c r="G1118" s="237">
        <f>D1118*E1118*F1118</f>
        <v>79.796400000000006</v>
      </c>
      <c r="H1118" s="206"/>
      <c r="I1118" s="206"/>
      <c r="J1118" s="206"/>
      <c r="K1118" s="207"/>
      <c r="L1118" s="193"/>
      <c r="M1118" s="193"/>
      <c r="N1118" s="193"/>
      <c r="O1118" s="193"/>
      <c r="P1118" s="193"/>
      <c r="Q1118" s="193"/>
      <c r="R1118" s="193"/>
      <c r="S1118" s="193"/>
      <c r="T1118" s="193"/>
      <c r="U1118" s="193"/>
      <c r="V1118" s="193"/>
    </row>
    <row r="1119" spans="1:29" ht="12.75" customHeight="1">
      <c r="A1119" s="561"/>
      <c r="B1119" s="562"/>
      <c r="C1119" s="209"/>
      <c r="D1119" s="208"/>
      <c r="E1119" s="210"/>
      <c r="F1119" s="229"/>
      <c r="G1119" s="237"/>
      <c r="H1119" s="206"/>
      <c r="I1119" s="206"/>
      <c r="J1119" s="206"/>
      <c r="K1119" s="207"/>
      <c r="L1119" s="193"/>
      <c r="M1119" s="193"/>
      <c r="N1119" s="193"/>
      <c r="O1119" s="193"/>
      <c r="P1119" s="193"/>
      <c r="Q1119" s="193"/>
      <c r="R1119" s="193"/>
      <c r="S1119" s="193"/>
      <c r="T1119" s="193"/>
      <c r="U1119" s="193"/>
      <c r="V1119" s="193"/>
    </row>
    <row r="1120" spans="1:29" ht="12.75" customHeight="1">
      <c r="A1120" s="563"/>
      <c r="B1120" s="564"/>
      <c r="C1120" s="209"/>
      <c r="D1120" s="208"/>
      <c r="E1120" s="210"/>
      <c r="F1120" s="229"/>
      <c r="G1120" s="237"/>
      <c r="H1120" s="206"/>
      <c r="I1120" s="206"/>
      <c r="J1120" s="206"/>
      <c r="K1120" s="207"/>
      <c r="L1120" s="193"/>
      <c r="M1120" s="193"/>
      <c r="N1120" s="193"/>
      <c r="O1120" s="193"/>
      <c r="P1120" s="193"/>
      <c r="Q1120" s="193"/>
      <c r="R1120" s="193"/>
      <c r="S1120" s="193"/>
      <c r="T1120" s="193"/>
      <c r="U1120" s="193"/>
      <c r="V1120" s="193"/>
    </row>
    <row r="1121" spans="1:22" ht="12.75" customHeight="1">
      <c r="A1121" s="563"/>
      <c r="B1121" s="564"/>
      <c r="C1121" s="209"/>
      <c r="D1121" s="208"/>
      <c r="E1121" s="210"/>
      <c r="F1121" s="229"/>
      <c r="G1121" s="237"/>
      <c r="H1121" s="206"/>
      <c r="I1121" s="206"/>
      <c r="J1121" s="206"/>
      <c r="K1121" s="207"/>
      <c r="L1121" s="193"/>
      <c r="M1121" s="193"/>
      <c r="N1121" s="193"/>
      <c r="O1121" s="193"/>
      <c r="P1121" s="193"/>
      <c r="Q1121" s="193"/>
      <c r="R1121" s="193"/>
      <c r="S1121" s="193"/>
      <c r="T1121" s="193"/>
      <c r="U1121" s="193"/>
      <c r="V1121" s="193"/>
    </row>
    <row r="1122" spans="1:22" ht="15" customHeight="1">
      <c r="A1122" s="563"/>
      <c r="B1122" s="564"/>
      <c r="C1122" s="209"/>
      <c r="D1122" s="239"/>
      <c r="E1122" s="239"/>
      <c r="F1122" s="229"/>
      <c r="G1122" s="237"/>
      <c r="K1122" s="207"/>
    </row>
    <row r="1123" spans="1:22" ht="12.75" customHeight="1" thickBot="1">
      <c r="A1123" s="541" t="s">
        <v>11</v>
      </c>
      <c r="B1123" s="534"/>
      <c r="C1123" s="534"/>
      <c r="D1123" s="534"/>
      <c r="E1123" s="534"/>
      <c r="F1123" s="530"/>
      <c r="G1123" s="253">
        <f>ROUNDUP((SUM(G1118:G1122)*0.5),2)</f>
        <v>39.9</v>
      </c>
      <c r="H1123" s="199"/>
      <c r="I1123" s="212"/>
      <c r="J1123" s="212"/>
      <c r="K1123" s="213"/>
      <c r="L1123" s="193"/>
      <c r="N1123" s="193"/>
      <c r="O1123" s="193"/>
      <c r="P1123" s="193"/>
      <c r="Q1123" s="193"/>
      <c r="R1123" s="193"/>
      <c r="S1123" s="193"/>
      <c r="T1123" s="193"/>
      <c r="U1123" s="193"/>
      <c r="V1123" s="193"/>
    </row>
    <row r="1124" spans="1:22" ht="12.75" customHeight="1" thickBot="1">
      <c r="A1124" s="542"/>
      <c r="B1124" s="543"/>
      <c r="C1124" s="543"/>
      <c r="D1124" s="543"/>
      <c r="E1124" s="543"/>
      <c r="F1124" s="543"/>
      <c r="G1124" s="543"/>
      <c r="H1124" s="543"/>
      <c r="I1124" s="543"/>
      <c r="J1124" s="543"/>
      <c r="K1124" s="544"/>
      <c r="L1124" s="193"/>
      <c r="M1124" s="193"/>
      <c r="N1124" s="193"/>
      <c r="O1124" s="193"/>
      <c r="P1124" s="193"/>
      <c r="Q1124" s="193"/>
      <c r="R1124" s="193"/>
      <c r="S1124" s="193"/>
      <c r="T1124" s="193"/>
      <c r="U1124" s="193"/>
      <c r="V1124" s="193"/>
    </row>
    <row r="1125" spans="1:22" ht="12.75" customHeight="1">
      <c r="A1125" s="214"/>
      <c r="B1125" s="215"/>
      <c r="C1125" s="215"/>
      <c r="D1125" s="215"/>
      <c r="E1125" s="215"/>
      <c r="F1125" s="215"/>
      <c r="G1125" s="215"/>
      <c r="H1125" s="215"/>
      <c r="I1125" s="215"/>
      <c r="J1125" s="215"/>
      <c r="K1125" s="216"/>
      <c r="L1125" s="193"/>
      <c r="M1125" s="193"/>
      <c r="N1125" s="193"/>
      <c r="O1125" s="193"/>
      <c r="P1125" s="193"/>
      <c r="Q1125" s="193"/>
      <c r="R1125" s="193"/>
      <c r="S1125" s="193"/>
      <c r="T1125" s="193"/>
      <c r="U1125" s="193"/>
      <c r="V1125" s="193"/>
    </row>
    <row r="1126" spans="1:22" ht="50.25" customHeight="1">
      <c r="A1126" s="545"/>
      <c r="B1126" s="546"/>
      <c r="C1126" s="546"/>
      <c r="D1126" s="546"/>
      <c r="E1126" s="546"/>
      <c r="F1126" s="546"/>
      <c r="G1126" s="546"/>
      <c r="H1126" s="546"/>
      <c r="I1126" s="546"/>
      <c r="J1126" s="193"/>
      <c r="K1126" s="217"/>
      <c r="L1126" s="193"/>
      <c r="M1126" s="193"/>
      <c r="N1126" s="193"/>
      <c r="O1126" s="193"/>
      <c r="P1126" s="193"/>
      <c r="Q1126" s="193"/>
      <c r="R1126" s="193"/>
      <c r="S1126" s="193"/>
      <c r="T1126" s="193"/>
      <c r="U1126" s="193"/>
      <c r="V1126" s="193"/>
    </row>
    <row r="1127" spans="1:22" ht="12.75" customHeight="1">
      <c r="A1127" s="547" t="s">
        <v>519</v>
      </c>
      <c r="B1127" s="546"/>
      <c r="C1127" s="546"/>
      <c r="D1127" s="219"/>
      <c r="E1127" s="219"/>
      <c r="F1127" s="548" t="s">
        <v>519</v>
      </c>
      <c r="G1127" s="546"/>
      <c r="H1127" s="546"/>
      <c r="I1127" s="219"/>
      <c r="J1127" s="193"/>
      <c r="K1127" s="217"/>
      <c r="L1127" s="193"/>
      <c r="M1127" s="193"/>
      <c r="N1127" s="193"/>
      <c r="O1127" s="193"/>
      <c r="P1127" s="193"/>
      <c r="Q1127" s="193"/>
      <c r="R1127" s="193"/>
      <c r="S1127" s="193"/>
      <c r="T1127" s="193"/>
      <c r="U1127" s="193"/>
      <c r="V1127" s="193"/>
    </row>
    <row r="1128" spans="1:22" ht="12.75" customHeight="1" thickBot="1">
      <c r="A1128" s="549" t="s">
        <v>520</v>
      </c>
      <c r="B1128" s="550"/>
      <c r="C1128" s="550"/>
      <c r="D1128" s="220"/>
      <c r="E1128" s="220"/>
      <c r="F1128" s="551" t="s">
        <v>520</v>
      </c>
      <c r="G1128" s="550"/>
      <c r="H1128" s="550"/>
      <c r="I1128" s="220"/>
      <c r="J1128" s="221"/>
      <c r="K1128" s="222"/>
      <c r="L1128" s="193"/>
      <c r="M1128" s="193"/>
      <c r="N1128" s="193"/>
      <c r="O1128" s="193"/>
      <c r="P1128" s="193"/>
      <c r="Q1128" s="193"/>
      <c r="R1128" s="193"/>
      <c r="S1128" s="193"/>
      <c r="T1128" s="193"/>
      <c r="U1128" s="193"/>
      <c r="V1128" s="193"/>
    </row>
    <row r="1129" spans="1:22" ht="12.75" customHeight="1">
      <c r="A1129" s="507" t="s">
        <v>508</v>
      </c>
      <c r="B1129" s="508"/>
      <c r="C1129" s="508"/>
      <c r="D1129" s="508"/>
      <c r="E1129" s="508"/>
      <c r="F1129" s="508"/>
      <c r="G1129" s="508"/>
      <c r="H1129" s="508"/>
      <c r="I1129" s="508"/>
      <c r="J1129" s="508"/>
      <c r="K1129" s="509"/>
      <c r="L1129" s="193"/>
      <c r="M1129" s="193"/>
      <c r="N1129" s="193"/>
      <c r="O1129" s="193"/>
      <c r="P1129" s="193"/>
      <c r="Q1129" s="193"/>
      <c r="R1129" s="193"/>
      <c r="S1129" s="193"/>
      <c r="T1129" s="193"/>
      <c r="U1129" s="193"/>
      <c r="V1129" s="193"/>
    </row>
    <row r="1130" spans="1:22" ht="12.75" customHeight="1" thickBot="1">
      <c r="A1130" s="510"/>
      <c r="B1130" s="511"/>
      <c r="C1130" s="511"/>
      <c r="D1130" s="511"/>
      <c r="E1130" s="511"/>
      <c r="F1130" s="511"/>
      <c r="G1130" s="511"/>
      <c r="H1130" s="511"/>
      <c r="I1130" s="511"/>
      <c r="J1130" s="511"/>
      <c r="K1130" s="512"/>
      <c r="L1130" s="193"/>
      <c r="M1130" s="193"/>
      <c r="N1130" s="193"/>
      <c r="O1130" s="193"/>
      <c r="P1130" s="193"/>
      <c r="Q1130" s="193"/>
      <c r="R1130" s="193"/>
      <c r="S1130" s="193"/>
      <c r="T1130" s="193"/>
      <c r="U1130" s="193"/>
      <c r="V1130" s="193"/>
    </row>
    <row r="1131" spans="1:22" ht="42" customHeight="1">
      <c r="A1131" s="195" t="s">
        <v>509</v>
      </c>
      <c r="B1131" s="513" t="str">
        <f>$B$3</f>
        <v>OPTIMIZACIÓN Y MEJORAMIENTO DE LOS SISTEMAS DE ACUEDUCTO EN EL ÁREA RURAL DEL MUNICIPIO DE TUNJA-BOYACÁ</v>
      </c>
      <c r="C1131" s="514"/>
      <c r="D1131" s="514"/>
      <c r="E1131" s="514"/>
      <c r="F1131" s="514"/>
      <c r="G1131" s="514"/>
      <c r="H1131" s="514"/>
      <c r="I1131" s="514"/>
      <c r="J1131" s="514"/>
      <c r="K1131" s="515"/>
      <c r="L1131" s="193"/>
      <c r="M1131" s="193"/>
      <c r="N1131" s="193"/>
      <c r="O1131" s="193"/>
      <c r="P1131" s="193"/>
      <c r="Q1131" s="193"/>
      <c r="R1131" s="193"/>
      <c r="S1131" s="193"/>
      <c r="T1131" s="193"/>
      <c r="U1131" s="193"/>
      <c r="V1131" s="193"/>
    </row>
    <row r="1132" spans="1:22" ht="12.75" customHeight="1">
      <c r="A1132" s="516" t="s">
        <v>510</v>
      </c>
      <c r="B1132" s="517"/>
      <c r="C1132" s="518"/>
      <c r="D1132" s="519"/>
      <c r="E1132" s="519"/>
      <c r="F1132" s="517"/>
      <c r="G1132" s="520" t="s">
        <v>511</v>
      </c>
      <c r="H1132" s="517"/>
      <c r="I1132" s="520"/>
      <c r="J1132" s="519"/>
      <c r="K1132" s="521"/>
      <c r="L1132" s="193"/>
      <c r="M1132" s="193"/>
      <c r="N1132" s="193"/>
      <c r="O1132" s="193"/>
      <c r="P1132" s="193"/>
      <c r="Q1132" s="193"/>
      <c r="R1132" s="193"/>
      <c r="S1132" s="193"/>
      <c r="T1132" s="193"/>
      <c r="U1132" s="193"/>
      <c r="V1132" s="193"/>
    </row>
    <row r="1133" spans="1:22" ht="39.75" customHeight="1" thickBot="1">
      <c r="A1133" s="196" t="s">
        <v>8</v>
      </c>
      <c r="B1133" s="522" t="s">
        <v>348</v>
      </c>
      <c r="C1133" s="523"/>
      <c r="D1133" s="524" t="s">
        <v>10</v>
      </c>
      <c r="E1133" s="525"/>
      <c r="F1133" s="523"/>
      <c r="G1133" s="526" t="s">
        <v>240</v>
      </c>
      <c r="H1133" s="525"/>
      <c r="I1133" s="525"/>
      <c r="J1133" s="197" t="s">
        <v>9</v>
      </c>
      <c r="K1133" s="198" t="s">
        <v>12</v>
      </c>
      <c r="L1133" s="193"/>
      <c r="M1133" s="193"/>
      <c r="N1133" s="193"/>
      <c r="O1133" s="193"/>
      <c r="P1133" s="193"/>
      <c r="Q1133" s="193"/>
      <c r="R1133" s="193"/>
      <c r="S1133" s="193"/>
      <c r="T1133" s="193"/>
      <c r="U1133" s="193"/>
      <c r="V1133" s="193"/>
    </row>
    <row r="1134" spans="1:22" ht="12.75" customHeight="1">
      <c r="A1134" s="527" t="s">
        <v>512</v>
      </c>
      <c r="B1134" s="528"/>
      <c r="C1134" s="531" t="s">
        <v>5</v>
      </c>
      <c r="D1134" s="533" t="s">
        <v>513</v>
      </c>
      <c r="E1134" s="534"/>
      <c r="F1134" s="530"/>
      <c r="G1134" s="531" t="s">
        <v>11</v>
      </c>
      <c r="H1134" s="535" t="s">
        <v>514</v>
      </c>
      <c r="I1134" s="511"/>
      <c r="J1134" s="511"/>
      <c r="K1134" s="512"/>
      <c r="L1134" s="193"/>
      <c r="M1134" s="193"/>
      <c r="N1134" s="193"/>
      <c r="O1134" s="193"/>
      <c r="P1134" s="193"/>
      <c r="Q1134" s="193"/>
      <c r="R1134" s="193"/>
      <c r="S1134" s="193"/>
      <c r="T1134" s="193"/>
      <c r="U1134" s="193"/>
      <c r="V1134" s="193"/>
    </row>
    <row r="1135" spans="1:22" ht="12.75" customHeight="1">
      <c r="A1135" s="510"/>
      <c r="B1135" s="528"/>
      <c r="C1135" s="558"/>
      <c r="D1135" s="226" t="s">
        <v>515</v>
      </c>
      <c r="E1135" s="226" t="s">
        <v>516</v>
      </c>
      <c r="F1135" s="226" t="s">
        <v>517</v>
      </c>
      <c r="G1135" s="558"/>
      <c r="H1135" s="536"/>
      <c r="I1135" s="534"/>
      <c r="J1135" s="534"/>
      <c r="K1135" s="537"/>
      <c r="L1135" s="193"/>
      <c r="M1135" s="193"/>
      <c r="N1135" s="193"/>
      <c r="O1135" s="193"/>
      <c r="P1135" s="193"/>
      <c r="Q1135" s="193"/>
      <c r="R1135" s="193"/>
      <c r="S1135" s="193"/>
      <c r="T1135" s="193"/>
      <c r="U1135" s="193"/>
      <c r="V1135" s="193"/>
    </row>
    <row r="1136" spans="1:22" ht="12.75" customHeight="1">
      <c r="A1136" s="563" t="s">
        <v>533</v>
      </c>
      <c r="B1136" s="564" t="s">
        <v>534</v>
      </c>
      <c r="C1136" s="209"/>
      <c r="D1136" s="208">
        <v>229.3</v>
      </c>
      <c r="E1136" s="210">
        <v>0.3</v>
      </c>
      <c r="F1136" s="229">
        <v>1.1599999999999999</v>
      </c>
      <c r="G1136" s="237">
        <f>D1136*E1136*F1136</f>
        <v>79.796400000000006</v>
      </c>
      <c r="H1136" s="206"/>
      <c r="I1136" s="206"/>
      <c r="J1136" s="206"/>
      <c r="K1136" s="207"/>
      <c r="L1136" s="193"/>
      <c r="M1136" s="193"/>
      <c r="N1136" s="193"/>
      <c r="O1136" s="193"/>
      <c r="P1136" s="193"/>
      <c r="Q1136" s="193"/>
      <c r="R1136" s="193"/>
      <c r="S1136" s="193"/>
      <c r="T1136" s="193"/>
      <c r="U1136" s="193"/>
      <c r="V1136" s="193"/>
    </row>
    <row r="1137" spans="1:22" ht="12.75" customHeight="1">
      <c r="A1137" s="561"/>
      <c r="B1137" s="562"/>
      <c r="C1137" s="209"/>
      <c r="D1137" s="208"/>
      <c r="E1137" s="210"/>
      <c r="F1137" s="229"/>
      <c r="G1137" s="237"/>
      <c r="H1137" s="206"/>
      <c r="I1137" s="206"/>
      <c r="J1137" s="206"/>
      <c r="K1137" s="207"/>
      <c r="L1137" s="193"/>
      <c r="M1137" s="193"/>
      <c r="N1137" s="193"/>
      <c r="O1137" s="193"/>
      <c r="P1137" s="193"/>
      <c r="Q1137" s="193"/>
      <c r="R1137" s="193"/>
      <c r="S1137" s="193"/>
      <c r="T1137" s="193"/>
      <c r="U1137" s="193"/>
      <c r="V1137" s="193"/>
    </row>
    <row r="1138" spans="1:22" ht="12.75" customHeight="1">
      <c r="A1138" s="563"/>
      <c r="B1138" s="564"/>
      <c r="C1138" s="209"/>
      <c r="D1138" s="208"/>
      <c r="E1138" s="210"/>
      <c r="F1138" s="229"/>
      <c r="G1138" s="237"/>
      <c r="H1138" s="206"/>
      <c r="I1138" s="206"/>
      <c r="J1138" s="206"/>
      <c r="K1138" s="207"/>
      <c r="L1138" s="193"/>
      <c r="M1138" s="193"/>
      <c r="N1138" s="193"/>
      <c r="O1138" s="193"/>
      <c r="P1138" s="193"/>
      <c r="Q1138" s="193"/>
      <c r="R1138" s="193"/>
      <c r="S1138" s="193"/>
      <c r="T1138" s="193"/>
      <c r="U1138" s="193"/>
      <c r="V1138" s="193"/>
    </row>
    <row r="1139" spans="1:22" ht="12.75" customHeight="1">
      <c r="A1139" s="563"/>
      <c r="B1139" s="564"/>
      <c r="C1139" s="209"/>
      <c r="D1139" s="208"/>
      <c r="E1139" s="210"/>
      <c r="F1139" s="229"/>
      <c r="G1139" s="237"/>
      <c r="H1139" s="206"/>
      <c r="I1139" s="206"/>
      <c r="J1139" s="206"/>
      <c r="K1139" s="207"/>
      <c r="L1139" s="193"/>
      <c r="M1139" s="193"/>
      <c r="N1139" s="193"/>
      <c r="O1139" s="193"/>
      <c r="P1139" s="193"/>
      <c r="Q1139" s="193"/>
      <c r="R1139" s="193"/>
      <c r="S1139" s="193"/>
      <c r="T1139" s="193"/>
      <c r="U1139" s="193"/>
      <c r="V1139" s="193"/>
    </row>
    <row r="1140" spans="1:22" ht="15" customHeight="1">
      <c r="A1140" s="563"/>
      <c r="B1140" s="564"/>
      <c r="C1140" s="209"/>
      <c r="D1140" s="239"/>
      <c r="E1140" s="239"/>
      <c r="F1140" s="229"/>
      <c r="G1140" s="237"/>
      <c r="K1140" s="207"/>
    </row>
    <row r="1141" spans="1:22" ht="12.75" customHeight="1" thickBot="1">
      <c r="A1141" s="541" t="s">
        <v>11</v>
      </c>
      <c r="B1141" s="534"/>
      <c r="C1141" s="534"/>
      <c r="D1141" s="534"/>
      <c r="E1141" s="534"/>
      <c r="F1141" s="530"/>
      <c r="G1141" s="253">
        <f>ROUNDUP((SUM(G1136:G1140)*0.2),2)</f>
        <v>15.959999999999999</v>
      </c>
      <c r="H1141" s="199"/>
      <c r="I1141" s="212"/>
      <c r="J1141" s="212"/>
      <c r="K1141" s="213"/>
      <c r="L1141" s="193"/>
      <c r="N1141" s="193"/>
      <c r="O1141" s="193"/>
      <c r="P1141" s="193"/>
      <c r="Q1141" s="193"/>
      <c r="R1141" s="193"/>
      <c r="S1141" s="193"/>
      <c r="T1141" s="193"/>
      <c r="U1141" s="193"/>
      <c r="V1141" s="193"/>
    </row>
    <row r="1142" spans="1:22" ht="12.75" customHeight="1" thickBot="1">
      <c r="A1142" s="542"/>
      <c r="B1142" s="543"/>
      <c r="C1142" s="543"/>
      <c r="D1142" s="543"/>
      <c r="E1142" s="543"/>
      <c r="F1142" s="543"/>
      <c r="G1142" s="543"/>
      <c r="H1142" s="543"/>
      <c r="I1142" s="543"/>
      <c r="J1142" s="543"/>
      <c r="K1142" s="544"/>
      <c r="L1142" s="193"/>
      <c r="M1142" s="193"/>
      <c r="N1142" s="193"/>
      <c r="O1142" s="193"/>
      <c r="P1142" s="193"/>
      <c r="Q1142" s="193"/>
      <c r="R1142" s="193"/>
      <c r="S1142" s="193"/>
      <c r="T1142" s="193"/>
      <c r="U1142" s="193"/>
      <c r="V1142" s="193"/>
    </row>
    <row r="1143" spans="1:22" ht="12.75" customHeight="1">
      <c r="A1143" s="214"/>
      <c r="B1143" s="215"/>
      <c r="C1143" s="215"/>
      <c r="D1143" s="215"/>
      <c r="E1143" s="215"/>
      <c r="F1143" s="215"/>
      <c r="G1143" s="215"/>
      <c r="H1143" s="215"/>
      <c r="I1143" s="215"/>
      <c r="J1143" s="215"/>
      <c r="K1143" s="216"/>
      <c r="L1143" s="193"/>
      <c r="M1143" s="193"/>
      <c r="N1143" s="193"/>
      <c r="O1143" s="193"/>
      <c r="P1143" s="193"/>
      <c r="Q1143" s="193"/>
      <c r="R1143" s="193"/>
      <c r="S1143" s="193"/>
      <c r="T1143" s="193"/>
      <c r="U1143" s="193"/>
      <c r="V1143" s="193"/>
    </row>
    <row r="1144" spans="1:22" ht="50.25" customHeight="1">
      <c r="A1144" s="545"/>
      <c r="B1144" s="546"/>
      <c r="C1144" s="546"/>
      <c r="D1144" s="546"/>
      <c r="E1144" s="546"/>
      <c r="F1144" s="546"/>
      <c r="G1144" s="546"/>
      <c r="H1144" s="546"/>
      <c r="I1144" s="546"/>
      <c r="J1144" s="193"/>
      <c r="K1144" s="217"/>
      <c r="L1144" s="193"/>
      <c r="M1144" s="193"/>
      <c r="N1144" s="193"/>
      <c r="O1144" s="193"/>
      <c r="P1144" s="193"/>
      <c r="Q1144" s="193"/>
      <c r="R1144" s="193"/>
      <c r="S1144" s="193"/>
      <c r="T1144" s="193"/>
      <c r="U1144" s="193"/>
      <c r="V1144" s="193"/>
    </row>
    <row r="1145" spans="1:22" ht="12.75" customHeight="1">
      <c r="A1145" s="547" t="s">
        <v>519</v>
      </c>
      <c r="B1145" s="546"/>
      <c r="C1145" s="546"/>
      <c r="D1145" s="219"/>
      <c r="E1145" s="219"/>
      <c r="F1145" s="548" t="s">
        <v>519</v>
      </c>
      <c r="G1145" s="546"/>
      <c r="H1145" s="546"/>
      <c r="I1145" s="219"/>
      <c r="J1145" s="193"/>
      <c r="K1145" s="217"/>
      <c r="L1145" s="193"/>
      <c r="M1145" s="193"/>
      <c r="N1145" s="193"/>
      <c r="O1145" s="193"/>
      <c r="P1145" s="193"/>
      <c r="Q1145" s="193"/>
      <c r="R1145" s="193"/>
      <c r="S1145" s="193"/>
      <c r="T1145" s="193"/>
      <c r="U1145" s="193"/>
      <c r="V1145" s="193"/>
    </row>
    <row r="1146" spans="1:22" ht="12.75" customHeight="1" thickBot="1">
      <c r="A1146" s="549" t="s">
        <v>520</v>
      </c>
      <c r="B1146" s="550"/>
      <c r="C1146" s="550"/>
      <c r="D1146" s="220"/>
      <c r="E1146" s="220"/>
      <c r="F1146" s="551" t="s">
        <v>520</v>
      </c>
      <c r="G1146" s="550"/>
      <c r="H1146" s="550"/>
      <c r="I1146" s="220"/>
      <c r="J1146" s="221"/>
      <c r="K1146" s="222"/>
      <c r="L1146" s="193"/>
      <c r="M1146" s="193"/>
      <c r="N1146" s="193"/>
      <c r="O1146" s="193"/>
      <c r="P1146" s="193"/>
      <c r="Q1146" s="193"/>
      <c r="R1146" s="193"/>
      <c r="S1146" s="193"/>
      <c r="T1146" s="193"/>
      <c r="U1146" s="193"/>
      <c r="V1146" s="193"/>
    </row>
    <row r="1147" spans="1:22" ht="12.75" customHeight="1">
      <c r="A1147" s="507" t="s">
        <v>508</v>
      </c>
      <c r="B1147" s="508"/>
      <c r="C1147" s="508"/>
      <c r="D1147" s="508"/>
      <c r="E1147" s="508"/>
      <c r="F1147" s="508"/>
      <c r="G1147" s="508"/>
      <c r="H1147" s="508"/>
      <c r="I1147" s="508"/>
      <c r="J1147" s="508"/>
      <c r="K1147" s="509"/>
      <c r="L1147" s="193"/>
      <c r="M1147" s="193"/>
      <c r="N1147" s="193"/>
      <c r="O1147" s="193"/>
      <c r="P1147" s="193"/>
      <c r="Q1147" s="193"/>
      <c r="R1147" s="193"/>
      <c r="S1147" s="193"/>
      <c r="T1147" s="193"/>
      <c r="U1147" s="193"/>
      <c r="V1147" s="193"/>
    </row>
    <row r="1148" spans="1:22" ht="12.75" customHeight="1" thickBot="1">
      <c r="A1148" s="510"/>
      <c r="B1148" s="511"/>
      <c r="C1148" s="511"/>
      <c r="D1148" s="511"/>
      <c r="E1148" s="511"/>
      <c r="F1148" s="511"/>
      <c r="G1148" s="511"/>
      <c r="H1148" s="511"/>
      <c r="I1148" s="511"/>
      <c r="J1148" s="511"/>
      <c r="K1148" s="512"/>
      <c r="L1148" s="193"/>
      <c r="M1148" s="193"/>
      <c r="N1148" s="193"/>
      <c r="O1148" s="193"/>
      <c r="P1148" s="193"/>
      <c r="Q1148" s="193"/>
      <c r="R1148" s="193"/>
      <c r="S1148" s="193"/>
      <c r="T1148" s="193"/>
      <c r="U1148" s="193"/>
      <c r="V1148" s="193"/>
    </row>
    <row r="1149" spans="1:22" ht="42" customHeight="1">
      <c r="A1149" s="195" t="s">
        <v>509</v>
      </c>
      <c r="B1149" s="513" t="str">
        <f>$B$3</f>
        <v>OPTIMIZACIÓN Y MEJORAMIENTO DE LOS SISTEMAS DE ACUEDUCTO EN EL ÁREA RURAL DEL MUNICIPIO DE TUNJA-BOYACÁ</v>
      </c>
      <c r="C1149" s="514"/>
      <c r="D1149" s="514"/>
      <c r="E1149" s="514"/>
      <c r="F1149" s="514"/>
      <c r="G1149" s="514"/>
      <c r="H1149" s="514"/>
      <c r="I1149" s="514"/>
      <c r="J1149" s="514"/>
      <c r="K1149" s="515"/>
      <c r="L1149" s="193"/>
      <c r="M1149" s="193"/>
      <c r="N1149" s="193"/>
      <c r="O1149" s="193"/>
      <c r="P1149" s="193"/>
      <c r="Q1149" s="193"/>
      <c r="R1149" s="193"/>
      <c r="S1149" s="193"/>
      <c r="T1149" s="193"/>
      <c r="U1149" s="193"/>
      <c r="V1149" s="193"/>
    </row>
    <row r="1150" spans="1:22" ht="12.75" customHeight="1">
      <c r="A1150" s="516" t="s">
        <v>510</v>
      </c>
      <c r="B1150" s="517"/>
      <c r="C1150" s="518"/>
      <c r="D1150" s="519"/>
      <c r="E1150" s="519"/>
      <c r="F1150" s="517"/>
      <c r="G1150" s="520" t="s">
        <v>511</v>
      </c>
      <c r="H1150" s="517"/>
      <c r="I1150" s="520"/>
      <c r="J1150" s="519"/>
      <c r="K1150" s="521"/>
      <c r="L1150" s="193"/>
      <c r="M1150" s="193"/>
      <c r="N1150" s="193"/>
      <c r="O1150" s="193"/>
      <c r="P1150" s="193"/>
      <c r="Q1150" s="193"/>
      <c r="R1150" s="193"/>
      <c r="S1150" s="193"/>
      <c r="T1150" s="193"/>
      <c r="U1150" s="193"/>
      <c r="V1150" s="193"/>
    </row>
    <row r="1151" spans="1:22" ht="39.75" customHeight="1" thickBot="1">
      <c r="A1151" s="196" t="s">
        <v>8</v>
      </c>
      <c r="B1151" s="522" t="s">
        <v>349</v>
      </c>
      <c r="C1151" s="523"/>
      <c r="D1151" s="524" t="s">
        <v>10</v>
      </c>
      <c r="E1151" s="525"/>
      <c r="F1151" s="523"/>
      <c r="G1151" s="526" t="s">
        <v>249</v>
      </c>
      <c r="H1151" s="525"/>
      <c r="I1151" s="525"/>
      <c r="J1151" s="197" t="s">
        <v>9</v>
      </c>
      <c r="K1151" s="198" t="s">
        <v>7</v>
      </c>
      <c r="L1151" s="193"/>
      <c r="M1151" s="193"/>
      <c r="N1151" s="193"/>
      <c r="O1151" s="193"/>
      <c r="P1151" s="193"/>
      <c r="Q1151" s="193"/>
      <c r="R1151" s="193"/>
      <c r="S1151" s="193"/>
      <c r="T1151" s="193"/>
      <c r="U1151" s="193"/>
      <c r="V1151" s="193"/>
    </row>
    <row r="1152" spans="1:22" ht="12.75" customHeight="1">
      <c r="A1152" s="527" t="s">
        <v>512</v>
      </c>
      <c r="B1152" s="528"/>
      <c r="C1152" s="531" t="s">
        <v>5</v>
      </c>
      <c r="D1152" s="533" t="s">
        <v>513</v>
      </c>
      <c r="E1152" s="534"/>
      <c r="F1152" s="530"/>
      <c r="G1152" s="531" t="s">
        <v>11</v>
      </c>
      <c r="H1152" s="535" t="s">
        <v>514</v>
      </c>
      <c r="I1152" s="511"/>
      <c r="J1152" s="511"/>
      <c r="K1152" s="512"/>
      <c r="L1152" s="193"/>
      <c r="M1152" s="193"/>
      <c r="N1152" s="193"/>
      <c r="O1152" s="193"/>
      <c r="P1152" s="193"/>
      <c r="Q1152" s="193"/>
      <c r="R1152" s="193"/>
      <c r="S1152" s="193"/>
      <c r="T1152" s="193"/>
      <c r="U1152" s="193"/>
      <c r="V1152" s="193"/>
    </row>
    <row r="1153" spans="1:22" ht="12.75" customHeight="1">
      <c r="A1153" s="510"/>
      <c r="B1153" s="528"/>
      <c r="C1153" s="558"/>
      <c r="D1153" s="226" t="s">
        <v>515</v>
      </c>
      <c r="E1153" s="226" t="s">
        <v>516</v>
      </c>
      <c r="F1153" s="226" t="s">
        <v>517</v>
      </c>
      <c r="G1153" s="558"/>
      <c r="H1153" s="536"/>
      <c r="I1153" s="534"/>
      <c r="J1153" s="534"/>
      <c r="K1153" s="537"/>
      <c r="L1153" s="193"/>
      <c r="M1153" s="193"/>
      <c r="N1153" s="193"/>
      <c r="O1153" s="193"/>
      <c r="P1153" s="193"/>
      <c r="Q1153" s="193"/>
      <c r="R1153" s="193"/>
      <c r="S1153" s="193"/>
      <c r="T1153" s="193"/>
      <c r="U1153" s="193"/>
      <c r="V1153" s="193"/>
    </row>
    <row r="1154" spans="1:22" ht="12.75" customHeight="1">
      <c r="A1154" s="540" t="s">
        <v>535</v>
      </c>
      <c r="B1154" s="559" t="s">
        <v>536</v>
      </c>
      <c r="C1154" s="209"/>
      <c r="D1154" s="208">
        <v>229.3</v>
      </c>
      <c r="E1154" s="210"/>
      <c r="F1154" s="211"/>
      <c r="G1154" s="237">
        <f>D1154</f>
        <v>229.3</v>
      </c>
      <c r="H1154" s="206"/>
      <c r="I1154" s="206"/>
      <c r="J1154" s="206"/>
      <c r="K1154" s="207"/>
      <c r="L1154" s="193"/>
      <c r="M1154" s="193"/>
      <c r="N1154" s="193"/>
      <c r="O1154" s="193"/>
      <c r="P1154" s="193"/>
      <c r="Q1154" s="193"/>
      <c r="R1154" s="193"/>
      <c r="S1154" s="193"/>
      <c r="T1154" s="193"/>
      <c r="U1154" s="193"/>
      <c r="V1154" s="193"/>
    </row>
    <row r="1155" spans="1:22" ht="12.75" customHeight="1">
      <c r="A1155" s="540"/>
      <c r="B1155" s="559"/>
      <c r="C1155" s="209"/>
      <c r="D1155" s="208"/>
      <c r="E1155" s="210"/>
      <c r="F1155" s="211"/>
      <c r="G1155" s="237"/>
      <c r="H1155" s="206"/>
      <c r="I1155" s="206"/>
      <c r="J1155" s="206"/>
      <c r="K1155" s="207"/>
      <c r="L1155" s="193"/>
      <c r="M1155" s="193"/>
      <c r="N1155" s="193"/>
      <c r="O1155" s="193"/>
      <c r="P1155" s="193"/>
      <c r="Q1155" s="193"/>
      <c r="R1155" s="193"/>
      <c r="S1155" s="193"/>
      <c r="T1155" s="193"/>
      <c r="U1155" s="193"/>
      <c r="V1155" s="193"/>
    </row>
    <row r="1156" spans="1:22" ht="12.75" customHeight="1">
      <c r="A1156" s="540"/>
      <c r="B1156" s="559"/>
      <c r="C1156" s="209"/>
      <c r="D1156" s="208"/>
      <c r="E1156" s="210"/>
      <c r="F1156" s="211"/>
      <c r="G1156" s="237"/>
      <c r="H1156" s="206"/>
      <c r="I1156" s="206"/>
      <c r="J1156" s="206"/>
      <c r="K1156" s="207"/>
      <c r="L1156" s="193"/>
      <c r="M1156" s="193"/>
      <c r="N1156" s="193"/>
      <c r="O1156" s="193"/>
      <c r="P1156" s="193"/>
      <c r="Q1156" s="193"/>
      <c r="R1156" s="193"/>
      <c r="S1156" s="193"/>
      <c r="T1156" s="193"/>
      <c r="U1156" s="193"/>
      <c r="V1156" s="193"/>
    </row>
    <row r="1157" spans="1:22" ht="12.75" customHeight="1">
      <c r="A1157" s="540"/>
      <c r="B1157" s="559"/>
      <c r="C1157" s="209"/>
      <c r="D1157" s="208"/>
      <c r="E1157" s="210"/>
      <c r="F1157" s="211"/>
      <c r="G1157" s="237"/>
      <c r="H1157" s="206"/>
      <c r="I1157" s="206"/>
      <c r="J1157" s="206"/>
      <c r="K1157" s="207"/>
      <c r="L1157" s="193"/>
      <c r="M1157" s="193"/>
      <c r="N1157" s="193"/>
      <c r="O1157" s="193"/>
      <c r="P1157" s="193"/>
      <c r="Q1157" s="193"/>
      <c r="R1157" s="193"/>
      <c r="S1157" s="193"/>
      <c r="T1157" s="193"/>
      <c r="U1157" s="193"/>
      <c r="V1157" s="193"/>
    </row>
    <row r="1158" spans="1:22" ht="15" customHeight="1">
      <c r="A1158" s="540"/>
      <c r="B1158" s="559"/>
      <c r="C1158" s="209"/>
      <c r="D1158" s="239"/>
      <c r="E1158" s="239"/>
      <c r="F1158" s="239"/>
      <c r="G1158" s="237"/>
      <c r="K1158" s="207"/>
    </row>
    <row r="1159" spans="1:22" ht="12.75" customHeight="1" thickBot="1">
      <c r="A1159" s="541" t="s">
        <v>11</v>
      </c>
      <c r="B1159" s="534"/>
      <c r="C1159" s="534"/>
      <c r="D1159" s="534"/>
      <c r="E1159" s="534"/>
      <c r="F1159" s="530"/>
      <c r="G1159" s="253">
        <f>ROUNDUP((SUM(G1154:G1158)),2)</f>
        <v>229.3</v>
      </c>
      <c r="H1159" s="199"/>
      <c r="I1159" s="212"/>
      <c r="J1159" s="212"/>
      <c r="K1159" s="213"/>
      <c r="L1159" s="193"/>
      <c r="N1159" s="193"/>
      <c r="O1159" s="193"/>
      <c r="P1159" s="193"/>
      <c r="Q1159" s="193"/>
      <c r="R1159" s="193"/>
      <c r="S1159" s="193"/>
      <c r="T1159" s="193"/>
      <c r="U1159" s="193"/>
      <c r="V1159" s="193"/>
    </row>
    <row r="1160" spans="1:22" ht="12.75" customHeight="1" thickBot="1">
      <c r="A1160" s="542"/>
      <c r="B1160" s="543"/>
      <c r="C1160" s="543"/>
      <c r="D1160" s="543"/>
      <c r="E1160" s="543"/>
      <c r="F1160" s="543"/>
      <c r="G1160" s="543"/>
      <c r="H1160" s="543"/>
      <c r="I1160" s="543"/>
      <c r="J1160" s="543"/>
      <c r="K1160" s="544"/>
      <c r="L1160" s="193"/>
      <c r="M1160" s="193"/>
      <c r="N1160" s="193"/>
      <c r="O1160" s="193"/>
      <c r="P1160" s="193"/>
      <c r="Q1160" s="193"/>
      <c r="R1160" s="193"/>
      <c r="S1160" s="193"/>
      <c r="T1160" s="193"/>
      <c r="U1160" s="193"/>
      <c r="V1160" s="193"/>
    </row>
    <row r="1161" spans="1:22" ht="12.75" customHeight="1">
      <c r="A1161" s="214"/>
      <c r="B1161" s="215"/>
      <c r="C1161" s="215"/>
      <c r="D1161" s="215"/>
      <c r="E1161" s="215"/>
      <c r="F1161" s="215"/>
      <c r="G1161" s="215"/>
      <c r="H1161" s="215"/>
      <c r="I1161" s="215"/>
      <c r="J1161" s="215"/>
      <c r="K1161" s="216"/>
      <c r="L1161" s="193"/>
      <c r="M1161" s="193"/>
      <c r="N1161" s="193"/>
      <c r="O1161" s="193"/>
      <c r="P1161" s="193"/>
      <c r="Q1161" s="193"/>
      <c r="R1161" s="193"/>
      <c r="S1161" s="193"/>
      <c r="T1161" s="193"/>
      <c r="U1161" s="193"/>
      <c r="V1161" s="193"/>
    </row>
    <row r="1162" spans="1:22" ht="50.25" customHeight="1">
      <c r="A1162" s="545"/>
      <c r="B1162" s="546"/>
      <c r="C1162" s="546"/>
      <c r="D1162" s="546"/>
      <c r="E1162" s="546"/>
      <c r="F1162" s="546"/>
      <c r="G1162" s="546"/>
      <c r="H1162" s="546"/>
      <c r="I1162" s="546"/>
      <c r="J1162" s="193"/>
      <c r="K1162" s="217"/>
      <c r="L1162" s="193"/>
      <c r="M1162" s="193"/>
      <c r="N1162" s="193"/>
      <c r="O1162" s="193"/>
      <c r="P1162" s="193"/>
      <c r="Q1162" s="193"/>
      <c r="R1162" s="193"/>
      <c r="S1162" s="193"/>
      <c r="T1162" s="193"/>
      <c r="U1162" s="193"/>
      <c r="V1162" s="193"/>
    </row>
    <row r="1163" spans="1:22" ht="12.75" customHeight="1">
      <c r="A1163" s="547" t="s">
        <v>519</v>
      </c>
      <c r="B1163" s="546"/>
      <c r="C1163" s="546"/>
      <c r="D1163" s="219"/>
      <c r="E1163" s="219"/>
      <c r="F1163" s="548" t="s">
        <v>519</v>
      </c>
      <c r="G1163" s="546"/>
      <c r="H1163" s="546"/>
      <c r="I1163" s="219"/>
      <c r="J1163" s="193"/>
      <c r="K1163" s="217"/>
      <c r="L1163" s="193"/>
      <c r="M1163" s="193"/>
      <c r="N1163" s="193"/>
      <c r="O1163" s="193"/>
      <c r="P1163" s="193"/>
      <c r="Q1163" s="193"/>
      <c r="R1163" s="193"/>
      <c r="S1163" s="193"/>
      <c r="T1163" s="193"/>
      <c r="U1163" s="193"/>
      <c r="V1163" s="193"/>
    </row>
    <row r="1164" spans="1:22" ht="12.75" customHeight="1" thickBot="1">
      <c r="A1164" s="549" t="s">
        <v>520</v>
      </c>
      <c r="B1164" s="550"/>
      <c r="C1164" s="550"/>
      <c r="D1164" s="220"/>
      <c r="E1164" s="220"/>
      <c r="F1164" s="551" t="s">
        <v>520</v>
      </c>
      <c r="G1164" s="550"/>
      <c r="H1164" s="550"/>
      <c r="I1164" s="220"/>
      <c r="J1164" s="221"/>
      <c r="K1164" s="222"/>
      <c r="L1164" s="193"/>
      <c r="M1164" s="193"/>
      <c r="N1164" s="193"/>
      <c r="O1164" s="193"/>
      <c r="P1164" s="193"/>
      <c r="Q1164" s="193"/>
      <c r="R1164" s="193"/>
      <c r="S1164" s="193"/>
      <c r="T1164" s="193"/>
      <c r="U1164" s="193"/>
      <c r="V1164" s="193"/>
    </row>
    <row r="1165" spans="1:22" ht="12.75" customHeight="1">
      <c r="A1165" s="507" t="s">
        <v>508</v>
      </c>
      <c r="B1165" s="508"/>
      <c r="C1165" s="508"/>
      <c r="D1165" s="508"/>
      <c r="E1165" s="508"/>
      <c r="F1165" s="508"/>
      <c r="G1165" s="508"/>
      <c r="H1165" s="508"/>
      <c r="I1165" s="508"/>
      <c r="J1165" s="508"/>
      <c r="K1165" s="509"/>
      <c r="L1165" s="193"/>
      <c r="M1165" s="193"/>
      <c r="N1165" s="193"/>
      <c r="O1165" s="193"/>
      <c r="P1165" s="193"/>
      <c r="Q1165" s="193"/>
      <c r="R1165" s="193"/>
      <c r="S1165" s="193"/>
      <c r="T1165" s="193"/>
      <c r="U1165" s="193"/>
      <c r="V1165" s="193"/>
    </row>
    <row r="1166" spans="1:22" ht="12.75" customHeight="1" thickBot="1">
      <c r="A1166" s="510"/>
      <c r="B1166" s="511"/>
      <c r="C1166" s="511"/>
      <c r="D1166" s="511"/>
      <c r="E1166" s="511"/>
      <c r="F1166" s="511"/>
      <c r="G1166" s="511"/>
      <c r="H1166" s="511"/>
      <c r="I1166" s="511"/>
      <c r="J1166" s="511"/>
      <c r="K1166" s="512"/>
      <c r="L1166" s="193"/>
      <c r="M1166" s="193"/>
      <c r="N1166" s="193"/>
      <c r="O1166" s="193"/>
      <c r="P1166" s="193"/>
      <c r="Q1166" s="193"/>
      <c r="R1166" s="193"/>
      <c r="S1166" s="193"/>
      <c r="T1166" s="193"/>
      <c r="U1166" s="193"/>
      <c r="V1166" s="193"/>
    </row>
    <row r="1167" spans="1:22" ht="42" customHeight="1">
      <c r="A1167" s="195" t="s">
        <v>509</v>
      </c>
      <c r="B1167" s="513" t="str">
        <f>$B$3</f>
        <v>OPTIMIZACIÓN Y MEJORAMIENTO DE LOS SISTEMAS DE ACUEDUCTO EN EL ÁREA RURAL DEL MUNICIPIO DE TUNJA-BOYACÁ</v>
      </c>
      <c r="C1167" s="514"/>
      <c r="D1167" s="514"/>
      <c r="E1167" s="514"/>
      <c r="F1167" s="514"/>
      <c r="G1167" s="514"/>
      <c r="H1167" s="514"/>
      <c r="I1167" s="514"/>
      <c r="J1167" s="514"/>
      <c r="K1167" s="515"/>
      <c r="L1167" s="193"/>
      <c r="M1167" s="193"/>
      <c r="N1167" s="193"/>
      <c r="O1167" s="193"/>
      <c r="P1167" s="193"/>
      <c r="Q1167" s="193"/>
      <c r="R1167" s="193"/>
      <c r="S1167" s="193"/>
      <c r="T1167" s="193"/>
      <c r="U1167" s="193"/>
      <c r="V1167" s="193"/>
    </row>
    <row r="1168" spans="1:22" ht="12.75" customHeight="1">
      <c r="A1168" s="516" t="s">
        <v>510</v>
      </c>
      <c r="B1168" s="517"/>
      <c r="C1168" s="518"/>
      <c r="D1168" s="519"/>
      <c r="E1168" s="519"/>
      <c r="F1168" s="517"/>
      <c r="G1168" s="520" t="s">
        <v>511</v>
      </c>
      <c r="H1168" s="517"/>
      <c r="I1168" s="520"/>
      <c r="J1168" s="519"/>
      <c r="K1168" s="521"/>
      <c r="L1168" s="193"/>
      <c r="M1168" s="193"/>
      <c r="N1168" s="193"/>
      <c r="O1168" s="193"/>
      <c r="P1168" s="193"/>
      <c r="Q1168" s="193"/>
      <c r="R1168" s="193"/>
      <c r="S1168" s="193"/>
      <c r="T1168" s="193"/>
      <c r="U1168" s="193"/>
      <c r="V1168" s="193"/>
    </row>
    <row r="1169" spans="1:22" ht="39.75" customHeight="1" thickBot="1">
      <c r="A1169" s="196" t="s">
        <v>8</v>
      </c>
      <c r="B1169" s="522" t="s">
        <v>350</v>
      </c>
      <c r="C1169" s="523"/>
      <c r="D1169" s="524" t="s">
        <v>10</v>
      </c>
      <c r="E1169" s="525"/>
      <c r="F1169" s="523"/>
      <c r="G1169" s="526" t="s">
        <v>251</v>
      </c>
      <c r="H1169" s="525"/>
      <c r="I1169" s="525"/>
      <c r="J1169" s="197" t="s">
        <v>9</v>
      </c>
      <c r="K1169" s="198" t="s">
        <v>7</v>
      </c>
      <c r="L1169" s="193"/>
      <c r="M1169" s="193"/>
      <c r="N1169" s="193"/>
      <c r="O1169" s="193"/>
      <c r="P1169" s="193"/>
      <c r="Q1169" s="193"/>
      <c r="R1169" s="193"/>
      <c r="S1169" s="193"/>
      <c r="T1169" s="193"/>
      <c r="U1169" s="193"/>
      <c r="V1169" s="193"/>
    </row>
    <row r="1170" spans="1:22" ht="12.75" customHeight="1">
      <c r="A1170" s="527" t="s">
        <v>512</v>
      </c>
      <c r="B1170" s="528"/>
      <c r="C1170" s="531" t="s">
        <v>5</v>
      </c>
      <c r="D1170" s="533" t="s">
        <v>513</v>
      </c>
      <c r="E1170" s="534"/>
      <c r="F1170" s="530"/>
      <c r="G1170" s="531" t="s">
        <v>11</v>
      </c>
      <c r="H1170" s="535" t="s">
        <v>514</v>
      </c>
      <c r="I1170" s="511"/>
      <c r="J1170" s="511"/>
      <c r="K1170" s="512"/>
      <c r="L1170" s="193"/>
      <c r="M1170" s="193"/>
      <c r="N1170" s="193"/>
      <c r="O1170" s="193"/>
      <c r="P1170" s="193"/>
      <c r="Q1170" s="193"/>
      <c r="R1170" s="193"/>
      <c r="S1170" s="193"/>
      <c r="T1170" s="193"/>
      <c r="U1170" s="193"/>
      <c r="V1170" s="193"/>
    </row>
    <row r="1171" spans="1:22" ht="12.75" customHeight="1">
      <c r="A1171" s="510"/>
      <c r="B1171" s="528"/>
      <c r="C1171" s="558"/>
      <c r="D1171" s="226" t="s">
        <v>515</v>
      </c>
      <c r="E1171" s="226" t="s">
        <v>516</v>
      </c>
      <c r="F1171" s="226" t="s">
        <v>517</v>
      </c>
      <c r="G1171" s="558"/>
      <c r="H1171" s="536"/>
      <c r="I1171" s="534"/>
      <c r="J1171" s="534"/>
      <c r="K1171" s="537"/>
      <c r="L1171" s="193"/>
      <c r="M1171" s="193"/>
      <c r="N1171" s="193"/>
      <c r="O1171" s="193"/>
      <c r="P1171" s="193"/>
      <c r="Q1171" s="193"/>
      <c r="R1171" s="193"/>
      <c r="S1171" s="193"/>
      <c r="T1171" s="193"/>
      <c r="U1171" s="193"/>
      <c r="V1171" s="193"/>
    </row>
    <row r="1172" spans="1:22" ht="12.75" customHeight="1">
      <c r="A1172" s="540" t="s">
        <v>535</v>
      </c>
      <c r="B1172" s="559" t="s">
        <v>536</v>
      </c>
      <c r="C1172" s="209"/>
      <c r="D1172" s="208">
        <v>229.3</v>
      </c>
      <c r="E1172" s="210"/>
      <c r="F1172" s="211"/>
      <c r="G1172" s="237">
        <f>D1172</f>
        <v>229.3</v>
      </c>
      <c r="H1172" s="206"/>
      <c r="I1172" s="206"/>
      <c r="J1172" s="206"/>
      <c r="K1172" s="207"/>
      <c r="L1172" s="193"/>
      <c r="M1172" s="193"/>
      <c r="N1172" s="193"/>
      <c r="O1172" s="193"/>
      <c r="P1172" s="193"/>
      <c r="Q1172" s="193"/>
      <c r="R1172" s="193"/>
      <c r="S1172" s="193"/>
      <c r="T1172" s="193"/>
      <c r="U1172" s="193"/>
      <c r="V1172" s="193"/>
    </row>
    <row r="1173" spans="1:22" ht="12.75" customHeight="1">
      <c r="A1173" s="540"/>
      <c r="B1173" s="559"/>
      <c r="C1173" s="209"/>
      <c r="D1173" s="208"/>
      <c r="E1173" s="210"/>
      <c r="F1173" s="211"/>
      <c r="G1173" s="237"/>
      <c r="H1173" s="206"/>
      <c r="I1173" s="206"/>
      <c r="J1173" s="206"/>
      <c r="K1173" s="207"/>
      <c r="L1173" s="193"/>
      <c r="M1173" s="193"/>
      <c r="N1173" s="193"/>
      <c r="O1173" s="193"/>
      <c r="P1173" s="193"/>
      <c r="Q1173" s="193"/>
      <c r="R1173" s="193"/>
      <c r="S1173" s="193"/>
      <c r="T1173" s="193"/>
      <c r="U1173" s="193"/>
      <c r="V1173" s="193"/>
    </row>
    <row r="1174" spans="1:22" ht="12.75" customHeight="1">
      <c r="A1174" s="540"/>
      <c r="B1174" s="559"/>
      <c r="C1174" s="209"/>
      <c r="D1174" s="208"/>
      <c r="E1174" s="210"/>
      <c r="F1174" s="211"/>
      <c r="G1174" s="237"/>
      <c r="H1174" s="206"/>
      <c r="I1174" s="206"/>
      <c r="J1174" s="206"/>
      <c r="K1174" s="207"/>
      <c r="L1174" s="193"/>
      <c r="M1174" s="193"/>
      <c r="N1174" s="193"/>
      <c r="O1174" s="193"/>
      <c r="P1174" s="193"/>
      <c r="Q1174" s="193"/>
      <c r="R1174" s="193"/>
      <c r="S1174" s="193"/>
      <c r="T1174" s="193"/>
      <c r="U1174" s="193"/>
      <c r="V1174" s="193"/>
    </row>
    <row r="1175" spans="1:22" ht="12.75" customHeight="1">
      <c r="A1175" s="540"/>
      <c r="B1175" s="559"/>
      <c r="C1175" s="209"/>
      <c r="D1175" s="208"/>
      <c r="E1175" s="210"/>
      <c r="F1175" s="211"/>
      <c r="G1175" s="237"/>
      <c r="H1175" s="206"/>
      <c r="I1175" s="206"/>
      <c r="J1175" s="206"/>
      <c r="K1175" s="207"/>
      <c r="L1175" s="193"/>
      <c r="M1175" s="193"/>
      <c r="N1175" s="193"/>
      <c r="O1175" s="193"/>
      <c r="P1175" s="193"/>
      <c r="Q1175" s="193"/>
      <c r="R1175" s="193"/>
      <c r="S1175" s="193"/>
      <c r="T1175" s="193"/>
      <c r="U1175" s="193"/>
      <c r="V1175" s="193"/>
    </row>
    <row r="1176" spans="1:22" ht="15" customHeight="1">
      <c r="A1176" s="540"/>
      <c r="B1176" s="559"/>
      <c r="C1176" s="209"/>
      <c r="D1176" s="239"/>
      <c r="E1176" s="239"/>
      <c r="F1176" s="239"/>
      <c r="G1176" s="237"/>
      <c r="K1176" s="207"/>
    </row>
    <row r="1177" spans="1:22" ht="12.75" customHeight="1" thickBot="1">
      <c r="A1177" s="541" t="s">
        <v>11</v>
      </c>
      <c r="B1177" s="534"/>
      <c r="C1177" s="534"/>
      <c r="D1177" s="534"/>
      <c r="E1177" s="534"/>
      <c r="F1177" s="530"/>
      <c r="G1177" s="253">
        <f>ROUNDUP((SUM(G1172:G1176)),2)</f>
        <v>229.3</v>
      </c>
      <c r="H1177" s="199"/>
      <c r="I1177" s="212"/>
      <c r="J1177" s="212"/>
      <c r="K1177" s="213"/>
      <c r="L1177" s="193"/>
      <c r="N1177" s="193"/>
      <c r="O1177" s="193"/>
      <c r="P1177" s="193"/>
      <c r="Q1177" s="193"/>
      <c r="R1177" s="193"/>
      <c r="S1177" s="193"/>
      <c r="T1177" s="193"/>
      <c r="U1177" s="193"/>
      <c r="V1177" s="193"/>
    </row>
    <row r="1178" spans="1:22" ht="12.75" customHeight="1" thickBot="1">
      <c r="A1178" s="542"/>
      <c r="B1178" s="543"/>
      <c r="C1178" s="543"/>
      <c r="D1178" s="543"/>
      <c r="E1178" s="543"/>
      <c r="F1178" s="543"/>
      <c r="G1178" s="543"/>
      <c r="H1178" s="543"/>
      <c r="I1178" s="543"/>
      <c r="J1178" s="543"/>
      <c r="K1178" s="544"/>
      <c r="L1178" s="193"/>
      <c r="M1178" s="193"/>
      <c r="N1178" s="193"/>
      <c r="O1178" s="193"/>
      <c r="P1178" s="193"/>
      <c r="Q1178" s="193"/>
      <c r="R1178" s="193"/>
      <c r="S1178" s="193"/>
      <c r="T1178" s="193"/>
      <c r="U1178" s="193"/>
      <c r="V1178" s="193"/>
    </row>
    <row r="1179" spans="1:22" ht="12.75" customHeight="1">
      <c r="A1179" s="214"/>
      <c r="B1179" s="215"/>
      <c r="C1179" s="215"/>
      <c r="D1179" s="215"/>
      <c r="E1179" s="215"/>
      <c r="F1179" s="215"/>
      <c r="G1179" s="215"/>
      <c r="H1179" s="215"/>
      <c r="I1179" s="215"/>
      <c r="J1179" s="215"/>
      <c r="K1179" s="216"/>
      <c r="L1179" s="193"/>
      <c r="M1179" s="193"/>
      <c r="N1179" s="193"/>
      <c r="O1179" s="193"/>
      <c r="P1179" s="193"/>
      <c r="Q1179" s="193"/>
      <c r="R1179" s="193"/>
      <c r="S1179" s="193"/>
      <c r="T1179" s="193"/>
      <c r="U1179" s="193"/>
      <c r="V1179" s="193"/>
    </row>
    <row r="1180" spans="1:22" ht="50.25" customHeight="1">
      <c r="A1180" s="545"/>
      <c r="B1180" s="546"/>
      <c r="C1180" s="546"/>
      <c r="D1180" s="546"/>
      <c r="E1180" s="546"/>
      <c r="F1180" s="546"/>
      <c r="G1180" s="546"/>
      <c r="H1180" s="546"/>
      <c r="I1180" s="546"/>
      <c r="J1180" s="193"/>
      <c r="K1180" s="217"/>
      <c r="L1180" s="193"/>
      <c r="M1180" s="193"/>
      <c r="N1180" s="193"/>
      <c r="O1180" s="193"/>
      <c r="P1180" s="193"/>
      <c r="Q1180" s="193"/>
      <c r="R1180" s="193"/>
      <c r="S1180" s="193"/>
      <c r="T1180" s="193"/>
      <c r="U1180" s="193"/>
      <c r="V1180" s="193"/>
    </row>
    <row r="1181" spans="1:22" ht="12.75" customHeight="1">
      <c r="A1181" s="547" t="s">
        <v>519</v>
      </c>
      <c r="B1181" s="546"/>
      <c r="C1181" s="546"/>
      <c r="D1181" s="219"/>
      <c r="E1181" s="219"/>
      <c r="F1181" s="548" t="s">
        <v>519</v>
      </c>
      <c r="G1181" s="546"/>
      <c r="H1181" s="546"/>
      <c r="I1181" s="219"/>
      <c r="J1181" s="193"/>
      <c r="K1181" s="217"/>
      <c r="L1181" s="193"/>
      <c r="M1181" s="193"/>
      <c r="N1181" s="193"/>
      <c r="O1181" s="193"/>
      <c r="P1181" s="193"/>
      <c r="Q1181" s="193"/>
      <c r="R1181" s="193"/>
      <c r="S1181" s="193"/>
      <c r="T1181" s="193"/>
      <c r="U1181" s="193"/>
      <c r="V1181" s="193"/>
    </row>
    <row r="1182" spans="1:22" ht="12.75" customHeight="1" thickBot="1">
      <c r="A1182" s="549" t="s">
        <v>520</v>
      </c>
      <c r="B1182" s="550"/>
      <c r="C1182" s="550"/>
      <c r="D1182" s="220"/>
      <c r="E1182" s="220"/>
      <c r="F1182" s="551" t="s">
        <v>520</v>
      </c>
      <c r="G1182" s="550"/>
      <c r="H1182" s="550"/>
      <c r="I1182" s="220"/>
      <c r="J1182" s="221"/>
      <c r="K1182" s="222"/>
      <c r="L1182" s="193"/>
      <c r="M1182" s="193"/>
      <c r="N1182" s="193"/>
      <c r="O1182" s="193"/>
      <c r="P1182" s="193"/>
      <c r="Q1182" s="193"/>
      <c r="R1182" s="193"/>
      <c r="S1182" s="193"/>
      <c r="T1182" s="193"/>
      <c r="U1182" s="193"/>
      <c r="V1182" s="193"/>
    </row>
    <row r="1183" spans="1:22" ht="12.75" customHeight="1">
      <c r="A1183" s="507" t="s">
        <v>508</v>
      </c>
      <c r="B1183" s="508"/>
      <c r="C1183" s="508"/>
      <c r="D1183" s="508"/>
      <c r="E1183" s="508"/>
      <c r="F1183" s="508"/>
      <c r="G1183" s="508"/>
      <c r="H1183" s="508"/>
      <c r="I1183" s="508"/>
      <c r="J1183" s="508"/>
      <c r="K1183" s="509"/>
      <c r="L1183" s="193"/>
      <c r="M1183" s="193"/>
      <c r="N1183" s="193"/>
      <c r="O1183" s="193"/>
      <c r="P1183" s="193"/>
      <c r="Q1183" s="193"/>
      <c r="R1183" s="193"/>
      <c r="S1183" s="193"/>
      <c r="T1183" s="193"/>
      <c r="U1183" s="193"/>
      <c r="V1183" s="193"/>
    </row>
    <row r="1184" spans="1:22" ht="12.75" customHeight="1" thickBot="1">
      <c r="A1184" s="510"/>
      <c r="B1184" s="511"/>
      <c r="C1184" s="511"/>
      <c r="D1184" s="511"/>
      <c r="E1184" s="511"/>
      <c r="F1184" s="511"/>
      <c r="G1184" s="511"/>
      <c r="H1184" s="511"/>
      <c r="I1184" s="511"/>
      <c r="J1184" s="511"/>
      <c r="K1184" s="512"/>
      <c r="L1184" s="193"/>
      <c r="M1184" s="193"/>
      <c r="N1184" s="193"/>
      <c r="O1184" s="193"/>
      <c r="P1184" s="193"/>
      <c r="Q1184" s="193"/>
      <c r="R1184" s="193"/>
      <c r="S1184" s="193"/>
      <c r="T1184" s="193"/>
      <c r="U1184" s="193"/>
      <c r="V1184" s="193"/>
    </row>
    <row r="1185" spans="1:22" ht="42" customHeight="1">
      <c r="A1185" s="195" t="s">
        <v>509</v>
      </c>
      <c r="B1185" s="513" t="str">
        <f>$B$3</f>
        <v>OPTIMIZACIÓN Y MEJORAMIENTO DE LOS SISTEMAS DE ACUEDUCTO EN EL ÁREA RURAL DEL MUNICIPIO DE TUNJA-BOYACÁ</v>
      </c>
      <c r="C1185" s="514"/>
      <c r="D1185" s="514"/>
      <c r="E1185" s="514"/>
      <c r="F1185" s="514"/>
      <c r="G1185" s="514"/>
      <c r="H1185" s="514"/>
      <c r="I1185" s="514"/>
      <c r="J1185" s="514"/>
      <c r="K1185" s="515"/>
      <c r="L1185" s="193"/>
      <c r="M1185" s="193"/>
      <c r="N1185" s="193"/>
      <c r="O1185" s="193"/>
      <c r="P1185" s="193"/>
      <c r="Q1185" s="193"/>
      <c r="R1185" s="193"/>
      <c r="S1185" s="193"/>
      <c r="T1185" s="193"/>
      <c r="U1185" s="193"/>
      <c r="V1185" s="193"/>
    </row>
    <row r="1186" spans="1:22" ht="12.75" customHeight="1">
      <c r="A1186" s="516" t="s">
        <v>510</v>
      </c>
      <c r="B1186" s="517"/>
      <c r="C1186" s="518"/>
      <c r="D1186" s="519"/>
      <c r="E1186" s="519"/>
      <c r="F1186" s="517"/>
      <c r="G1186" s="520" t="s">
        <v>511</v>
      </c>
      <c r="H1186" s="517"/>
      <c r="I1186" s="520"/>
      <c r="J1186" s="519"/>
      <c r="K1186" s="521"/>
      <c r="L1186" s="193"/>
      <c r="M1186" s="193"/>
      <c r="N1186" s="193"/>
      <c r="O1186" s="193"/>
      <c r="P1186" s="193"/>
      <c r="Q1186" s="193"/>
      <c r="R1186" s="193"/>
      <c r="S1186" s="193"/>
      <c r="T1186" s="193"/>
      <c r="U1186" s="193"/>
      <c r="V1186" s="193"/>
    </row>
    <row r="1187" spans="1:22" ht="39.75" customHeight="1" thickBot="1">
      <c r="A1187" s="196" t="s">
        <v>8</v>
      </c>
      <c r="B1187" s="522" t="s">
        <v>351</v>
      </c>
      <c r="C1187" s="523"/>
      <c r="D1187" s="524" t="s">
        <v>10</v>
      </c>
      <c r="E1187" s="525"/>
      <c r="F1187" s="523"/>
      <c r="G1187" s="526" t="s">
        <v>253</v>
      </c>
      <c r="H1187" s="525"/>
      <c r="I1187" s="525"/>
      <c r="J1187" s="197" t="s">
        <v>9</v>
      </c>
      <c r="K1187" s="198" t="s">
        <v>12</v>
      </c>
      <c r="L1187" s="193"/>
      <c r="M1187" s="193"/>
      <c r="N1187" s="193"/>
      <c r="O1187" s="193"/>
      <c r="P1187" s="193"/>
      <c r="Q1187" s="193"/>
      <c r="R1187" s="193"/>
      <c r="S1187" s="193"/>
      <c r="T1187" s="193"/>
      <c r="U1187" s="193"/>
      <c r="V1187" s="193"/>
    </row>
    <row r="1188" spans="1:22" ht="12.75" customHeight="1">
      <c r="A1188" s="527" t="s">
        <v>512</v>
      </c>
      <c r="B1188" s="528"/>
      <c r="C1188" s="531" t="s">
        <v>5</v>
      </c>
      <c r="D1188" s="533" t="s">
        <v>513</v>
      </c>
      <c r="E1188" s="534"/>
      <c r="F1188" s="530"/>
      <c r="G1188" s="531" t="s">
        <v>11</v>
      </c>
      <c r="H1188" s="535" t="s">
        <v>514</v>
      </c>
      <c r="I1188" s="511"/>
      <c r="J1188" s="511"/>
      <c r="K1188" s="512"/>
      <c r="L1188" s="193"/>
      <c r="M1188" s="193"/>
      <c r="N1188" s="193"/>
      <c r="O1188" s="193"/>
      <c r="P1188" s="193"/>
      <c r="Q1188" s="193"/>
      <c r="R1188" s="193"/>
      <c r="S1188" s="193"/>
      <c r="T1188" s="193"/>
      <c r="U1188" s="193"/>
      <c r="V1188" s="193"/>
    </row>
    <row r="1189" spans="1:22" ht="12.75" customHeight="1">
      <c r="A1189" s="510"/>
      <c r="B1189" s="528"/>
      <c r="C1189" s="558"/>
      <c r="D1189" s="226" t="s">
        <v>515</v>
      </c>
      <c r="E1189" s="226" t="s">
        <v>516</v>
      </c>
      <c r="F1189" s="226" t="s">
        <v>517</v>
      </c>
      <c r="G1189" s="558"/>
      <c r="H1189" s="536"/>
      <c r="I1189" s="534"/>
      <c r="J1189" s="534"/>
      <c r="K1189" s="537"/>
      <c r="L1189" s="193"/>
      <c r="M1189" s="193"/>
      <c r="N1189" s="193"/>
      <c r="O1189" s="193"/>
      <c r="P1189" s="193"/>
      <c r="Q1189" s="193"/>
      <c r="R1189" s="193"/>
      <c r="S1189" s="193"/>
      <c r="T1189" s="193"/>
      <c r="U1189" s="193"/>
      <c r="V1189" s="193"/>
    </row>
    <row r="1190" spans="1:22" ht="12.75" customHeight="1">
      <c r="A1190" s="540" t="s">
        <v>537</v>
      </c>
      <c r="B1190" s="559"/>
      <c r="C1190" s="209">
        <v>22.05</v>
      </c>
      <c r="D1190" s="208"/>
      <c r="E1190" s="210"/>
      <c r="F1190" s="208"/>
      <c r="G1190" s="237">
        <f>C1190</f>
        <v>22.05</v>
      </c>
      <c r="H1190" s="206"/>
      <c r="I1190" s="206"/>
      <c r="J1190" s="206"/>
      <c r="K1190" s="207"/>
      <c r="L1190" s="193"/>
      <c r="M1190" s="193"/>
      <c r="N1190" s="193"/>
      <c r="O1190" s="193"/>
      <c r="P1190" s="193"/>
      <c r="Q1190" s="193"/>
      <c r="R1190" s="193"/>
      <c r="S1190" s="193"/>
      <c r="T1190" s="193"/>
      <c r="U1190" s="193"/>
      <c r="V1190" s="193"/>
    </row>
    <row r="1191" spans="1:22" ht="12.75" customHeight="1">
      <c r="A1191" s="540"/>
      <c r="B1191" s="559"/>
      <c r="C1191" s="209"/>
      <c r="D1191" s="208"/>
      <c r="E1191" s="210"/>
      <c r="F1191" s="208"/>
      <c r="G1191" s="237"/>
      <c r="H1191" s="206"/>
      <c r="I1191" s="206"/>
      <c r="J1191" s="206"/>
      <c r="K1191" s="207"/>
      <c r="L1191" s="193"/>
      <c r="M1191" s="193"/>
      <c r="N1191" s="193"/>
      <c r="O1191" s="193"/>
      <c r="P1191" s="193"/>
      <c r="Q1191" s="193"/>
      <c r="R1191" s="193"/>
      <c r="S1191" s="193"/>
      <c r="T1191" s="193"/>
      <c r="U1191" s="193"/>
      <c r="V1191" s="193"/>
    </row>
    <row r="1192" spans="1:22" ht="12.75" customHeight="1">
      <c r="A1192" s="540"/>
      <c r="B1192" s="559"/>
      <c r="C1192" s="209"/>
      <c r="D1192" s="208"/>
      <c r="E1192" s="210"/>
      <c r="F1192" s="211"/>
      <c r="G1192" s="237"/>
      <c r="H1192" s="206"/>
      <c r="I1192" s="206"/>
      <c r="J1192" s="206"/>
      <c r="K1192" s="207"/>
      <c r="L1192" s="193"/>
      <c r="M1192" s="193"/>
      <c r="N1192" s="193"/>
      <c r="O1192" s="193"/>
      <c r="P1192" s="193"/>
      <c r="Q1192" s="193"/>
      <c r="R1192" s="193"/>
      <c r="S1192" s="193"/>
      <c r="T1192" s="193"/>
      <c r="U1192" s="193"/>
      <c r="V1192" s="193"/>
    </row>
    <row r="1193" spans="1:22" ht="12.75" customHeight="1">
      <c r="A1193" s="540"/>
      <c r="B1193" s="559"/>
      <c r="C1193" s="209"/>
      <c r="D1193" s="208"/>
      <c r="E1193" s="210"/>
      <c r="F1193" s="211"/>
      <c r="G1193" s="237"/>
      <c r="H1193" s="206"/>
      <c r="I1193" s="206"/>
      <c r="J1193" s="206"/>
      <c r="K1193" s="207"/>
      <c r="L1193" s="193"/>
      <c r="M1193" s="193"/>
      <c r="N1193" s="193"/>
      <c r="O1193" s="193"/>
      <c r="P1193" s="193"/>
      <c r="Q1193" s="193"/>
      <c r="R1193" s="193"/>
      <c r="S1193" s="193"/>
      <c r="T1193" s="193"/>
      <c r="U1193" s="193"/>
      <c r="V1193" s="193"/>
    </row>
    <row r="1194" spans="1:22" ht="15" customHeight="1">
      <c r="A1194" s="540"/>
      <c r="B1194" s="559"/>
      <c r="C1194" s="209"/>
      <c r="D1194" s="239"/>
      <c r="E1194" s="239"/>
      <c r="F1194" s="239"/>
      <c r="G1194" s="237"/>
      <c r="K1194" s="207"/>
    </row>
    <row r="1195" spans="1:22" ht="12.75" customHeight="1" thickBot="1">
      <c r="A1195" s="541" t="s">
        <v>11</v>
      </c>
      <c r="B1195" s="534"/>
      <c r="C1195" s="534"/>
      <c r="D1195" s="534"/>
      <c r="E1195" s="534"/>
      <c r="F1195" s="530"/>
      <c r="G1195" s="253">
        <f>ROUNDUP((SUM(G1190:G1194)),2)</f>
        <v>22.05</v>
      </c>
      <c r="H1195" s="199"/>
      <c r="I1195" s="212"/>
      <c r="J1195" s="212"/>
      <c r="K1195" s="213"/>
      <c r="L1195" s="193"/>
      <c r="N1195" s="193"/>
      <c r="O1195" s="193"/>
      <c r="P1195" s="193"/>
      <c r="Q1195" s="193"/>
      <c r="R1195" s="193"/>
      <c r="S1195" s="193"/>
      <c r="T1195" s="193"/>
      <c r="U1195" s="193"/>
      <c r="V1195" s="193"/>
    </row>
    <row r="1196" spans="1:22" ht="12.75" customHeight="1" thickBot="1">
      <c r="A1196" s="542"/>
      <c r="B1196" s="543"/>
      <c r="C1196" s="543"/>
      <c r="D1196" s="543"/>
      <c r="E1196" s="543"/>
      <c r="F1196" s="543"/>
      <c r="G1196" s="543"/>
      <c r="H1196" s="543"/>
      <c r="I1196" s="543"/>
      <c r="J1196" s="543"/>
      <c r="K1196" s="544"/>
      <c r="L1196" s="193"/>
      <c r="M1196" s="193"/>
      <c r="N1196" s="193"/>
      <c r="O1196" s="193"/>
      <c r="P1196" s="193"/>
      <c r="Q1196" s="193"/>
      <c r="R1196" s="193"/>
      <c r="S1196" s="193"/>
      <c r="T1196" s="193"/>
      <c r="U1196" s="193"/>
      <c r="V1196" s="193"/>
    </row>
    <row r="1197" spans="1:22" ht="12.75" customHeight="1">
      <c r="A1197" s="214"/>
      <c r="B1197" s="215"/>
      <c r="C1197" s="215"/>
      <c r="D1197" s="215"/>
      <c r="E1197" s="215"/>
      <c r="F1197" s="215"/>
      <c r="G1197" s="215"/>
      <c r="H1197" s="215"/>
      <c r="I1197" s="215"/>
      <c r="J1197" s="215"/>
      <c r="K1197" s="216"/>
      <c r="L1197" s="193"/>
      <c r="M1197" s="193"/>
      <c r="N1197" s="193"/>
      <c r="O1197" s="193"/>
      <c r="P1197" s="193"/>
      <c r="Q1197" s="193"/>
      <c r="R1197" s="193"/>
      <c r="S1197" s="193"/>
      <c r="T1197" s="193"/>
      <c r="U1197" s="193"/>
      <c r="V1197" s="193"/>
    </row>
    <row r="1198" spans="1:22" ht="50.25" customHeight="1">
      <c r="A1198" s="545"/>
      <c r="B1198" s="546"/>
      <c r="C1198" s="546"/>
      <c r="D1198" s="546"/>
      <c r="E1198" s="546"/>
      <c r="F1198" s="546"/>
      <c r="G1198" s="546"/>
      <c r="H1198" s="546"/>
      <c r="I1198" s="546"/>
      <c r="J1198" s="193"/>
      <c r="K1198" s="217"/>
      <c r="L1198" s="193"/>
      <c r="M1198" s="193"/>
      <c r="N1198" s="193"/>
      <c r="O1198" s="193"/>
      <c r="P1198" s="193"/>
      <c r="Q1198" s="193"/>
      <c r="R1198" s="193"/>
      <c r="S1198" s="193"/>
      <c r="T1198" s="193"/>
      <c r="U1198" s="193"/>
      <c r="V1198" s="193"/>
    </row>
    <row r="1199" spans="1:22" ht="12.75" customHeight="1">
      <c r="A1199" s="547" t="s">
        <v>519</v>
      </c>
      <c r="B1199" s="546"/>
      <c r="C1199" s="546"/>
      <c r="D1199" s="219"/>
      <c r="E1199" s="219"/>
      <c r="F1199" s="548" t="s">
        <v>519</v>
      </c>
      <c r="G1199" s="546"/>
      <c r="H1199" s="546"/>
      <c r="I1199" s="219"/>
      <c r="J1199" s="193"/>
      <c r="K1199" s="217"/>
      <c r="L1199" s="193"/>
      <c r="M1199" s="193"/>
      <c r="N1199" s="193"/>
      <c r="O1199" s="193"/>
      <c r="P1199" s="193"/>
      <c r="Q1199" s="193"/>
      <c r="R1199" s="193"/>
      <c r="S1199" s="193"/>
      <c r="T1199" s="193"/>
      <c r="U1199" s="193"/>
      <c r="V1199" s="193"/>
    </row>
    <row r="1200" spans="1:22" ht="12.75" customHeight="1" thickBot="1">
      <c r="A1200" s="549" t="s">
        <v>520</v>
      </c>
      <c r="B1200" s="550"/>
      <c r="C1200" s="550"/>
      <c r="D1200" s="220"/>
      <c r="E1200" s="220"/>
      <c r="F1200" s="551" t="s">
        <v>520</v>
      </c>
      <c r="G1200" s="550"/>
      <c r="H1200" s="550"/>
      <c r="I1200" s="220"/>
      <c r="J1200" s="221"/>
      <c r="K1200" s="222"/>
      <c r="L1200" s="193"/>
      <c r="M1200" s="193"/>
      <c r="N1200" s="193"/>
      <c r="O1200" s="193"/>
      <c r="P1200" s="193"/>
      <c r="Q1200" s="193"/>
      <c r="R1200" s="193"/>
      <c r="S1200" s="193"/>
      <c r="T1200" s="193"/>
      <c r="U1200" s="193"/>
      <c r="V1200" s="193"/>
    </row>
    <row r="1201" spans="1:22" ht="12.75" customHeight="1">
      <c r="A1201" s="507" t="s">
        <v>508</v>
      </c>
      <c r="B1201" s="508"/>
      <c r="C1201" s="508"/>
      <c r="D1201" s="508"/>
      <c r="E1201" s="508"/>
      <c r="F1201" s="508"/>
      <c r="G1201" s="508"/>
      <c r="H1201" s="508"/>
      <c r="I1201" s="508"/>
      <c r="J1201" s="508"/>
      <c r="K1201" s="509"/>
      <c r="L1201" s="193"/>
      <c r="M1201" s="193"/>
      <c r="N1201" s="193"/>
      <c r="O1201" s="193"/>
      <c r="P1201" s="193"/>
      <c r="Q1201" s="193"/>
      <c r="R1201" s="193"/>
      <c r="S1201" s="193"/>
      <c r="T1201" s="193"/>
      <c r="U1201" s="193"/>
      <c r="V1201" s="193"/>
    </row>
    <row r="1202" spans="1:22" ht="12.75" customHeight="1" thickBot="1">
      <c r="A1202" s="510"/>
      <c r="B1202" s="511"/>
      <c r="C1202" s="511"/>
      <c r="D1202" s="511"/>
      <c r="E1202" s="511"/>
      <c r="F1202" s="511"/>
      <c r="G1202" s="511"/>
      <c r="H1202" s="511"/>
      <c r="I1202" s="511"/>
      <c r="J1202" s="511"/>
      <c r="K1202" s="512"/>
      <c r="L1202" s="193"/>
      <c r="M1202" s="193"/>
      <c r="N1202" s="193"/>
      <c r="O1202" s="193"/>
      <c r="P1202" s="193"/>
      <c r="Q1202" s="193"/>
      <c r="R1202" s="193"/>
      <c r="S1202" s="193"/>
      <c r="T1202" s="193"/>
      <c r="U1202" s="193"/>
      <c r="V1202" s="193"/>
    </row>
    <row r="1203" spans="1:22" ht="42" customHeight="1">
      <c r="A1203" s="195" t="s">
        <v>509</v>
      </c>
      <c r="B1203" s="513" t="str">
        <f>$B$3</f>
        <v>OPTIMIZACIÓN Y MEJORAMIENTO DE LOS SISTEMAS DE ACUEDUCTO EN EL ÁREA RURAL DEL MUNICIPIO DE TUNJA-BOYACÁ</v>
      </c>
      <c r="C1203" s="514"/>
      <c r="D1203" s="514"/>
      <c r="E1203" s="514"/>
      <c r="F1203" s="514"/>
      <c r="G1203" s="514"/>
      <c r="H1203" s="514"/>
      <c r="I1203" s="514"/>
      <c r="J1203" s="514"/>
      <c r="K1203" s="515"/>
      <c r="L1203" s="193"/>
      <c r="M1203" s="193"/>
      <c r="N1203" s="193"/>
      <c r="O1203" s="193"/>
      <c r="P1203" s="193"/>
      <c r="Q1203" s="193"/>
      <c r="R1203" s="193"/>
      <c r="S1203" s="193"/>
      <c r="T1203" s="193"/>
      <c r="U1203" s="193"/>
      <c r="V1203" s="193"/>
    </row>
    <row r="1204" spans="1:22" ht="12.75" customHeight="1">
      <c r="A1204" s="516" t="s">
        <v>510</v>
      </c>
      <c r="B1204" s="517"/>
      <c r="C1204" s="518"/>
      <c r="D1204" s="519"/>
      <c r="E1204" s="519"/>
      <c r="F1204" s="517"/>
      <c r="G1204" s="520" t="s">
        <v>511</v>
      </c>
      <c r="H1204" s="517"/>
      <c r="I1204" s="520"/>
      <c r="J1204" s="519"/>
      <c r="K1204" s="521"/>
      <c r="L1204" s="193"/>
      <c r="M1204" s="193"/>
      <c r="N1204" s="193"/>
      <c r="O1204" s="193"/>
      <c r="P1204" s="193"/>
      <c r="Q1204" s="193"/>
      <c r="R1204" s="193"/>
      <c r="S1204" s="193"/>
      <c r="T1204" s="193"/>
      <c r="U1204" s="193"/>
      <c r="V1204" s="193"/>
    </row>
    <row r="1205" spans="1:22" ht="39.75" customHeight="1" thickBot="1">
      <c r="A1205" s="196" t="s">
        <v>8</v>
      </c>
      <c r="B1205" s="522" t="s">
        <v>352</v>
      </c>
      <c r="C1205" s="523"/>
      <c r="D1205" s="524" t="s">
        <v>10</v>
      </c>
      <c r="E1205" s="525"/>
      <c r="F1205" s="523"/>
      <c r="G1205" s="526" t="s">
        <v>263</v>
      </c>
      <c r="H1205" s="525"/>
      <c r="I1205" s="525"/>
      <c r="J1205" s="197" t="s">
        <v>9</v>
      </c>
      <c r="K1205" s="198" t="s">
        <v>12</v>
      </c>
      <c r="L1205" s="193"/>
      <c r="M1205" s="193"/>
      <c r="N1205" s="193"/>
      <c r="O1205" s="193"/>
      <c r="P1205" s="193"/>
      <c r="Q1205" s="193"/>
      <c r="R1205" s="193"/>
      <c r="S1205" s="193"/>
      <c r="T1205" s="193"/>
      <c r="U1205" s="193"/>
      <c r="V1205" s="193"/>
    </row>
    <row r="1206" spans="1:22" ht="12.75" customHeight="1">
      <c r="A1206" s="527" t="s">
        <v>512</v>
      </c>
      <c r="B1206" s="528"/>
      <c r="C1206" s="531" t="s">
        <v>5</v>
      </c>
      <c r="D1206" s="533" t="s">
        <v>513</v>
      </c>
      <c r="E1206" s="534"/>
      <c r="F1206" s="530"/>
      <c r="G1206" s="531" t="s">
        <v>11</v>
      </c>
      <c r="H1206" s="535" t="s">
        <v>514</v>
      </c>
      <c r="I1206" s="511"/>
      <c r="J1206" s="511"/>
      <c r="K1206" s="512"/>
      <c r="L1206" s="193"/>
      <c r="M1206" s="193"/>
      <c r="N1206" s="193"/>
      <c r="O1206" s="193"/>
      <c r="P1206" s="193"/>
      <c r="Q1206" s="193"/>
      <c r="R1206" s="193"/>
      <c r="S1206" s="193"/>
      <c r="T1206" s="193"/>
      <c r="U1206" s="193"/>
      <c r="V1206" s="193"/>
    </row>
    <row r="1207" spans="1:22" ht="12.75" customHeight="1">
      <c r="A1207" s="510"/>
      <c r="B1207" s="528"/>
      <c r="C1207" s="558"/>
      <c r="D1207" s="226" t="s">
        <v>515</v>
      </c>
      <c r="E1207" s="226" t="s">
        <v>516</v>
      </c>
      <c r="F1207" s="226" t="s">
        <v>517</v>
      </c>
      <c r="G1207" s="558"/>
      <c r="H1207" s="536"/>
      <c r="I1207" s="534"/>
      <c r="J1207" s="534"/>
      <c r="K1207" s="537"/>
      <c r="L1207" s="193"/>
      <c r="M1207" s="193"/>
      <c r="N1207" s="193"/>
      <c r="O1207" s="193"/>
      <c r="P1207" s="193"/>
      <c r="Q1207" s="193"/>
      <c r="R1207" s="193"/>
      <c r="S1207" s="193"/>
      <c r="T1207" s="193"/>
      <c r="U1207" s="193"/>
      <c r="V1207" s="193"/>
    </row>
    <row r="1208" spans="1:22" ht="12.75" customHeight="1">
      <c r="A1208" s="540" t="s">
        <v>538</v>
      </c>
      <c r="B1208" s="559"/>
      <c r="C1208" s="209">
        <v>57.1</v>
      </c>
      <c r="D1208" s="208"/>
      <c r="E1208" s="210"/>
      <c r="F1208" s="208"/>
      <c r="G1208" s="237">
        <f>C1208</f>
        <v>57.1</v>
      </c>
      <c r="H1208" s="206"/>
      <c r="I1208" s="206"/>
      <c r="J1208" s="206"/>
      <c r="K1208" s="207"/>
      <c r="L1208" s="193"/>
      <c r="M1208" s="193"/>
      <c r="N1208" s="193"/>
      <c r="O1208" s="193"/>
      <c r="P1208" s="193"/>
      <c r="Q1208" s="193"/>
      <c r="R1208" s="193"/>
      <c r="S1208" s="193"/>
      <c r="T1208" s="193"/>
      <c r="U1208" s="193"/>
      <c r="V1208" s="193"/>
    </row>
    <row r="1209" spans="1:22" ht="12.75" customHeight="1">
      <c r="A1209" s="540"/>
      <c r="B1209" s="559"/>
      <c r="C1209" s="209"/>
      <c r="D1209" s="208"/>
      <c r="E1209" s="210"/>
      <c r="F1209" s="208"/>
      <c r="G1209" s="237"/>
      <c r="H1209" s="206"/>
      <c r="I1209" s="206"/>
      <c r="J1209" s="206"/>
      <c r="K1209" s="207"/>
      <c r="L1209" s="193"/>
      <c r="M1209" s="193"/>
      <c r="N1209" s="193"/>
      <c r="O1209" s="193"/>
      <c r="P1209" s="193"/>
      <c r="Q1209" s="193"/>
      <c r="R1209" s="193"/>
      <c r="S1209" s="193"/>
      <c r="T1209" s="193"/>
      <c r="U1209" s="193"/>
      <c r="V1209" s="193"/>
    </row>
    <row r="1210" spans="1:22" ht="12.75" customHeight="1">
      <c r="A1210" s="540"/>
      <c r="B1210" s="559"/>
      <c r="C1210" s="209"/>
      <c r="D1210" s="208"/>
      <c r="E1210" s="210"/>
      <c r="F1210" s="211"/>
      <c r="G1210" s="237"/>
      <c r="H1210" s="206"/>
      <c r="I1210" s="206"/>
      <c r="J1210" s="206"/>
      <c r="K1210" s="207"/>
      <c r="L1210" s="193"/>
      <c r="M1210" s="193"/>
      <c r="N1210" s="193"/>
      <c r="O1210" s="193"/>
      <c r="P1210" s="193"/>
      <c r="Q1210" s="193"/>
      <c r="R1210" s="193"/>
      <c r="S1210" s="193"/>
      <c r="T1210" s="193"/>
      <c r="U1210" s="193"/>
      <c r="V1210" s="193"/>
    </row>
    <row r="1211" spans="1:22" ht="12.75" customHeight="1">
      <c r="A1211" s="540"/>
      <c r="B1211" s="559"/>
      <c r="C1211" s="209"/>
      <c r="D1211" s="208"/>
      <c r="E1211" s="210"/>
      <c r="F1211" s="211"/>
      <c r="G1211" s="237"/>
      <c r="H1211" s="206"/>
      <c r="I1211" s="206"/>
      <c r="J1211" s="206"/>
      <c r="K1211" s="207"/>
      <c r="L1211" s="193"/>
      <c r="M1211" s="193"/>
      <c r="N1211" s="193"/>
      <c r="O1211" s="193"/>
      <c r="P1211" s="193"/>
      <c r="Q1211" s="193"/>
      <c r="R1211" s="193"/>
      <c r="S1211" s="193"/>
      <c r="T1211" s="193"/>
      <c r="U1211" s="193"/>
      <c r="V1211" s="193"/>
    </row>
    <row r="1212" spans="1:22" ht="15" customHeight="1">
      <c r="A1212" s="540"/>
      <c r="B1212" s="559"/>
      <c r="C1212" s="209"/>
      <c r="D1212" s="239"/>
      <c r="E1212" s="239"/>
      <c r="F1212" s="239"/>
      <c r="G1212" s="237"/>
      <c r="K1212" s="207"/>
    </row>
    <row r="1213" spans="1:22" ht="12.75" customHeight="1" thickBot="1">
      <c r="A1213" s="541" t="s">
        <v>11</v>
      </c>
      <c r="B1213" s="534"/>
      <c r="C1213" s="534"/>
      <c r="D1213" s="534"/>
      <c r="E1213" s="534"/>
      <c r="F1213" s="530"/>
      <c r="G1213" s="253">
        <f>ROUNDUP((SUM(G1208:G1212)),2)</f>
        <v>57.1</v>
      </c>
      <c r="H1213" s="199"/>
      <c r="I1213" s="212"/>
      <c r="J1213" s="212"/>
      <c r="K1213" s="213"/>
      <c r="L1213" s="193"/>
      <c r="N1213" s="193"/>
      <c r="O1213" s="193"/>
      <c r="P1213" s="193"/>
      <c r="Q1213" s="193"/>
      <c r="R1213" s="193"/>
      <c r="S1213" s="193"/>
      <c r="T1213" s="193"/>
      <c r="U1213" s="193"/>
      <c r="V1213" s="193"/>
    </row>
    <row r="1214" spans="1:22" ht="12.75" customHeight="1" thickBot="1">
      <c r="A1214" s="542"/>
      <c r="B1214" s="543"/>
      <c r="C1214" s="543"/>
      <c r="D1214" s="543"/>
      <c r="E1214" s="543"/>
      <c r="F1214" s="543"/>
      <c r="G1214" s="543"/>
      <c r="H1214" s="543"/>
      <c r="I1214" s="543"/>
      <c r="J1214" s="543"/>
      <c r="K1214" s="544"/>
      <c r="L1214" s="193"/>
      <c r="M1214" s="193"/>
      <c r="N1214" s="193"/>
      <c r="O1214" s="193"/>
      <c r="P1214" s="193"/>
      <c r="Q1214" s="193"/>
      <c r="R1214" s="193"/>
      <c r="S1214" s="193"/>
      <c r="T1214" s="193"/>
      <c r="U1214" s="193"/>
      <c r="V1214" s="193"/>
    </row>
    <row r="1215" spans="1:22" ht="12.75" customHeight="1">
      <c r="A1215" s="214"/>
      <c r="B1215" s="215"/>
      <c r="C1215" s="215"/>
      <c r="D1215" s="215"/>
      <c r="E1215" s="215"/>
      <c r="F1215" s="215"/>
      <c r="G1215" s="215"/>
      <c r="H1215" s="215"/>
      <c r="I1215" s="215"/>
      <c r="J1215" s="215"/>
      <c r="K1215" s="216"/>
      <c r="L1215" s="193"/>
      <c r="M1215" s="193"/>
      <c r="N1215" s="193"/>
      <c r="O1215" s="193"/>
      <c r="P1215" s="193"/>
      <c r="Q1215" s="193"/>
      <c r="R1215" s="193"/>
      <c r="S1215" s="193"/>
      <c r="T1215" s="193"/>
      <c r="U1215" s="193"/>
      <c r="V1215" s="193"/>
    </row>
    <row r="1216" spans="1:22" ht="50.25" customHeight="1">
      <c r="A1216" s="545"/>
      <c r="B1216" s="546"/>
      <c r="C1216" s="546"/>
      <c r="D1216" s="546"/>
      <c r="E1216" s="546"/>
      <c r="F1216" s="546"/>
      <c r="G1216" s="546"/>
      <c r="H1216" s="546"/>
      <c r="I1216" s="546"/>
      <c r="J1216" s="193"/>
      <c r="K1216" s="217"/>
      <c r="L1216" s="193"/>
      <c r="M1216" s="193"/>
      <c r="N1216" s="193"/>
      <c r="O1216" s="193"/>
      <c r="P1216" s="193"/>
      <c r="Q1216" s="193"/>
      <c r="R1216" s="193"/>
      <c r="S1216" s="193"/>
      <c r="T1216" s="193"/>
      <c r="U1216" s="193"/>
      <c r="V1216" s="193"/>
    </row>
    <row r="1217" spans="1:22" ht="12.75" customHeight="1">
      <c r="A1217" s="547" t="s">
        <v>519</v>
      </c>
      <c r="B1217" s="546"/>
      <c r="C1217" s="546"/>
      <c r="D1217" s="219"/>
      <c r="E1217" s="219"/>
      <c r="F1217" s="548" t="s">
        <v>519</v>
      </c>
      <c r="G1217" s="546"/>
      <c r="H1217" s="546"/>
      <c r="I1217" s="219"/>
      <c r="J1217" s="193"/>
      <c r="K1217" s="217"/>
      <c r="L1217" s="193"/>
      <c r="M1217" s="193"/>
      <c r="N1217" s="193"/>
      <c r="O1217" s="193"/>
      <c r="P1217" s="193"/>
      <c r="Q1217" s="193"/>
      <c r="R1217" s="193"/>
      <c r="S1217" s="193"/>
      <c r="T1217" s="193"/>
      <c r="U1217" s="193"/>
      <c r="V1217" s="193"/>
    </row>
    <row r="1218" spans="1:22" ht="12.75" customHeight="1" thickBot="1">
      <c r="A1218" s="549" t="s">
        <v>520</v>
      </c>
      <c r="B1218" s="550"/>
      <c r="C1218" s="550"/>
      <c r="D1218" s="220"/>
      <c r="E1218" s="220"/>
      <c r="F1218" s="551" t="s">
        <v>520</v>
      </c>
      <c r="G1218" s="550"/>
      <c r="H1218" s="550"/>
      <c r="I1218" s="220"/>
      <c r="J1218" s="221"/>
      <c r="K1218" s="222"/>
      <c r="L1218" s="193"/>
      <c r="M1218" s="193"/>
      <c r="N1218" s="193"/>
      <c r="O1218" s="193"/>
      <c r="P1218" s="193"/>
      <c r="Q1218" s="193"/>
      <c r="R1218" s="193"/>
      <c r="S1218" s="193"/>
      <c r="T1218" s="193"/>
      <c r="U1218" s="193"/>
      <c r="V1218" s="193"/>
    </row>
    <row r="1219" spans="1:22" ht="12.75" customHeight="1">
      <c r="A1219" s="507" t="s">
        <v>508</v>
      </c>
      <c r="B1219" s="508"/>
      <c r="C1219" s="508"/>
      <c r="D1219" s="508"/>
      <c r="E1219" s="508"/>
      <c r="F1219" s="508"/>
      <c r="G1219" s="508"/>
      <c r="H1219" s="508"/>
      <c r="I1219" s="508"/>
      <c r="J1219" s="508"/>
      <c r="K1219" s="509"/>
      <c r="L1219" s="193"/>
      <c r="M1219" s="193"/>
      <c r="N1219" s="193"/>
      <c r="O1219" s="193"/>
      <c r="P1219" s="193"/>
      <c r="Q1219" s="193"/>
      <c r="R1219" s="193"/>
      <c r="S1219" s="193"/>
      <c r="T1219" s="193"/>
      <c r="U1219" s="193"/>
      <c r="V1219" s="193"/>
    </row>
    <row r="1220" spans="1:22" ht="12.75" customHeight="1" thickBot="1">
      <c r="A1220" s="510"/>
      <c r="B1220" s="511"/>
      <c r="C1220" s="511"/>
      <c r="D1220" s="511"/>
      <c r="E1220" s="511"/>
      <c r="F1220" s="511"/>
      <c r="G1220" s="511"/>
      <c r="H1220" s="511"/>
      <c r="I1220" s="511"/>
      <c r="J1220" s="511"/>
      <c r="K1220" s="512"/>
      <c r="L1220" s="193"/>
      <c r="M1220" s="193"/>
      <c r="N1220" s="193"/>
      <c r="O1220" s="193"/>
      <c r="P1220" s="193"/>
      <c r="Q1220" s="193"/>
      <c r="R1220" s="193"/>
      <c r="S1220" s="193"/>
      <c r="T1220" s="193"/>
      <c r="U1220" s="193"/>
      <c r="V1220" s="193"/>
    </row>
    <row r="1221" spans="1:22" ht="42" customHeight="1">
      <c r="A1221" s="195" t="s">
        <v>509</v>
      </c>
      <c r="B1221" s="513" t="str">
        <f>$B$3</f>
        <v>OPTIMIZACIÓN Y MEJORAMIENTO DE LOS SISTEMAS DE ACUEDUCTO EN EL ÁREA RURAL DEL MUNICIPIO DE TUNJA-BOYACÁ</v>
      </c>
      <c r="C1221" s="514"/>
      <c r="D1221" s="514"/>
      <c r="E1221" s="514"/>
      <c r="F1221" s="514"/>
      <c r="G1221" s="514"/>
      <c r="H1221" s="514"/>
      <c r="I1221" s="514"/>
      <c r="J1221" s="514"/>
      <c r="K1221" s="515"/>
      <c r="L1221" s="193"/>
      <c r="M1221" s="193"/>
      <c r="N1221" s="193"/>
      <c r="O1221" s="193"/>
      <c r="P1221" s="193"/>
      <c r="Q1221" s="193"/>
      <c r="R1221" s="193"/>
      <c r="S1221" s="193"/>
      <c r="T1221" s="193"/>
      <c r="U1221" s="193"/>
      <c r="V1221" s="193"/>
    </row>
    <row r="1222" spans="1:22" ht="12.75" customHeight="1">
      <c r="A1222" s="516" t="s">
        <v>510</v>
      </c>
      <c r="B1222" s="517"/>
      <c r="C1222" s="518"/>
      <c r="D1222" s="519"/>
      <c r="E1222" s="519"/>
      <c r="F1222" s="517"/>
      <c r="G1222" s="520" t="s">
        <v>511</v>
      </c>
      <c r="H1222" s="517"/>
      <c r="I1222" s="520"/>
      <c r="J1222" s="519"/>
      <c r="K1222" s="521"/>
      <c r="L1222" s="193"/>
      <c r="M1222" s="193"/>
      <c r="N1222" s="193"/>
      <c r="O1222" s="193"/>
      <c r="P1222" s="193"/>
      <c r="Q1222" s="193"/>
      <c r="R1222" s="193"/>
      <c r="S1222" s="193"/>
      <c r="T1222" s="193"/>
      <c r="U1222" s="193"/>
      <c r="V1222" s="193"/>
    </row>
    <row r="1223" spans="1:22" ht="39.75" customHeight="1" thickBot="1">
      <c r="A1223" s="196" t="s">
        <v>8</v>
      </c>
      <c r="B1223" s="522" t="s">
        <v>40</v>
      </c>
      <c r="C1223" s="523"/>
      <c r="D1223" s="524" t="s">
        <v>10</v>
      </c>
      <c r="E1223" s="525"/>
      <c r="F1223" s="523"/>
      <c r="G1223" s="526" t="s">
        <v>265</v>
      </c>
      <c r="H1223" s="525"/>
      <c r="I1223" s="525"/>
      <c r="J1223" s="197" t="s">
        <v>9</v>
      </c>
      <c r="K1223" s="198" t="s">
        <v>9</v>
      </c>
      <c r="L1223" s="193"/>
      <c r="M1223" s="193"/>
      <c r="N1223" s="193"/>
      <c r="O1223" s="193"/>
      <c r="P1223" s="193"/>
      <c r="Q1223" s="193"/>
      <c r="R1223" s="193"/>
      <c r="S1223" s="193"/>
      <c r="T1223" s="193"/>
      <c r="U1223" s="193"/>
      <c r="V1223" s="193"/>
    </row>
    <row r="1224" spans="1:22" ht="12.75" customHeight="1">
      <c r="A1224" s="527" t="s">
        <v>512</v>
      </c>
      <c r="B1224" s="528"/>
      <c r="C1224" s="531" t="s">
        <v>5</v>
      </c>
      <c r="D1224" s="533" t="s">
        <v>513</v>
      </c>
      <c r="E1224" s="534"/>
      <c r="F1224" s="530"/>
      <c r="G1224" s="531" t="s">
        <v>11</v>
      </c>
      <c r="H1224" s="535" t="s">
        <v>514</v>
      </c>
      <c r="I1224" s="511"/>
      <c r="J1224" s="511"/>
      <c r="K1224" s="512"/>
      <c r="L1224" s="193"/>
      <c r="M1224" s="193"/>
      <c r="N1224" s="193"/>
      <c r="O1224" s="193"/>
      <c r="P1224" s="193"/>
      <c r="Q1224" s="193"/>
      <c r="R1224" s="193"/>
      <c r="S1224" s="193"/>
      <c r="T1224" s="193"/>
      <c r="U1224" s="193"/>
      <c r="V1224" s="193"/>
    </row>
    <row r="1225" spans="1:22" ht="12.75" customHeight="1">
      <c r="A1225" s="510"/>
      <c r="B1225" s="528"/>
      <c r="C1225" s="558"/>
      <c r="D1225" s="226" t="s">
        <v>515</v>
      </c>
      <c r="E1225" s="226" t="s">
        <v>539</v>
      </c>
      <c r="F1225" s="226" t="s">
        <v>540</v>
      </c>
      <c r="G1225" s="558"/>
      <c r="H1225" s="536"/>
      <c r="I1225" s="534"/>
      <c r="J1225" s="534"/>
      <c r="K1225" s="537"/>
      <c r="L1225" s="193"/>
      <c r="M1225" s="193"/>
      <c r="N1225" s="193"/>
      <c r="O1225" s="193"/>
      <c r="P1225" s="193"/>
      <c r="Q1225" s="193"/>
      <c r="R1225" s="193"/>
      <c r="S1225" s="193"/>
      <c r="T1225" s="193"/>
      <c r="U1225" s="193"/>
      <c r="V1225" s="193"/>
    </row>
    <row r="1226" spans="1:22" ht="12.75" customHeight="1">
      <c r="A1226" s="565" t="s">
        <v>541</v>
      </c>
      <c r="B1226" s="562"/>
      <c r="C1226" s="209">
        <v>4</v>
      </c>
      <c r="D1226" s="208"/>
      <c r="E1226" s="210"/>
      <c r="F1226" s="229"/>
      <c r="G1226" s="237">
        <f>C1226</f>
        <v>4</v>
      </c>
      <c r="H1226" s="206"/>
      <c r="I1226" s="206"/>
      <c r="J1226" s="206"/>
      <c r="K1226" s="207"/>
      <c r="L1226" s="193"/>
      <c r="M1226" s="193"/>
      <c r="N1226" s="193"/>
      <c r="O1226" s="193"/>
      <c r="P1226" s="193"/>
      <c r="Q1226" s="193"/>
      <c r="R1226" s="193"/>
      <c r="S1226" s="193"/>
      <c r="T1226" s="193"/>
      <c r="U1226" s="193"/>
      <c r="V1226" s="193"/>
    </row>
    <row r="1227" spans="1:22" ht="12.75" customHeight="1">
      <c r="A1227" s="561"/>
      <c r="B1227" s="562"/>
      <c r="C1227" s="209"/>
      <c r="D1227" s="208"/>
      <c r="E1227" s="210"/>
      <c r="F1227" s="229"/>
      <c r="G1227" s="237"/>
      <c r="H1227" s="206"/>
      <c r="I1227" s="206"/>
      <c r="J1227" s="206"/>
      <c r="K1227" s="207"/>
      <c r="L1227" s="193"/>
      <c r="M1227" s="193"/>
      <c r="N1227" s="193"/>
      <c r="O1227" s="193"/>
      <c r="P1227" s="193"/>
      <c r="Q1227" s="193"/>
      <c r="R1227" s="193"/>
      <c r="S1227" s="193"/>
      <c r="T1227" s="193"/>
      <c r="U1227" s="193"/>
      <c r="V1227" s="193"/>
    </row>
    <row r="1228" spans="1:22" ht="12.75" customHeight="1">
      <c r="A1228" s="561"/>
      <c r="B1228" s="562"/>
      <c r="C1228" s="209"/>
      <c r="D1228" s="208"/>
      <c r="E1228" s="210"/>
      <c r="F1228" s="229"/>
      <c r="G1228" s="237"/>
      <c r="H1228" s="206"/>
      <c r="I1228" s="206"/>
      <c r="J1228" s="206"/>
      <c r="K1228" s="207"/>
      <c r="L1228" s="193"/>
      <c r="M1228" s="193"/>
      <c r="N1228" s="193"/>
      <c r="O1228" s="193"/>
      <c r="P1228" s="193"/>
      <c r="Q1228" s="193"/>
      <c r="R1228" s="193"/>
      <c r="S1228" s="193"/>
      <c r="T1228" s="193"/>
      <c r="U1228" s="193"/>
      <c r="V1228" s="193"/>
    </row>
    <row r="1229" spans="1:22" ht="15" customHeight="1">
      <c r="A1229" s="540"/>
      <c r="B1229" s="559"/>
      <c r="C1229" s="209"/>
      <c r="D1229" s="239"/>
      <c r="E1229" s="239"/>
      <c r="F1229" s="239"/>
      <c r="G1229" s="237"/>
      <c r="K1229" s="207"/>
    </row>
    <row r="1230" spans="1:22" ht="12.75" customHeight="1" thickBot="1">
      <c r="A1230" s="541" t="s">
        <v>11</v>
      </c>
      <c r="B1230" s="534"/>
      <c r="C1230" s="534"/>
      <c r="D1230" s="534"/>
      <c r="E1230" s="534"/>
      <c r="F1230" s="530"/>
      <c r="G1230" s="253">
        <f>ROUNDUP((SUM(G1226:G1229)),2)</f>
        <v>4</v>
      </c>
      <c r="H1230" s="199"/>
      <c r="I1230" s="212"/>
      <c r="J1230" s="212"/>
      <c r="K1230" s="213"/>
      <c r="L1230" s="193"/>
      <c r="N1230" s="193"/>
      <c r="O1230" s="193"/>
      <c r="P1230" s="193"/>
      <c r="Q1230" s="193"/>
      <c r="R1230" s="193"/>
      <c r="S1230" s="193"/>
      <c r="T1230" s="193"/>
      <c r="U1230" s="193"/>
      <c r="V1230" s="193"/>
    </row>
    <row r="1231" spans="1:22" ht="12.75" customHeight="1" thickBot="1">
      <c r="A1231" s="542"/>
      <c r="B1231" s="543"/>
      <c r="C1231" s="543"/>
      <c r="D1231" s="543"/>
      <c r="E1231" s="543"/>
      <c r="F1231" s="543"/>
      <c r="G1231" s="543"/>
      <c r="H1231" s="543"/>
      <c r="I1231" s="543"/>
      <c r="J1231" s="543"/>
      <c r="K1231" s="544"/>
      <c r="L1231" s="193"/>
      <c r="M1231" s="193"/>
      <c r="N1231" s="193"/>
      <c r="O1231" s="193"/>
      <c r="P1231" s="193"/>
      <c r="Q1231" s="193"/>
      <c r="R1231" s="193"/>
      <c r="S1231" s="193"/>
      <c r="T1231" s="193"/>
      <c r="U1231" s="193"/>
      <c r="V1231" s="193"/>
    </row>
    <row r="1232" spans="1:22" ht="12.75" customHeight="1">
      <c r="A1232" s="214"/>
      <c r="B1232" s="215"/>
      <c r="C1232" s="215"/>
      <c r="D1232" s="215"/>
      <c r="E1232" s="215"/>
      <c r="F1232" s="215"/>
      <c r="G1232" s="215"/>
      <c r="H1232" s="215"/>
      <c r="I1232" s="215"/>
      <c r="J1232" s="215"/>
      <c r="K1232" s="216"/>
      <c r="L1232" s="193"/>
      <c r="M1232" s="193"/>
      <c r="N1232" s="193"/>
      <c r="O1232" s="193"/>
      <c r="P1232" s="193"/>
      <c r="Q1232" s="193"/>
      <c r="R1232" s="193"/>
      <c r="S1232" s="193"/>
      <c r="T1232" s="193"/>
      <c r="U1232" s="193"/>
      <c r="V1232" s="193"/>
    </row>
    <row r="1233" spans="1:22" ht="50.25" customHeight="1">
      <c r="A1233" s="545"/>
      <c r="B1233" s="546"/>
      <c r="C1233" s="546"/>
      <c r="D1233" s="546"/>
      <c r="E1233" s="546"/>
      <c r="F1233" s="546"/>
      <c r="G1233" s="546"/>
      <c r="H1233" s="546"/>
      <c r="I1233" s="546"/>
      <c r="J1233" s="193"/>
      <c r="K1233" s="217"/>
      <c r="L1233" s="193"/>
      <c r="M1233" s="193"/>
      <c r="N1233" s="193"/>
      <c r="O1233" s="193"/>
      <c r="P1233" s="193"/>
      <c r="Q1233" s="193"/>
      <c r="R1233" s="193"/>
      <c r="S1233" s="193"/>
      <c r="T1233" s="193"/>
      <c r="U1233" s="193"/>
      <c r="V1233" s="193"/>
    </row>
    <row r="1234" spans="1:22" ht="12.75" customHeight="1">
      <c r="A1234" s="547" t="s">
        <v>519</v>
      </c>
      <c r="B1234" s="546"/>
      <c r="C1234" s="546"/>
      <c r="D1234" s="219"/>
      <c r="E1234" s="219"/>
      <c r="F1234" s="548" t="s">
        <v>519</v>
      </c>
      <c r="G1234" s="546"/>
      <c r="H1234" s="546"/>
      <c r="I1234" s="219"/>
      <c r="J1234" s="193"/>
      <c r="K1234" s="217"/>
      <c r="L1234" s="193"/>
      <c r="M1234" s="193"/>
      <c r="N1234" s="193"/>
      <c r="O1234" s="193"/>
      <c r="P1234" s="193"/>
      <c r="Q1234" s="193"/>
      <c r="R1234" s="193"/>
      <c r="S1234" s="193"/>
      <c r="T1234" s="193"/>
      <c r="U1234" s="193"/>
      <c r="V1234" s="193"/>
    </row>
    <row r="1235" spans="1:22" ht="12.6" customHeight="1" thickBot="1">
      <c r="A1235" s="549" t="s">
        <v>520</v>
      </c>
      <c r="B1235" s="550"/>
      <c r="C1235" s="550"/>
      <c r="D1235" s="220"/>
      <c r="E1235" s="220"/>
      <c r="F1235" s="551" t="s">
        <v>520</v>
      </c>
      <c r="G1235" s="550"/>
      <c r="H1235" s="550"/>
      <c r="I1235" s="220"/>
      <c r="J1235" s="221"/>
      <c r="K1235" s="222"/>
      <c r="L1235" s="193"/>
      <c r="M1235" s="193"/>
      <c r="N1235" s="193"/>
      <c r="O1235" s="193"/>
      <c r="P1235" s="193"/>
      <c r="Q1235" s="193"/>
      <c r="R1235" s="193"/>
      <c r="S1235" s="193"/>
      <c r="T1235" s="193"/>
      <c r="U1235" s="193"/>
      <c r="V1235" s="193"/>
    </row>
    <row r="1236" spans="1:22" ht="12.75" customHeight="1">
      <c r="A1236" s="507" t="s">
        <v>508</v>
      </c>
      <c r="B1236" s="508"/>
      <c r="C1236" s="508"/>
      <c r="D1236" s="508"/>
      <c r="E1236" s="508"/>
      <c r="F1236" s="508"/>
      <c r="G1236" s="508"/>
      <c r="H1236" s="508"/>
      <c r="I1236" s="508"/>
      <c r="J1236" s="508"/>
      <c r="K1236" s="509"/>
      <c r="L1236" s="193"/>
      <c r="M1236" s="193"/>
      <c r="N1236" s="193"/>
      <c r="O1236" s="193"/>
      <c r="P1236" s="193"/>
      <c r="Q1236" s="193"/>
      <c r="R1236" s="193"/>
      <c r="S1236" s="193"/>
      <c r="T1236" s="193"/>
      <c r="U1236" s="193"/>
      <c r="V1236" s="193"/>
    </row>
    <row r="1237" spans="1:22" ht="12.75" customHeight="1" thickBot="1">
      <c r="A1237" s="510"/>
      <c r="B1237" s="511"/>
      <c r="C1237" s="511"/>
      <c r="D1237" s="511"/>
      <c r="E1237" s="511"/>
      <c r="F1237" s="511"/>
      <c r="G1237" s="511"/>
      <c r="H1237" s="511"/>
      <c r="I1237" s="511"/>
      <c r="J1237" s="511"/>
      <c r="K1237" s="512"/>
      <c r="L1237" s="193"/>
      <c r="M1237" s="193"/>
      <c r="N1237" s="193"/>
      <c r="O1237" s="193"/>
      <c r="P1237" s="193"/>
      <c r="Q1237" s="193"/>
      <c r="R1237" s="193"/>
      <c r="S1237" s="193"/>
      <c r="T1237" s="193"/>
      <c r="U1237" s="193"/>
      <c r="V1237" s="193"/>
    </row>
    <row r="1238" spans="1:22" ht="42" customHeight="1">
      <c r="A1238" s="195" t="s">
        <v>509</v>
      </c>
      <c r="B1238" s="513" t="str">
        <f>$B$3</f>
        <v>OPTIMIZACIÓN Y MEJORAMIENTO DE LOS SISTEMAS DE ACUEDUCTO EN EL ÁREA RURAL DEL MUNICIPIO DE TUNJA-BOYACÁ</v>
      </c>
      <c r="C1238" s="514"/>
      <c r="D1238" s="514"/>
      <c r="E1238" s="514"/>
      <c r="F1238" s="514"/>
      <c r="G1238" s="514"/>
      <c r="H1238" s="514"/>
      <c r="I1238" s="514"/>
      <c r="J1238" s="514"/>
      <c r="K1238" s="515"/>
      <c r="L1238" s="193"/>
      <c r="M1238" s="193"/>
      <c r="N1238" s="193"/>
      <c r="O1238" s="193"/>
      <c r="P1238" s="193"/>
      <c r="Q1238" s="193"/>
      <c r="R1238" s="193"/>
      <c r="S1238" s="193"/>
      <c r="T1238" s="193"/>
      <c r="U1238" s="193"/>
      <c r="V1238" s="193"/>
    </row>
    <row r="1239" spans="1:22" ht="12.75" customHeight="1">
      <c r="A1239" s="516" t="s">
        <v>510</v>
      </c>
      <c r="B1239" s="517"/>
      <c r="C1239" s="518"/>
      <c r="D1239" s="519"/>
      <c r="E1239" s="519"/>
      <c r="F1239" s="517"/>
      <c r="G1239" s="520" t="s">
        <v>511</v>
      </c>
      <c r="H1239" s="517"/>
      <c r="I1239" s="520"/>
      <c r="J1239" s="519"/>
      <c r="K1239" s="521"/>
      <c r="L1239" s="193"/>
      <c r="M1239" s="193"/>
      <c r="N1239" s="193"/>
      <c r="O1239" s="193"/>
      <c r="P1239" s="193"/>
      <c r="Q1239" s="193"/>
      <c r="R1239" s="193"/>
      <c r="S1239" s="193"/>
      <c r="T1239" s="193"/>
      <c r="U1239" s="193"/>
      <c r="V1239" s="193"/>
    </row>
    <row r="1240" spans="1:22" ht="39.75" customHeight="1" thickBot="1">
      <c r="A1240" s="196" t="s">
        <v>8</v>
      </c>
      <c r="B1240" s="522" t="s">
        <v>353</v>
      </c>
      <c r="C1240" s="523"/>
      <c r="D1240" s="524" t="s">
        <v>10</v>
      </c>
      <c r="E1240" s="525"/>
      <c r="F1240" s="523"/>
      <c r="G1240" s="526" t="s">
        <v>567</v>
      </c>
      <c r="H1240" s="525"/>
      <c r="I1240" s="525"/>
      <c r="J1240" s="197" t="s">
        <v>9</v>
      </c>
      <c r="K1240" s="198" t="s">
        <v>9</v>
      </c>
      <c r="L1240" s="193"/>
      <c r="M1240" s="193"/>
      <c r="N1240" s="193"/>
      <c r="O1240" s="193"/>
      <c r="P1240" s="193"/>
      <c r="Q1240" s="193"/>
      <c r="R1240" s="193"/>
      <c r="S1240" s="193"/>
      <c r="T1240" s="193"/>
      <c r="U1240" s="193"/>
      <c r="V1240" s="193"/>
    </row>
    <row r="1241" spans="1:22" ht="12.75" customHeight="1">
      <c r="A1241" s="527" t="s">
        <v>512</v>
      </c>
      <c r="B1241" s="528"/>
      <c r="C1241" s="531" t="s">
        <v>5</v>
      </c>
      <c r="D1241" s="533" t="s">
        <v>513</v>
      </c>
      <c r="E1241" s="534"/>
      <c r="F1241" s="530"/>
      <c r="G1241" s="531" t="s">
        <v>11</v>
      </c>
      <c r="H1241" s="535" t="s">
        <v>514</v>
      </c>
      <c r="I1241" s="511"/>
      <c r="J1241" s="511"/>
      <c r="K1241" s="512"/>
      <c r="L1241" s="193"/>
      <c r="M1241" s="193"/>
      <c r="N1241" s="193"/>
      <c r="O1241" s="193"/>
      <c r="P1241" s="193"/>
      <c r="Q1241" s="193"/>
      <c r="R1241" s="193"/>
      <c r="S1241" s="193"/>
      <c r="T1241" s="193"/>
      <c r="U1241" s="193"/>
      <c r="V1241" s="193"/>
    </row>
    <row r="1242" spans="1:22" ht="12.75" customHeight="1">
      <c r="A1242" s="510"/>
      <c r="B1242" s="528"/>
      <c r="C1242" s="558"/>
      <c r="D1242" s="226" t="s">
        <v>542</v>
      </c>
      <c r="E1242" s="226" t="s">
        <v>516</v>
      </c>
      <c r="F1242" s="226" t="s">
        <v>517</v>
      </c>
      <c r="G1242" s="558"/>
      <c r="H1242" s="536"/>
      <c r="I1242" s="534"/>
      <c r="J1242" s="534"/>
      <c r="K1242" s="537"/>
      <c r="L1242" s="193"/>
      <c r="M1242" s="193"/>
      <c r="N1242" s="193"/>
      <c r="O1242" s="193"/>
      <c r="P1242" s="193"/>
      <c r="Q1242" s="193"/>
      <c r="R1242" s="193"/>
      <c r="S1242" s="193"/>
      <c r="T1242" s="193"/>
      <c r="U1242" s="193"/>
      <c r="V1242" s="193"/>
    </row>
    <row r="1243" spans="1:22" ht="12.75" customHeight="1">
      <c r="A1243" s="566" t="s">
        <v>568</v>
      </c>
      <c r="B1243" s="567"/>
      <c r="C1243" s="209">
        <v>1</v>
      </c>
      <c r="D1243" s="255"/>
      <c r="E1243" s="210"/>
      <c r="F1243" s="211"/>
      <c r="G1243" s="237">
        <f>C1243</f>
        <v>1</v>
      </c>
      <c r="H1243" s="206"/>
      <c r="I1243" s="206"/>
      <c r="J1243" s="206"/>
      <c r="K1243" s="207"/>
      <c r="L1243" s="193"/>
      <c r="M1243" s="193"/>
      <c r="N1243" s="193"/>
      <c r="O1243" s="193"/>
      <c r="P1243" s="193"/>
      <c r="Q1243" s="193"/>
      <c r="R1243" s="193"/>
      <c r="S1243" s="193"/>
      <c r="T1243" s="193"/>
      <c r="U1243" s="193"/>
      <c r="V1243" s="193"/>
    </row>
    <row r="1244" spans="1:22" ht="12.75" customHeight="1">
      <c r="A1244" s="568"/>
      <c r="B1244" s="567"/>
      <c r="C1244" s="209"/>
      <c r="D1244" s="255"/>
      <c r="E1244" s="210"/>
      <c r="F1244" s="211"/>
      <c r="G1244" s="237"/>
      <c r="H1244" s="206"/>
      <c r="I1244" s="206"/>
      <c r="J1244" s="206"/>
      <c r="K1244" s="207"/>
      <c r="L1244" s="193"/>
      <c r="M1244" s="193"/>
      <c r="N1244" s="193"/>
      <c r="O1244" s="193"/>
      <c r="P1244" s="193"/>
      <c r="Q1244" s="193"/>
      <c r="R1244" s="193"/>
      <c r="S1244" s="193"/>
      <c r="T1244" s="193"/>
      <c r="U1244" s="193"/>
      <c r="V1244" s="193"/>
    </row>
    <row r="1245" spans="1:22" ht="12.75" customHeight="1">
      <c r="A1245" s="540"/>
      <c r="B1245" s="559"/>
      <c r="C1245" s="209"/>
      <c r="D1245" s="208"/>
      <c r="E1245" s="210"/>
      <c r="F1245" s="211"/>
      <c r="G1245" s="237"/>
      <c r="H1245" s="206"/>
      <c r="I1245" s="206"/>
      <c r="J1245" s="206"/>
      <c r="K1245" s="207"/>
      <c r="L1245" s="193"/>
      <c r="M1245" s="193"/>
      <c r="N1245" s="193"/>
      <c r="O1245" s="193"/>
      <c r="P1245" s="193"/>
      <c r="Q1245" s="193"/>
      <c r="R1245" s="193"/>
      <c r="S1245" s="193"/>
      <c r="T1245" s="193"/>
      <c r="U1245" s="193"/>
      <c r="V1245" s="193"/>
    </row>
    <row r="1246" spans="1:22" ht="12.75" customHeight="1">
      <c r="A1246" s="540"/>
      <c r="B1246" s="559"/>
      <c r="C1246" s="209"/>
      <c r="D1246" s="208"/>
      <c r="E1246" s="210"/>
      <c r="F1246" s="211"/>
      <c r="G1246" s="237"/>
      <c r="H1246" s="206"/>
      <c r="I1246" s="206"/>
      <c r="J1246" s="206"/>
      <c r="K1246" s="207"/>
      <c r="L1246" s="193"/>
      <c r="M1246" s="193"/>
      <c r="N1246" s="193"/>
      <c r="O1246" s="193"/>
      <c r="P1246" s="193"/>
      <c r="Q1246" s="193"/>
      <c r="R1246" s="193"/>
      <c r="S1246" s="193"/>
      <c r="T1246" s="193"/>
      <c r="U1246" s="193"/>
      <c r="V1246" s="193"/>
    </row>
    <row r="1247" spans="1:22" ht="15" customHeight="1">
      <c r="A1247" s="540"/>
      <c r="B1247" s="559"/>
      <c r="C1247" s="209"/>
      <c r="D1247" s="239"/>
      <c r="E1247" s="239"/>
      <c r="F1247" s="239"/>
      <c r="G1247" s="237"/>
      <c r="K1247" s="207"/>
    </row>
    <row r="1248" spans="1:22" ht="12.75" customHeight="1" thickBot="1">
      <c r="A1248" s="541" t="s">
        <v>11</v>
      </c>
      <c r="B1248" s="534"/>
      <c r="C1248" s="534"/>
      <c r="D1248" s="534"/>
      <c r="E1248" s="534"/>
      <c r="F1248" s="530"/>
      <c r="G1248" s="253">
        <f>ROUNDUP((SUM(G1243:G1247)),2)</f>
        <v>1</v>
      </c>
      <c r="H1248" s="199"/>
      <c r="I1248" s="212"/>
      <c r="J1248" s="212"/>
      <c r="K1248" s="213"/>
      <c r="L1248" s="193"/>
      <c r="N1248" s="193"/>
      <c r="O1248" s="193"/>
      <c r="P1248" s="193"/>
      <c r="Q1248" s="193"/>
      <c r="R1248" s="193"/>
      <c r="S1248" s="193"/>
      <c r="T1248" s="193"/>
      <c r="U1248" s="193"/>
      <c r="V1248" s="193"/>
    </row>
    <row r="1249" spans="1:22" ht="12.75" customHeight="1" thickBot="1">
      <c r="A1249" s="542"/>
      <c r="B1249" s="543"/>
      <c r="C1249" s="543"/>
      <c r="D1249" s="543"/>
      <c r="E1249" s="543"/>
      <c r="F1249" s="543"/>
      <c r="G1249" s="543"/>
      <c r="H1249" s="543"/>
      <c r="I1249" s="543"/>
      <c r="J1249" s="543"/>
      <c r="K1249" s="544"/>
      <c r="L1249" s="193"/>
      <c r="M1249" s="193"/>
      <c r="N1249" s="193"/>
      <c r="O1249" s="193"/>
      <c r="P1249" s="193"/>
      <c r="Q1249" s="193"/>
      <c r="R1249" s="193"/>
      <c r="S1249" s="193"/>
      <c r="T1249" s="193"/>
      <c r="U1249" s="193"/>
      <c r="V1249" s="193"/>
    </row>
    <row r="1250" spans="1:22" ht="12.75" customHeight="1">
      <c r="A1250" s="214"/>
      <c r="B1250" s="215"/>
      <c r="C1250" s="215"/>
      <c r="D1250" s="215"/>
      <c r="E1250" s="215"/>
      <c r="F1250" s="215"/>
      <c r="G1250" s="215"/>
      <c r="H1250" s="215"/>
      <c r="I1250" s="215"/>
      <c r="J1250" s="215"/>
      <c r="K1250" s="216"/>
      <c r="L1250" s="193"/>
      <c r="M1250" s="193"/>
      <c r="N1250" s="193"/>
      <c r="O1250" s="193"/>
      <c r="P1250" s="193"/>
      <c r="Q1250" s="193"/>
      <c r="R1250" s="193"/>
      <c r="S1250" s="193"/>
      <c r="T1250" s="193"/>
      <c r="U1250" s="193"/>
      <c r="V1250" s="193"/>
    </row>
    <row r="1251" spans="1:22" ht="50.25" customHeight="1">
      <c r="A1251" s="545"/>
      <c r="B1251" s="546"/>
      <c r="C1251" s="546"/>
      <c r="D1251" s="546"/>
      <c r="E1251" s="546"/>
      <c r="F1251" s="546"/>
      <c r="G1251" s="546"/>
      <c r="H1251" s="546"/>
      <c r="I1251" s="546"/>
      <c r="J1251" s="193"/>
      <c r="K1251" s="217"/>
      <c r="L1251" s="193"/>
      <c r="M1251" s="193"/>
      <c r="N1251" s="193"/>
      <c r="O1251" s="193"/>
      <c r="P1251" s="193"/>
      <c r="Q1251" s="193"/>
      <c r="R1251" s="193"/>
      <c r="S1251" s="193"/>
      <c r="T1251" s="193"/>
      <c r="U1251" s="193"/>
      <c r="V1251" s="193"/>
    </row>
    <row r="1252" spans="1:22" ht="12.75" customHeight="1">
      <c r="A1252" s="547" t="s">
        <v>519</v>
      </c>
      <c r="B1252" s="546"/>
      <c r="C1252" s="546"/>
      <c r="D1252" s="219"/>
      <c r="E1252" s="219"/>
      <c r="F1252" s="548" t="s">
        <v>519</v>
      </c>
      <c r="G1252" s="546"/>
      <c r="H1252" s="546"/>
      <c r="I1252" s="219"/>
      <c r="J1252" s="193"/>
      <c r="K1252" s="217"/>
      <c r="L1252" s="193"/>
      <c r="M1252" s="193"/>
      <c r="N1252" s="193"/>
      <c r="O1252" s="193"/>
      <c r="P1252" s="193"/>
      <c r="Q1252" s="193"/>
      <c r="R1252" s="193"/>
      <c r="S1252" s="193"/>
      <c r="T1252" s="193"/>
      <c r="U1252" s="193"/>
      <c r="V1252" s="193"/>
    </row>
    <row r="1253" spans="1:22" ht="12.75" customHeight="1" thickBot="1">
      <c r="A1253" s="549" t="s">
        <v>520</v>
      </c>
      <c r="B1253" s="550"/>
      <c r="C1253" s="550"/>
      <c r="D1253" s="220"/>
      <c r="E1253" s="220"/>
      <c r="F1253" s="551" t="s">
        <v>520</v>
      </c>
      <c r="G1253" s="550"/>
      <c r="H1253" s="550"/>
      <c r="I1253" s="220"/>
      <c r="J1253" s="221"/>
      <c r="K1253" s="222"/>
      <c r="L1253" s="193"/>
      <c r="M1253" s="193"/>
      <c r="N1253" s="193"/>
      <c r="O1253" s="193"/>
      <c r="P1253" s="193"/>
      <c r="Q1253" s="193"/>
      <c r="R1253" s="193"/>
      <c r="S1253" s="193"/>
      <c r="T1253" s="193"/>
      <c r="U1253" s="193"/>
      <c r="V1253" s="193"/>
    </row>
    <row r="1254" spans="1:22" ht="12.75" customHeight="1">
      <c r="A1254" s="507" t="s">
        <v>508</v>
      </c>
      <c r="B1254" s="508"/>
      <c r="C1254" s="508"/>
      <c r="D1254" s="508"/>
      <c r="E1254" s="508"/>
      <c r="F1254" s="508"/>
      <c r="G1254" s="508"/>
      <c r="H1254" s="508"/>
      <c r="I1254" s="508"/>
      <c r="J1254" s="508"/>
      <c r="K1254" s="509"/>
      <c r="L1254" s="193"/>
      <c r="M1254" s="193"/>
      <c r="N1254" s="193"/>
      <c r="O1254" s="193"/>
      <c r="P1254" s="193"/>
      <c r="Q1254" s="193"/>
      <c r="R1254" s="193"/>
      <c r="S1254" s="193"/>
      <c r="T1254" s="193"/>
      <c r="U1254" s="193"/>
      <c r="V1254" s="193"/>
    </row>
    <row r="1255" spans="1:22" ht="12.75" customHeight="1" thickBot="1">
      <c r="A1255" s="510"/>
      <c r="B1255" s="511"/>
      <c r="C1255" s="511"/>
      <c r="D1255" s="511"/>
      <c r="E1255" s="511"/>
      <c r="F1255" s="511"/>
      <c r="G1255" s="511"/>
      <c r="H1255" s="511"/>
      <c r="I1255" s="511"/>
      <c r="J1255" s="511"/>
      <c r="K1255" s="512"/>
      <c r="L1255" s="193"/>
      <c r="M1255" s="193"/>
      <c r="N1255" s="193"/>
      <c r="O1255" s="193"/>
      <c r="P1255" s="193"/>
      <c r="Q1255" s="193"/>
      <c r="R1255" s="193"/>
      <c r="S1255" s="193"/>
      <c r="T1255" s="193"/>
      <c r="U1255" s="193"/>
      <c r="V1255" s="193"/>
    </row>
    <row r="1256" spans="1:22" ht="42" customHeight="1">
      <c r="A1256" s="195" t="s">
        <v>509</v>
      </c>
      <c r="B1256" s="513" t="str">
        <f>$B$3</f>
        <v>OPTIMIZACIÓN Y MEJORAMIENTO DE LOS SISTEMAS DE ACUEDUCTO EN EL ÁREA RURAL DEL MUNICIPIO DE TUNJA-BOYACÁ</v>
      </c>
      <c r="C1256" s="514"/>
      <c r="D1256" s="514"/>
      <c r="E1256" s="514"/>
      <c r="F1256" s="514"/>
      <c r="G1256" s="514"/>
      <c r="H1256" s="514"/>
      <c r="I1256" s="514"/>
      <c r="J1256" s="514"/>
      <c r="K1256" s="515"/>
      <c r="L1256" s="193"/>
      <c r="M1256" s="193"/>
      <c r="N1256" s="193"/>
      <c r="O1256" s="193"/>
      <c r="P1256" s="193"/>
      <c r="Q1256" s="193"/>
      <c r="R1256" s="193"/>
      <c r="S1256" s="193"/>
      <c r="T1256" s="193"/>
      <c r="U1256" s="193"/>
      <c r="V1256" s="193"/>
    </row>
    <row r="1257" spans="1:22" ht="12.75" customHeight="1">
      <c r="A1257" s="516" t="s">
        <v>510</v>
      </c>
      <c r="B1257" s="517"/>
      <c r="C1257" s="518"/>
      <c r="D1257" s="519"/>
      <c r="E1257" s="519"/>
      <c r="F1257" s="517"/>
      <c r="G1257" s="520" t="s">
        <v>511</v>
      </c>
      <c r="H1257" s="517"/>
      <c r="I1257" s="520"/>
      <c r="J1257" s="519"/>
      <c r="K1257" s="521"/>
      <c r="L1257" s="193"/>
      <c r="M1257" s="193"/>
      <c r="N1257" s="193"/>
      <c r="O1257" s="193"/>
      <c r="P1257" s="193"/>
      <c r="Q1257" s="193"/>
      <c r="R1257" s="193"/>
      <c r="S1257" s="193"/>
      <c r="T1257" s="193"/>
      <c r="U1257" s="193"/>
      <c r="V1257" s="193"/>
    </row>
    <row r="1258" spans="1:22" ht="39.75" customHeight="1" thickBot="1">
      <c r="A1258" s="196" t="s">
        <v>8</v>
      </c>
      <c r="B1258" s="522" t="s">
        <v>354</v>
      </c>
      <c r="C1258" s="523"/>
      <c r="D1258" s="524" t="s">
        <v>10</v>
      </c>
      <c r="E1258" s="525"/>
      <c r="F1258" s="523"/>
      <c r="G1258" s="526" t="s">
        <v>360</v>
      </c>
      <c r="H1258" s="525"/>
      <c r="I1258" s="525"/>
      <c r="J1258" s="197" t="s">
        <v>9</v>
      </c>
      <c r="K1258" s="198" t="s">
        <v>9</v>
      </c>
      <c r="L1258" s="193"/>
      <c r="M1258" s="193"/>
      <c r="N1258" s="193"/>
      <c r="O1258" s="193"/>
      <c r="P1258" s="193"/>
      <c r="Q1258" s="193"/>
      <c r="R1258" s="193"/>
      <c r="S1258" s="193"/>
      <c r="T1258" s="193"/>
      <c r="U1258" s="193"/>
      <c r="V1258" s="193"/>
    </row>
    <row r="1259" spans="1:22" ht="12.75" customHeight="1">
      <c r="A1259" s="527" t="s">
        <v>512</v>
      </c>
      <c r="B1259" s="528"/>
      <c r="C1259" s="531" t="s">
        <v>5</v>
      </c>
      <c r="D1259" s="533" t="s">
        <v>513</v>
      </c>
      <c r="E1259" s="534"/>
      <c r="F1259" s="530"/>
      <c r="G1259" s="531" t="s">
        <v>11</v>
      </c>
      <c r="H1259" s="535" t="s">
        <v>514</v>
      </c>
      <c r="I1259" s="511"/>
      <c r="J1259" s="511"/>
      <c r="K1259" s="512"/>
      <c r="L1259" s="193"/>
      <c r="M1259" s="193"/>
      <c r="N1259" s="193"/>
      <c r="O1259" s="193"/>
      <c r="P1259" s="193"/>
      <c r="Q1259" s="193"/>
      <c r="R1259" s="193"/>
      <c r="S1259" s="193"/>
      <c r="T1259" s="193"/>
      <c r="U1259" s="193"/>
      <c r="V1259" s="193"/>
    </row>
    <row r="1260" spans="1:22" ht="12.75" customHeight="1">
      <c r="A1260" s="510"/>
      <c r="B1260" s="528"/>
      <c r="C1260" s="558"/>
      <c r="D1260" s="226" t="s">
        <v>542</v>
      </c>
      <c r="E1260" s="226" t="s">
        <v>516</v>
      </c>
      <c r="F1260" s="226" t="s">
        <v>517</v>
      </c>
      <c r="G1260" s="558"/>
      <c r="H1260" s="536"/>
      <c r="I1260" s="534"/>
      <c r="J1260" s="534"/>
      <c r="K1260" s="537"/>
      <c r="L1260" s="193"/>
      <c r="M1260" s="193"/>
      <c r="N1260" s="193"/>
      <c r="O1260" s="193"/>
      <c r="P1260" s="193"/>
      <c r="Q1260" s="193"/>
      <c r="R1260" s="193"/>
      <c r="S1260" s="193"/>
      <c r="T1260" s="193"/>
      <c r="U1260" s="193"/>
      <c r="V1260" s="193"/>
    </row>
    <row r="1261" spans="1:22" ht="12.75" customHeight="1">
      <c r="A1261" s="566" t="s">
        <v>558</v>
      </c>
      <c r="B1261" s="567"/>
      <c r="C1261" s="209">
        <v>2</v>
      </c>
      <c r="D1261" s="255"/>
      <c r="E1261" s="210"/>
      <c r="F1261" s="211"/>
      <c r="G1261" s="237">
        <f>C1261</f>
        <v>2</v>
      </c>
      <c r="H1261" s="206"/>
      <c r="I1261" s="206"/>
      <c r="J1261" s="206"/>
      <c r="K1261" s="207"/>
      <c r="L1261" s="193"/>
      <c r="M1261" s="193"/>
      <c r="N1261" s="193"/>
      <c r="O1261" s="193"/>
      <c r="P1261" s="193"/>
      <c r="Q1261" s="193"/>
      <c r="R1261" s="193"/>
      <c r="S1261" s="193"/>
      <c r="T1261" s="193"/>
      <c r="U1261" s="193"/>
      <c r="V1261" s="193"/>
    </row>
    <row r="1262" spans="1:22" ht="12.75" customHeight="1">
      <c r="A1262" s="568"/>
      <c r="B1262" s="567"/>
      <c r="C1262" s="209"/>
      <c r="D1262" s="255"/>
      <c r="E1262" s="210"/>
      <c r="F1262" s="211"/>
      <c r="G1262" s="237"/>
      <c r="H1262" s="206"/>
      <c r="I1262" s="206"/>
      <c r="J1262" s="206"/>
      <c r="K1262" s="207"/>
      <c r="L1262" s="193"/>
      <c r="M1262" s="193"/>
      <c r="N1262" s="193"/>
      <c r="O1262" s="193"/>
      <c r="P1262" s="193"/>
      <c r="Q1262" s="193"/>
      <c r="R1262" s="193"/>
      <c r="S1262" s="193"/>
      <c r="T1262" s="193"/>
      <c r="U1262" s="193"/>
      <c r="V1262" s="193"/>
    </row>
    <row r="1263" spans="1:22" ht="12.75" customHeight="1">
      <c r="A1263" s="540"/>
      <c r="B1263" s="559"/>
      <c r="C1263" s="209"/>
      <c r="D1263" s="208"/>
      <c r="E1263" s="210"/>
      <c r="F1263" s="211"/>
      <c r="G1263" s="237"/>
      <c r="H1263" s="206"/>
      <c r="I1263" s="206"/>
      <c r="J1263" s="206"/>
      <c r="K1263" s="207"/>
      <c r="L1263" s="193"/>
      <c r="M1263" s="193"/>
      <c r="N1263" s="193"/>
      <c r="O1263" s="193"/>
      <c r="P1263" s="193"/>
      <c r="Q1263" s="193"/>
      <c r="R1263" s="193"/>
      <c r="S1263" s="193"/>
      <c r="T1263" s="193"/>
      <c r="U1263" s="193"/>
      <c r="V1263" s="193"/>
    </row>
    <row r="1264" spans="1:22" ht="12.75" customHeight="1">
      <c r="A1264" s="540"/>
      <c r="B1264" s="559"/>
      <c r="C1264" s="209"/>
      <c r="D1264" s="208"/>
      <c r="E1264" s="210"/>
      <c r="F1264" s="211"/>
      <c r="G1264" s="237"/>
      <c r="H1264" s="206"/>
      <c r="I1264" s="206"/>
      <c r="J1264" s="206"/>
      <c r="K1264" s="207"/>
      <c r="L1264" s="193"/>
      <c r="M1264" s="193"/>
      <c r="N1264" s="193"/>
      <c r="O1264" s="193"/>
      <c r="P1264" s="193"/>
      <c r="Q1264" s="193"/>
      <c r="R1264" s="193"/>
      <c r="S1264" s="193"/>
      <c r="T1264" s="193"/>
      <c r="U1264" s="193"/>
      <c r="V1264" s="193"/>
    </row>
    <row r="1265" spans="1:22" ht="15" customHeight="1">
      <c r="A1265" s="540"/>
      <c r="B1265" s="559"/>
      <c r="C1265" s="209"/>
      <c r="D1265" s="239"/>
      <c r="E1265" s="239"/>
      <c r="F1265" s="239"/>
      <c r="G1265" s="237"/>
      <c r="K1265" s="207"/>
    </row>
    <row r="1266" spans="1:22" ht="12.75" customHeight="1" thickBot="1">
      <c r="A1266" s="541" t="s">
        <v>11</v>
      </c>
      <c r="B1266" s="534"/>
      <c r="C1266" s="534"/>
      <c r="D1266" s="534"/>
      <c r="E1266" s="534"/>
      <c r="F1266" s="530"/>
      <c r="G1266" s="253">
        <f>ROUNDUP((SUM(G1261:G1265)),2)</f>
        <v>2</v>
      </c>
      <c r="H1266" s="199"/>
      <c r="I1266" s="212"/>
      <c r="J1266" s="212"/>
      <c r="K1266" s="213"/>
      <c r="L1266" s="193"/>
      <c r="N1266" s="193"/>
      <c r="O1266" s="193"/>
      <c r="P1266" s="193"/>
      <c r="Q1266" s="193"/>
      <c r="R1266" s="193"/>
      <c r="S1266" s="193"/>
      <c r="T1266" s="193"/>
      <c r="U1266" s="193"/>
      <c r="V1266" s="193"/>
    </row>
    <row r="1267" spans="1:22" ht="12.75" customHeight="1" thickBot="1">
      <c r="A1267" s="542"/>
      <c r="B1267" s="543"/>
      <c r="C1267" s="543"/>
      <c r="D1267" s="543"/>
      <c r="E1267" s="543"/>
      <c r="F1267" s="543"/>
      <c r="G1267" s="543"/>
      <c r="H1267" s="543"/>
      <c r="I1267" s="543"/>
      <c r="J1267" s="543"/>
      <c r="K1267" s="544"/>
      <c r="L1267" s="193"/>
      <c r="M1267" s="193"/>
      <c r="N1267" s="193"/>
      <c r="O1267" s="193"/>
      <c r="P1267" s="193"/>
      <c r="Q1267" s="193"/>
      <c r="R1267" s="193"/>
      <c r="S1267" s="193"/>
      <c r="T1267" s="193"/>
      <c r="U1267" s="193"/>
      <c r="V1267" s="193"/>
    </row>
    <row r="1268" spans="1:22" ht="12.75" customHeight="1">
      <c r="A1268" s="214"/>
      <c r="B1268" s="215"/>
      <c r="C1268" s="215"/>
      <c r="D1268" s="215"/>
      <c r="E1268" s="215"/>
      <c r="F1268" s="215"/>
      <c r="G1268" s="215"/>
      <c r="H1268" s="215"/>
      <c r="I1268" s="215"/>
      <c r="J1268" s="215"/>
      <c r="K1268" s="216"/>
      <c r="L1268" s="193"/>
      <c r="M1268" s="193"/>
      <c r="N1268" s="193"/>
      <c r="O1268" s="193"/>
      <c r="P1268" s="193"/>
      <c r="Q1268" s="193"/>
      <c r="R1268" s="193"/>
      <c r="S1268" s="193"/>
      <c r="T1268" s="193"/>
      <c r="U1268" s="193"/>
      <c r="V1268" s="193"/>
    </row>
    <row r="1269" spans="1:22" ht="50.25" customHeight="1">
      <c r="A1269" s="545"/>
      <c r="B1269" s="546"/>
      <c r="C1269" s="546"/>
      <c r="D1269" s="546"/>
      <c r="E1269" s="546"/>
      <c r="F1269" s="546"/>
      <c r="G1269" s="546"/>
      <c r="H1269" s="546"/>
      <c r="I1269" s="546"/>
      <c r="J1269" s="193"/>
      <c r="K1269" s="217"/>
      <c r="L1269" s="193"/>
      <c r="M1269" s="193"/>
      <c r="N1269" s="193"/>
      <c r="O1269" s="193"/>
      <c r="P1269" s="193"/>
      <c r="Q1269" s="193"/>
      <c r="R1269" s="193"/>
      <c r="S1269" s="193"/>
      <c r="T1269" s="193"/>
      <c r="U1269" s="193"/>
      <c r="V1269" s="193"/>
    </row>
    <row r="1270" spans="1:22" ht="12.75" customHeight="1">
      <c r="A1270" s="547" t="s">
        <v>519</v>
      </c>
      <c r="B1270" s="546"/>
      <c r="C1270" s="546"/>
      <c r="D1270" s="219"/>
      <c r="E1270" s="219"/>
      <c r="F1270" s="548" t="s">
        <v>519</v>
      </c>
      <c r="G1270" s="546"/>
      <c r="H1270" s="546"/>
      <c r="I1270" s="219"/>
      <c r="J1270" s="193"/>
      <c r="K1270" s="217"/>
      <c r="L1270" s="193"/>
      <c r="M1270" s="193"/>
      <c r="N1270" s="193"/>
      <c r="O1270" s="193"/>
      <c r="P1270" s="193"/>
      <c r="Q1270" s="193"/>
      <c r="R1270" s="193"/>
      <c r="S1270" s="193"/>
      <c r="T1270" s="193"/>
      <c r="U1270" s="193"/>
      <c r="V1270" s="193"/>
    </row>
    <row r="1271" spans="1:22" ht="12.75" customHeight="1" thickBot="1">
      <c r="A1271" s="549" t="s">
        <v>520</v>
      </c>
      <c r="B1271" s="550"/>
      <c r="C1271" s="550"/>
      <c r="D1271" s="220"/>
      <c r="E1271" s="220"/>
      <c r="F1271" s="551" t="s">
        <v>520</v>
      </c>
      <c r="G1271" s="550"/>
      <c r="H1271" s="550"/>
      <c r="I1271" s="220"/>
      <c r="J1271" s="221"/>
      <c r="K1271" s="222"/>
      <c r="L1271" s="193"/>
      <c r="M1271" s="193"/>
      <c r="N1271" s="193"/>
      <c r="O1271" s="193"/>
      <c r="P1271" s="193"/>
      <c r="Q1271" s="193"/>
      <c r="R1271" s="193"/>
      <c r="S1271" s="193"/>
      <c r="T1271" s="193"/>
      <c r="U1271" s="193"/>
      <c r="V1271" s="193"/>
    </row>
    <row r="1272" spans="1:22" ht="42" customHeight="1">
      <c r="A1272" s="195" t="s">
        <v>509</v>
      </c>
      <c r="B1272" s="513" t="str">
        <f>$B$3</f>
        <v>OPTIMIZACIÓN Y MEJORAMIENTO DE LOS SISTEMAS DE ACUEDUCTO EN EL ÁREA RURAL DEL MUNICIPIO DE TUNJA-BOYACÁ</v>
      </c>
      <c r="C1272" s="514"/>
      <c r="D1272" s="514"/>
      <c r="E1272" s="514"/>
      <c r="F1272" s="514"/>
      <c r="G1272" s="514"/>
      <c r="H1272" s="514"/>
      <c r="I1272" s="514"/>
      <c r="J1272" s="514"/>
      <c r="K1272" s="515"/>
      <c r="L1272" s="193"/>
      <c r="M1272" s="193"/>
      <c r="N1272" s="193"/>
      <c r="O1272" s="193"/>
      <c r="P1272" s="193"/>
      <c r="Q1272" s="193"/>
      <c r="R1272" s="193"/>
      <c r="S1272" s="193"/>
      <c r="T1272" s="193"/>
      <c r="U1272" s="193"/>
      <c r="V1272" s="193"/>
    </row>
    <row r="1273" spans="1:22" ht="12.75" customHeight="1">
      <c r="A1273" s="516" t="s">
        <v>510</v>
      </c>
      <c r="B1273" s="517"/>
      <c r="C1273" s="518"/>
      <c r="D1273" s="519"/>
      <c r="E1273" s="519"/>
      <c r="F1273" s="517"/>
      <c r="G1273" s="520" t="s">
        <v>511</v>
      </c>
      <c r="H1273" s="517"/>
      <c r="I1273" s="520"/>
      <c r="J1273" s="519"/>
      <c r="K1273" s="521"/>
      <c r="L1273" s="193"/>
      <c r="M1273" s="193"/>
      <c r="N1273" s="193"/>
      <c r="O1273" s="193"/>
      <c r="P1273" s="193"/>
      <c r="Q1273" s="193"/>
      <c r="R1273" s="193"/>
      <c r="S1273" s="193"/>
      <c r="T1273" s="193"/>
      <c r="U1273" s="193"/>
      <c r="V1273" s="193"/>
    </row>
    <row r="1274" spans="1:22" ht="39.75" customHeight="1" thickBot="1">
      <c r="A1274" s="196" t="s">
        <v>8</v>
      </c>
      <c r="B1274" s="522" t="s">
        <v>355</v>
      </c>
      <c r="C1274" s="523"/>
      <c r="D1274" s="524" t="s">
        <v>10</v>
      </c>
      <c r="E1274" s="525"/>
      <c r="F1274" s="523"/>
      <c r="G1274" s="526" t="s">
        <v>296</v>
      </c>
      <c r="H1274" s="525"/>
      <c r="I1274" s="525"/>
      <c r="J1274" s="197" t="s">
        <v>9</v>
      </c>
      <c r="K1274" s="198" t="s">
        <v>9</v>
      </c>
      <c r="L1274" s="193"/>
      <c r="M1274" s="193"/>
      <c r="N1274" s="193"/>
      <c r="O1274" s="193"/>
      <c r="P1274" s="193"/>
      <c r="Q1274" s="193"/>
      <c r="R1274" s="193"/>
      <c r="S1274" s="193"/>
      <c r="T1274" s="193"/>
      <c r="U1274" s="193"/>
      <c r="V1274" s="193"/>
    </row>
    <row r="1275" spans="1:22" ht="12.75" customHeight="1">
      <c r="A1275" s="527" t="s">
        <v>512</v>
      </c>
      <c r="B1275" s="528"/>
      <c r="C1275" s="531" t="s">
        <v>5</v>
      </c>
      <c r="D1275" s="533" t="s">
        <v>513</v>
      </c>
      <c r="E1275" s="534"/>
      <c r="F1275" s="530"/>
      <c r="G1275" s="531" t="s">
        <v>11</v>
      </c>
      <c r="H1275" s="535" t="s">
        <v>514</v>
      </c>
      <c r="I1275" s="511"/>
      <c r="J1275" s="511"/>
      <c r="K1275" s="512"/>
      <c r="L1275" s="193"/>
      <c r="M1275" s="193"/>
      <c r="N1275" s="193"/>
      <c r="O1275" s="193"/>
      <c r="P1275" s="193"/>
      <c r="Q1275" s="193"/>
      <c r="R1275" s="193"/>
      <c r="S1275" s="193"/>
      <c r="T1275" s="193"/>
      <c r="U1275" s="193"/>
      <c r="V1275" s="193"/>
    </row>
    <row r="1276" spans="1:22" ht="12.75" customHeight="1">
      <c r="A1276" s="510"/>
      <c r="B1276" s="528"/>
      <c r="C1276" s="558"/>
      <c r="D1276" s="226" t="s">
        <v>515</v>
      </c>
      <c r="E1276" s="226" t="s">
        <v>516</v>
      </c>
      <c r="F1276" s="226" t="s">
        <v>517</v>
      </c>
      <c r="G1276" s="558"/>
      <c r="H1276" s="536"/>
      <c r="I1276" s="534"/>
      <c r="J1276" s="534"/>
      <c r="K1276" s="537"/>
      <c r="L1276" s="193"/>
      <c r="M1276" s="193"/>
      <c r="N1276" s="193"/>
      <c r="O1276" s="193"/>
      <c r="P1276" s="193"/>
      <c r="Q1276" s="193"/>
      <c r="R1276" s="193"/>
      <c r="S1276" s="193"/>
      <c r="T1276" s="193"/>
      <c r="U1276" s="193"/>
      <c r="V1276" s="193"/>
    </row>
    <row r="1277" spans="1:22" ht="12.75" customHeight="1">
      <c r="A1277" s="538" t="s">
        <v>545</v>
      </c>
      <c r="B1277" s="539"/>
      <c r="C1277" s="201">
        <v>12</v>
      </c>
      <c r="D1277" s="202"/>
      <c r="E1277" s="203"/>
      <c r="F1277" s="229"/>
      <c r="G1277" s="237">
        <f>C1277</f>
        <v>12</v>
      </c>
      <c r="H1277" s="206"/>
      <c r="I1277" s="206"/>
      <c r="J1277" s="206"/>
      <c r="K1277" s="207"/>
      <c r="L1277" s="193"/>
      <c r="M1277" s="193"/>
      <c r="N1277" s="193"/>
      <c r="O1277" s="193"/>
      <c r="P1277" s="193"/>
      <c r="Q1277" s="193"/>
      <c r="R1277" s="193"/>
      <c r="S1277" s="193"/>
      <c r="T1277" s="193"/>
      <c r="U1277" s="193"/>
      <c r="V1277" s="193"/>
    </row>
    <row r="1278" spans="1:22" ht="12.75" customHeight="1">
      <c r="A1278" s="538"/>
      <c r="B1278" s="539"/>
      <c r="C1278" s="201"/>
      <c r="D1278" s="202"/>
      <c r="E1278" s="203"/>
      <c r="F1278" s="229"/>
      <c r="G1278" s="237"/>
      <c r="H1278" s="206"/>
      <c r="I1278" s="206"/>
      <c r="J1278" s="206"/>
      <c r="K1278" s="207"/>
      <c r="L1278" s="193"/>
      <c r="M1278" s="193"/>
      <c r="N1278" s="193"/>
      <c r="O1278" s="193"/>
      <c r="P1278" s="193"/>
      <c r="Q1278" s="193"/>
      <c r="R1278" s="193"/>
      <c r="S1278" s="193"/>
      <c r="T1278" s="193"/>
      <c r="U1278" s="193"/>
      <c r="V1278" s="193"/>
    </row>
    <row r="1279" spans="1:22" ht="15" customHeight="1">
      <c r="A1279" s="540"/>
      <c r="B1279" s="559"/>
      <c r="C1279" s="209"/>
      <c r="D1279" s="239"/>
      <c r="E1279" s="239"/>
      <c r="F1279" s="239"/>
      <c r="G1279" s="237"/>
      <c r="K1279" s="207"/>
    </row>
    <row r="1280" spans="1:22" ht="12.75" customHeight="1" thickBot="1">
      <c r="A1280" s="541" t="s">
        <v>11</v>
      </c>
      <c r="B1280" s="534"/>
      <c r="C1280" s="534"/>
      <c r="D1280" s="534"/>
      <c r="E1280" s="534"/>
      <c r="F1280" s="530"/>
      <c r="G1280" s="253">
        <f>ROUNDUP((SUM(G1277:G1279)),2)</f>
        <v>12</v>
      </c>
      <c r="H1280" s="199"/>
      <c r="I1280" s="212"/>
      <c r="J1280" s="212"/>
      <c r="K1280" s="213"/>
      <c r="L1280" s="193"/>
      <c r="N1280" s="193"/>
      <c r="O1280" s="193"/>
      <c r="P1280" s="193"/>
      <c r="Q1280" s="193"/>
      <c r="R1280" s="193"/>
      <c r="S1280" s="193"/>
      <c r="T1280" s="193"/>
      <c r="U1280" s="193"/>
      <c r="V1280" s="193"/>
    </row>
    <row r="1281" spans="1:22" ht="12.75" customHeight="1" thickBot="1">
      <c r="A1281" s="542"/>
      <c r="B1281" s="543"/>
      <c r="C1281" s="543"/>
      <c r="D1281" s="543"/>
      <c r="E1281" s="543"/>
      <c r="F1281" s="543"/>
      <c r="G1281" s="543"/>
      <c r="H1281" s="543"/>
      <c r="I1281" s="543"/>
      <c r="J1281" s="543"/>
      <c r="K1281" s="544"/>
      <c r="L1281" s="193"/>
      <c r="M1281" s="193"/>
      <c r="N1281" s="193"/>
      <c r="O1281" s="193"/>
      <c r="P1281" s="193"/>
      <c r="Q1281" s="193"/>
      <c r="R1281" s="193"/>
      <c r="S1281" s="193"/>
      <c r="T1281" s="193"/>
      <c r="U1281" s="193"/>
      <c r="V1281" s="193"/>
    </row>
    <row r="1282" spans="1:22" ht="12.75" customHeight="1">
      <c r="A1282" s="214"/>
      <c r="B1282" s="215"/>
      <c r="C1282" s="215"/>
      <c r="D1282" s="215"/>
      <c r="E1282" s="215"/>
      <c r="F1282" s="215"/>
      <c r="G1282" s="215"/>
      <c r="H1282" s="215"/>
      <c r="I1282" s="215"/>
      <c r="J1282" s="215"/>
      <c r="K1282" s="216"/>
      <c r="L1282" s="193"/>
      <c r="M1282" s="193"/>
      <c r="N1282" s="193"/>
      <c r="O1282" s="193"/>
      <c r="P1282" s="193"/>
      <c r="Q1282" s="193"/>
      <c r="R1282" s="193"/>
      <c r="S1282" s="193"/>
      <c r="T1282" s="193"/>
      <c r="U1282" s="193"/>
      <c r="V1282" s="193"/>
    </row>
    <row r="1283" spans="1:22" ht="50.25" customHeight="1">
      <c r="A1283" s="545"/>
      <c r="B1283" s="546"/>
      <c r="C1283" s="546"/>
      <c r="D1283" s="546"/>
      <c r="E1283" s="546"/>
      <c r="F1283" s="546"/>
      <c r="G1283" s="546"/>
      <c r="H1283" s="546"/>
      <c r="I1283" s="546"/>
      <c r="J1283" s="193"/>
      <c r="K1283" s="217"/>
      <c r="L1283" s="193"/>
      <c r="M1283" s="193"/>
      <c r="N1283" s="193"/>
      <c r="O1283" s="193"/>
      <c r="P1283" s="193"/>
      <c r="Q1283" s="193"/>
      <c r="R1283" s="193"/>
      <c r="S1283" s="193"/>
      <c r="T1283" s="193"/>
      <c r="U1283" s="193"/>
      <c r="V1283" s="193"/>
    </row>
    <row r="1284" spans="1:22" ht="12.75" customHeight="1">
      <c r="A1284" s="547" t="s">
        <v>519</v>
      </c>
      <c r="B1284" s="546"/>
      <c r="C1284" s="546"/>
      <c r="D1284" s="219"/>
      <c r="E1284" s="219"/>
      <c r="F1284" s="548" t="s">
        <v>519</v>
      </c>
      <c r="G1284" s="546"/>
      <c r="H1284" s="546"/>
      <c r="I1284" s="219"/>
      <c r="J1284" s="193"/>
      <c r="K1284" s="217"/>
      <c r="L1284" s="193"/>
      <c r="M1284" s="193"/>
      <c r="N1284" s="193"/>
      <c r="O1284" s="193"/>
      <c r="P1284" s="193"/>
      <c r="Q1284" s="193"/>
      <c r="R1284" s="193"/>
      <c r="S1284" s="193"/>
      <c r="T1284" s="193"/>
      <c r="U1284" s="193"/>
      <c r="V1284" s="193"/>
    </row>
    <row r="1285" spans="1:22" ht="12.75" customHeight="1" thickBot="1">
      <c r="A1285" s="549" t="s">
        <v>520</v>
      </c>
      <c r="B1285" s="550"/>
      <c r="C1285" s="550"/>
      <c r="D1285" s="220"/>
      <c r="E1285" s="220"/>
      <c r="F1285" s="551" t="s">
        <v>520</v>
      </c>
      <c r="G1285" s="550"/>
      <c r="H1285" s="550"/>
      <c r="I1285" s="220"/>
      <c r="J1285" s="221"/>
      <c r="K1285" s="222"/>
      <c r="L1285" s="193"/>
      <c r="M1285" s="193"/>
      <c r="N1285" s="193"/>
      <c r="O1285" s="193"/>
      <c r="P1285" s="193"/>
      <c r="Q1285" s="193"/>
      <c r="R1285" s="193"/>
      <c r="S1285" s="193"/>
      <c r="T1285" s="193"/>
      <c r="U1285" s="193"/>
      <c r="V1285" s="193"/>
    </row>
    <row r="1286" spans="1:22" ht="12.75" customHeight="1">
      <c r="A1286" s="507" t="s">
        <v>508</v>
      </c>
      <c r="B1286" s="508"/>
      <c r="C1286" s="508"/>
      <c r="D1286" s="508"/>
      <c r="E1286" s="508"/>
      <c r="F1286" s="508"/>
      <c r="G1286" s="508"/>
      <c r="H1286" s="508"/>
      <c r="I1286" s="508"/>
      <c r="J1286" s="508"/>
      <c r="K1286" s="509"/>
      <c r="L1286" s="193"/>
      <c r="M1286" s="193"/>
      <c r="N1286" s="193"/>
      <c r="O1286" s="193"/>
      <c r="P1286" s="193"/>
      <c r="Q1286" s="193"/>
      <c r="R1286" s="193"/>
      <c r="S1286" s="193"/>
      <c r="T1286" s="193"/>
      <c r="U1286" s="193"/>
      <c r="V1286" s="193"/>
    </row>
    <row r="1287" spans="1:22" ht="12.75" customHeight="1" thickBot="1">
      <c r="A1287" s="510"/>
      <c r="B1287" s="511"/>
      <c r="C1287" s="511"/>
      <c r="D1287" s="511"/>
      <c r="E1287" s="511"/>
      <c r="F1287" s="511"/>
      <c r="G1287" s="511"/>
      <c r="H1287" s="511"/>
      <c r="I1287" s="511"/>
      <c r="J1287" s="511"/>
      <c r="K1287" s="512"/>
      <c r="L1287" s="193"/>
      <c r="M1287" s="193"/>
      <c r="N1287" s="193"/>
      <c r="O1287" s="193"/>
      <c r="P1287" s="193"/>
      <c r="Q1287" s="193"/>
      <c r="R1287" s="193"/>
      <c r="S1287" s="193"/>
      <c r="T1287" s="193"/>
      <c r="U1287" s="193"/>
      <c r="V1287" s="193"/>
    </row>
    <row r="1288" spans="1:22" ht="42" customHeight="1">
      <c r="A1288" s="195" t="s">
        <v>509</v>
      </c>
      <c r="B1288" s="513" t="str">
        <f>$B$3</f>
        <v>OPTIMIZACIÓN Y MEJORAMIENTO DE LOS SISTEMAS DE ACUEDUCTO EN EL ÁREA RURAL DEL MUNICIPIO DE TUNJA-BOYACÁ</v>
      </c>
      <c r="C1288" s="514"/>
      <c r="D1288" s="514"/>
      <c r="E1288" s="514"/>
      <c r="F1288" s="514"/>
      <c r="G1288" s="514"/>
      <c r="H1288" s="514"/>
      <c r="I1288" s="514"/>
      <c r="J1288" s="514"/>
      <c r="K1288" s="515"/>
      <c r="L1288" s="193"/>
      <c r="M1288" s="193"/>
      <c r="N1288" s="193"/>
      <c r="O1288" s="193"/>
      <c r="P1288" s="193"/>
      <c r="Q1288" s="193"/>
      <c r="R1288" s="193"/>
      <c r="S1288" s="193"/>
      <c r="T1288" s="193"/>
      <c r="U1288" s="193"/>
      <c r="V1288" s="193"/>
    </row>
    <row r="1289" spans="1:22" ht="12.75" customHeight="1">
      <c r="A1289" s="516" t="s">
        <v>510</v>
      </c>
      <c r="B1289" s="517"/>
      <c r="C1289" s="518"/>
      <c r="D1289" s="519"/>
      <c r="E1289" s="519"/>
      <c r="F1289" s="517"/>
      <c r="G1289" s="520" t="s">
        <v>511</v>
      </c>
      <c r="H1289" s="517"/>
      <c r="I1289" s="520"/>
      <c r="J1289" s="519"/>
      <c r="K1289" s="521"/>
      <c r="L1289" s="193"/>
      <c r="M1289" s="193"/>
      <c r="N1289" s="193"/>
      <c r="O1289" s="193"/>
      <c r="P1289" s="193"/>
      <c r="Q1289" s="193"/>
      <c r="R1289" s="193"/>
      <c r="S1289" s="193"/>
      <c r="T1289" s="193"/>
      <c r="U1289" s="193"/>
      <c r="V1289" s="193"/>
    </row>
    <row r="1290" spans="1:22" ht="39.75" customHeight="1" thickBot="1">
      <c r="A1290" s="196" t="s">
        <v>8</v>
      </c>
      <c r="B1290" s="522" t="s">
        <v>356</v>
      </c>
      <c r="C1290" s="523"/>
      <c r="D1290" s="524" t="s">
        <v>10</v>
      </c>
      <c r="E1290" s="525"/>
      <c r="F1290" s="523"/>
      <c r="G1290" s="526" t="s">
        <v>302</v>
      </c>
      <c r="H1290" s="525"/>
      <c r="I1290" s="525"/>
      <c r="J1290" s="197" t="s">
        <v>9</v>
      </c>
      <c r="K1290" s="198" t="s">
        <v>9</v>
      </c>
      <c r="L1290" s="193"/>
      <c r="M1290" s="193"/>
      <c r="N1290" s="193"/>
      <c r="O1290" s="193"/>
      <c r="P1290" s="193"/>
      <c r="Q1290" s="193"/>
      <c r="R1290" s="193"/>
      <c r="S1290" s="193"/>
      <c r="T1290" s="193"/>
      <c r="U1290" s="193"/>
      <c r="V1290" s="193"/>
    </row>
    <row r="1291" spans="1:22" ht="12.75" customHeight="1">
      <c r="A1291" s="527" t="s">
        <v>512</v>
      </c>
      <c r="B1291" s="528"/>
      <c r="C1291" s="531" t="s">
        <v>5</v>
      </c>
      <c r="D1291" s="533" t="s">
        <v>513</v>
      </c>
      <c r="E1291" s="534"/>
      <c r="F1291" s="530"/>
      <c r="G1291" s="531" t="s">
        <v>11</v>
      </c>
      <c r="H1291" s="535" t="s">
        <v>514</v>
      </c>
      <c r="I1291" s="511"/>
      <c r="J1291" s="511"/>
      <c r="K1291" s="512"/>
      <c r="L1291" s="193"/>
      <c r="M1291" s="193"/>
      <c r="N1291" s="193"/>
      <c r="O1291" s="193"/>
      <c r="P1291" s="193"/>
      <c r="Q1291" s="193"/>
      <c r="R1291" s="193"/>
      <c r="S1291" s="193"/>
      <c r="T1291" s="193"/>
      <c r="U1291" s="193"/>
      <c r="V1291" s="193"/>
    </row>
    <row r="1292" spans="1:22" ht="12.75" customHeight="1">
      <c r="A1292" s="510"/>
      <c r="B1292" s="528"/>
      <c r="C1292" s="558"/>
      <c r="D1292" s="226" t="s">
        <v>515</v>
      </c>
      <c r="E1292" s="226" t="s">
        <v>516</v>
      </c>
      <c r="F1292" s="226" t="s">
        <v>517</v>
      </c>
      <c r="G1292" s="558"/>
      <c r="H1292" s="536"/>
      <c r="I1292" s="534"/>
      <c r="J1292" s="534"/>
      <c r="K1292" s="537"/>
      <c r="L1292" s="193"/>
      <c r="M1292" s="193"/>
      <c r="N1292" s="193"/>
      <c r="O1292" s="193"/>
      <c r="P1292" s="193"/>
      <c r="Q1292" s="193"/>
      <c r="R1292" s="193"/>
      <c r="S1292" s="193"/>
      <c r="T1292" s="193"/>
      <c r="U1292" s="193"/>
      <c r="V1292" s="193"/>
    </row>
    <row r="1293" spans="1:22" ht="12.75" customHeight="1">
      <c r="A1293" s="538" t="s">
        <v>569</v>
      </c>
      <c r="B1293" s="539"/>
      <c r="C1293" s="201">
        <v>7</v>
      </c>
      <c r="D1293" s="202"/>
      <c r="E1293" s="203"/>
      <c r="F1293" s="229"/>
      <c r="G1293" s="237">
        <f>C1293</f>
        <v>7</v>
      </c>
      <c r="H1293" s="206"/>
      <c r="I1293" s="206"/>
      <c r="J1293" s="206"/>
      <c r="K1293" s="207"/>
      <c r="L1293" s="193"/>
      <c r="M1293" s="193"/>
      <c r="N1293" s="193"/>
      <c r="O1293" s="193"/>
      <c r="P1293" s="193"/>
      <c r="Q1293" s="193"/>
      <c r="R1293" s="193"/>
      <c r="S1293" s="193"/>
      <c r="T1293" s="193"/>
      <c r="U1293" s="193"/>
      <c r="V1293" s="193"/>
    </row>
    <row r="1294" spans="1:22" ht="12.75" customHeight="1">
      <c r="A1294" s="538"/>
      <c r="B1294" s="539"/>
      <c r="C1294" s="201"/>
      <c r="D1294" s="202"/>
      <c r="E1294" s="203"/>
      <c r="F1294" s="229"/>
      <c r="G1294" s="237"/>
      <c r="H1294" s="206"/>
      <c r="I1294" s="206"/>
      <c r="J1294" s="206"/>
      <c r="K1294" s="207"/>
      <c r="L1294" s="193"/>
      <c r="M1294" s="193"/>
      <c r="N1294" s="193"/>
      <c r="O1294" s="193"/>
      <c r="P1294" s="193"/>
      <c r="Q1294" s="193"/>
      <c r="R1294" s="193"/>
      <c r="S1294" s="193"/>
      <c r="T1294" s="193"/>
      <c r="U1294" s="193"/>
      <c r="V1294" s="193"/>
    </row>
    <row r="1295" spans="1:22" ht="15" customHeight="1">
      <c r="A1295" s="540"/>
      <c r="B1295" s="559"/>
      <c r="C1295" s="209"/>
      <c r="D1295" s="239"/>
      <c r="E1295" s="239"/>
      <c r="F1295" s="239"/>
      <c r="G1295" s="237"/>
      <c r="K1295" s="207"/>
    </row>
    <row r="1296" spans="1:22" ht="12.75" customHeight="1" thickBot="1">
      <c r="A1296" s="541" t="s">
        <v>11</v>
      </c>
      <c r="B1296" s="534"/>
      <c r="C1296" s="534"/>
      <c r="D1296" s="534"/>
      <c r="E1296" s="534"/>
      <c r="F1296" s="530"/>
      <c r="G1296" s="253">
        <f>ROUNDUP((SUM(G1293:G1295)),2)</f>
        <v>7</v>
      </c>
      <c r="H1296" s="199"/>
      <c r="I1296" s="212"/>
      <c r="J1296" s="212"/>
      <c r="K1296" s="213"/>
      <c r="L1296" s="193"/>
      <c r="N1296" s="193"/>
      <c r="O1296" s="193"/>
      <c r="P1296" s="193"/>
      <c r="Q1296" s="193"/>
      <c r="R1296" s="193"/>
      <c r="S1296" s="193"/>
      <c r="T1296" s="193"/>
      <c r="U1296" s="193"/>
      <c r="V1296" s="193"/>
    </row>
    <row r="1297" spans="1:22" ht="12.75" customHeight="1" thickBot="1">
      <c r="A1297" s="542"/>
      <c r="B1297" s="543"/>
      <c r="C1297" s="543"/>
      <c r="D1297" s="543"/>
      <c r="E1297" s="543"/>
      <c r="F1297" s="543"/>
      <c r="G1297" s="543"/>
      <c r="H1297" s="543"/>
      <c r="I1297" s="543"/>
      <c r="J1297" s="543"/>
      <c r="K1297" s="544"/>
      <c r="L1297" s="193"/>
      <c r="M1297" s="193"/>
      <c r="N1297" s="193"/>
      <c r="O1297" s="193"/>
      <c r="P1297" s="193"/>
      <c r="Q1297" s="193"/>
      <c r="R1297" s="193"/>
      <c r="S1297" s="193"/>
      <c r="T1297" s="193"/>
      <c r="U1297" s="193"/>
      <c r="V1297" s="193"/>
    </row>
    <row r="1298" spans="1:22" ht="12.75" customHeight="1">
      <c r="A1298" s="214"/>
      <c r="B1298" s="215"/>
      <c r="C1298" s="215"/>
      <c r="D1298" s="215"/>
      <c r="E1298" s="215"/>
      <c r="F1298" s="215"/>
      <c r="G1298" s="215"/>
      <c r="H1298" s="215"/>
      <c r="I1298" s="215"/>
      <c r="J1298" s="215"/>
      <c r="K1298" s="216"/>
      <c r="L1298" s="193"/>
      <c r="M1298" s="193"/>
      <c r="N1298" s="193"/>
      <c r="O1298" s="193"/>
      <c r="P1298" s="193"/>
      <c r="Q1298" s="193"/>
      <c r="R1298" s="193"/>
      <c r="S1298" s="193"/>
      <c r="T1298" s="193"/>
      <c r="U1298" s="193"/>
      <c r="V1298" s="193"/>
    </row>
    <row r="1299" spans="1:22" ht="50.25" customHeight="1">
      <c r="A1299" s="545"/>
      <c r="B1299" s="546"/>
      <c r="C1299" s="546"/>
      <c r="D1299" s="546"/>
      <c r="E1299" s="546"/>
      <c r="F1299" s="546"/>
      <c r="G1299" s="546"/>
      <c r="H1299" s="546"/>
      <c r="I1299" s="546"/>
      <c r="J1299" s="193"/>
      <c r="K1299" s="217"/>
      <c r="L1299" s="193"/>
      <c r="M1299" s="193"/>
      <c r="N1299" s="193"/>
      <c r="O1299" s="193"/>
      <c r="P1299" s="193"/>
      <c r="Q1299" s="193"/>
      <c r="R1299" s="193"/>
      <c r="S1299" s="193"/>
      <c r="T1299" s="193"/>
      <c r="U1299" s="193"/>
      <c r="V1299" s="193"/>
    </row>
    <row r="1300" spans="1:22" ht="12.75" customHeight="1">
      <c r="A1300" s="547" t="s">
        <v>519</v>
      </c>
      <c r="B1300" s="546"/>
      <c r="C1300" s="546"/>
      <c r="D1300" s="219"/>
      <c r="E1300" s="219"/>
      <c r="F1300" s="548" t="s">
        <v>519</v>
      </c>
      <c r="G1300" s="546"/>
      <c r="H1300" s="546"/>
      <c r="I1300" s="219"/>
      <c r="J1300" s="193"/>
      <c r="K1300" s="217"/>
      <c r="L1300" s="193"/>
      <c r="M1300" s="193"/>
      <c r="N1300" s="193"/>
      <c r="O1300" s="193"/>
      <c r="P1300" s="193"/>
      <c r="Q1300" s="193"/>
      <c r="R1300" s="193"/>
      <c r="S1300" s="193"/>
      <c r="T1300" s="193"/>
      <c r="U1300" s="193"/>
      <c r="V1300" s="193"/>
    </row>
    <row r="1301" spans="1:22" ht="12.75" customHeight="1" thickBot="1">
      <c r="A1301" s="549" t="s">
        <v>520</v>
      </c>
      <c r="B1301" s="550"/>
      <c r="C1301" s="550"/>
      <c r="D1301" s="220"/>
      <c r="E1301" s="220"/>
      <c r="F1301" s="551" t="s">
        <v>520</v>
      </c>
      <c r="G1301" s="550"/>
      <c r="H1301" s="550"/>
      <c r="I1301" s="220"/>
      <c r="J1301" s="221"/>
      <c r="K1301" s="222"/>
      <c r="L1301" s="193"/>
      <c r="M1301" s="193"/>
      <c r="N1301" s="193"/>
      <c r="O1301" s="193"/>
      <c r="P1301" s="193"/>
      <c r="Q1301" s="193"/>
      <c r="R1301" s="193"/>
      <c r="S1301" s="193"/>
      <c r="T1301" s="193"/>
      <c r="U1301" s="193"/>
      <c r="V1301" s="193"/>
    </row>
    <row r="1302" spans="1:22" ht="12.75" customHeight="1">
      <c r="A1302" s="507" t="s">
        <v>508</v>
      </c>
      <c r="B1302" s="508"/>
      <c r="C1302" s="508"/>
      <c r="D1302" s="508"/>
      <c r="E1302" s="508"/>
      <c r="F1302" s="508"/>
      <c r="G1302" s="508"/>
      <c r="H1302" s="508"/>
      <c r="I1302" s="508"/>
      <c r="J1302" s="508"/>
      <c r="K1302" s="509"/>
      <c r="L1302" s="193"/>
      <c r="M1302" s="193"/>
      <c r="N1302" s="193"/>
      <c r="O1302" s="193"/>
      <c r="P1302" s="193"/>
      <c r="Q1302" s="193"/>
      <c r="R1302" s="193"/>
      <c r="S1302" s="193"/>
      <c r="T1302" s="193"/>
      <c r="U1302" s="193"/>
      <c r="V1302" s="193"/>
    </row>
    <row r="1303" spans="1:22" ht="12.75" customHeight="1" thickBot="1">
      <c r="A1303" s="510"/>
      <c r="B1303" s="511"/>
      <c r="C1303" s="511"/>
      <c r="D1303" s="511"/>
      <c r="E1303" s="511"/>
      <c r="F1303" s="511"/>
      <c r="G1303" s="511"/>
      <c r="H1303" s="511"/>
      <c r="I1303" s="511"/>
      <c r="J1303" s="511"/>
      <c r="K1303" s="512"/>
      <c r="L1303" s="193"/>
      <c r="M1303" s="193"/>
      <c r="N1303" s="193"/>
      <c r="O1303" s="193"/>
      <c r="P1303" s="193"/>
      <c r="Q1303" s="193"/>
      <c r="R1303" s="193"/>
      <c r="S1303" s="193"/>
      <c r="T1303" s="193"/>
      <c r="U1303" s="193"/>
      <c r="V1303" s="193"/>
    </row>
    <row r="1304" spans="1:22" ht="42" customHeight="1">
      <c r="A1304" s="195" t="s">
        <v>509</v>
      </c>
      <c r="B1304" s="513" t="str">
        <f>$B$3</f>
        <v>OPTIMIZACIÓN Y MEJORAMIENTO DE LOS SISTEMAS DE ACUEDUCTO EN EL ÁREA RURAL DEL MUNICIPIO DE TUNJA-BOYACÁ</v>
      </c>
      <c r="C1304" s="514"/>
      <c r="D1304" s="514"/>
      <c r="E1304" s="514"/>
      <c r="F1304" s="514"/>
      <c r="G1304" s="514"/>
      <c r="H1304" s="514"/>
      <c r="I1304" s="514"/>
      <c r="J1304" s="514"/>
      <c r="K1304" s="515"/>
      <c r="L1304" s="193"/>
      <c r="M1304" s="193"/>
      <c r="N1304" s="193"/>
      <c r="O1304" s="193"/>
      <c r="P1304" s="193"/>
      <c r="Q1304" s="193"/>
      <c r="R1304" s="193"/>
      <c r="S1304" s="193"/>
      <c r="T1304" s="193"/>
      <c r="U1304" s="193"/>
      <c r="V1304" s="193"/>
    </row>
    <row r="1305" spans="1:22" ht="12.75" customHeight="1">
      <c r="A1305" s="516" t="s">
        <v>510</v>
      </c>
      <c r="B1305" s="517"/>
      <c r="C1305" s="518"/>
      <c r="D1305" s="519"/>
      <c r="E1305" s="519"/>
      <c r="F1305" s="517"/>
      <c r="G1305" s="520" t="s">
        <v>511</v>
      </c>
      <c r="H1305" s="517"/>
      <c r="I1305" s="520"/>
      <c r="J1305" s="519"/>
      <c r="K1305" s="521"/>
      <c r="L1305" s="193"/>
      <c r="M1305" s="193"/>
      <c r="N1305" s="193"/>
      <c r="O1305" s="193"/>
      <c r="P1305" s="193"/>
      <c r="Q1305" s="193"/>
      <c r="R1305" s="193"/>
      <c r="S1305" s="193"/>
      <c r="T1305" s="193"/>
      <c r="U1305" s="193"/>
      <c r="V1305" s="193"/>
    </row>
    <row r="1306" spans="1:22" ht="39.75" customHeight="1" thickBot="1">
      <c r="A1306" s="196" t="s">
        <v>8</v>
      </c>
      <c r="B1306" s="522" t="s">
        <v>357</v>
      </c>
      <c r="C1306" s="523"/>
      <c r="D1306" s="524" t="s">
        <v>10</v>
      </c>
      <c r="E1306" s="525"/>
      <c r="F1306" s="523"/>
      <c r="G1306" s="526" t="s">
        <v>306</v>
      </c>
      <c r="H1306" s="525"/>
      <c r="I1306" s="525"/>
      <c r="J1306" s="197" t="s">
        <v>9</v>
      </c>
      <c r="K1306" s="198" t="s">
        <v>9</v>
      </c>
      <c r="L1306" s="193"/>
      <c r="M1306" s="193"/>
      <c r="N1306" s="193"/>
      <c r="O1306" s="193"/>
      <c r="P1306" s="193"/>
      <c r="Q1306" s="193"/>
      <c r="R1306" s="193"/>
      <c r="S1306" s="193"/>
      <c r="T1306" s="193"/>
      <c r="U1306" s="193"/>
      <c r="V1306" s="193"/>
    </row>
    <row r="1307" spans="1:22" ht="12.75" customHeight="1">
      <c r="A1307" s="527" t="s">
        <v>512</v>
      </c>
      <c r="B1307" s="528"/>
      <c r="C1307" s="531" t="s">
        <v>5</v>
      </c>
      <c r="D1307" s="533" t="s">
        <v>513</v>
      </c>
      <c r="E1307" s="534"/>
      <c r="F1307" s="530"/>
      <c r="G1307" s="531" t="s">
        <v>11</v>
      </c>
      <c r="H1307" s="535" t="s">
        <v>514</v>
      </c>
      <c r="I1307" s="511"/>
      <c r="J1307" s="511"/>
      <c r="K1307" s="512"/>
      <c r="L1307" s="193"/>
      <c r="M1307" s="193"/>
      <c r="N1307" s="193"/>
      <c r="O1307" s="193"/>
      <c r="P1307" s="193"/>
      <c r="Q1307" s="193"/>
      <c r="R1307" s="193"/>
      <c r="S1307" s="193"/>
      <c r="T1307" s="193"/>
      <c r="U1307" s="193"/>
      <c r="V1307" s="193"/>
    </row>
    <row r="1308" spans="1:22" ht="12.75" customHeight="1">
      <c r="A1308" s="510"/>
      <c r="B1308" s="528"/>
      <c r="C1308" s="558"/>
      <c r="D1308" s="226" t="s">
        <v>515</v>
      </c>
      <c r="E1308" s="226" t="s">
        <v>516</v>
      </c>
      <c r="F1308" s="226" t="s">
        <v>517</v>
      </c>
      <c r="G1308" s="558"/>
      <c r="H1308" s="536"/>
      <c r="I1308" s="534"/>
      <c r="J1308" s="534"/>
      <c r="K1308" s="537"/>
      <c r="L1308" s="193"/>
      <c r="M1308" s="193"/>
      <c r="N1308" s="193"/>
      <c r="O1308" s="193"/>
      <c r="P1308" s="193"/>
      <c r="Q1308" s="193"/>
      <c r="R1308" s="193"/>
      <c r="S1308" s="193"/>
      <c r="T1308" s="193"/>
      <c r="U1308" s="193"/>
      <c r="V1308" s="193"/>
    </row>
    <row r="1309" spans="1:22" ht="12.75" customHeight="1">
      <c r="A1309" s="538" t="s">
        <v>692</v>
      </c>
      <c r="B1309" s="539"/>
      <c r="C1309" s="201">
        <v>5</v>
      </c>
      <c r="D1309" s="202"/>
      <c r="E1309" s="203"/>
      <c r="F1309" s="229"/>
      <c r="G1309" s="237">
        <f>C1309</f>
        <v>5</v>
      </c>
      <c r="H1309" s="206"/>
      <c r="I1309" s="206"/>
      <c r="J1309" s="206"/>
      <c r="K1309" s="207"/>
      <c r="L1309" s="193"/>
      <c r="M1309" s="193"/>
      <c r="N1309" s="193"/>
      <c r="O1309" s="193"/>
      <c r="P1309" s="193"/>
      <c r="Q1309" s="193"/>
      <c r="R1309" s="193"/>
      <c r="S1309" s="193"/>
      <c r="T1309" s="193"/>
      <c r="U1309" s="193"/>
      <c r="V1309" s="193"/>
    </row>
    <row r="1310" spans="1:22" ht="12.75" customHeight="1">
      <c r="A1310" s="538"/>
      <c r="B1310" s="539"/>
      <c r="C1310" s="201"/>
      <c r="D1310" s="202"/>
      <c r="E1310" s="203"/>
      <c r="F1310" s="229"/>
      <c r="G1310" s="237"/>
      <c r="H1310" s="206"/>
      <c r="I1310" s="206"/>
      <c r="J1310" s="206"/>
      <c r="K1310" s="207"/>
      <c r="L1310" s="193"/>
      <c r="M1310" s="193"/>
      <c r="N1310" s="193"/>
      <c r="O1310" s="193"/>
      <c r="P1310" s="193"/>
      <c r="Q1310" s="193"/>
      <c r="R1310" s="193"/>
      <c r="S1310" s="193"/>
      <c r="T1310" s="193"/>
      <c r="U1310" s="193"/>
      <c r="V1310" s="193"/>
    </row>
    <row r="1311" spans="1:22" ht="15" customHeight="1">
      <c r="A1311" s="540"/>
      <c r="B1311" s="559"/>
      <c r="C1311" s="209"/>
      <c r="D1311" s="239"/>
      <c r="E1311" s="239"/>
      <c r="F1311" s="239"/>
      <c r="G1311" s="237"/>
      <c r="K1311" s="207"/>
    </row>
    <row r="1312" spans="1:22" ht="12.75" customHeight="1" thickBot="1">
      <c r="A1312" s="541" t="s">
        <v>11</v>
      </c>
      <c r="B1312" s="534"/>
      <c r="C1312" s="534"/>
      <c r="D1312" s="534"/>
      <c r="E1312" s="534"/>
      <c r="F1312" s="530"/>
      <c r="G1312" s="253">
        <f>ROUNDUP((SUM(G1309:G1311)),2)</f>
        <v>5</v>
      </c>
      <c r="H1312" s="199"/>
      <c r="I1312" s="212"/>
      <c r="J1312" s="212"/>
      <c r="K1312" s="213"/>
      <c r="L1312" s="193"/>
      <c r="N1312" s="193"/>
      <c r="O1312" s="193"/>
      <c r="P1312" s="193"/>
      <c r="Q1312" s="193"/>
      <c r="R1312" s="193"/>
      <c r="S1312" s="193"/>
      <c r="T1312" s="193"/>
      <c r="U1312" s="193"/>
      <c r="V1312" s="193"/>
    </row>
    <row r="1313" spans="1:22" ht="12.75" customHeight="1" thickBot="1">
      <c r="A1313" s="542"/>
      <c r="B1313" s="543"/>
      <c r="C1313" s="543"/>
      <c r="D1313" s="543"/>
      <c r="E1313" s="543"/>
      <c r="F1313" s="543"/>
      <c r="G1313" s="543"/>
      <c r="H1313" s="543"/>
      <c r="I1313" s="543"/>
      <c r="J1313" s="543"/>
      <c r="K1313" s="544"/>
      <c r="L1313" s="193"/>
      <c r="M1313" s="193"/>
      <c r="N1313" s="193"/>
      <c r="O1313" s="193"/>
      <c r="P1313" s="193"/>
      <c r="Q1313" s="193"/>
      <c r="R1313" s="193"/>
      <c r="S1313" s="193"/>
      <c r="T1313" s="193"/>
      <c r="U1313" s="193"/>
      <c r="V1313" s="193"/>
    </row>
    <row r="1314" spans="1:22" ht="12.75" customHeight="1">
      <c r="A1314" s="214"/>
      <c r="B1314" s="215"/>
      <c r="C1314" s="215"/>
      <c r="D1314" s="215"/>
      <c r="E1314" s="215"/>
      <c r="F1314" s="215"/>
      <c r="G1314" s="215"/>
      <c r="H1314" s="215"/>
      <c r="I1314" s="215"/>
      <c r="J1314" s="215"/>
      <c r="K1314" s="216"/>
      <c r="L1314" s="193"/>
      <c r="M1314" s="193"/>
      <c r="N1314" s="193"/>
      <c r="O1314" s="193"/>
      <c r="P1314" s="193"/>
      <c r="Q1314" s="193"/>
      <c r="R1314" s="193"/>
      <c r="S1314" s="193"/>
      <c r="T1314" s="193"/>
      <c r="U1314" s="193"/>
      <c r="V1314" s="193"/>
    </row>
    <row r="1315" spans="1:22" ht="50.25" customHeight="1">
      <c r="A1315" s="545"/>
      <c r="B1315" s="546"/>
      <c r="C1315" s="546"/>
      <c r="D1315" s="546"/>
      <c r="E1315" s="546"/>
      <c r="F1315" s="546"/>
      <c r="G1315" s="546"/>
      <c r="H1315" s="546"/>
      <c r="I1315" s="546"/>
      <c r="J1315" s="193"/>
      <c r="K1315" s="217"/>
      <c r="L1315" s="193"/>
      <c r="M1315" s="193"/>
      <c r="N1315" s="193"/>
      <c r="O1315" s="193"/>
      <c r="P1315" s="193"/>
      <c r="Q1315" s="193"/>
      <c r="R1315" s="193"/>
      <c r="S1315" s="193"/>
      <c r="T1315" s="193"/>
      <c r="U1315" s="193"/>
      <c r="V1315" s="193"/>
    </row>
    <row r="1316" spans="1:22" ht="12.75" customHeight="1">
      <c r="A1316" s="547" t="s">
        <v>519</v>
      </c>
      <c r="B1316" s="546"/>
      <c r="C1316" s="546"/>
      <c r="D1316" s="219"/>
      <c r="E1316" s="219"/>
      <c r="F1316" s="548" t="s">
        <v>519</v>
      </c>
      <c r="G1316" s="546"/>
      <c r="H1316" s="546"/>
      <c r="I1316" s="219"/>
      <c r="J1316" s="193"/>
      <c r="K1316" s="217"/>
      <c r="L1316" s="193"/>
      <c r="M1316" s="193"/>
      <c r="N1316" s="193"/>
      <c r="O1316" s="193"/>
      <c r="P1316" s="193"/>
      <c r="Q1316" s="193"/>
      <c r="R1316" s="193"/>
      <c r="S1316" s="193"/>
      <c r="T1316" s="193"/>
      <c r="U1316" s="193"/>
      <c r="V1316" s="193"/>
    </row>
    <row r="1317" spans="1:22" ht="12.75" customHeight="1" thickBot="1">
      <c r="A1317" s="549" t="s">
        <v>520</v>
      </c>
      <c r="B1317" s="550"/>
      <c r="C1317" s="550"/>
      <c r="D1317" s="220"/>
      <c r="E1317" s="220"/>
      <c r="F1317" s="551" t="s">
        <v>520</v>
      </c>
      <c r="G1317" s="550"/>
      <c r="H1317" s="550"/>
      <c r="I1317" s="220"/>
      <c r="J1317" s="221"/>
      <c r="K1317" s="222"/>
      <c r="L1317" s="193"/>
      <c r="M1317" s="193"/>
      <c r="N1317" s="193"/>
      <c r="O1317" s="193"/>
      <c r="P1317" s="193"/>
      <c r="Q1317" s="193"/>
      <c r="R1317" s="193"/>
      <c r="S1317" s="193"/>
      <c r="T1317" s="193"/>
      <c r="U1317" s="193"/>
      <c r="V1317" s="193"/>
    </row>
    <row r="1318" spans="1:22" ht="12.75" customHeight="1">
      <c r="A1318" s="507" t="s">
        <v>508</v>
      </c>
      <c r="B1318" s="508"/>
      <c r="C1318" s="508"/>
      <c r="D1318" s="508"/>
      <c r="E1318" s="508"/>
      <c r="F1318" s="508"/>
      <c r="G1318" s="508"/>
      <c r="H1318" s="508"/>
      <c r="I1318" s="508"/>
      <c r="J1318" s="508"/>
      <c r="K1318" s="509"/>
      <c r="L1318" s="193"/>
      <c r="M1318" s="193"/>
      <c r="N1318" s="193"/>
      <c r="O1318" s="193"/>
      <c r="P1318" s="193"/>
      <c r="Q1318" s="193"/>
      <c r="R1318" s="193"/>
      <c r="S1318" s="193"/>
      <c r="T1318" s="193"/>
      <c r="U1318" s="193"/>
      <c r="V1318" s="193"/>
    </row>
    <row r="1319" spans="1:22" ht="12.75" customHeight="1" thickBot="1">
      <c r="A1319" s="510"/>
      <c r="B1319" s="511"/>
      <c r="C1319" s="511"/>
      <c r="D1319" s="511"/>
      <c r="E1319" s="511"/>
      <c r="F1319" s="511"/>
      <c r="G1319" s="511"/>
      <c r="H1319" s="511"/>
      <c r="I1319" s="511"/>
      <c r="J1319" s="511"/>
      <c r="K1319" s="512"/>
      <c r="L1319" s="193"/>
      <c r="M1319" s="193"/>
      <c r="N1319" s="193"/>
      <c r="O1319" s="193"/>
      <c r="P1319" s="193"/>
      <c r="Q1319" s="193"/>
      <c r="R1319" s="193"/>
      <c r="S1319" s="193"/>
      <c r="T1319" s="193"/>
      <c r="U1319" s="193"/>
      <c r="V1319" s="193"/>
    </row>
    <row r="1320" spans="1:22" ht="42" customHeight="1">
      <c r="A1320" s="195" t="s">
        <v>509</v>
      </c>
      <c r="B1320" s="513" t="str">
        <f>$B$3</f>
        <v>OPTIMIZACIÓN Y MEJORAMIENTO DE LOS SISTEMAS DE ACUEDUCTO EN EL ÁREA RURAL DEL MUNICIPIO DE TUNJA-BOYACÁ</v>
      </c>
      <c r="C1320" s="514"/>
      <c r="D1320" s="514"/>
      <c r="E1320" s="514"/>
      <c r="F1320" s="514"/>
      <c r="G1320" s="514"/>
      <c r="H1320" s="514"/>
      <c r="I1320" s="514"/>
      <c r="J1320" s="514"/>
      <c r="K1320" s="515"/>
      <c r="L1320" s="193"/>
      <c r="M1320" s="193"/>
      <c r="N1320" s="193"/>
      <c r="O1320" s="193"/>
      <c r="P1320" s="193"/>
      <c r="Q1320" s="193"/>
      <c r="R1320" s="193"/>
      <c r="S1320" s="193"/>
      <c r="T1320" s="193"/>
      <c r="U1320" s="193"/>
      <c r="V1320" s="193"/>
    </row>
    <row r="1321" spans="1:22" ht="12.75" customHeight="1">
      <c r="A1321" s="516" t="s">
        <v>510</v>
      </c>
      <c r="B1321" s="517"/>
      <c r="C1321" s="518"/>
      <c r="D1321" s="519"/>
      <c r="E1321" s="519"/>
      <c r="F1321" s="517"/>
      <c r="G1321" s="520" t="s">
        <v>511</v>
      </c>
      <c r="H1321" s="517"/>
      <c r="I1321" s="520"/>
      <c r="J1321" s="519"/>
      <c r="K1321" s="521"/>
      <c r="L1321" s="193"/>
      <c r="M1321" s="193"/>
      <c r="N1321" s="193"/>
      <c r="O1321" s="193"/>
      <c r="P1321" s="193"/>
      <c r="Q1321" s="193"/>
      <c r="R1321" s="193"/>
      <c r="S1321" s="193"/>
      <c r="T1321" s="193"/>
      <c r="U1321" s="193"/>
      <c r="V1321" s="193"/>
    </row>
    <row r="1322" spans="1:22" ht="39.75" customHeight="1" thickBot="1">
      <c r="A1322" s="196" t="s">
        <v>8</v>
      </c>
      <c r="B1322" s="522" t="s">
        <v>358</v>
      </c>
      <c r="C1322" s="523"/>
      <c r="D1322" s="524" t="s">
        <v>10</v>
      </c>
      <c r="E1322" s="525"/>
      <c r="F1322" s="523"/>
      <c r="G1322" s="526" t="s">
        <v>379</v>
      </c>
      <c r="H1322" s="525"/>
      <c r="I1322" s="525"/>
      <c r="J1322" s="197" t="s">
        <v>9</v>
      </c>
      <c r="K1322" s="198" t="s">
        <v>9</v>
      </c>
      <c r="L1322" s="193"/>
      <c r="M1322" s="193"/>
      <c r="N1322" s="193"/>
      <c r="O1322" s="193"/>
      <c r="P1322" s="193"/>
      <c r="Q1322" s="193"/>
      <c r="R1322" s="193"/>
      <c r="S1322" s="193"/>
      <c r="T1322" s="193"/>
      <c r="U1322" s="193"/>
      <c r="V1322" s="193"/>
    </row>
    <row r="1323" spans="1:22" ht="12.75" customHeight="1">
      <c r="A1323" s="527" t="s">
        <v>512</v>
      </c>
      <c r="B1323" s="528"/>
      <c r="C1323" s="531" t="s">
        <v>5</v>
      </c>
      <c r="D1323" s="533" t="s">
        <v>513</v>
      </c>
      <c r="E1323" s="534"/>
      <c r="F1323" s="530"/>
      <c r="G1323" s="531" t="s">
        <v>11</v>
      </c>
      <c r="H1323" s="535" t="s">
        <v>514</v>
      </c>
      <c r="I1323" s="511"/>
      <c r="J1323" s="511"/>
      <c r="K1323" s="512"/>
      <c r="L1323" s="193"/>
      <c r="M1323" s="193"/>
      <c r="N1323" s="193"/>
      <c r="O1323" s="193"/>
      <c r="P1323" s="193"/>
      <c r="Q1323" s="193"/>
      <c r="R1323" s="193"/>
      <c r="S1323" s="193"/>
      <c r="T1323" s="193"/>
      <c r="U1323" s="193"/>
      <c r="V1323" s="193"/>
    </row>
    <row r="1324" spans="1:22" ht="12.75" customHeight="1">
      <c r="A1324" s="510"/>
      <c r="B1324" s="528"/>
      <c r="C1324" s="558"/>
      <c r="D1324" s="226" t="s">
        <v>515</v>
      </c>
      <c r="E1324" s="226" t="s">
        <v>516</v>
      </c>
      <c r="F1324" s="226" t="s">
        <v>517</v>
      </c>
      <c r="G1324" s="558"/>
      <c r="H1324" s="536"/>
      <c r="I1324" s="534"/>
      <c r="J1324" s="534"/>
      <c r="K1324" s="537"/>
      <c r="L1324" s="193"/>
      <c r="M1324" s="193"/>
      <c r="N1324" s="193"/>
      <c r="O1324" s="193"/>
      <c r="P1324" s="193"/>
      <c r="Q1324" s="193"/>
      <c r="R1324" s="193"/>
      <c r="S1324" s="193"/>
      <c r="T1324" s="193"/>
      <c r="U1324" s="193"/>
      <c r="V1324" s="193"/>
    </row>
    <row r="1325" spans="1:22" ht="12.75" customHeight="1">
      <c r="A1325" s="569" t="s">
        <v>570</v>
      </c>
      <c r="B1325" s="539"/>
      <c r="C1325" s="201">
        <v>24</v>
      </c>
      <c r="D1325" s="202"/>
      <c r="E1325" s="203"/>
      <c r="F1325" s="229"/>
      <c r="G1325" s="237">
        <f>C1325</f>
        <v>24</v>
      </c>
      <c r="H1325" s="206"/>
      <c r="I1325" s="206"/>
      <c r="J1325" s="206"/>
      <c r="K1325" s="207"/>
      <c r="L1325" s="193"/>
      <c r="M1325" s="193"/>
      <c r="N1325" s="193"/>
      <c r="O1325" s="193"/>
      <c r="P1325" s="193"/>
      <c r="Q1325" s="193"/>
      <c r="R1325" s="193"/>
      <c r="S1325" s="193"/>
      <c r="T1325" s="193"/>
      <c r="U1325" s="193"/>
      <c r="V1325" s="193"/>
    </row>
    <row r="1326" spans="1:22" ht="12.75" customHeight="1">
      <c r="A1326" s="538"/>
      <c r="B1326" s="539"/>
      <c r="C1326" s="201"/>
      <c r="D1326" s="202"/>
      <c r="E1326" s="203"/>
      <c r="F1326" s="229"/>
      <c r="G1326" s="237"/>
      <c r="H1326" s="206"/>
      <c r="I1326" s="206"/>
      <c r="J1326" s="206"/>
      <c r="K1326" s="207"/>
      <c r="L1326" s="193"/>
      <c r="M1326" s="193"/>
      <c r="N1326" s="193"/>
      <c r="O1326" s="193"/>
      <c r="P1326" s="193"/>
      <c r="Q1326" s="193"/>
      <c r="R1326" s="193"/>
      <c r="S1326" s="193"/>
      <c r="T1326" s="193"/>
      <c r="U1326" s="193"/>
      <c r="V1326" s="193"/>
    </row>
    <row r="1327" spans="1:22" ht="15" customHeight="1">
      <c r="A1327" s="540"/>
      <c r="B1327" s="559"/>
      <c r="C1327" s="209"/>
      <c r="D1327" s="239"/>
      <c r="E1327" s="239"/>
      <c r="F1327" s="239"/>
      <c r="G1327" s="237"/>
      <c r="K1327" s="207"/>
    </row>
    <row r="1328" spans="1:22" ht="12.75" customHeight="1" thickBot="1">
      <c r="A1328" s="541" t="s">
        <v>11</v>
      </c>
      <c r="B1328" s="534"/>
      <c r="C1328" s="534"/>
      <c r="D1328" s="534"/>
      <c r="E1328" s="534"/>
      <c r="F1328" s="530"/>
      <c r="G1328" s="253">
        <f>ROUNDUP((SUM(G1325:G1327)),2)</f>
        <v>24</v>
      </c>
      <c r="H1328" s="199"/>
      <c r="I1328" s="212"/>
      <c r="J1328" s="212"/>
      <c r="K1328" s="213"/>
      <c r="L1328" s="193"/>
      <c r="N1328" s="193"/>
      <c r="O1328" s="193"/>
      <c r="P1328" s="193"/>
      <c r="Q1328" s="193"/>
      <c r="R1328" s="193"/>
      <c r="S1328" s="193"/>
      <c r="T1328" s="193"/>
      <c r="U1328" s="193"/>
      <c r="V1328" s="193"/>
    </row>
    <row r="1329" spans="1:22" ht="12.75" customHeight="1" thickBot="1">
      <c r="A1329" s="542"/>
      <c r="B1329" s="543"/>
      <c r="C1329" s="543"/>
      <c r="D1329" s="543"/>
      <c r="E1329" s="543"/>
      <c r="F1329" s="543"/>
      <c r="G1329" s="543"/>
      <c r="H1329" s="543"/>
      <c r="I1329" s="543"/>
      <c r="J1329" s="543"/>
      <c r="K1329" s="544"/>
      <c r="L1329" s="193"/>
      <c r="M1329" s="193"/>
      <c r="N1329" s="193"/>
      <c r="O1329" s="193"/>
      <c r="P1329" s="193"/>
      <c r="Q1329" s="193"/>
      <c r="R1329" s="193"/>
      <c r="S1329" s="193"/>
      <c r="T1329" s="193"/>
      <c r="U1329" s="193"/>
      <c r="V1329" s="193"/>
    </row>
    <row r="1330" spans="1:22" ht="12.75" customHeight="1">
      <c r="A1330" s="214"/>
      <c r="B1330" s="215"/>
      <c r="C1330" s="215"/>
      <c r="D1330" s="215"/>
      <c r="E1330" s="215"/>
      <c r="F1330" s="215"/>
      <c r="G1330" s="215"/>
      <c r="H1330" s="215"/>
      <c r="I1330" s="215"/>
      <c r="J1330" s="215"/>
      <c r="K1330" s="216"/>
      <c r="L1330" s="193"/>
      <c r="M1330" s="193"/>
      <c r="N1330" s="193"/>
      <c r="O1330" s="193"/>
      <c r="P1330" s="193"/>
      <c r="Q1330" s="193"/>
      <c r="R1330" s="193"/>
      <c r="S1330" s="193"/>
      <c r="T1330" s="193"/>
      <c r="U1330" s="193"/>
      <c r="V1330" s="193"/>
    </row>
    <row r="1331" spans="1:22" ht="50.25" customHeight="1">
      <c r="A1331" s="545"/>
      <c r="B1331" s="546"/>
      <c r="C1331" s="546"/>
      <c r="D1331" s="546"/>
      <c r="E1331" s="546"/>
      <c r="F1331" s="546"/>
      <c r="G1331" s="546"/>
      <c r="H1331" s="546"/>
      <c r="I1331" s="546"/>
      <c r="J1331" s="193"/>
      <c r="K1331" s="217"/>
      <c r="L1331" s="193"/>
      <c r="M1331" s="193"/>
      <c r="N1331" s="193"/>
      <c r="O1331" s="193"/>
      <c r="P1331" s="193"/>
      <c r="Q1331" s="193"/>
      <c r="R1331" s="193"/>
      <c r="S1331" s="193"/>
      <c r="T1331" s="193"/>
      <c r="U1331" s="193"/>
      <c r="V1331" s="193"/>
    </row>
    <row r="1332" spans="1:22" ht="12.75" customHeight="1">
      <c r="A1332" s="547" t="s">
        <v>519</v>
      </c>
      <c r="B1332" s="546"/>
      <c r="C1332" s="546"/>
      <c r="D1332" s="219"/>
      <c r="E1332" s="219"/>
      <c r="F1332" s="548" t="s">
        <v>519</v>
      </c>
      <c r="G1332" s="546"/>
      <c r="H1332" s="546"/>
      <c r="I1332" s="219"/>
      <c r="J1332" s="193"/>
      <c r="K1332" s="217"/>
      <c r="L1332" s="193"/>
      <c r="M1332" s="193"/>
      <c r="N1332" s="193"/>
      <c r="O1332" s="193"/>
      <c r="P1332" s="193"/>
      <c r="Q1332" s="193"/>
      <c r="R1332" s="193"/>
      <c r="S1332" s="193"/>
      <c r="T1332" s="193"/>
      <c r="U1332" s="193"/>
      <c r="V1332" s="193"/>
    </row>
    <row r="1333" spans="1:22" ht="12.75" customHeight="1" thickBot="1">
      <c r="A1333" s="549" t="s">
        <v>520</v>
      </c>
      <c r="B1333" s="550"/>
      <c r="C1333" s="550"/>
      <c r="D1333" s="220"/>
      <c r="E1333" s="220"/>
      <c r="F1333" s="551" t="s">
        <v>520</v>
      </c>
      <c r="G1333" s="550"/>
      <c r="H1333" s="550"/>
      <c r="I1333" s="220"/>
      <c r="J1333" s="221"/>
      <c r="K1333" s="222"/>
      <c r="L1333" s="193"/>
      <c r="M1333" s="193"/>
      <c r="N1333" s="193"/>
      <c r="O1333" s="193"/>
      <c r="P1333" s="193"/>
      <c r="Q1333" s="193"/>
      <c r="R1333" s="193"/>
      <c r="S1333" s="193"/>
      <c r="T1333" s="193"/>
      <c r="U1333" s="193"/>
      <c r="V1333" s="193"/>
    </row>
    <row r="1334" spans="1:22" ht="12.75" customHeight="1">
      <c r="A1334" s="507" t="s">
        <v>508</v>
      </c>
      <c r="B1334" s="508"/>
      <c r="C1334" s="508"/>
      <c r="D1334" s="508"/>
      <c r="E1334" s="508"/>
      <c r="F1334" s="508"/>
      <c r="G1334" s="508"/>
      <c r="H1334" s="508"/>
      <c r="I1334" s="508"/>
      <c r="J1334" s="508"/>
      <c r="K1334" s="509"/>
      <c r="L1334" s="193"/>
      <c r="M1334" s="193"/>
      <c r="N1334" s="193"/>
      <c r="O1334" s="193"/>
      <c r="P1334" s="193"/>
      <c r="Q1334" s="193"/>
      <c r="R1334" s="193"/>
      <c r="S1334" s="193"/>
      <c r="T1334" s="193"/>
      <c r="U1334" s="193"/>
      <c r="V1334" s="193"/>
    </row>
    <row r="1335" spans="1:22" ht="12.75" customHeight="1" thickBot="1">
      <c r="A1335" s="510"/>
      <c r="B1335" s="511"/>
      <c r="C1335" s="511"/>
      <c r="D1335" s="511"/>
      <c r="E1335" s="511"/>
      <c r="F1335" s="511"/>
      <c r="G1335" s="511"/>
      <c r="H1335" s="511"/>
      <c r="I1335" s="511"/>
      <c r="J1335" s="511"/>
      <c r="K1335" s="512"/>
      <c r="L1335" s="193"/>
      <c r="M1335" s="193"/>
      <c r="N1335" s="193"/>
      <c r="O1335" s="193"/>
      <c r="P1335" s="193"/>
      <c r="Q1335" s="193"/>
      <c r="R1335" s="193"/>
      <c r="S1335" s="193"/>
      <c r="T1335" s="193"/>
      <c r="U1335" s="193"/>
      <c r="V1335" s="193"/>
    </row>
    <row r="1336" spans="1:22" ht="42" customHeight="1">
      <c r="A1336" s="195" t="s">
        <v>509</v>
      </c>
      <c r="B1336" s="513" t="str">
        <f>$B$3</f>
        <v>OPTIMIZACIÓN Y MEJORAMIENTO DE LOS SISTEMAS DE ACUEDUCTO EN EL ÁREA RURAL DEL MUNICIPIO DE TUNJA-BOYACÁ</v>
      </c>
      <c r="C1336" s="514"/>
      <c r="D1336" s="514"/>
      <c r="E1336" s="514"/>
      <c r="F1336" s="514"/>
      <c r="G1336" s="514"/>
      <c r="H1336" s="514"/>
      <c r="I1336" s="514"/>
      <c r="J1336" s="514"/>
      <c r="K1336" s="515"/>
      <c r="L1336" s="193"/>
      <c r="M1336" s="193"/>
      <c r="N1336" s="193"/>
      <c r="O1336" s="193"/>
      <c r="P1336" s="193"/>
      <c r="Q1336" s="193"/>
      <c r="R1336" s="193"/>
      <c r="S1336" s="193"/>
      <c r="T1336" s="193"/>
      <c r="U1336" s="193"/>
      <c r="V1336" s="193"/>
    </row>
    <row r="1337" spans="1:22" ht="12.75" customHeight="1">
      <c r="A1337" s="516" t="s">
        <v>510</v>
      </c>
      <c r="B1337" s="517"/>
      <c r="C1337" s="518"/>
      <c r="D1337" s="519"/>
      <c r="E1337" s="519"/>
      <c r="F1337" s="517"/>
      <c r="G1337" s="520" t="s">
        <v>511</v>
      </c>
      <c r="H1337" s="517"/>
      <c r="I1337" s="520"/>
      <c r="J1337" s="519"/>
      <c r="K1337" s="521"/>
      <c r="L1337" s="193"/>
      <c r="M1337" s="193"/>
      <c r="N1337" s="193"/>
      <c r="O1337" s="193"/>
      <c r="P1337" s="193"/>
      <c r="Q1337" s="193"/>
      <c r="R1337" s="193"/>
      <c r="S1337" s="193"/>
      <c r="T1337" s="193"/>
      <c r="U1337" s="193"/>
      <c r="V1337" s="193"/>
    </row>
    <row r="1338" spans="1:22" ht="39.75" customHeight="1" thickBot="1">
      <c r="A1338" s="196" t="s">
        <v>8</v>
      </c>
      <c r="B1338" s="522" t="s">
        <v>41</v>
      </c>
      <c r="C1338" s="523"/>
      <c r="D1338" s="524" t="s">
        <v>10</v>
      </c>
      <c r="E1338" s="525"/>
      <c r="F1338" s="523"/>
      <c r="G1338" s="526" t="s">
        <v>320</v>
      </c>
      <c r="H1338" s="525"/>
      <c r="I1338" s="525"/>
      <c r="J1338" s="197" t="s">
        <v>9</v>
      </c>
      <c r="K1338" s="198" t="s">
        <v>12</v>
      </c>
      <c r="L1338" s="193"/>
      <c r="M1338" s="193"/>
      <c r="N1338" s="193"/>
      <c r="O1338" s="193"/>
      <c r="P1338" s="193"/>
      <c r="Q1338" s="193"/>
      <c r="R1338" s="193"/>
      <c r="S1338" s="193"/>
      <c r="T1338" s="193"/>
      <c r="U1338" s="193"/>
      <c r="V1338" s="193"/>
    </row>
    <row r="1339" spans="1:22" ht="12.75" customHeight="1">
      <c r="A1339" s="527" t="s">
        <v>512</v>
      </c>
      <c r="B1339" s="528"/>
      <c r="C1339" s="531" t="s">
        <v>5</v>
      </c>
      <c r="D1339" s="533" t="s">
        <v>513</v>
      </c>
      <c r="E1339" s="534"/>
      <c r="F1339" s="530"/>
      <c r="G1339" s="531" t="s">
        <v>11</v>
      </c>
      <c r="H1339" s="535" t="s">
        <v>514</v>
      </c>
      <c r="I1339" s="511"/>
      <c r="J1339" s="511"/>
      <c r="K1339" s="512"/>
      <c r="L1339" s="193"/>
      <c r="M1339" s="193"/>
      <c r="N1339" s="193"/>
      <c r="O1339" s="193"/>
      <c r="P1339" s="193"/>
      <c r="Q1339" s="193"/>
      <c r="R1339" s="193"/>
      <c r="S1339" s="193"/>
      <c r="T1339" s="193"/>
      <c r="U1339" s="193"/>
      <c r="V1339" s="193"/>
    </row>
    <row r="1340" spans="1:22" ht="12.75" customHeight="1">
      <c r="A1340" s="510"/>
      <c r="B1340" s="528"/>
      <c r="C1340" s="558"/>
      <c r="D1340" s="226" t="s">
        <v>515</v>
      </c>
      <c r="E1340" s="226" t="s">
        <v>516</v>
      </c>
      <c r="F1340" s="226" t="s">
        <v>517</v>
      </c>
      <c r="G1340" s="558"/>
      <c r="H1340" s="536"/>
      <c r="I1340" s="534"/>
      <c r="J1340" s="534"/>
      <c r="K1340" s="537"/>
      <c r="L1340" s="193"/>
      <c r="M1340" s="193"/>
      <c r="N1340" s="193"/>
      <c r="O1340" s="193"/>
      <c r="P1340" s="193"/>
      <c r="Q1340" s="193"/>
      <c r="R1340" s="193"/>
      <c r="S1340" s="193"/>
      <c r="T1340" s="193"/>
      <c r="U1340" s="193"/>
      <c r="V1340" s="193"/>
    </row>
    <row r="1341" spans="1:22" ht="12.75" customHeight="1">
      <c r="A1341" s="538" t="s">
        <v>555</v>
      </c>
      <c r="B1341" s="539"/>
      <c r="C1341" s="201">
        <v>23.94</v>
      </c>
      <c r="D1341" s="202"/>
      <c r="E1341" s="203"/>
      <c r="F1341" s="229"/>
      <c r="G1341" s="237">
        <f>C1341</f>
        <v>23.94</v>
      </c>
      <c r="H1341" s="206"/>
      <c r="I1341" s="206"/>
      <c r="J1341" s="206"/>
      <c r="K1341" s="207"/>
      <c r="L1341" s="193"/>
      <c r="M1341" s="193"/>
      <c r="N1341" s="193"/>
      <c r="O1341" s="193"/>
      <c r="P1341" s="193"/>
      <c r="Q1341" s="193"/>
      <c r="R1341" s="193"/>
      <c r="S1341" s="193"/>
      <c r="T1341" s="193"/>
      <c r="U1341" s="193"/>
      <c r="V1341" s="193"/>
    </row>
    <row r="1342" spans="1:22" ht="12.75" customHeight="1">
      <c r="A1342" s="538"/>
      <c r="B1342" s="539"/>
      <c r="C1342" s="201">
        <v>39.9</v>
      </c>
      <c r="D1342" s="202"/>
      <c r="E1342" s="203"/>
      <c r="F1342" s="229"/>
      <c r="G1342" s="237">
        <f>C1342</f>
        <v>39.9</v>
      </c>
      <c r="H1342" s="206"/>
      <c r="I1342" s="206"/>
      <c r="J1342" s="206"/>
      <c r="K1342" s="207"/>
      <c r="L1342" s="193"/>
      <c r="M1342" s="193"/>
      <c r="N1342" s="193"/>
      <c r="O1342" s="193"/>
      <c r="P1342" s="193"/>
      <c r="Q1342" s="193"/>
      <c r="R1342" s="193"/>
      <c r="S1342" s="193"/>
      <c r="T1342" s="193"/>
      <c r="U1342" s="193"/>
      <c r="V1342" s="193"/>
    </row>
    <row r="1343" spans="1:22" ht="15" customHeight="1">
      <c r="A1343" s="540"/>
      <c r="B1343" s="559"/>
      <c r="C1343" s="209">
        <v>15.96</v>
      </c>
      <c r="D1343" s="239"/>
      <c r="E1343" s="239"/>
      <c r="F1343" s="239"/>
      <c r="G1343" s="237">
        <f>C1343</f>
        <v>15.96</v>
      </c>
      <c r="K1343" s="207"/>
    </row>
    <row r="1344" spans="1:22" ht="12.75" customHeight="1" thickBot="1">
      <c r="A1344" s="541" t="s">
        <v>11</v>
      </c>
      <c r="B1344" s="534"/>
      <c r="C1344" s="534"/>
      <c r="D1344" s="534"/>
      <c r="E1344" s="534"/>
      <c r="F1344" s="530"/>
      <c r="G1344" s="253">
        <f>ROUNDUP((SUM(G1341:G1343)),2)</f>
        <v>79.8</v>
      </c>
      <c r="H1344" s="199"/>
      <c r="I1344" s="212"/>
      <c r="J1344" s="212"/>
      <c r="K1344" s="213"/>
      <c r="L1344" s="193"/>
      <c r="N1344" s="193"/>
      <c r="O1344" s="193"/>
      <c r="P1344" s="193"/>
      <c r="Q1344" s="193"/>
      <c r="R1344" s="193"/>
      <c r="S1344" s="193"/>
      <c r="T1344" s="193"/>
      <c r="U1344" s="193"/>
      <c r="V1344" s="193"/>
    </row>
    <row r="1345" spans="1:22" ht="12.75" customHeight="1" thickBot="1">
      <c r="A1345" s="542"/>
      <c r="B1345" s="543"/>
      <c r="C1345" s="543"/>
      <c r="D1345" s="543"/>
      <c r="E1345" s="543"/>
      <c r="F1345" s="543"/>
      <c r="G1345" s="543"/>
      <c r="H1345" s="543"/>
      <c r="I1345" s="543"/>
      <c r="J1345" s="543"/>
      <c r="K1345" s="544"/>
      <c r="L1345" s="193"/>
      <c r="M1345" s="193"/>
      <c r="N1345" s="193"/>
      <c r="O1345" s="193"/>
      <c r="P1345" s="193"/>
      <c r="Q1345" s="193"/>
      <c r="R1345" s="193"/>
      <c r="S1345" s="193"/>
      <c r="T1345" s="193"/>
      <c r="U1345" s="193"/>
      <c r="V1345" s="193"/>
    </row>
    <row r="1346" spans="1:22" ht="12.75" customHeight="1">
      <c r="A1346" s="214"/>
      <c r="B1346" s="215"/>
      <c r="C1346" s="215"/>
      <c r="D1346" s="215"/>
      <c r="E1346" s="215"/>
      <c r="F1346" s="215"/>
      <c r="G1346" s="215"/>
      <c r="H1346" s="215"/>
      <c r="I1346" s="215"/>
      <c r="J1346" s="215"/>
      <c r="K1346" s="216"/>
      <c r="L1346" s="193"/>
      <c r="M1346" s="193"/>
      <c r="N1346" s="193"/>
      <c r="O1346" s="193"/>
      <c r="P1346" s="193"/>
      <c r="Q1346" s="193"/>
      <c r="R1346" s="193"/>
      <c r="S1346" s="193"/>
      <c r="T1346" s="193"/>
      <c r="U1346" s="193"/>
      <c r="V1346" s="193"/>
    </row>
    <row r="1347" spans="1:22" ht="50.25" customHeight="1">
      <c r="A1347" s="545"/>
      <c r="B1347" s="546"/>
      <c r="C1347" s="546"/>
      <c r="D1347" s="546"/>
      <c r="E1347" s="546"/>
      <c r="F1347" s="546"/>
      <c r="G1347" s="546"/>
      <c r="H1347" s="546"/>
      <c r="I1347" s="546"/>
      <c r="J1347" s="193"/>
      <c r="K1347" s="217"/>
      <c r="L1347" s="193"/>
      <c r="M1347" s="193"/>
      <c r="N1347" s="193"/>
      <c r="O1347" s="193"/>
      <c r="P1347" s="193"/>
      <c r="Q1347" s="193"/>
      <c r="R1347" s="193"/>
      <c r="S1347" s="193"/>
      <c r="T1347" s="193"/>
      <c r="U1347" s="193"/>
      <c r="V1347" s="193"/>
    </row>
    <row r="1348" spans="1:22" ht="12.75" customHeight="1">
      <c r="A1348" s="547" t="s">
        <v>519</v>
      </c>
      <c r="B1348" s="546"/>
      <c r="C1348" s="546"/>
      <c r="D1348" s="219"/>
      <c r="E1348" s="219"/>
      <c r="F1348" s="548" t="s">
        <v>519</v>
      </c>
      <c r="G1348" s="546"/>
      <c r="H1348" s="546"/>
      <c r="I1348" s="219"/>
      <c r="J1348" s="193"/>
      <c r="K1348" s="217"/>
      <c r="L1348" s="193"/>
      <c r="M1348" s="193"/>
      <c r="N1348" s="193"/>
      <c r="O1348" s="193"/>
      <c r="P1348" s="193"/>
      <c r="Q1348" s="193"/>
      <c r="R1348" s="193"/>
      <c r="S1348" s="193"/>
      <c r="T1348" s="193"/>
      <c r="U1348" s="193"/>
      <c r="V1348" s="193"/>
    </row>
    <row r="1349" spans="1:22" ht="12.75" customHeight="1" thickBot="1">
      <c r="A1349" s="549" t="s">
        <v>520</v>
      </c>
      <c r="B1349" s="550"/>
      <c r="C1349" s="550"/>
      <c r="D1349" s="220"/>
      <c r="E1349" s="220"/>
      <c r="F1349" s="551" t="s">
        <v>520</v>
      </c>
      <c r="G1349" s="550"/>
      <c r="H1349" s="550"/>
      <c r="I1349" s="220"/>
      <c r="J1349" s="221"/>
      <c r="K1349" s="222"/>
      <c r="L1349" s="193"/>
      <c r="M1349" s="193"/>
      <c r="N1349" s="193"/>
      <c r="O1349" s="193"/>
      <c r="P1349" s="193"/>
      <c r="Q1349" s="193"/>
      <c r="R1349" s="193"/>
      <c r="S1349" s="193"/>
      <c r="T1349" s="193"/>
      <c r="U1349" s="193"/>
      <c r="V1349" s="193"/>
    </row>
    <row r="1350" spans="1:22" ht="12.75" customHeight="1">
      <c r="A1350" s="507" t="s">
        <v>508</v>
      </c>
      <c r="B1350" s="508"/>
      <c r="C1350" s="508"/>
      <c r="D1350" s="508"/>
      <c r="E1350" s="508"/>
      <c r="F1350" s="508"/>
      <c r="G1350" s="508"/>
      <c r="H1350" s="508"/>
      <c r="I1350" s="508"/>
      <c r="J1350" s="508"/>
      <c r="K1350" s="509"/>
      <c r="L1350" s="193"/>
      <c r="M1350" s="193"/>
      <c r="N1350" s="193"/>
      <c r="O1350" s="193"/>
      <c r="P1350" s="193"/>
      <c r="Q1350" s="193"/>
      <c r="R1350" s="193"/>
      <c r="S1350" s="193"/>
      <c r="T1350" s="193"/>
      <c r="U1350" s="193"/>
      <c r="V1350" s="193"/>
    </row>
    <row r="1351" spans="1:22" ht="12.75" customHeight="1" thickBot="1">
      <c r="A1351" s="510"/>
      <c r="B1351" s="511"/>
      <c r="C1351" s="511"/>
      <c r="D1351" s="511"/>
      <c r="E1351" s="511"/>
      <c r="F1351" s="511"/>
      <c r="G1351" s="511"/>
      <c r="H1351" s="511"/>
      <c r="I1351" s="511"/>
      <c r="J1351" s="511"/>
      <c r="K1351" s="512"/>
      <c r="L1351" s="193"/>
      <c r="M1351" s="193"/>
      <c r="N1351" s="193"/>
      <c r="O1351" s="193"/>
      <c r="P1351" s="193"/>
      <c r="Q1351" s="193"/>
      <c r="R1351" s="193"/>
      <c r="S1351" s="193"/>
      <c r="T1351" s="193"/>
      <c r="U1351" s="193"/>
      <c r="V1351" s="193"/>
    </row>
    <row r="1352" spans="1:22" ht="42" customHeight="1">
      <c r="A1352" s="195" t="s">
        <v>509</v>
      </c>
      <c r="B1352" s="513" t="str">
        <f>$B$3</f>
        <v>OPTIMIZACIÓN Y MEJORAMIENTO DE LOS SISTEMAS DE ACUEDUCTO EN EL ÁREA RURAL DEL MUNICIPIO DE TUNJA-BOYACÁ</v>
      </c>
      <c r="C1352" s="514"/>
      <c r="D1352" s="514"/>
      <c r="E1352" s="514"/>
      <c r="F1352" s="514"/>
      <c r="G1352" s="514"/>
      <c r="H1352" s="514"/>
      <c r="I1352" s="514"/>
      <c r="J1352" s="514"/>
      <c r="K1352" s="515"/>
      <c r="L1352" s="193"/>
      <c r="M1352" s="193"/>
      <c r="N1352" s="193"/>
      <c r="O1352" s="193"/>
      <c r="P1352" s="193"/>
      <c r="Q1352" s="193"/>
      <c r="R1352" s="193"/>
      <c r="S1352" s="193"/>
      <c r="T1352" s="193"/>
      <c r="U1352" s="193"/>
      <c r="V1352" s="193"/>
    </row>
    <row r="1353" spans="1:22" ht="12.75" customHeight="1">
      <c r="A1353" s="516" t="s">
        <v>510</v>
      </c>
      <c r="B1353" s="517"/>
      <c r="C1353" s="518"/>
      <c r="D1353" s="519"/>
      <c r="E1353" s="519"/>
      <c r="F1353" s="517"/>
      <c r="G1353" s="520" t="s">
        <v>511</v>
      </c>
      <c r="H1353" s="517"/>
      <c r="I1353" s="520"/>
      <c r="J1353" s="519"/>
      <c r="K1353" s="521"/>
      <c r="L1353" s="193"/>
      <c r="M1353" s="193"/>
      <c r="N1353" s="193"/>
      <c r="O1353" s="193"/>
      <c r="P1353" s="193"/>
      <c r="Q1353" s="193"/>
      <c r="R1353" s="193"/>
      <c r="S1353" s="193"/>
      <c r="T1353" s="193"/>
      <c r="U1353" s="193"/>
      <c r="V1353" s="193"/>
    </row>
    <row r="1354" spans="1:22" ht="39.75" customHeight="1" thickBot="1">
      <c r="A1354" s="196" t="s">
        <v>8</v>
      </c>
      <c r="B1354" s="522" t="s">
        <v>42</v>
      </c>
      <c r="C1354" s="523"/>
      <c r="D1354" s="524" t="s">
        <v>10</v>
      </c>
      <c r="E1354" s="525"/>
      <c r="F1354" s="523"/>
      <c r="G1354" s="526" t="s">
        <v>276</v>
      </c>
      <c r="H1354" s="525"/>
      <c r="I1354" s="525"/>
      <c r="J1354" s="197" t="s">
        <v>9</v>
      </c>
      <c r="K1354" s="198" t="s">
        <v>9</v>
      </c>
      <c r="L1354" s="193"/>
      <c r="M1354" s="193"/>
      <c r="N1354" s="193"/>
      <c r="O1354" s="193"/>
      <c r="P1354" s="193"/>
      <c r="Q1354" s="193"/>
      <c r="R1354" s="193"/>
      <c r="S1354" s="193"/>
      <c r="T1354" s="193"/>
      <c r="U1354" s="193"/>
      <c r="V1354" s="193"/>
    </row>
    <row r="1355" spans="1:22" ht="12.75" customHeight="1">
      <c r="A1355" s="527" t="s">
        <v>512</v>
      </c>
      <c r="B1355" s="528"/>
      <c r="C1355" s="531" t="s">
        <v>5</v>
      </c>
      <c r="D1355" s="533" t="s">
        <v>513</v>
      </c>
      <c r="E1355" s="534"/>
      <c r="F1355" s="530"/>
      <c r="G1355" s="531" t="s">
        <v>11</v>
      </c>
      <c r="H1355" s="535" t="s">
        <v>514</v>
      </c>
      <c r="I1355" s="511"/>
      <c r="J1355" s="511"/>
      <c r="K1355" s="512"/>
      <c r="L1355" s="193"/>
      <c r="M1355" s="193"/>
      <c r="N1355" s="193"/>
      <c r="O1355" s="193"/>
      <c r="P1355" s="193"/>
      <c r="Q1355" s="193"/>
      <c r="R1355" s="193"/>
      <c r="S1355" s="193"/>
      <c r="T1355" s="193"/>
      <c r="U1355" s="193"/>
      <c r="V1355" s="193"/>
    </row>
    <row r="1356" spans="1:22" ht="12.75" customHeight="1">
      <c r="A1356" s="510"/>
      <c r="B1356" s="528"/>
      <c r="C1356" s="558"/>
      <c r="D1356" s="226" t="s">
        <v>515</v>
      </c>
      <c r="E1356" s="226" t="s">
        <v>516</v>
      </c>
      <c r="F1356" s="226" t="s">
        <v>517</v>
      </c>
      <c r="G1356" s="558"/>
      <c r="H1356" s="536"/>
      <c r="I1356" s="534"/>
      <c r="J1356" s="534"/>
      <c r="K1356" s="537"/>
      <c r="L1356" s="193"/>
      <c r="M1356" s="193"/>
      <c r="N1356" s="193"/>
      <c r="O1356" s="193"/>
      <c r="P1356" s="193"/>
      <c r="Q1356" s="193"/>
      <c r="R1356" s="193"/>
      <c r="S1356" s="193"/>
      <c r="T1356" s="193"/>
      <c r="U1356" s="193"/>
      <c r="V1356" s="193"/>
    </row>
    <row r="1357" spans="1:22" ht="12.75" customHeight="1">
      <c r="A1357" s="538" t="s">
        <v>518</v>
      </c>
      <c r="B1357" s="539"/>
      <c r="C1357" s="201">
        <v>6</v>
      </c>
      <c r="D1357" s="202"/>
      <c r="E1357" s="203"/>
      <c r="F1357" s="229"/>
      <c r="G1357" s="237">
        <f>C1357</f>
        <v>6</v>
      </c>
      <c r="H1357" s="206"/>
      <c r="I1357" s="206"/>
      <c r="J1357" s="206"/>
      <c r="K1357" s="207"/>
      <c r="L1357" s="193"/>
      <c r="M1357" s="193"/>
      <c r="N1357" s="193"/>
      <c r="O1357" s="193"/>
      <c r="P1357" s="193"/>
      <c r="Q1357" s="193"/>
      <c r="R1357" s="193"/>
      <c r="S1357" s="193"/>
      <c r="T1357" s="193"/>
      <c r="U1357" s="193"/>
      <c r="V1357" s="193"/>
    </row>
    <row r="1358" spans="1:22" ht="12.75" customHeight="1">
      <c r="A1358" s="538"/>
      <c r="B1358" s="539"/>
      <c r="C1358" s="201"/>
      <c r="D1358" s="202"/>
      <c r="E1358" s="203"/>
      <c r="F1358" s="229"/>
      <c r="G1358" s="237"/>
      <c r="H1358" s="206"/>
      <c r="I1358" s="206"/>
      <c r="J1358" s="206"/>
      <c r="K1358" s="207"/>
      <c r="L1358" s="193"/>
      <c r="M1358" s="193"/>
      <c r="N1358" s="193"/>
      <c r="O1358" s="193"/>
      <c r="P1358" s="193"/>
      <c r="Q1358" s="193"/>
      <c r="R1358" s="193"/>
      <c r="S1358" s="193"/>
      <c r="T1358" s="193"/>
      <c r="U1358" s="193"/>
      <c r="V1358" s="193"/>
    </row>
    <row r="1359" spans="1:22" ht="15" customHeight="1">
      <c r="A1359" s="540"/>
      <c r="B1359" s="559"/>
      <c r="C1359" s="209"/>
      <c r="D1359" s="239"/>
      <c r="E1359" s="239"/>
      <c r="F1359" s="239"/>
      <c r="G1359" s="237"/>
      <c r="K1359" s="207"/>
    </row>
    <row r="1360" spans="1:22" ht="12.75" customHeight="1" thickBot="1">
      <c r="A1360" s="541" t="s">
        <v>11</v>
      </c>
      <c r="B1360" s="534"/>
      <c r="C1360" s="534"/>
      <c r="D1360" s="534"/>
      <c r="E1360" s="534"/>
      <c r="F1360" s="530"/>
      <c r="G1360" s="253">
        <f>ROUNDUP((SUM(G1357:G1359)),2)</f>
        <v>6</v>
      </c>
      <c r="H1360" s="199"/>
      <c r="I1360" s="212"/>
      <c r="J1360" s="212"/>
      <c r="K1360" s="213"/>
      <c r="L1360" s="193"/>
      <c r="N1360" s="193"/>
      <c r="O1360" s="193"/>
      <c r="P1360" s="193"/>
      <c r="Q1360" s="193"/>
      <c r="R1360" s="193"/>
      <c r="S1360" s="193"/>
      <c r="T1360" s="193"/>
      <c r="U1360" s="193"/>
      <c r="V1360" s="193"/>
    </row>
    <row r="1361" spans="1:22" ht="12.75" customHeight="1" thickBot="1">
      <c r="A1361" s="542"/>
      <c r="B1361" s="543"/>
      <c r="C1361" s="543"/>
      <c r="D1361" s="543"/>
      <c r="E1361" s="543"/>
      <c r="F1361" s="543"/>
      <c r="G1361" s="543"/>
      <c r="H1361" s="543"/>
      <c r="I1361" s="543"/>
      <c r="J1361" s="543"/>
      <c r="K1361" s="544"/>
      <c r="L1361" s="193"/>
      <c r="M1361" s="193"/>
      <c r="N1361" s="193"/>
      <c r="O1361" s="193"/>
      <c r="P1361" s="193"/>
      <c r="Q1361" s="193"/>
      <c r="R1361" s="193"/>
      <c r="S1361" s="193"/>
      <c r="T1361" s="193"/>
      <c r="U1361" s="193"/>
      <c r="V1361" s="193"/>
    </row>
    <row r="1362" spans="1:22" ht="12.75" customHeight="1">
      <c r="A1362" s="214"/>
      <c r="B1362" s="215"/>
      <c r="C1362" s="215"/>
      <c r="D1362" s="215"/>
      <c r="E1362" s="215"/>
      <c r="F1362" s="215"/>
      <c r="G1362" s="215"/>
      <c r="H1362" s="215"/>
      <c r="I1362" s="215"/>
      <c r="J1362" s="215"/>
      <c r="K1362" s="216"/>
      <c r="L1362" s="193"/>
      <c r="M1362" s="193"/>
      <c r="N1362" s="193"/>
      <c r="O1362" s="193"/>
      <c r="P1362" s="193"/>
      <c r="Q1362" s="193"/>
      <c r="R1362" s="193"/>
      <c r="S1362" s="193"/>
      <c r="T1362" s="193"/>
      <c r="U1362" s="193"/>
      <c r="V1362" s="193"/>
    </row>
    <row r="1363" spans="1:22" ht="50.25" customHeight="1">
      <c r="A1363" s="545"/>
      <c r="B1363" s="546"/>
      <c r="C1363" s="546"/>
      <c r="D1363" s="546"/>
      <c r="E1363" s="546"/>
      <c r="F1363" s="546"/>
      <c r="G1363" s="546"/>
      <c r="H1363" s="546"/>
      <c r="I1363" s="546"/>
      <c r="J1363" s="193"/>
      <c r="K1363" s="217"/>
      <c r="L1363" s="193"/>
      <c r="M1363" s="193"/>
      <c r="N1363" s="193"/>
      <c r="O1363" s="193"/>
      <c r="P1363" s="193"/>
      <c r="Q1363" s="193"/>
      <c r="R1363" s="193"/>
      <c r="S1363" s="193"/>
      <c r="T1363" s="193"/>
      <c r="U1363" s="193"/>
      <c r="V1363" s="193"/>
    </row>
    <row r="1364" spans="1:22" ht="12.75" customHeight="1">
      <c r="A1364" s="547" t="s">
        <v>519</v>
      </c>
      <c r="B1364" s="546"/>
      <c r="C1364" s="546"/>
      <c r="D1364" s="219"/>
      <c r="E1364" s="219"/>
      <c r="F1364" s="548" t="s">
        <v>519</v>
      </c>
      <c r="G1364" s="546"/>
      <c r="H1364" s="546"/>
      <c r="I1364" s="219"/>
      <c r="J1364" s="193"/>
      <c r="K1364" s="217"/>
      <c r="L1364" s="193"/>
      <c r="M1364" s="193"/>
      <c r="N1364" s="193"/>
      <c r="O1364" s="193"/>
      <c r="P1364" s="193"/>
      <c r="Q1364" s="193"/>
      <c r="R1364" s="193"/>
      <c r="S1364" s="193"/>
      <c r="T1364" s="193"/>
      <c r="U1364" s="193"/>
      <c r="V1364" s="193"/>
    </row>
    <row r="1365" spans="1:22" ht="12.75" customHeight="1" thickBot="1">
      <c r="A1365" s="549" t="s">
        <v>520</v>
      </c>
      <c r="B1365" s="550"/>
      <c r="C1365" s="550"/>
      <c r="D1365" s="220"/>
      <c r="E1365" s="220"/>
      <c r="F1365" s="551" t="s">
        <v>520</v>
      </c>
      <c r="G1365" s="550"/>
      <c r="H1365" s="550"/>
      <c r="I1365" s="220"/>
      <c r="J1365" s="221"/>
      <c r="K1365" s="222"/>
      <c r="L1365" s="193"/>
      <c r="M1365" s="193"/>
      <c r="N1365" s="193"/>
      <c r="O1365" s="193"/>
      <c r="P1365" s="193"/>
      <c r="Q1365" s="193"/>
      <c r="R1365" s="193"/>
      <c r="S1365" s="193"/>
      <c r="T1365" s="193"/>
      <c r="U1365" s="193"/>
      <c r="V1365" s="193"/>
    </row>
    <row r="1366" spans="1:22" ht="12.75" customHeight="1">
      <c r="A1366" s="507" t="s">
        <v>508</v>
      </c>
      <c r="B1366" s="508"/>
      <c r="C1366" s="508"/>
      <c r="D1366" s="508"/>
      <c r="E1366" s="508"/>
      <c r="F1366" s="508"/>
      <c r="G1366" s="508"/>
      <c r="H1366" s="508"/>
      <c r="I1366" s="508"/>
      <c r="J1366" s="508"/>
      <c r="K1366" s="509"/>
      <c r="L1366" s="193"/>
      <c r="M1366" s="193"/>
      <c r="N1366" s="193"/>
      <c r="O1366" s="193"/>
      <c r="P1366" s="193"/>
      <c r="Q1366" s="193"/>
      <c r="R1366" s="193"/>
      <c r="S1366" s="193"/>
      <c r="T1366" s="193"/>
      <c r="U1366" s="193"/>
      <c r="V1366" s="193"/>
    </row>
    <row r="1367" spans="1:22" ht="12.75" customHeight="1" thickBot="1">
      <c r="A1367" s="510"/>
      <c r="B1367" s="511"/>
      <c r="C1367" s="511"/>
      <c r="D1367" s="511"/>
      <c r="E1367" s="511"/>
      <c r="F1367" s="511"/>
      <c r="G1367" s="511"/>
      <c r="H1367" s="511"/>
      <c r="I1367" s="511"/>
      <c r="J1367" s="511"/>
      <c r="K1367" s="512"/>
      <c r="L1367" s="193"/>
      <c r="M1367" s="193"/>
      <c r="N1367" s="193"/>
      <c r="O1367" s="193"/>
      <c r="P1367" s="193"/>
      <c r="Q1367" s="193"/>
      <c r="R1367" s="193"/>
      <c r="S1367" s="193"/>
      <c r="T1367" s="193"/>
      <c r="U1367" s="193"/>
      <c r="V1367" s="193"/>
    </row>
    <row r="1368" spans="1:22" ht="42" customHeight="1">
      <c r="A1368" s="195" t="s">
        <v>509</v>
      </c>
      <c r="B1368" s="513" t="str">
        <f>$B$3</f>
        <v>OPTIMIZACIÓN Y MEJORAMIENTO DE LOS SISTEMAS DE ACUEDUCTO EN EL ÁREA RURAL DEL MUNICIPIO DE TUNJA-BOYACÁ</v>
      </c>
      <c r="C1368" s="514"/>
      <c r="D1368" s="514"/>
      <c r="E1368" s="514"/>
      <c r="F1368" s="514"/>
      <c r="G1368" s="514"/>
      <c r="H1368" s="514"/>
      <c r="I1368" s="514"/>
      <c r="J1368" s="514"/>
      <c r="K1368" s="515"/>
      <c r="L1368" s="193"/>
      <c r="M1368" s="193"/>
      <c r="N1368" s="193"/>
      <c r="O1368" s="193"/>
      <c r="P1368" s="193"/>
      <c r="Q1368" s="193"/>
      <c r="R1368" s="193"/>
      <c r="S1368" s="193"/>
      <c r="T1368" s="193"/>
      <c r="U1368" s="193"/>
      <c r="V1368" s="193"/>
    </row>
    <row r="1369" spans="1:22" ht="12.75" customHeight="1">
      <c r="A1369" s="516" t="s">
        <v>510</v>
      </c>
      <c r="B1369" s="517"/>
      <c r="C1369" s="518"/>
      <c r="D1369" s="519"/>
      <c r="E1369" s="519"/>
      <c r="F1369" s="517"/>
      <c r="G1369" s="520" t="s">
        <v>511</v>
      </c>
      <c r="H1369" s="517"/>
      <c r="I1369" s="520"/>
      <c r="J1369" s="519"/>
      <c r="K1369" s="521"/>
      <c r="L1369" s="193"/>
      <c r="M1369" s="193"/>
      <c r="N1369" s="193"/>
      <c r="O1369" s="193"/>
      <c r="P1369" s="193"/>
      <c r="Q1369" s="193"/>
      <c r="R1369" s="193"/>
      <c r="S1369" s="193"/>
      <c r="T1369" s="193"/>
      <c r="U1369" s="193"/>
      <c r="V1369" s="193"/>
    </row>
    <row r="1370" spans="1:22" ht="39.75" customHeight="1" thickBot="1">
      <c r="A1370" s="196" t="s">
        <v>8</v>
      </c>
      <c r="B1370" s="522" t="s">
        <v>448</v>
      </c>
      <c r="C1370" s="523"/>
      <c r="D1370" s="524" t="s">
        <v>10</v>
      </c>
      <c r="E1370" s="525"/>
      <c r="F1370" s="523"/>
      <c r="G1370" s="526" t="s">
        <v>278</v>
      </c>
      <c r="H1370" s="525"/>
      <c r="I1370" s="525"/>
      <c r="J1370" s="197" t="s">
        <v>9</v>
      </c>
      <c r="K1370" s="198" t="s">
        <v>9</v>
      </c>
      <c r="L1370" s="193"/>
      <c r="M1370" s="193"/>
      <c r="N1370" s="193"/>
      <c r="O1370" s="193"/>
      <c r="P1370" s="193"/>
      <c r="Q1370" s="193"/>
      <c r="R1370" s="193"/>
      <c r="S1370" s="193"/>
      <c r="T1370" s="193"/>
      <c r="U1370" s="193"/>
      <c r="V1370" s="193"/>
    </row>
    <row r="1371" spans="1:22" ht="12.75" customHeight="1">
      <c r="A1371" s="527" t="s">
        <v>512</v>
      </c>
      <c r="B1371" s="528"/>
      <c r="C1371" s="531" t="s">
        <v>5</v>
      </c>
      <c r="D1371" s="533" t="s">
        <v>513</v>
      </c>
      <c r="E1371" s="534"/>
      <c r="F1371" s="530"/>
      <c r="G1371" s="531" t="s">
        <v>11</v>
      </c>
      <c r="H1371" s="535" t="s">
        <v>514</v>
      </c>
      <c r="I1371" s="511"/>
      <c r="J1371" s="511"/>
      <c r="K1371" s="512"/>
      <c r="L1371" s="193"/>
      <c r="M1371" s="193"/>
      <c r="N1371" s="193"/>
      <c r="O1371" s="193"/>
      <c r="P1371" s="193"/>
      <c r="Q1371" s="193"/>
      <c r="R1371" s="193"/>
      <c r="S1371" s="193"/>
      <c r="T1371" s="193"/>
      <c r="U1371" s="193"/>
      <c r="V1371" s="193"/>
    </row>
    <row r="1372" spans="1:22" ht="12.75" customHeight="1">
      <c r="A1372" s="510"/>
      <c r="B1372" s="528"/>
      <c r="C1372" s="558"/>
      <c r="D1372" s="226" t="s">
        <v>515</v>
      </c>
      <c r="E1372" s="226" t="s">
        <v>516</v>
      </c>
      <c r="F1372" s="226" t="s">
        <v>517</v>
      </c>
      <c r="G1372" s="558"/>
      <c r="H1372" s="536"/>
      <c r="I1372" s="534"/>
      <c r="J1372" s="534"/>
      <c r="K1372" s="537"/>
      <c r="L1372" s="193"/>
      <c r="M1372" s="193"/>
      <c r="N1372" s="193"/>
      <c r="O1372" s="193"/>
      <c r="P1372" s="193"/>
      <c r="Q1372" s="193"/>
      <c r="R1372" s="193"/>
      <c r="S1372" s="193"/>
      <c r="T1372" s="193"/>
      <c r="U1372" s="193"/>
      <c r="V1372" s="193"/>
    </row>
    <row r="1373" spans="1:22" ht="12.75" customHeight="1">
      <c r="A1373" s="538" t="s">
        <v>521</v>
      </c>
      <c r="B1373" s="539"/>
      <c r="C1373" s="201">
        <v>3</v>
      </c>
      <c r="D1373" s="202"/>
      <c r="E1373" s="203"/>
      <c r="F1373" s="229"/>
      <c r="G1373" s="237">
        <f>C1373</f>
        <v>3</v>
      </c>
      <c r="H1373" s="206"/>
      <c r="I1373" s="206"/>
      <c r="J1373" s="206"/>
      <c r="K1373" s="207"/>
      <c r="L1373" s="193"/>
      <c r="M1373" s="193"/>
      <c r="N1373" s="193"/>
      <c r="O1373" s="193"/>
      <c r="P1373" s="193"/>
      <c r="Q1373" s="193"/>
      <c r="R1373" s="193"/>
      <c r="S1373" s="193"/>
      <c r="T1373" s="193"/>
      <c r="U1373" s="193"/>
      <c r="V1373" s="193"/>
    </row>
    <row r="1374" spans="1:22" ht="12.75" customHeight="1">
      <c r="A1374" s="538"/>
      <c r="B1374" s="539"/>
      <c r="C1374" s="201"/>
      <c r="D1374" s="202"/>
      <c r="E1374" s="203"/>
      <c r="F1374" s="229"/>
      <c r="G1374" s="237"/>
      <c r="H1374" s="206"/>
      <c r="I1374" s="206"/>
      <c r="J1374" s="206"/>
      <c r="K1374" s="207"/>
      <c r="L1374" s="193"/>
      <c r="M1374" s="193"/>
      <c r="N1374" s="193"/>
      <c r="O1374" s="193"/>
      <c r="P1374" s="193"/>
      <c r="Q1374" s="193"/>
      <c r="R1374" s="193"/>
      <c r="S1374" s="193"/>
      <c r="T1374" s="193"/>
      <c r="U1374" s="193"/>
      <c r="V1374" s="193"/>
    </row>
    <row r="1375" spans="1:22" ht="15" customHeight="1">
      <c r="A1375" s="540"/>
      <c r="B1375" s="559"/>
      <c r="C1375" s="209"/>
      <c r="D1375" s="239"/>
      <c r="E1375" s="239"/>
      <c r="F1375" s="239"/>
      <c r="G1375" s="237"/>
      <c r="K1375" s="207"/>
    </row>
    <row r="1376" spans="1:22" ht="12.75" customHeight="1" thickBot="1">
      <c r="A1376" s="541" t="s">
        <v>11</v>
      </c>
      <c r="B1376" s="534"/>
      <c r="C1376" s="534"/>
      <c r="D1376" s="534"/>
      <c r="E1376" s="534"/>
      <c r="F1376" s="530"/>
      <c r="G1376" s="253">
        <f>ROUNDUP((SUM(G1373:G1375)),2)</f>
        <v>3</v>
      </c>
      <c r="H1376" s="199"/>
      <c r="I1376" s="212"/>
      <c r="J1376" s="212"/>
      <c r="K1376" s="213"/>
      <c r="L1376" s="193"/>
      <c r="N1376" s="193"/>
      <c r="O1376" s="193"/>
      <c r="P1376" s="193"/>
      <c r="Q1376" s="193"/>
      <c r="R1376" s="193"/>
      <c r="S1376" s="193"/>
      <c r="T1376" s="193"/>
      <c r="U1376" s="193"/>
      <c r="V1376" s="193"/>
    </row>
    <row r="1377" spans="1:22" ht="12.75" customHeight="1" thickBot="1">
      <c r="A1377" s="542"/>
      <c r="B1377" s="543"/>
      <c r="C1377" s="543"/>
      <c r="D1377" s="543"/>
      <c r="E1377" s="543"/>
      <c r="F1377" s="543"/>
      <c r="G1377" s="543"/>
      <c r="H1377" s="543"/>
      <c r="I1377" s="543"/>
      <c r="J1377" s="543"/>
      <c r="K1377" s="544"/>
      <c r="L1377" s="193"/>
      <c r="M1377" s="193"/>
      <c r="N1377" s="193"/>
      <c r="O1377" s="193"/>
      <c r="P1377" s="193"/>
      <c r="Q1377" s="193"/>
      <c r="R1377" s="193"/>
      <c r="S1377" s="193"/>
      <c r="T1377" s="193"/>
      <c r="U1377" s="193"/>
      <c r="V1377" s="193"/>
    </row>
    <row r="1378" spans="1:22" ht="12.75" customHeight="1">
      <c r="A1378" s="214"/>
      <c r="B1378" s="215"/>
      <c r="C1378" s="215"/>
      <c r="D1378" s="215"/>
      <c r="E1378" s="215"/>
      <c r="F1378" s="215"/>
      <c r="G1378" s="215"/>
      <c r="H1378" s="215"/>
      <c r="I1378" s="215"/>
      <c r="J1378" s="215"/>
      <c r="K1378" s="216"/>
      <c r="L1378" s="193"/>
      <c r="M1378" s="193"/>
      <c r="N1378" s="193"/>
      <c r="O1378" s="193"/>
      <c r="P1378" s="193"/>
      <c r="Q1378" s="193"/>
      <c r="R1378" s="193"/>
      <c r="S1378" s="193"/>
      <c r="T1378" s="193"/>
      <c r="U1378" s="193"/>
      <c r="V1378" s="193"/>
    </row>
    <row r="1379" spans="1:22" ht="50.25" customHeight="1">
      <c r="A1379" s="545"/>
      <c r="B1379" s="546"/>
      <c r="C1379" s="546"/>
      <c r="D1379" s="546"/>
      <c r="E1379" s="546"/>
      <c r="F1379" s="546"/>
      <c r="G1379" s="546"/>
      <c r="H1379" s="546"/>
      <c r="I1379" s="546"/>
      <c r="J1379" s="193"/>
      <c r="K1379" s="217"/>
      <c r="L1379" s="193"/>
      <c r="M1379" s="193"/>
      <c r="N1379" s="193"/>
      <c r="O1379" s="193"/>
      <c r="P1379" s="193"/>
      <c r="Q1379" s="193"/>
      <c r="R1379" s="193"/>
      <c r="S1379" s="193"/>
      <c r="T1379" s="193"/>
      <c r="U1379" s="193"/>
      <c r="V1379" s="193"/>
    </row>
    <row r="1380" spans="1:22" ht="12.75" customHeight="1">
      <c r="A1380" s="547" t="s">
        <v>519</v>
      </c>
      <c r="B1380" s="546"/>
      <c r="C1380" s="546"/>
      <c r="D1380" s="219"/>
      <c r="E1380" s="219"/>
      <c r="F1380" s="548" t="s">
        <v>519</v>
      </c>
      <c r="G1380" s="546"/>
      <c r="H1380" s="546"/>
      <c r="I1380" s="219"/>
      <c r="J1380" s="193"/>
      <c r="K1380" s="217"/>
      <c r="L1380" s="193"/>
      <c r="M1380" s="193"/>
      <c r="N1380" s="193"/>
      <c r="O1380" s="193"/>
      <c r="P1380" s="193"/>
      <c r="Q1380" s="193"/>
      <c r="R1380" s="193"/>
      <c r="S1380" s="193"/>
      <c r="T1380" s="193"/>
      <c r="U1380" s="193"/>
      <c r="V1380" s="193"/>
    </row>
    <row r="1381" spans="1:22" ht="12.75" customHeight="1" thickBot="1">
      <c r="A1381" s="549" t="s">
        <v>520</v>
      </c>
      <c r="B1381" s="550"/>
      <c r="C1381" s="550"/>
      <c r="D1381" s="220"/>
      <c r="E1381" s="220"/>
      <c r="F1381" s="551" t="s">
        <v>520</v>
      </c>
      <c r="G1381" s="550"/>
      <c r="H1381" s="550"/>
      <c r="I1381" s="220"/>
      <c r="J1381" s="221"/>
      <c r="K1381" s="222"/>
      <c r="L1381" s="193"/>
      <c r="M1381" s="193"/>
      <c r="N1381" s="193"/>
      <c r="O1381" s="193"/>
      <c r="P1381" s="193"/>
      <c r="Q1381" s="193"/>
      <c r="R1381" s="193"/>
      <c r="S1381" s="193"/>
      <c r="T1381" s="193"/>
      <c r="U1381" s="193"/>
      <c r="V1381" s="193"/>
    </row>
    <row r="1382" spans="1:22" ht="12.75" customHeight="1">
      <c r="A1382" s="507" t="s">
        <v>508</v>
      </c>
      <c r="B1382" s="508"/>
      <c r="C1382" s="508"/>
      <c r="D1382" s="508"/>
      <c r="E1382" s="508"/>
      <c r="F1382" s="508"/>
      <c r="G1382" s="508"/>
      <c r="H1382" s="508"/>
      <c r="I1382" s="508"/>
      <c r="J1382" s="508"/>
      <c r="K1382" s="509"/>
      <c r="L1382" s="193"/>
      <c r="M1382" s="193"/>
      <c r="N1382" s="193"/>
      <c r="O1382" s="193"/>
      <c r="P1382" s="193"/>
      <c r="Q1382" s="193"/>
      <c r="R1382" s="193"/>
      <c r="S1382" s="193"/>
      <c r="T1382" s="193"/>
      <c r="U1382" s="193"/>
      <c r="V1382" s="193"/>
    </row>
    <row r="1383" spans="1:22" ht="12.75" customHeight="1" thickBot="1">
      <c r="A1383" s="510"/>
      <c r="B1383" s="511"/>
      <c r="C1383" s="511"/>
      <c r="D1383" s="511"/>
      <c r="E1383" s="511"/>
      <c r="F1383" s="511"/>
      <c r="G1383" s="511"/>
      <c r="H1383" s="511"/>
      <c r="I1383" s="511"/>
      <c r="J1383" s="511"/>
      <c r="K1383" s="512"/>
      <c r="L1383" s="193"/>
      <c r="M1383" s="193"/>
      <c r="N1383" s="193"/>
      <c r="O1383" s="193"/>
      <c r="P1383" s="193"/>
      <c r="Q1383" s="193"/>
      <c r="R1383" s="193"/>
      <c r="S1383" s="193"/>
      <c r="T1383" s="193"/>
      <c r="U1383" s="193"/>
      <c r="V1383" s="193"/>
    </row>
    <row r="1384" spans="1:22" ht="42" customHeight="1">
      <c r="A1384" s="195" t="s">
        <v>509</v>
      </c>
      <c r="B1384" s="513" t="str">
        <f>$B$3</f>
        <v>OPTIMIZACIÓN Y MEJORAMIENTO DE LOS SISTEMAS DE ACUEDUCTO EN EL ÁREA RURAL DEL MUNICIPIO DE TUNJA-BOYACÁ</v>
      </c>
      <c r="C1384" s="514"/>
      <c r="D1384" s="514"/>
      <c r="E1384" s="514"/>
      <c r="F1384" s="514"/>
      <c r="G1384" s="514"/>
      <c r="H1384" s="514"/>
      <c r="I1384" s="514"/>
      <c r="J1384" s="514"/>
      <c r="K1384" s="515"/>
      <c r="L1384" s="193"/>
      <c r="M1384" s="193"/>
      <c r="N1384" s="193"/>
      <c r="O1384" s="193"/>
      <c r="P1384" s="193"/>
      <c r="Q1384" s="193"/>
      <c r="R1384" s="193"/>
      <c r="S1384" s="193"/>
      <c r="T1384" s="193"/>
      <c r="U1384" s="193"/>
      <c r="V1384" s="193"/>
    </row>
    <row r="1385" spans="1:22" ht="12.75" customHeight="1">
      <c r="A1385" s="516" t="s">
        <v>510</v>
      </c>
      <c r="B1385" s="517"/>
      <c r="C1385" s="518"/>
      <c r="D1385" s="519"/>
      <c r="E1385" s="519"/>
      <c r="F1385" s="517"/>
      <c r="G1385" s="520" t="s">
        <v>511</v>
      </c>
      <c r="H1385" s="517"/>
      <c r="I1385" s="520"/>
      <c r="J1385" s="519"/>
      <c r="K1385" s="521"/>
      <c r="L1385" s="193"/>
      <c r="M1385" s="193"/>
      <c r="N1385" s="193"/>
      <c r="O1385" s="193"/>
      <c r="P1385" s="193"/>
      <c r="Q1385" s="193"/>
      <c r="R1385" s="193"/>
      <c r="S1385" s="193"/>
      <c r="T1385" s="193"/>
      <c r="U1385" s="193"/>
      <c r="V1385" s="193"/>
    </row>
    <row r="1386" spans="1:22" ht="39.75" customHeight="1" thickBot="1">
      <c r="A1386" s="196" t="s">
        <v>8</v>
      </c>
      <c r="B1386" s="522" t="s">
        <v>449</v>
      </c>
      <c r="C1386" s="523"/>
      <c r="D1386" s="524" t="s">
        <v>10</v>
      </c>
      <c r="E1386" s="525"/>
      <c r="F1386" s="523"/>
      <c r="G1386" s="526" t="s">
        <v>388</v>
      </c>
      <c r="H1386" s="525"/>
      <c r="I1386" s="525"/>
      <c r="J1386" s="197" t="s">
        <v>9</v>
      </c>
      <c r="K1386" s="198" t="s">
        <v>9</v>
      </c>
      <c r="L1386" s="193"/>
      <c r="M1386" s="193"/>
      <c r="N1386" s="193"/>
      <c r="O1386" s="193"/>
      <c r="P1386" s="193"/>
      <c r="Q1386" s="193"/>
      <c r="R1386" s="193"/>
      <c r="S1386" s="193"/>
      <c r="T1386" s="193"/>
      <c r="U1386" s="193"/>
      <c r="V1386" s="193"/>
    </row>
    <row r="1387" spans="1:22" ht="12.75" customHeight="1">
      <c r="A1387" s="527" t="s">
        <v>512</v>
      </c>
      <c r="B1387" s="528"/>
      <c r="C1387" s="531" t="s">
        <v>5</v>
      </c>
      <c r="D1387" s="533" t="s">
        <v>513</v>
      </c>
      <c r="E1387" s="534"/>
      <c r="F1387" s="530"/>
      <c r="G1387" s="531" t="s">
        <v>11</v>
      </c>
      <c r="H1387" s="535" t="s">
        <v>514</v>
      </c>
      <c r="I1387" s="511"/>
      <c r="J1387" s="511"/>
      <c r="K1387" s="512"/>
      <c r="L1387" s="193"/>
      <c r="M1387" s="193"/>
      <c r="N1387" s="193"/>
      <c r="O1387" s="193"/>
      <c r="P1387" s="193"/>
      <c r="Q1387" s="193"/>
      <c r="R1387" s="193"/>
      <c r="S1387" s="193"/>
      <c r="T1387" s="193"/>
      <c r="U1387" s="193"/>
      <c r="V1387" s="193"/>
    </row>
    <row r="1388" spans="1:22" ht="12.75" customHeight="1">
      <c r="A1388" s="510"/>
      <c r="B1388" s="528"/>
      <c r="C1388" s="558"/>
      <c r="D1388" s="226" t="s">
        <v>515</v>
      </c>
      <c r="E1388" s="226" t="s">
        <v>516</v>
      </c>
      <c r="F1388" s="226" t="s">
        <v>517</v>
      </c>
      <c r="G1388" s="558"/>
      <c r="H1388" s="536"/>
      <c r="I1388" s="534"/>
      <c r="J1388" s="534"/>
      <c r="K1388" s="537"/>
      <c r="L1388" s="193"/>
      <c r="M1388" s="193"/>
      <c r="N1388" s="193"/>
      <c r="O1388" s="193"/>
      <c r="P1388" s="193"/>
      <c r="Q1388" s="193"/>
      <c r="R1388" s="193"/>
      <c r="S1388" s="193"/>
      <c r="T1388" s="193"/>
      <c r="U1388" s="193"/>
      <c r="V1388" s="193"/>
    </row>
    <row r="1389" spans="1:22" ht="12.75" customHeight="1">
      <c r="A1389" s="538" t="s">
        <v>573</v>
      </c>
      <c r="B1389" s="539"/>
      <c r="C1389" s="201">
        <v>4</v>
      </c>
      <c r="D1389" s="202"/>
      <c r="E1389" s="203"/>
      <c r="F1389" s="229"/>
      <c r="G1389" s="237">
        <f>C1389</f>
        <v>4</v>
      </c>
      <c r="H1389" s="206"/>
      <c r="I1389" s="206"/>
      <c r="J1389" s="206"/>
      <c r="K1389" s="207"/>
      <c r="L1389" s="193"/>
      <c r="M1389" s="193"/>
      <c r="N1389" s="193"/>
      <c r="O1389" s="193"/>
      <c r="P1389" s="193"/>
      <c r="Q1389" s="193"/>
      <c r="R1389" s="193"/>
      <c r="S1389" s="193"/>
      <c r="T1389" s="193"/>
      <c r="U1389" s="193"/>
      <c r="V1389" s="193"/>
    </row>
    <row r="1390" spans="1:22" ht="12.75" customHeight="1">
      <c r="A1390" s="538"/>
      <c r="B1390" s="539"/>
      <c r="C1390" s="201"/>
      <c r="D1390" s="202"/>
      <c r="E1390" s="203"/>
      <c r="F1390" s="229"/>
      <c r="G1390" s="237"/>
      <c r="H1390" s="206"/>
      <c r="I1390" s="206"/>
      <c r="J1390" s="206"/>
      <c r="K1390" s="207"/>
      <c r="L1390" s="193"/>
      <c r="M1390" s="193"/>
      <c r="N1390" s="193"/>
      <c r="O1390" s="193"/>
      <c r="P1390" s="193"/>
      <c r="Q1390" s="193"/>
      <c r="R1390" s="193"/>
      <c r="S1390" s="193"/>
      <c r="T1390" s="193"/>
      <c r="U1390" s="193"/>
      <c r="V1390" s="193"/>
    </row>
    <row r="1391" spans="1:22" ht="15" customHeight="1">
      <c r="A1391" s="540"/>
      <c r="B1391" s="559"/>
      <c r="C1391" s="209"/>
      <c r="D1391" s="239"/>
      <c r="E1391" s="239"/>
      <c r="F1391" s="239"/>
      <c r="G1391" s="237"/>
      <c r="K1391" s="207"/>
    </row>
    <row r="1392" spans="1:22" ht="12.75" customHeight="1" thickBot="1">
      <c r="A1392" s="541" t="s">
        <v>11</v>
      </c>
      <c r="B1392" s="534"/>
      <c r="C1392" s="534"/>
      <c r="D1392" s="534"/>
      <c r="E1392" s="534"/>
      <c r="F1392" s="530"/>
      <c r="G1392" s="253">
        <f>ROUNDUP((SUM(G1389:G1391)),2)</f>
        <v>4</v>
      </c>
      <c r="H1392" s="199"/>
      <c r="I1392" s="212"/>
      <c r="J1392" s="212"/>
      <c r="K1392" s="213"/>
      <c r="L1392" s="193"/>
      <c r="N1392" s="193"/>
      <c r="O1392" s="193"/>
      <c r="P1392" s="193"/>
      <c r="Q1392" s="193"/>
      <c r="R1392" s="193"/>
      <c r="S1392" s="193"/>
      <c r="T1392" s="193"/>
      <c r="U1392" s="193"/>
      <c r="V1392" s="193"/>
    </row>
    <row r="1393" spans="1:22" ht="12.75" customHeight="1" thickBot="1">
      <c r="A1393" s="542"/>
      <c r="B1393" s="543"/>
      <c r="C1393" s="543"/>
      <c r="D1393" s="543"/>
      <c r="E1393" s="543"/>
      <c r="F1393" s="543"/>
      <c r="G1393" s="543"/>
      <c r="H1393" s="543"/>
      <c r="I1393" s="543"/>
      <c r="J1393" s="543"/>
      <c r="K1393" s="544"/>
      <c r="L1393" s="193"/>
      <c r="M1393" s="193"/>
      <c r="N1393" s="193"/>
      <c r="O1393" s="193"/>
      <c r="P1393" s="193"/>
      <c r="Q1393" s="193"/>
      <c r="R1393" s="193"/>
      <c r="S1393" s="193"/>
      <c r="T1393" s="193"/>
      <c r="U1393" s="193"/>
      <c r="V1393" s="193"/>
    </row>
    <row r="1394" spans="1:22" ht="12.75" customHeight="1">
      <c r="A1394" s="214"/>
      <c r="B1394" s="215"/>
      <c r="C1394" s="215"/>
      <c r="D1394" s="215"/>
      <c r="E1394" s="215"/>
      <c r="F1394" s="215"/>
      <c r="G1394" s="215"/>
      <c r="H1394" s="215"/>
      <c r="I1394" s="215"/>
      <c r="J1394" s="215"/>
      <c r="K1394" s="216"/>
      <c r="L1394" s="193"/>
      <c r="M1394" s="193"/>
      <c r="N1394" s="193"/>
      <c r="O1394" s="193"/>
      <c r="P1394" s="193"/>
      <c r="Q1394" s="193"/>
      <c r="R1394" s="193"/>
      <c r="S1394" s="193"/>
      <c r="T1394" s="193"/>
      <c r="U1394" s="193"/>
      <c r="V1394" s="193"/>
    </row>
    <row r="1395" spans="1:22" ht="50.25" customHeight="1">
      <c r="A1395" s="545"/>
      <c r="B1395" s="546"/>
      <c r="C1395" s="546"/>
      <c r="D1395" s="546"/>
      <c r="E1395" s="546"/>
      <c r="F1395" s="546"/>
      <c r="G1395" s="546"/>
      <c r="H1395" s="546"/>
      <c r="I1395" s="546"/>
      <c r="J1395" s="193"/>
      <c r="K1395" s="217"/>
      <c r="L1395" s="193"/>
      <c r="M1395" s="193"/>
      <c r="N1395" s="193"/>
      <c r="O1395" s="193"/>
      <c r="P1395" s="193"/>
      <c r="Q1395" s="193"/>
      <c r="R1395" s="193"/>
      <c r="S1395" s="193"/>
      <c r="T1395" s="193"/>
      <c r="U1395" s="193"/>
      <c r="V1395" s="193"/>
    </row>
    <row r="1396" spans="1:22" ht="12.75" customHeight="1">
      <c r="A1396" s="547" t="s">
        <v>519</v>
      </c>
      <c r="B1396" s="546"/>
      <c r="C1396" s="546"/>
      <c r="D1396" s="219"/>
      <c r="E1396" s="219"/>
      <c r="F1396" s="548" t="s">
        <v>519</v>
      </c>
      <c r="G1396" s="546"/>
      <c r="H1396" s="546"/>
      <c r="I1396" s="219"/>
      <c r="J1396" s="193"/>
      <c r="K1396" s="217"/>
      <c r="L1396" s="193"/>
      <c r="M1396" s="193"/>
      <c r="N1396" s="193"/>
      <c r="O1396" s="193"/>
      <c r="P1396" s="193"/>
      <c r="Q1396" s="193"/>
      <c r="R1396" s="193"/>
      <c r="S1396" s="193"/>
      <c r="T1396" s="193"/>
      <c r="U1396" s="193"/>
      <c r="V1396" s="193"/>
    </row>
    <row r="1397" spans="1:22" ht="12.75" customHeight="1" thickBot="1">
      <c r="A1397" s="549" t="s">
        <v>520</v>
      </c>
      <c r="B1397" s="550"/>
      <c r="C1397" s="550"/>
      <c r="D1397" s="220"/>
      <c r="E1397" s="220"/>
      <c r="F1397" s="551" t="s">
        <v>520</v>
      </c>
      <c r="G1397" s="550"/>
      <c r="H1397" s="550"/>
      <c r="I1397" s="220"/>
      <c r="J1397" s="221"/>
      <c r="K1397" s="222"/>
      <c r="L1397" s="193"/>
      <c r="M1397" s="193"/>
      <c r="N1397" s="193"/>
      <c r="O1397" s="193"/>
      <c r="P1397" s="193"/>
      <c r="Q1397" s="193"/>
      <c r="R1397" s="193"/>
      <c r="S1397" s="193"/>
      <c r="T1397" s="193"/>
      <c r="U1397" s="193"/>
      <c r="V1397" s="193"/>
    </row>
    <row r="1398" spans="1:22" ht="12.75" customHeight="1">
      <c r="A1398" s="507" t="s">
        <v>508</v>
      </c>
      <c r="B1398" s="508"/>
      <c r="C1398" s="508"/>
      <c r="D1398" s="508"/>
      <c r="E1398" s="508"/>
      <c r="F1398" s="508"/>
      <c r="G1398" s="508"/>
      <c r="H1398" s="508"/>
      <c r="I1398" s="508"/>
      <c r="J1398" s="508"/>
      <c r="K1398" s="509"/>
      <c r="L1398" s="193"/>
      <c r="M1398" s="193"/>
      <c r="N1398" s="193"/>
      <c r="O1398" s="193"/>
      <c r="P1398" s="193"/>
      <c r="Q1398" s="193"/>
      <c r="R1398" s="193"/>
      <c r="S1398" s="193"/>
      <c r="T1398" s="193"/>
      <c r="U1398" s="193"/>
      <c r="V1398" s="193"/>
    </row>
    <row r="1399" spans="1:22" ht="12.75" customHeight="1" thickBot="1">
      <c r="A1399" s="510"/>
      <c r="B1399" s="511"/>
      <c r="C1399" s="511"/>
      <c r="D1399" s="511"/>
      <c r="E1399" s="511"/>
      <c r="F1399" s="511"/>
      <c r="G1399" s="511"/>
      <c r="H1399" s="511"/>
      <c r="I1399" s="511"/>
      <c r="J1399" s="511"/>
      <c r="K1399" s="512"/>
      <c r="L1399" s="193"/>
      <c r="M1399" s="193"/>
      <c r="N1399" s="193"/>
      <c r="O1399" s="193"/>
      <c r="P1399" s="193"/>
      <c r="Q1399" s="193"/>
      <c r="R1399" s="193"/>
      <c r="S1399" s="193"/>
      <c r="T1399" s="193"/>
      <c r="U1399" s="193"/>
      <c r="V1399" s="193"/>
    </row>
    <row r="1400" spans="1:22" ht="42" customHeight="1">
      <c r="A1400" s="195" t="s">
        <v>509</v>
      </c>
      <c r="B1400" s="513" t="str">
        <f>$B$3</f>
        <v>OPTIMIZACIÓN Y MEJORAMIENTO DE LOS SISTEMAS DE ACUEDUCTO EN EL ÁREA RURAL DEL MUNICIPIO DE TUNJA-BOYACÁ</v>
      </c>
      <c r="C1400" s="514"/>
      <c r="D1400" s="514"/>
      <c r="E1400" s="514"/>
      <c r="F1400" s="514"/>
      <c r="G1400" s="514"/>
      <c r="H1400" s="514"/>
      <c r="I1400" s="514"/>
      <c r="J1400" s="514"/>
      <c r="K1400" s="515"/>
      <c r="L1400" s="193"/>
      <c r="M1400" s="193"/>
      <c r="N1400" s="193"/>
      <c r="O1400" s="193"/>
      <c r="P1400" s="193"/>
      <c r="Q1400" s="193"/>
      <c r="R1400" s="193"/>
      <c r="S1400" s="193"/>
      <c r="T1400" s="193"/>
      <c r="U1400" s="193"/>
      <c r="V1400" s="193"/>
    </row>
    <row r="1401" spans="1:22" ht="12.75" customHeight="1">
      <c r="A1401" s="516" t="s">
        <v>510</v>
      </c>
      <c r="B1401" s="517"/>
      <c r="C1401" s="518"/>
      <c r="D1401" s="519"/>
      <c r="E1401" s="519"/>
      <c r="F1401" s="517"/>
      <c r="G1401" s="520" t="s">
        <v>511</v>
      </c>
      <c r="H1401" s="517"/>
      <c r="I1401" s="520"/>
      <c r="J1401" s="519"/>
      <c r="K1401" s="521"/>
      <c r="L1401" s="193"/>
      <c r="M1401" s="193"/>
      <c r="N1401" s="193"/>
      <c r="O1401" s="193"/>
      <c r="P1401" s="193"/>
      <c r="Q1401" s="193"/>
      <c r="R1401" s="193"/>
      <c r="S1401" s="193"/>
      <c r="T1401" s="193"/>
      <c r="U1401" s="193"/>
      <c r="V1401" s="193"/>
    </row>
    <row r="1402" spans="1:22" ht="39.75" customHeight="1" thickBot="1">
      <c r="A1402" s="196" t="s">
        <v>8</v>
      </c>
      <c r="B1402" s="522" t="s">
        <v>450</v>
      </c>
      <c r="C1402" s="523"/>
      <c r="D1402" s="524" t="s">
        <v>10</v>
      </c>
      <c r="E1402" s="525"/>
      <c r="F1402" s="523"/>
      <c r="G1402" s="526" t="s">
        <v>389</v>
      </c>
      <c r="H1402" s="525"/>
      <c r="I1402" s="525"/>
      <c r="J1402" s="197" t="s">
        <v>9</v>
      </c>
      <c r="K1402" s="198" t="s">
        <v>9</v>
      </c>
      <c r="L1402" s="193"/>
      <c r="M1402" s="193"/>
      <c r="N1402" s="193"/>
      <c r="O1402" s="193"/>
      <c r="P1402" s="193"/>
      <c r="Q1402" s="193"/>
      <c r="R1402" s="193"/>
      <c r="S1402" s="193"/>
      <c r="T1402" s="193"/>
      <c r="U1402" s="193"/>
      <c r="V1402" s="193"/>
    </row>
    <row r="1403" spans="1:22" ht="12.75" customHeight="1">
      <c r="A1403" s="527" t="s">
        <v>512</v>
      </c>
      <c r="B1403" s="528"/>
      <c r="C1403" s="531" t="s">
        <v>5</v>
      </c>
      <c r="D1403" s="533" t="s">
        <v>513</v>
      </c>
      <c r="E1403" s="534"/>
      <c r="F1403" s="530"/>
      <c r="G1403" s="531" t="s">
        <v>11</v>
      </c>
      <c r="H1403" s="535" t="s">
        <v>514</v>
      </c>
      <c r="I1403" s="511"/>
      <c r="J1403" s="511"/>
      <c r="K1403" s="512"/>
      <c r="L1403" s="193"/>
      <c r="M1403" s="193"/>
      <c r="N1403" s="193"/>
      <c r="O1403" s="193"/>
      <c r="P1403" s="193"/>
      <c r="Q1403" s="193"/>
      <c r="R1403" s="193"/>
      <c r="S1403" s="193"/>
      <c r="T1403" s="193"/>
      <c r="U1403" s="193"/>
      <c r="V1403" s="193"/>
    </row>
    <row r="1404" spans="1:22" ht="12.75" customHeight="1">
      <c r="A1404" s="510"/>
      <c r="B1404" s="528"/>
      <c r="C1404" s="558"/>
      <c r="D1404" s="226" t="s">
        <v>515</v>
      </c>
      <c r="E1404" s="226" t="s">
        <v>516</v>
      </c>
      <c r="F1404" s="226" t="s">
        <v>517</v>
      </c>
      <c r="G1404" s="558"/>
      <c r="H1404" s="536"/>
      <c r="I1404" s="534"/>
      <c r="J1404" s="534"/>
      <c r="K1404" s="537"/>
      <c r="L1404" s="193"/>
      <c r="M1404" s="193"/>
      <c r="N1404" s="193"/>
      <c r="O1404" s="193"/>
      <c r="P1404" s="193"/>
      <c r="Q1404" s="193"/>
      <c r="R1404" s="193"/>
      <c r="S1404" s="193"/>
      <c r="T1404" s="193"/>
      <c r="U1404" s="193"/>
      <c r="V1404" s="193"/>
    </row>
    <row r="1405" spans="1:22" ht="12.75" customHeight="1">
      <c r="A1405" s="538" t="s">
        <v>574</v>
      </c>
      <c r="B1405" s="539"/>
      <c r="C1405" s="201">
        <v>1</v>
      </c>
      <c r="D1405" s="202"/>
      <c r="E1405" s="203"/>
      <c r="F1405" s="229"/>
      <c r="G1405" s="237">
        <f>C1405</f>
        <v>1</v>
      </c>
      <c r="H1405" s="206"/>
      <c r="I1405" s="206"/>
      <c r="J1405" s="206"/>
      <c r="K1405" s="207"/>
      <c r="L1405" s="193"/>
      <c r="M1405" s="193"/>
      <c r="N1405" s="193"/>
      <c r="O1405" s="193"/>
      <c r="P1405" s="193"/>
      <c r="Q1405" s="193"/>
      <c r="R1405" s="193"/>
      <c r="S1405" s="193"/>
      <c r="T1405" s="193"/>
      <c r="U1405" s="193"/>
      <c r="V1405" s="193"/>
    </row>
    <row r="1406" spans="1:22" ht="12.75" customHeight="1">
      <c r="A1406" s="538"/>
      <c r="B1406" s="539"/>
      <c r="C1406" s="201"/>
      <c r="D1406" s="202"/>
      <c r="E1406" s="203"/>
      <c r="F1406" s="229"/>
      <c r="G1406" s="237"/>
      <c r="H1406" s="206"/>
      <c r="I1406" s="206"/>
      <c r="J1406" s="206"/>
      <c r="K1406" s="207"/>
      <c r="L1406" s="193"/>
      <c r="M1406" s="193"/>
      <c r="N1406" s="193"/>
      <c r="O1406" s="193"/>
      <c r="P1406" s="193"/>
      <c r="Q1406" s="193"/>
      <c r="R1406" s="193"/>
      <c r="S1406" s="193"/>
      <c r="T1406" s="193"/>
      <c r="U1406" s="193"/>
      <c r="V1406" s="193"/>
    </row>
    <row r="1407" spans="1:22" ht="15" customHeight="1">
      <c r="A1407" s="540"/>
      <c r="B1407" s="559"/>
      <c r="C1407" s="209"/>
      <c r="D1407" s="239"/>
      <c r="E1407" s="239"/>
      <c r="F1407" s="239"/>
      <c r="G1407" s="237"/>
      <c r="K1407" s="207"/>
    </row>
    <row r="1408" spans="1:22" ht="12.75" customHeight="1" thickBot="1">
      <c r="A1408" s="541" t="s">
        <v>11</v>
      </c>
      <c r="B1408" s="534"/>
      <c r="C1408" s="534"/>
      <c r="D1408" s="534"/>
      <c r="E1408" s="534"/>
      <c r="F1408" s="530"/>
      <c r="G1408" s="253">
        <f>ROUNDUP((SUM(G1405:G1407)),2)</f>
        <v>1</v>
      </c>
      <c r="H1408" s="199"/>
      <c r="I1408" s="212"/>
      <c r="J1408" s="212"/>
      <c r="K1408" s="213"/>
      <c r="L1408" s="193"/>
      <c r="N1408" s="193"/>
      <c r="O1408" s="193"/>
      <c r="P1408" s="193"/>
      <c r="Q1408" s="193"/>
      <c r="R1408" s="193"/>
      <c r="S1408" s="193"/>
      <c r="T1408" s="193"/>
      <c r="U1408" s="193"/>
      <c r="V1408" s="193"/>
    </row>
    <row r="1409" spans="1:22" ht="12.75" customHeight="1" thickBot="1">
      <c r="A1409" s="542"/>
      <c r="B1409" s="543"/>
      <c r="C1409" s="543"/>
      <c r="D1409" s="543"/>
      <c r="E1409" s="543"/>
      <c r="F1409" s="543"/>
      <c r="G1409" s="543"/>
      <c r="H1409" s="543"/>
      <c r="I1409" s="543"/>
      <c r="J1409" s="543"/>
      <c r="K1409" s="544"/>
      <c r="L1409" s="193"/>
      <c r="M1409" s="193"/>
      <c r="N1409" s="193"/>
      <c r="O1409" s="193"/>
      <c r="P1409" s="193"/>
      <c r="Q1409" s="193"/>
      <c r="R1409" s="193"/>
      <c r="S1409" s="193"/>
      <c r="T1409" s="193"/>
      <c r="U1409" s="193"/>
      <c r="V1409" s="193"/>
    </row>
    <row r="1410" spans="1:22" ht="12.75" customHeight="1">
      <c r="A1410" s="214"/>
      <c r="B1410" s="215"/>
      <c r="C1410" s="215"/>
      <c r="D1410" s="215"/>
      <c r="E1410" s="215"/>
      <c r="F1410" s="215"/>
      <c r="G1410" s="215"/>
      <c r="H1410" s="215"/>
      <c r="I1410" s="215"/>
      <c r="J1410" s="215"/>
      <c r="K1410" s="216"/>
      <c r="L1410" s="193"/>
      <c r="M1410" s="193"/>
      <c r="N1410" s="193"/>
      <c r="O1410" s="193"/>
      <c r="P1410" s="193"/>
      <c r="Q1410" s="193"/>
      <c r="R1410" s="193"/>
      <c r="S1410" s="193"/>
      <c r="T1410" s="193"/>
      <c r="U1410" s="193"/>
      <c r="V1410" s="193"/>
    </row>
    <row r="1411" spans="1:22" ht="50.25" customHeight="1">
      <c r="A1411" s="545"/>
      <c r="B1411" s="546"/>
      <c r="C1411" s="546"/>
      <c r="D1411" s="546"/>
      <c r="E1411" s="546"/>
      <c r="F1411" s="546"/>
      <c r="G1411" s="546"/>
      <c r="H1411" s="546"/>
      <c r="I1411" s="546"/>
      <c r="J1411" s="193"/>
      <c r="K1411" s="217"/>
      <c r="L1411" s="193"/>
      <c r="M1411" s="193"/>
      <c r="N1411" s="193"/>
      <c r="O1411" s="193"/>
      <c r="P1411" s="193"/>
      <c r="Q1411" s="193"/>
      <c r="R1411" s="193"/>
      <c r="S1411" s="193"/>
      <c r="T1411" s="193"/>
      <c r="U1411" s="193"/>
      <c r="V1411" s="193"/>
    </row>
    <row r="1412" spans="1:22" ht="12.75" customHeight="1">
      <c r="A1412" s="547" t="s">
        <v>519</v>
      </c>
      <c r="B1412" s="546"/>
      <c r="C1412" s="546"/>
      <c r="D1412" s="219"/>
      <c r="E1412" s="219"/>
      <c r="F1412" s="548" t="s">
        <v>519</v>
      </c>
      <c r="G1412" s="546"/>
      <c r="H1412" s="546"/>
      <c r="I1412" s="219"/>
      <c r="J1412" s="193"/>
      <c r="K1412" s="217"/>
      <c r="L1412" s="193"/>
      <c r="M1412" s="193"/>
      <c r="N1412" s="193"/>
      <c r="O1412" s="193"/>
      <c r="P1412" s="193"/>
      <c r="Q1412" s="193"/>
      <c r="R1412" s="193"/>
      <c r="S1412" s="193"/>
      <c r="T1412" s="193"/>
      <c r="U1412" s="193"/>
      <c r="V1412" s="193"/>
    </row>
    <row r="1413" spans="1:22" ht="12.75" customHeight="1" thickBot="1">
      <c r="A1413" s="549" t="s">
        <v>520</v>
      </c>
      <c r="B1413" s="550"/>
      <c r="C1413" s="550"/>
      <c r="D1413" s="220"/>
      <c r="E1413" s="220"/>
      <c r="F1413" s="551" t="s">
        <v>520</v>
      </c>
      <c r="G1413" s="550"/>
      <c r="H1413" s="550"/>
      <c r="I1413" s="220"/>
      <c r="J1413" s="221"/>
      <c r="K1413" s="222"/>
      <c r="L1413" s="193"/>
      <c r="M1413" s="193"/>
      <c r="N1413" s="193"/>
      <c r="O1413" s="193"/>
      <c r="P1413" s="193"/>
      <c r="Q1413" s="193"/>
      <c r="R1413" s="193"/>
      <c r="S1413" s="193"/>
      <c r="T1413" s="193"/>
      <c r="U1413" s="193"/>
      <c r="V1413" s="193"/>
    </row>
    <row r="1414" spans="1:22" ht="12.75" customHeight="1">
      <c r="A1414" s="507" t="s">
        <v>508</v>
      </c>
      <c r="B1414" s="508"/>
      <c r="C1414" s="508"/>
      <c r="D1414" s="508"/>
      <c r="E1414" s="508"/>
      <c r="F1414" s="508"/>
      <c r="G1414" s="508"/>
      <c r="H1414" s="508"/>
      <c r="I1414" s="508"/>
      <c r="J1414" s="508"/>
      <c r="K1414" s="509"/>
      <c r="L1414" s="193"/>
      <c r="M1414" s="193"/>
      <c r="N1414" s="193"/>
      <c r="O1414" s="193"/>
      <c r="P1414" s="193"/>
      <c r="Q1414" s="193"/>
      <c r="R1414" s="193"/>
      <c r="S1414" s="193"/>
      <c r="T1414" s="193"/>
      <c r="U1414" s="193"/>
      <c r="V1414" s="193"/>
    </row>
    <row r="1415" spans="1:22" ht="12.75" customHeight="1" thickBot="1">
      <c r="A1415" s="510"/>
      <c r="B1415" s="511"/>
      <c r="C1415" s="511"/>
      <c r="D1415" s="511"/>
      <c r="E1415" s="511"/>
      <c r="F1415" s="511"/>
      <c r="G1415" s="511"/>
      <c r="H1415" s="511"/>
      <c r="I1415" s="511"/>
      <c r="J1415" s="511"/>
      <c r="K1415" s="512"/>
      <c r="L1415" s="193"/>
      <c r="M1415" s="193"/>
      <c r="N1415" s="193"/>
      <c r="O1415" s="193"/>
      <c r="P1415" s="193"/>
      <c r="Q1415" s="193"/>
      <c r="R1415" s="193"/>
      <c r="S1415" s="193"/>
      <c r="T1415" s="193"/>
      <c r="U1415" s="193"/>
      <c r="V1415" s="193"/>
    </row>
    <row r="1416" spans="1:22" ht="42" customHeight="1">
      <c r="A1416" s="195" t="s">
        <v>509</v>
      </c>
      <c r="B1416" s="513" t="str">
        <f>$B$3</f>
        <v>OPTIMIZACIÓN Y MEJORAMIENTO DE LOS SISTEMAS DE ACUEDUCTO EN EL ÁREA RURAL DEL MUNICIPIO DE TUNJA-BOYACÁ</v>
      </c>
      <c r="C1416" s="514"/>
      <c r="D1416" s="514"/>
      <c r="E1416" s="514"/>
      <c r="F1416" s="514"/>
      <c r="G1416" s="514"/>
      <c r="H1416" s="514"/>
      <c r="I1416" s="514"/>
      <c r="J1416" s="514"/>
      <c r="K1416" s="515"/>
      <c r="L1416" s="193"/>
      <c r="M1416" s="193"/>
      <c r="N1416" s="193"/>
      <c r="O1416" s="193"/>
      <c r="P1416" s="193"/>
      <c r="Q1416" s="193"/>
      <c r="R1416" s="193"/>
      <c r="S1416" s="193"/>
      <c r="T1416" s="193"/>
      <c r="U1416" s="193"/>
      <c r="V1416" s="193"/>
    </row>
    <row r="1417" spans="1:22" ht="12.75" customHeight="1">
      <c r="A1417" s="516" t="s">
        <v>510</v>
      </c>
      <c r="B1417" s="517"/>
      <c r="C1417" s="518"/>
      <c r="D1417" s="519"/>
      <c r="E1417" s="519"/>
      <c r="F1417" s="517"/>
      <c r="G1417" s="520" t="s">
        <v>511</v>
      </c>
      <c r="H1417" s="517"/>
      <c r="I1417" s="520"/>
      <c r="J1417" s="519"/>
      <c r="K1417" s="521"/>
      <c r="L1417" s="193"/>
      <c r="M1417" s="193"/>
      <c r="N1417" s="193"/>
      <c r="O1417" s="193"/>
      <c r="P1417" s="193"/>
      <c r="Q1417" s="193"/>
      <c r="R1417" s="193"/>
      <c r="S1417" s="193"/>
      <c r="T1417" s="193"/>
      <c r="U1417" s="193"/>
      <c r="V1417" s="193"/>
    </row>
    <row r="1418" spans="1:22" ht="39.75" customHeight="1" thickBot="1">
      <c r="A1418" s="196" t="s">
        <v>8</v>
      </c>
      <c r="B1418" s="522" t="s">
        <v>451</v>
      </c>
      <c r="C1418" s="523"/>
      <c r="D1418" s="524" t="s">
        <v>10</v>
      </c>
      <c r="E1418" s="525"/>
      <c r="F1418" s="523"/>
      <c r="G1418" s="526" t="s">
        <v>298</v>
      </c>
      <c r="H1418" s="525"/>
      <c r="I1418" s="525"/>
      <c r="J1418" s="197" t="s">
        <v>9</v>
      </c>
      <c r="K1418" s="198" t="s">
        <v>9</v>
      </c>
      <c r="L1418" s="193"/>
      <c r="M1418" s="193"/>
      <c r="N1418" s="193"/>
      <c r="O1418" s="193"/>
      <c r="P1418" s="193"/>
      <c r="Q1418" s="193"/>
      <c r="R1418" s="193"/>
      <c r="S1418" s="193"/>
      <c r="T1418" s="193"/>
      <c r="U1418" s="193"/>
      <c r="V1418" s="193"/>
    </row>
    <row r="1419" spans="1:22" ht="12.75" customHeight="1">
      <c r="A1419" s="527" t="s">
        <v>512</v>
      </c>
      <c r="B1419" s="528"/>
      <c r="C1419" s="531" t="s">
        <v>5</v>
      </c>
      <c r="D1419" s="533" t="s">
        <v>513</v>
      </c>
      <c r="E1419" s="534"/>
      <c r="F1419" s="530"/>
      <c r="G1419" s="531" t="s">
        <v>11</v>
      </c>
      <c r="H1419" s="535" t="s">
        <v>514</v>
      </c>
      <c r="I1419" s="511"/>
      <c r="J1419" s="511"/>
      <c r="K1419" s="512"/>
      <c r="L1419" s="193"/>
      <c r="M1419" s="193"/>
      <c r="N1419" s="193"/>
      <c r="O1419" s="193"/>
      <c r="P1419" s="193"/>
      <c r="Q1419" s="193"/>
      <c r="R1419" s="193"/>
      <c r="S1419" s="193"/>
      <c r="T1419" s="193"/>
      <c r="U1419" s="193"/>
      <c r="V1419" s="193"/>
    </row>
    <row r="1420" spans="1:22" ht="12.75" customHeight="1">
      <c r="A1420" s="510"/>
      <c r="B1420" s="528"/>
      <c r="C1420" s="558"/>
      <c r="D1420" s="226" t="s">
        <v>515</v>
      </c>
      <c r="E1420" s="226" t="s">
        <v>516</v>
      </c>
      <c r="F1420" s="226" t="s">
        <v>517</v>
      </c>
      <c r="G1420" s="558"/>
      <c r="H1420" s="536"/>
      <c r="I1420" s="534"/>
      <c r="J1420" s="534"/>
      <c r="K1420" s="537"/>
      <c r="L1420" s="193"/>
      <c r="M1420" s="193"/>
      <c r="N1420" s="193"/>
      <c r="O1420" s="193"/>
      <c r="P1420" s="193"/>
      <c r="Q1420" s="193"/>
      <c r="R1420" s="193"/>
      <c r="S1420" s="193"/>
      <c r="T1420" s="193"/>
      <c r="U1420" s="193"/>
      <c r="V1420" s="193"/>
    </row>
    <row r="1421" spans="1:22" ht="12.75" customHeight="1">
      <c r="A1421" s="538" t="s">
        <v>563</v>
      </c>
      <c r="B1421" s="539"/>
      <c r="C1421" s="201">
        <v>2</v>
      </c>
      <c r="D1421" s="202"/>
      <c r="E1421" s="203"/>
      <c r="F1421" s="229"/>
      <c r="G1421" s="237">
        <f>C1421</f>
        <v>2</v>
      </c>
      <c r="H1421" s="206"/>
      <c r="I1421" s="206"/>
      <c r="J1421" s="206"/>
      <c r="K1421" s="207"/>
      <c r="L1421" s="193"/>
      <c r="M1421" s="193"/>
      <c r="N1421" s="193"/>
      <c r="O1421" s="193"/>
      <c r="P1421" s="193"/>
      <c r="Q1421" s="193"/>
      <c r="R1421" s="193"/>
      <c r="S1421" s="193"/>
      <c r="T1421" s="193"/>
      <c r="U1421" s="193"/>
      <c r="V1421" s="193"/>
    </row>
    <row r="1422" spans="1:22" ht="12.75" customHeight="1">
      <c r="A1422" s="538"/>
      <c r="B1422" s="539"/>
      <c r="C1422" s="201"/>
      <c r="D1422" s="202"/>
      <c r="E1422" s="203"/>
      <c r="F1422" s="229"/>
      <c r="G1422" s="237"/>
      <c r="H1422" s="206"/>
      <c r="I1422" s="206"/>
      <c r="J1422" s="206"/>
      <c r="K1422" s="207"/>
      <c r="L1422" s="193"/>
      <c r="M1422" s="193"/>
      <c r="N1422" s="193"/>
      <c r="O1422" s="193"/>
      <c r="P1422" s="193"/>
      <c r="Q1422" s="193"/>
      <c r="R1422" s="193"/>
      <c r="S1422" s="193"/>
      <c r="T1422" s="193"/>
      <c r="U1422" s="193"/>
      <c r="V1422" s="193"/>
    </row>
    <row r="1423" spans="1:22" ht="15" customHeight="1">
      <c r="A1423" s="540"/>
      <c r="B1423" s="559"/>
      <c r="C1423" s="209"/>
      <c r="D1423" s="239"/>
      <c r="E1423" s="239"/>
      <c r="F1423" s="239"/>
      <c r="G1423" s="237"/>
      <c r="K1423" s="207"/>
    </row>
    <row r="1424" spans="1:22" ht="12.75" customHeight="1" thickBot="1">
      <c r="A1424" s="541" t="s">
        <v>11</v>
      </c>
      <c r="B1424" s="534"/>
      <c r="C1424" s="534"/>
      <c r="D1424" s="534"/>
      <c r="E1424" s="534"/>
      <c r="F1424" s="530"/>
      <c r="G1424" s="253">
        <f>ROUNDUP((SUM(G1421:G1423)),2)</f>
        <v>2</v>
      </c>
      <c r="H1424" s="199"/>
      <c r="I1424" s="212"/>
      <c r="J1424" s="212"/>
      <c r="K1424" s="213"/>
      <c r="L1424" s="193"/>
      <c r="N1424" s="193"/>
      <c r="O1424" s="193"/>
      <c r="P1424" s="193"/>
      <c r="Q1424" s="193"/>
      <c r="R1424" s="193"/>
      <c r="S1424" s="193"/>
      <c r="T1424" s="193"/>
      <c r="U1424" s="193"/>
      <c r="V1424" s="193"/>
    </row>
    <row r="1425" spans="1:22" ht="12.75" customHeight="1" thickBot="1">
      <c r="A1425" s="542"/>
      <c r="B1425" s="543"/>
      <c r="C1425" s="543"/>
      <c r="D1425" s="543"/>
      <c r="E1425" s="543"/>
      <c r="F1425" s="543"/>
      <c r="G1425" s="543"/>
      <c r="H1425" s="543"/>
      <c r="I1425" s="543"/>
      <c r="J1425" s="543"/>
      <c r="K1425" s="544"/>
      <c r="L1425" s="193"/>
      <c r="M1425" s="193"/>
      <c r="N1425" s="193"/>
      <c r="O1425" s="193"/>
      <c r="P1425" s="193"/>
      <c r="Q1425" s="193"/>
      <c r="R1425" s="193"/>
      <c r="S1425" s="193"/>
      <c r="T1425" s="193"/>
      <c r="U1425" s="193"/>
      <c r="V1425" s="193"/>
    </row>
    <row r="1426" spans="1:22" ht="12.75" customHeight="1">
      <c r="A1426" s="214"/>
      <c r="B1426" s="215"/>
      <c r="C1426" s="215"/>
      <c r="D1426" s="215"/>
      <c r="E1426" s="215"/>
      <c r="F1426" s="215"/>
      <c r="G1426" s="215"/>
      <c r="H1426" s="215"/>
      <c r="I1426" s="215"/>
      <c r="J1426" s="215"/>
      <c r="K1426" s="216"/>
      <c r="L1426" s="193"/>
      <c r="M1426" s="193"/>
      <c r="N1426" s="193"/>
      <c r="O1426" s="193"/>
      <c r="P1426" s="193"/>
      <c r="Q1426" s="193"/>
      <c r="R1426" s="193"/>
      <c r="S1426" s="193"/>
      <c r="T1426" s="193"/>
      <c r="U1426" s="193"/>
      <c r="V1426" s="193"/>
    </row>
    <row r="1427" spans="1:22" ht="50.25" customHeight="1">
      <c r="A1427" s="545"/>
      <c r="B1427" s="546"/>
      <c r="C1427" s="546"/>
      <c r="D1427" s="546"/>
      <c r="E1427" s="546"/>
      <c r="F1427" s="546"/>
      <c r="G1427" s="546"/>
      <c r="H1427" s="546"/>
      <c r="I1427" s="546"/>
      <c r="J1427" s="193"/>
      <c r="K1427" s="217"/>
      <c r="L1427" s="193"/>
      <c r="M1427" s="193"/>
      <c r="N1427" s="193"/>
      <c r="O1427" s="193"/>
      <c r="P1427" s="193"/>
      <c r="Q1427" s="193"/>
      <c r="R1427" s="193"/>
      <c r="S1427" s="193"/>
      <c r="T1427" s="193"/>
      <c r="U1427" s="193"/>
      <c r="V1427" s="193"/>
    </row>
    <row r="1428" spans="1:22" ht="12.75" customHeight="1">
      <c r="A1428" s="547" t="s">
        <v>519</v>
      </c>
      <c r="B1428" s="546"/>
      <c r="C1428" s="546"/>
      <c r="D1428" s="219"/>
      <c r="E1428" s="219"/>
      <c r="F1428" s="548" t="s">
        <v>519</v>
      </c>
      <c r="G1428" s="546"/>
      <c r="H1428" s="546"/>
      <c r="I1428" s="219"/>
      <c r="J1428" s="193"/>
      <c r="K1428" s="217"/>
      <c r="L1428" s="193"/>
      <c r="M1428" s="193"/>
      <c r="N1428" s="193"/>
      <c r="O1428" s="193"/>
      <c r="P1428" s="193"/>
      <c r="Q1428" s="193"/>
      <c r="R1428" s="193"/>
      <c r="S1428" s="193"/>
      <c r="T1428" s="193"/>
      <c r="U1428" s="193"/>
      <c r="V1428" s="193"/>
    </row>
    <row r="1429" spans="1:22" ht="12.75" customHeight="1" thickBot="1">
      <c r="A1429" s="549" t="s">
        <v>520</v>
      </c>
      <c r="B1429" s="550"/>
      <c r="C1429" s="550"/>
      <c r="D1429" s="220"/>
      <c r="E1429" s="220"/>
      <c r="F1429" s="551" t="s">
        <v>520</v>
      </c>
      <c r="G1429" s="550"/>
      <c r="H1429" s="550"/>
      <c r="I1429" s="220"/>
      <c r="J1429" s="221"/>
      <c r="K1429" s="222"/>
      <c r="L1429" s="193"/>
      <c r="M1429" s="193"/>
      <c r="N1429" s="193"/>
      <c r="O1429" s="193"/>
      <c r="P1429" s="193"/>
      <c r="Q1429" s="193"/>
      <c r="R1429" s="193"/>
      <c r="S1429" s="193"/>
      <c r="T1429" s="193"/>
      <c r="U1429" s="193"/>
      <c r="V1429" s="193"/>
    </row>
    <row r="1430" spans="1:22" ht="12.75" customHeight="1">
      <c r="A1430" s="507" t="s">
        <v>508</v>
      </c>
      <c r="B1430" s="508"/>
      <c r="C1430" s="508"/>
      <c r="D1430" s="508"/>
      <c r="E1430" s="508"/>
      <c r="F1430" s="508"/>
      <c r="G1430" s="508"/>
      <c r="H1430" s="508"/>
      <c r="I1430" s="508"/>
      <c r="J1430" s="508"/>
      <c r="K1430" s="509"/>
      <c r="L1430" s="193"/>
      <c r="M1430" s="193"/>
      <c r="N1430" s="193"/>
      <c r="O1430" s="193"/>
      <c r="P1430" s="193"/>
      <c r="Q1430" s="193"/>
      <c r="R1430" s="193"/>
      <c r="S1430" s="193"/>
      <c r="T1430" s="193"/>
      <c r="U1430" s="193"/>
      <c r="V1430" s="193"/>
    </row>
    <row r="1431" spans="1:22" ht="12.75" customHeight="1" thickBot="1">
      <c r="A1431" s="510"/>
      <c r="B1431" s="511"/>
      <c r="C1431" s="511"/>
      <c r="D1431" s="511"/>
      <c r="E1431" s="511"/>
      <c r="F1431" s="511"/>
      <c r="G1431" s="511"/>
      <c r="H1431" s="511"/>
      <c r="I1431" s="511"/>
      <c r="J1431" s="511"/>
      <c r="K1431" s="512"/>
      <c r="L1431" s="193"/>
      <c r="M1431" s="193"/>
      <c r="N1431" s="193"/>
      <c r="O1431" s="193"/>
      <c r="P1431" s="193"/>
      <c r="Q1431" s="193"/>
      <c r="R1431" s="193"/>
      <c r="S1431" s="193"/>
      <c r="T1431" s="193"/>
      <c r="U1431" s="193"/>
      <c r="V1431" s="193"/>
    </row>
    <row r="1432" spans="1:22" ht="42" customHeight="1">
      <c r="A1432" s="195" t="s">
        <v>509</v>
      </c>
      <c r="B1432" s="513" t="str">
        <f>$B$3</f>
        <v>OPTIMIZACIÓN Y MEJORAMIENTO DE LOS SISTEMAS DE ACUEDUCTO EN EL ÁREA RURAL DEL MUNICIPIO DE TUNJA-BOYACÁ</v>
      </c>
      <c r="C1432" s="514"/>
      <c r="D1432" s="514"/>
      <c r="E1432" s="514"/>
      <c r="F1432" s="514"/>
      <c r="G1432" s="514"/>
      <c r="H1432" s="514"/>
      <c r="I1432" s="514"/>
      <c r="J1432" s="514"/>
      <c r="K1432" s="515"/>
      <c r="L1432" s="193"/>
      <c r="M1432" s="193"/>
      <c r="N1432" s="193"/>
      <c r="O1432" s="193"/>
      <c r="P1432" s="193"/>
      <c r="Q1432" s="193"/>
      <c r="R1432" s="193"/>
      <c r="S1432" s="193"/>
      <c r="T1432" s="193"/>
      <c r="U1432" s="193"/>
      <c r="V1432" s="193"/>
    </row>
    <row r="1433" spans="1:22" ht="12.75" customHeight="1">
      <c r="A1433" s="516" t="s">
        <v>510</v>
      </c>
      <c r="B1433" s="517"/>
      <c r="C1433" s="518"/>
      <c r="D1433" s="519"/>
      <c r="E1433" s="519"/>
      <c r="F1433" s="517"/>
      <c r="G1433" s="520" t="s">
        <v>511</v>
      </c>
      <c r="H1433" s="517"/>
      <c r="I1433" s="520"/>
      <c r="J1433" s="519"/>
      <c r="K1433" s="521"/>
      <c r="L1433" s="193"/>
      <c r="M1433" s="193"/>
      <c r="N1433" s="193"/>
      <c r="O1433" s="193"/>
      <c r="P1433" s="193"/>
      <c r="Q1433" s="193"/>
      <c r="R1433" s="193"/>
      <c r="S1433" s="193"/>
      <c r="T1433" s="193"/>
      <c r="U1433" s="193"/>
      <c r="V1433" s="193"/>
    </row>
    <row r="1434" spans="1:22" ht="39.75" customHeight="1" thickBot="1">
      <c r="A1434" s="196" t="s">
        <v>8</v>
      </c>
      <c r="B1434" s="522" t="s">
        <v>452</v>
      </c>
      <c r="C1434" s="523"/>
      <c r="D1434" s="524" t="s">
        <v>10</v>
      </c>
      <c r="E1434" s="525"/>
      <c r="F1434" s="523"/>
      <c r="G1434" s="526" t="s">
        <v>300</v>
      </c>
      <c r="H1434" s="525"/>
      <c r="I1434" s="525"/>
      <c r="J1434" s="197" t="s">
        <v>9</v>
      </c>
      <c r="K1434" s="198" t="s">
        <v>9</v>
      </c>
      <c r="L1434" s="193"/>
      <c r="M1434" s="193"/>
      <c r="N1434" s="193"/>
      <c r="O1434" s="193"/>
      <c r="P1434" s="193"/>
      <c r="Q1434" s="193"/>
      <c r="R1434" s="193"/>
      <c r="S1434" s="193"/>
      <c r="T1434" s="193"/>
      <c r="U1434" s="193"/>
      <c r="V1434" s="193"/>
    </row>
    <row r="1435" spans="1:22" ht="12.75" customHeight="1">
      <c r="A1435" s="527" t="s">
        <v>512</v>
      </c>
      <c r="B1435" s="528"/>
      <c r="C1435" s="531" t="s">
        <v>5</v>
      </c>
      <c r="D1435" s="533" t="s">
        <v>513</v>
      </c>
      <c r="E1435" s="534"/>
      <c r="F1435" s="530"/>
      <c r="G1435" s="531" t="s">
        <v>11</v>
      </c>
      <c r="H1435" s="535" t="s">
        <v>514</v>
      </c>
      <c r="I1435" s="511"/>
      <c r="J1435" s="511"/>
      <c r="K1435" s="512"/>
      <c r="L1435" s="193"/>
      <c r="M1435" s="193"/>
      <c r="N1435" s="193"/>
      <c r="O1435" s="193"/>
      <c r="P1435" s="193"/>
      <c r="Q1435" s="193"/>
      <c r="R1435" s="193"/>
      <c r="S1435" s="193"/>
      <c r="T1435" s="193"/>
      <c r="U1435" s="193"/>
      <c r="V1435" s="193"/>
    </row>
    <row r="1436" spans="1:22" ht="12.75" customHeight="1">
      <c r="A1436" s="510"/>
      <c r="B1436" s="528"/>
      <c r="C1436" s="558"/>
      <c r="D1436" s="226" t="s">
        <v>515</v>
      </c>
      <c r="E1436" s="226" t="s">
        <v>516</v>
      </c>
      <c r="F1436" s="226" t="s">
        <v>517</v>
      </c>
      <c r="G1436" s="558"/>
      <c r="H1436" s="536"/>
      <c r="I1436" s="534"/>
      <c r="J1436" s="534"/>
      <c r="K1436" s="537"/>
      <c r="L1436" s="193"/>
      <c r="M1436" s="193"/>
      <c r="N1436" s="193"/>
      <c r="O1436" s="193"/>
      <c r="P1436" s="193"/>
      <c r="Q1436" s="193"/>
      <c r="R1436" s="193"/>
      <c r="S1436" s="193"/>
      <c r="T1436" s="193"/>
      <c r="U1436" s="193"/>
      <c r="V1436" s="193"/>
    </row>
    <row r="1437" spans="1:22" ht="12.75" customHeight="1">
      <c r="A1437" s="538" t="s">
        <v>564</v>
      </c>
      <c r="B1437" s="539"/>
      <c r="C1437" s="201">
        <v>2</v>
      </c>
      <c r="D1437" s="202"/>
      <c r="E1437" s="203"/>
      <c r="F1437" s="229"/>
      <c r="G1437" s="237">
        <f>C1437</f>
        <v>2</v>
      </c>
      <c r="H1437" s="206"/>
      <c r="I1437" s="206"/>
      <c r="J1437" s="206"/>
      <c r="K1437" s="207"/>
      <c r="L1437" s="193"/>
      <c r="M1437" s="193"/>
      <c r="N1437" s="193"/>
      <c r="O1437" s="193"/>
      <c r="P1437" s="193"/>
      <c r="Q1437" s="193"/>
      <c r="R1437" s="193"/>
      <c r="S1437" s="193"/>
      <c r="T1437" s="193"/>
      <c r="U1437" s="193"/>
      <c r="V1437" s="193"/>
    </row>
    <row r="1438" spans="1:22" ht="12.75" customHeight="1">
      <c r="A1438" s="538"/>
      <c r="B1438" s="539"/>
      <c r="C1438" s="201"/>
      <c r="D1438" s="202"/>
      <c r="E1438" s="203"/>
      <c r="F1438" s="229"/>
      <c r="G1438" s="237"/>
      <c r="H1438" s="206"/>
      <c r="I1438" s="206"/>
      <c r="J1438" s="206"/>
      <c r="K1438" s="207"/>
      <c r="L1438" s="193"/>
      <c r="M1438" s="193"/>
      <c r="N1438" s="193"/>
      <c r="O1438" s="193"/>
      <c r="P1438" s="193"/>
      <c r="Q1438" s="193"/>
      <c r="R1438" s="193"/>
      <c r="S1438" s="193"/>
      <c r="T1438" s="193"/>
      <c r="U1438" s="193"/>
      <c r="V1438" s="193"/>
    </row>
    <row r="1439" spans="1:22" ht="15" customHeight="1">
      <c r="A1439" s="540"/>
      <c r="B1439" s="559"/>
      <c r="C1439" s="209"/>
      <c r="D1439" s="239"/>
      <c r="E1439" s="239"/>
      <c r="F1439" s="239"/>
      <c r="G1439" s="237"/>
      <c r="K1439" s="207"/>
    </row>
    <row r="1440" spans="1:22" ht="12.75" customHeight="1" thickBot="1">
      <c r="A1440" s="541" t="s">
        <v>11</v>
      </c>
      <c r="B1440" s="534"/>
      <c r="C1440" s="534"/>
      <c r="D1440" s="534"/>
      <c r="E1440" s="534"/>
      <c r="F1440" s="530"/>
      <c r="G1440" s="253">
        <f>ROUNDUP((SUM(G1437:G1439)),2)</f>
        <v>2</v>
      </c>
      <c r="H1440" s="199"/>
      <c r="I1440" s="212"/>
      <c r="J1440" s="212"/>
      <c r="K1440" s="213"/>
      <c r="L1440" s="193"/>
      <c r="N1440" s="193"/>
      <c r="O1440" s="193"/>
      <c r="P1440" s="193"/>
      <c r="Q1440" s="193"/>
      <c r="R1440" s="193"/>
      <c r="S1440" s="193"/>
      <c r="T1440" s="193"/>
      <c r="U1440" s="193"/>
      <c r="V1440" s="193"/>
    </row>
    <row r="1441" spans="1:22" ht="12.75" customHeight="1" thickBot="1">
      <c r="A1441" s="542"/>
      <c r="B1441" s="543"/>
      <c r="C1441" s="543"/>
      <c r="D1441" s="543"/>
      <c r="E1441" s="543"/>
      <c r="F1441" s="543"/>
      <c r="G1441" s="543"/>
      <c r="H1441" s="543"/>
      <c r="I1441" s="543"/>
      <c r="J1441" s="543"/>
      <c r="K1441" s="544"/>
      <c r="L1441" s="193"/>
      <c r="M1441" s="193"/>
      <c r="N1441" s="193"/>
      <c r="O1441" s="193"/>
      <c r="P1441" s="193"/>
      <c r="Q1441" s="193"/>
      <c r="R1441" s="193"/>
      <c r="S1441" s="193"/>
      <c r="T1441" s="193"/>
      <c r="U1441" s="193"/>
      <c r="V1441" s="193"/>
    </row>
    <row r="1442" spans="1:22" ht="12.75" customHeight="1">
      <c r="A1442" s="214"/>
      <c r="B1442" s="215"/>
      <c r="C1442" s="215"/>
      <c r="D1442" s="215"/>
      <c r="E1442" s="215"/>
      <c r="F1442" s="215"/>
      <c r="G1442" s="215"/>
      <c r="H1442" s="215"/>
      <c r="I1442" s="215"/>
      <c r="J1442" s="215"/>
      <c r="K1442" s="216"/>
      <c r="L1442" s="193"/>
      <c r="M1442" s="193"/>
      <c r="N1442" s="193"/>
      <c r="O1442" s="193"/>
      <c r="P1442" s="193"/>
      <c r="Q1442" s="193"/>
      <c r="R1442" s="193"/>
      <c r="S1442" s="193"/>
      <c r="T1442" s="193"/>
      <c r="U1442" s="193"/>
      <c r="V1442" s="193"/>
    </row>
    <row r="1443" spans="1:22" ht="50.25" customHeight="1">
      <c r="A1443" s="545"/>
      <c r="B1443" s="546"/>
      <c r="C1443" s="546"/>
      <c r="D1443" s="546"/>
      <c r="E1443" s="546"/>
      <c r="F1443" s="546"/>
      <c r="G1443" s="546"/>
      <c r="H1443" s="546"/>
      <c r="I1443" s="546"/>
      <c r="J1443" s="193"/>
      <c r="K1443" s="217"/>
      <c r="L1443" s="193"/>
      <c r="M1443" s="193"/>
      <c r="N1443" s="193"/>
      <c r="O1443" s="193"/>
      <c r="P1443" s="193"/>
      <c r="Q1443" s="193"/>
      <c r="R1443" s="193"/>
      <c r="S1443" s="193"/>
      <c r="T1443" s="193"/>
      <c r="U1443" s="193"/>
      <c r="V1443" s="193"/>
    </row>
    <row r="1444" spans="1:22" ht="12.75" customHeight="1">
      <c r="A1444" s="547" t="s">
        <v>519</v>
      </c>
      <c r="B1444" s="546"/>
      <c r="C1444" s="546"/>
      <c r="D1444" s="219"/>
      <c r="E1444" s="219"/>
      <c r="F1444" s="548" t="s">
        <v>519</v>
      </c>
      <c r="G1444" s="546"/>
      <c r="H1444" s="546"/>
      <c r="I1444" s="219"/>
      <c r="J1444" s="193"/>
      <c r="K1444" s="217"/>
      <c r="L1444" s="193"/>
      <c r="M1444" s="193"/>
      <c r="N1444" s="193"/>
      <c r="O1444" s="193"/>
      <c r="P1444" s="193"/>
      <c r="Q1444" s="193"/>
      <c r="R1444" s="193"/>
      <c r="S1444" s="193"/>
      <c r="T1444" s="193"/>
      <c r="U1444" s="193"/>
      <c r="V1444" s="193"/>
    </row>
    <row r="1445" spans="1:22" ht="12.75" customHeight="1" thickBot="1">
      <c r="A1445" s="549" t="s">
        <v>520</v>
      </c>
      <c r="B1445" s="550"/>
      <c r="C1445" s="550"/>
      <c r="D1445" s="220"/>
      <c r="E1445" s="220"/>
      <c r="F1445" s="551" t="s">
        <v>520</v>
      </c>
      <c r="G1445" s="550"/>
      <c r="H1445" s="550"/>
      <c r="I1445" s="220"/>
      <c r="J1445" s="221"/>
      <c r="K1445" s="222"/>
      <c r="L1445" s="193"/>
      <c r="M1445" s="193"/>
      <c r="N1445" s="193"/>
      <c r="O1445" s="193"/>
      <c r="P1445" s="193"/>
      <c r="Q1445" s="193"/>
      <c r="R1445" s="193"/>
      <c r="S1445" s="193"/>
      <c r="T1445" s="193"/>
      <c r="U1445" s="193"/>
      <c r="V1445" s="193"/>
    </row>
    <row r="1446" spans="1:22" ht="42" customHeight="1">
      <c r="A1446" s="195" t="s">
        <v>509</v>
      </c>
      <c r="B1446" s="513" t="str">
        <f>$B$3</f>
        <v>OPTIMIZACIÓN Y MEJORAMIENTO DE LOS SISTEMAS DE ACUEDUCTO EN EL ÁREA RURAL DEL MUNICIPIO DE TUNJA-BOYACÁ</v>
      </c>
      <c r="C1446" s="514"/>
      <c r="D1446" s="514"/>
      <c r="E1446" s="514"/>
      <c r="F1446" s="514"/>
      <c r="G1446" s="514"/>
      <c r="H1446" s="514"/>
      <c r="I1446" s="514"/>
      <c r="J1446" s="514"/>
      <c r="K1446" s="515"/>
      <c r="L1446" s="193"/>
      <c r="M1446" s="193"/>
      <c r="N1446" s="193"/>
      <c r="O1446" s="193"/>
      <c r="P1446" s="193"/>
      <c r="Q1446" s="193"/>
      <c r="R1446" s="193"/>
      <c r="S1446" s="193"/>
      <c r="T1446" s="193"/>
      <c r="U1446" s="193"/>
      <c r="V1446" s="193"/>
    </row>
    <row r="1447" spans="1:22" ht="12.75" customHeight="1">
      <c r="A1447" s="516" t="s">
        <v>510</v>
      </c>
      <c r="B1447" s="517"/>
      <c r="C1447" s="518"/>
      <c r="D1447" s="519"/>
      <c r="E1447" s="519"/>
      <c r="F1447" s="517"/>
      <c r="G1447" s="520" t="s">
        <v>511</v>
      </c>
      <c r="H1447" s="517"/>
      <c r="I1447" s="520"/>
      <c r="J1447" s="519"/>
      <c r="K1447" s="521"/>
      <c r="L1447" s="193"/>
      <c r="M1447" s="193"/>
      <c r="N1447" s="193"/>
      <c r="O1447" s="193"/>
      <c r="P1447" s="193"/>
      <c r="Q1447" s="193"/>
      <c r="R1447" s="193"/>
      <c r="S1447" s="193"/>
      <c r="T1447" s="193"/>
      <c r="U1447" s="193"/>
      <c r="V1447" s="193"/>
    </row>
    <row r="1448" spans="1:22" ht="39.75" customHeight="1" thickBot="1">
      <c r="A1448" s="196" t="s">
        <v>8</v>
      </c>
      <c r="B1448" s="522" t="s">
        <v>453</v>
      </c>
      <c r="C1448" s="523"/>
      <c r="D1448" s="524" t="s">
        <v>10</v>
      </c>
      <c r="E1448" s="525"/>
      <c r="F1448" s="523"/>
      <c r="G1448" s="526" t="s">
        <v>302</v>
      </c>
      <c r="H1448" s="525"/>
      <c r="I1448" s="525"/>
      <c r="J1448" s="197" t="s">
        <v>9</v>
      </c>
      <c r="K1448" s="198" t="s">
        <v>9</v>
      </c>
      <c r="L1448" s="193"/>
      <c r="M1448" s="193"/>
      <c r="N1448" s="193"/>
      <c r="O1448" s="193"/>
      <c r="P1448" s="193"/>
      <c r="Q1448" s="193"/>
      <c r="R1448" s="193"/>
      <c r="S1448" s="193"/>
      <c r="T1448" s="193"/>
      <c r="U1448" s="193"/>
      <c r="V1448" s="193"/>
    </row>
    <row r="1449" spans="1:22" ht="12.75" customHeight="1">
      <c r="A1449" s="527" t="s">
        <v>512</v>
      </c>
      <c r="B1449" s="528"/>
      <c r="C1449" s="531" t="s">
        <v>5</v>
      </c>
      <c r="D1449" s="533" t="s">
        <v>513</v>
      </c>
      <c r="E1449" s="534"/>
      <c r="F1449" s="530"/>
      <c r="G1449" s="531" t="s">
        <v>11</v>
      </c>
      <c r="H1449" s="535" t="s">
        <v>514</v>
      </c>
      <c r="I1449" s="511"/>
      <c r="J1449" s="511"/>
      <c r="K1449" s="512"/>
      <c r="L1449" s="193"/>
      <c r="M1449" s="193"/>
      <c r="N1449" s="193"/>
      <c r="O1449" s="193"/>
      <c r="P1449" s="193"/>
      <c r="Q1449" s="193"/>
      <c r="R1449" s="193"/>
      <c r="S1449" s="193"/>
      <c r="T1449" s="193"/>
      <c r="U1449" s="193"/>
      <c r="V1449" s="193"/>
    </row>
    <row r="1450" spans="1:22" ht="12.75" customHeight="1">
      <c r="A1450" s="510"/>
      <c r="B1450" s="528"/>
      <c r="C1450" s="558"/>
      <c r="D1450" s="226" t="s">
        <v>515</v>
      </c>
      <c r="E1450" s="226" t="s">
        <v>516</v>
      </c>
      <c r="F1450" s="226" t="s">
        <v>517</v>
      </c>
      <c r="G1450" s="558"/>
      <c r="H1450" s="536"/>
      <c r="I1450" s="534"/>
      <c r="J1450" s="534"/>
      <c r="K1450" s="537"/>
      <c r="L1450" s="193"/>
      <c r="M1450" s="193"/>
      <c r="N1450" s="193"/>
      <c r="O1450" s="193"/>
      <c r="P1450" s="193"/>
      <c r="Q1450" s="193"/>
      <c r="R1450" s="193"/>
      <c r="S1450" s="193"/>
      <c r="T1450" s="193"/>
      <c r="U1450" s="193"/>
      <c r="V1450" s="193"/>
    </row>
    <row r="1451" spans="1:22" ht="12.75" customHeight="1">
      <c r="A1451" s="538" t="s">
        <v>571</v>
      </c>
      <c r="B1451" s="539"/>
      <c r="C1451" s="201">
        <v>2</v>
      </c>
      <c r="D1451" s="202"/>
      <c r="E1451" s="203"/>
      <c r="F1451" s="229"/>
      <c r="G1451" s="237">
        <f>C1451</f>
        <v>2</v>
      </c>
      <c r="H1451" s="206"/>
      <c r="I1451" s="206"/>
      <c r="J1451" s="206"/>
      <c r="K1451" s="207"/>
      <c r="L1451" s="193"/>
      <c r="M1451" s="193"/>
      <c r="N1451" s="193"/>
      <c r="O1451" s="193"/>
      <c r="P1451" s="193"/>
      <c r="Q1451" s="193"/>
      <c r="R1451" s="193"/>
      <c r="S1451" s="193"/>
      <c r="T1451" s="193"/>
      <c r="U1451" s="193"/>
      <c r="V1451" s="193"/>
    </row>
    <row r="1452" spans="1:22" ht="12.75" customHeight="1">
      <c r="A1452" s="538"/>
      <c r="B1452" s="539"/>
      <c r="C1452" s="201"/>
      <c r="D1452" s="202"/>
      <c r="E1452" s="203"/>
      <c r="F1452" s="229"/>
      <c r="G1452" s="237"/>
      <c r="H1452" s="206"/>
      <c r="I1452" s="206"/>
      <c r="J1452" s="206"/>
      <c r="K1452" s="207"/>
      <c r="L1452" s="193"/>
      <c r="M1452" s="193"/>
      <c r="N1452" s="193"/>
      <c r="O1452" s="193"/>
      <c r="P1452" s="193"/>
      <c r="Q1452" s="193"/>
      <c r="R1452" s="193"/>
      <c r="S1452" s="193"/>
      <c r="T1452" s="193"/>
      <c r="U1452" s="193"/>
      <c r="V1452" s="193"/>
    </row>
    <row r="1453" spans="1:22" ht="15" customHeight="1">
      <c r="A1453" s="540"/>
      <c r="B1453" s="559"/>
      <c r="C1453" s="209"/>
      <c r="D1453" s="239"/>
      <c r="E1453" s="239"/>
      <c r="F1453" s="239"/>
      <c r="G1453" s="237"/>
      <c r="K1453" s="207"/>
    </row>
    <row r="1454" spans="1:22" ht="12.75" customHeight="1" thickBot="1">
      <c r="A1454" s="541" t="s">
        <v>11</v>
      </c>
      <c r="B1454" s="534"/>
      <c r="C1454" s="534"/>
      <c r="D1454" s="534"/>
      <c r="E1454" s="534"/>
      <c r="F1454" s="530"/>
      <c r="G1454" s="253">
        <f>ROUNDUP((SUM(G1451:G1453)),2)</f>
        <v>2</v>
      </c>
      <c r="H1454" s="199"/>
      <c r="I1454" s="212"/>
      <c r="J1454" s="212"/>
      <c r="K1454" s="213"/>
      <c r="L1454" s="193"/>
      <c r="N1454" s="193"/>
      <c r="O1454" s="193"/>
      <c r="P1454" s="193"/>
      <c r="Q1454" s="193"/>
      <c r="R1454" s="193"/>
      <c r="S1454" s="193"/>
      <c r="T1454" s="193"/>
      <c r="U1454" s="193"/>
      <c r="V1454" s="193"/>
    </row>
    <row r="1455" spans="1:22" ht="12.75" customHeight="1" thickBot="1">
      <c r="A1455" s="542"/>
      <c r="B1455" s="543"/>
      <c r="C1455" s="543"/>
      <c r="D1455" s="543"/>
      <c r="E1455" s="543"/>
      <c r="F1455" s="543"/>
      <c r="G1455" s="543"/>
      <c r="H1455" s="543"/>
      <c r="I1455" s="543"/>
      <c r="J1455" s="543"/>
      <c r="K1455" s="544"/>
      <c r="L1455" s="193"/>
      <c r="M1455" s="193"/>
      <c r="N1455" s="193"/>
      <c r="O1455" s="193"/>
      <c r="P1455" s="193"/>
      <c r="Q1455" s="193"/>
      <c r="R1455" s="193"/>
      <c r="S1455" s="193"/>
      <c r="T1455" s="193"/>
      <c r="U1455" s="193"/>
      <c r="V1455" s="193"/>
    </row>
    <row r="1456" spans="1:22" ht="12.75" customHeight="1">
      <c r="A1456" s="214"/>
      <c r="B1456" s="215"/>
      <c r="C1456" s="215"/>
      <c r="D1456" s="215"/>
      <c r="E1456" s="215"/>
      <c r="F1456" s="215"/>
      <c r="G1456" s="215"/>
      <c r="H1456" s="215"/>
      <c r="I1456" s="215"/>
      <c r="J1456" s="215"/>
      <c r="K1456" s="216"/>
      <c r="L1456" s="193"/>
      <c r="M1456" s="193"/>
      <c r="N1456" s="193"/>
      <c r="O1456" s="193"/>
      <c r="P1456" s="193"/>
      <c r="Q1456" s="193"/>
      <c r="R1456" s="193"/>
      <c r="S1456" s="193"/>
      <c r="T1456" s="193"/>
      <c r="U1456" s="193"/>
      <c r="V1456" s="193"/>
    </row>
    <row r="1457" spans="1:22" ht="50.25" customHeight="1">
      <c r="A1457" s="545"/>
      <c r="B1457" s="546"/>
      <c r="C1457" s="546"/>
      <c r="D1457" s="546"/>
      <c r="E1457" s="546"/>
      <c r="F1457" s="546"/>
      <c r="G1457" s="546"/>
      <c r="H1457" s="546"/>
      <c r="I1457" s="546"/>
      <c r="J1457" s="193"/>
      <c r="K1457" s="217"/>
      <c r="L1457" s="193"/>
      <c r="M1457" s="193"/>
      <c r="N1457" s="193"/>
      <c r="O1457" s="193"/>
      <c r="P1457" s="193"/>
      <c r="Q1457" s="193"/>
      <c r="R1457" s="193"/>
      <c r="S1457" s="193"/>
      <c r="T1457" s="193"/>
      <c r="U1457" s="193"/>
      <c r="V1457" s="193"/>
    </row>
    <row r="1458" spans="1:22" ht="12.75" customHeight="1">
      <c r="A1458" s="547" t="s">
        <v>519</v>
      </c>
      <c r="B1458" s="546"/>
      <c r="C1458" s="546"/>
      <c r="D1458" s="219"/>
      <c r="E1458" s="219"/>
      <c r="F1458" s="548" t="s">
        <v>519</v>
      </c>
      <c r="G1458" s="546"/>
      <c r="H1458" s="546"/>
      <c r="I1458" s="219"/>
      <c r="J1458" s="193"/>
      <c r="K1458" s="217"/>
      <c r="L1458" s="193"/>
      <c r="M1458" s="193"/>
      <c r="N1458" s="193"/>
      <c r="O1458" s="193"/>
      <c r="P1458" s="193"/>
      <c r="Q1458" s="193"/>
      <c r="R1458" s="193"/>
      <c r="S1458" s="193"/>
      <c r="T1458" s="193"/>
      <c r="U1458" s="193"/>
      <c r="V1458" s="193"/>
    </row>
    <row r="1459" spans="1:22" ht="12.75" customHeight="1" thickBot="1">
      <c r="A1459" s="549" t="s">
        <v>520</v>
      </c>
      <c r="B1459" s="550"/>
      <c r="C1459" s="550"/>
      <c r="D1459" s="220"/>
      <c r="E1459" s="220"/>
      <c r="F1459" s="551" t="s">
        <v>520</v>
      </c>
      <c r="G1459" s="550"/>
      <c r="H1459" s="550"/>
      <c r="I1459" s="220"/>
      <c r="J1459" s="221"/>
      <c r="K1459" s="222"/>
      <c r="L1459" s="193"/>
      <c r="M1459" s="193"/>
      <c r="N1459" s="193"/>
      <c r="O1459" s="193"/>
      <c r="P1459" s="193"/>
      <c r="Q1459" s="193"/>
      <c r="R1459" s="193"/>
      <c r="S1459" s="193"/>
      <c r="T1459" s="193"/>
      <c r="U1459" s="193"/>
      <c r="V1459" s="193"/>
    </row>
    <row r="1460" spans="1:22" ht="12.75" customHeight="1">
      <c r="A1460" s="507" t="s">
        <v>508</v>
      </c>
      <c r="B1460" s="508"/>
      <c r="C1460" s="508"/>
      <c r="D1460" s="508"/>
      <c r="E1460" s="508"/>
      <c r="F1460" s="508"/>
      <c r="G1460" s="508"/>
      <c r="H1460" s="508"/>
      <c r="I1460" s="508"/>
      <c r="J1460" s="508"/>
      <c r="K1460" s="509"/>
      <c r="L1460" s="193"/>
      <c r="M1460" s="193"/>
      <c r="N1460" s="193"/>
      <c r="O1460" s="193"/>
      <c r="P1460" s="193"/>
      <c r="Q1460" s="193"/>
      <c r="R1460" s="193"/>
      <c r="S1460" s="193"/>
      <c r="T1460" s="193"/>
      <c r="U1460" s="193"/>
      <c r="V1460" s="193"/>
    </row>
    <row r="1461" spans="1:22" ht="12.75" customHeight="1" thickBot="1">
      <c r="A1461" s="510"/>
      <c r="B1461" s="511"/>
      <c r="C1461" s="511"/>
      <c r="D1461" s="511"/>
      <c r="E1461" s="511"/>
      <c r="F1461" s="511"/>
      <c r="G1461" s="511"/>
      <c r="H1461" s="511"/>
      <c r="I1461" s="511"/>
      <c r="J1461" s="511"/>
      <c r="K1461" s="512"/>
      <c r="L1461" s="193"/>
      <c r="M1461" s="193"/>
      <c r="N1461" s="193"/>
      <c r="O1461" s="193"/>
      <c r="P1461" s="193"/>
      <c r="Q1461" s="193"/>
      <c r="R1461" s="193"/>
      <c r="S1461" s="193"/>
      <c r="T1461" s="193"/>
      <c r="U1461" s="193"/>
      <c r="V1461" s="193"/>
    </row>
    <row r="1462" spans="1:22" ht="42" customHeight="1">
      <c r="A1462" s="195" t="s">
        <v>509</v>
      </c>
      <c r="B1462" s="513" t="str">
        <f>$B$3</f>
        <v>OPTIMIZACIÓN Y MEJORAMIENTO DE LOS SISTEMAS DE ACUEDUCTO EN EL ÁREA RURAL DEL MUNICIPIO DE TUNJA-BOYACÁ</v>
      </c>
      <c r="C1462" s="514"/>
      <c r="D1462" s="514"/>
      <c r="E1462" s="514"/>
      <c r="F1462" s="514"/>
      <c r="G1462" s="514"/>
      <c r="H1462" s="514"/>
      <c r="I1462" s="514"/>
      <c r="J1462" s="514"/>
      <c r="K1462" s="515"/>
      <c r="L1462" s="193"/>
      <c r="M1462" s="193"/>
      <c r="N1462" s="193"/>
      <c r="O1462" s="193"/>
      <c r="P1462" s="193"/>
      <c r="Q1462" s="193"/>
      <c r="R1462" s="193"/>
      <c r="S1462" s="193"/>
      <c r="T1462" s="193"/>
      <c r="U1462" s="193"/>
      <c r="V1462" s="193"/>
    </row>
    <row r="1463" spans="1:22" ht="12.75" customHeight="1">
      <c r="A1463" s="516" t="s">
        <v>510</v>
      </c>
      <c r="B1463" s="517"/>
      <c r="C1463" s="518"/>
      <c r="D1463" s="519"/>
      <c r="E1463" s="519"/>
      <c r="F1463" s="517"/>
      <c r="G1463" s="520" t="s">
        <v>511</v>
      </c>
      <c r="H1463" s="517"/>
      <c r="I1463" s="520"/>
      <c r="J1463" s="519"/>
      <c r="K1463" s="521"/>
      <c r="L1463" s="193"/>
      <c r="M1463" s="193"/>
      <c r="N1463" s="193"/>
      <c r="O1463" s="193"/>
      <c r="P1463" s="193"/>
      <c r="Q1463" s="193"/>
      <c r="R1463" s="193"/>
      <c r="S1463" s="193"/>
      <c r="T1463" s="193"/>
      <c r="U1463" s="193"/>
      <c r="V1463" s="193"/>
    </row>
    <row r="1464" spans="1:22" ht="39.75" customHeight="1" thickBot="1">
      <c r="A1464" s="196" t="s">
        <v>8</v>
      </c>
      <c r="B1464" s="522" t="s">
        <v>610</v>
      </c>
      <c r="C1464" s="523"/>
      <c r="D1464" s="524" t="s">
        <v>10</v>
      </c>
      <c r="E1464" s="525"/>
      <c r="F1464" s="523"/>
      <c r="G1464" s="526" t="s">
        <v>366</v>
      </c>
      <c r="H1464" s="525"/>
      <c r="I1464" s="525"/>
      <c r="J1464" s="197" t="s">
        <v>9</v>
      </c>
      <c r="K1464" s="198" t="s">
        <v>9</v>
      </c>
      <c r="L1464" s="193"/>
      <c r="M1464" s="193"/>
      <c r="N1464" s="193"/>
      <c r="O1464" s="193"/>
      <c r="P1464" s="193"/>
      <c r="Q1464" s="193"/>
      <c r="R1464" s="193"/>
      <c r="S1464" s="193"/>
      <c r="T1464" s="193"/>
      <c r="U1464" s="193"/>
      <c r="V1464" s="193"/>
    </row>
    <row r="1465" spans="1:22" ht="12.75" customHeight="1">
      <c r="A1465" s="527" t="s">
        <v>512</v>
      </c>
      <c r="B1465" s="528"/>
      <c r="C1465" s="531" t="s">
        <v>5</v>
      </c>
      <c r="D1465" s="533" t="s">
        <v>513</v>
      </c>
      <c r="E1465" s="534"/>
      <c r="F1465" s="530"/>
      <c r="G1465" s="531" t="s">
        <v>11</v>
      </c>
      <c r="H1465" s="535" t="s">
        <v>514</v>
      </c>
      <c r="I1465" s="511"/>
      <c r="J1465" s="511"/>
      <c r="K1465" s="512"/>
      <c r="L1465" s="193"/>
      <c r="M1465" s="193"/>
      <c r="N1465" s="193"/>
      <c r="O1465" s="193"/>
      <c r="P1465" s="193"/>
      <c r="Q1465" s="193"/>
      <c r="R1465" s="193"/>
      <c r="S1465" s="193"/>
      <c r="T1465" s="193"/>
      <c r="U1465" s="193"/>
      <c r="V1465" s="193"/>
    </row>
    <row r="1466" spans="1:22" ht="12.75" customHeight="1">
      <c r="A1466" s="510"/>
      <c r="B1466" s="528"/>
      <c r="C1466" s="558"/>
      <c r="D1466" s="226" t="s">
        <v>515</v>
      </c>
      <c r="E1466" s="226" t="s">
        <v>516</v>
      </c>
      <c r="F1466" s="226" t="s">
        <v>517</v>
      </c>
      <c r="G1466" s="558"/>
      <c r="H1466" s="536"/>
      <c r="I1466" s="534"/>
      <c r="J1466" s="534"/>
      <c r="K1466" s="537"/>
      <c r="L1466" s="193"/>
      <c r="M1466" s="193"/>
      <c r="N1466" s="193"/>
      <c r="O1466" s="193"/>
      <c r="P1466" s="193"/>
      <c r="Q1466" s="193"/>
      <c r="R1466" s="193"/>
      <c r="S1466" s="193"/>
      <c r="T1466" s="193"/>
      <c r="U1466" s="193"/>
      <c r="V1466" s="193"/>
    </row>
    <row r="1467" spans="1:22" ht="12.75" customHeight="1">
      <c r="A1467" s="538" t="s">
        <v>562</v>
      </c>
      <c r="B1467" s="539"/>
      <c r="C1467" s="201">
        <v>3</v>
      </c>
      <c r="D1467" s="202"/>
      <c r="E1467" s="203"/>
      <c r="F1467" s="229"/>
      <c r="G1467" s="237">
        <f>C1467</f>
        <v>3</v>
      </c>
      <c r="H1467" s="206"/>
      <c r="I1467" s="206"/>
      <c r="J1467" s="206"/>
      <c r="K1467" s="207"/>
      <c r="L1467" s="193"/>
      <c r="M1467" s="193"/>
      <c r="N1467" s="193"/>
      <c r="O1467" s="193"/>
      <c r="P1467" s="193"/>
      <c r="Q1467" s="193"/>
      <c r="R1467" s="193"/>
      <c r="S1467" s="193"/>
      <c r="T1467" s="193"/>
      <c r="U1467" s="193"/>
      <c r="V1467" s="193"/>
    </row>
    <row r="1468" spans="1:22" ht="12.75" customHeight="1">
      <c r="A1468" s="538"/>
      <c r="B1468" s="539"/>
      <c r="C1468" s="201"/>
      <c r="D1468" s="202"/>
      <c r="E1468" s="203"/>
      <c r="F1468" s="229"/>
      <c r="G1468" s="237"/>
      <c r="H1468" s="206"/>
      <c r="I1468" s="206"/>
      <c r="J1468" s="206"/>
      <c r="K1468" s="207"/>
      <c r="L1468" s="193"/>
      <c r="M1468" s="193"/>
      <c r="N1468" s="193"/>
      <c r="O1468" s="193"/>
      <c r="P1468" s="193"/>
      <c r="Q1468" s="193"/>
      <c r="R1468" s="193"/>
      <c r="S1468" s="193"/>
      <c r="T1468" s="193"/>
      <c r="U1468" s="193"/>
      <c r="V1468" s="193"/>
    </row>
    <row r="1469" spans="1:22" ht="15" customHeight="1">
      <c r="A1469" s="540"/>
      <c r="B1469" s="559"/>
      <c r="C1469" s="209"/>
      <c r="D1469" s="239"/>
      <c r="E1469" s="239"/>
      <c r="F1469" s="239"/>
      <c r="G1469" s="237"/>
      <c r="K1469" s="207"/>
    </row>
    <row r="1470" spans="1:22" ht="12.75" customHeight="1" thickBot="1">
      <c r="A1470" s="541" t="s">
        <v>11</v>
      </c>
      <c r="B1470" s="534"/>
      <c r="C1470" s="534"/>
      <c r="D1470" s="534"/>
      <c r="E1470" s="534"/>
      <c r="F1470" s="530"/>
      <c r="G1470" s="253">
        <f>ROUNDUP((SUM(G1467:G1469)),2)</f>
        <v>3</v>
      </c>
      <c r="H1470" s="199"/>
      <c r="I1470" s="212"/>
      <c r="J1470" s="212"/>
      <c r="K1470" s="213"/>
      <c r="L1470" s="193"/>
      <c r="N1470" s="193"/>
      <c r="O1470" s="193"/>
      <c r="P1470" s="193"/>
      <c r="Q1470" s="193"/>
      <c r="R1470" s="193"/>
      <c r="S1470" s="193"/>
      <c r="T1470" s="193"/>
      <c r="U1470" s="193"/>
      <c r="V1470" s="193"/>
    </row>
    <row r="1471" spans="1:22" ht="12.75" customHeight="1" thickBot="1">
      <c r="A1471" s="542"/>
      <c r="B1471" s="543"/>
      <c r="C1471" s="543"/>
      <c r="D1471" s="543"/>
      <c r="E1471" s="543"/>
      <c r="F1471" s="543"/>
      <c r="G1471" s="543"/>
      <c r="H1471" s="543"/>
      <c r="I1471" s="543"/>
      <c r="J1471" s="543"/>
      <c r="K1471" s="544"/>
      <c r="L1471" s="193"/>
      <c r="M1471" s="193"/>
      <c r="N1471" s="193"/>
      <c r="O1471" s="193"/>
      <c r="P1471" s="193"/>
      <c r="Q1471" s="193"/>
      <c r="R1471" s="193"/>
      <c r="S1471" s="193"/>
      <c r="T1471" s="193"/>
      <c r="U1471" s="193"/>
      <c r="V1471" s="193"/>
    </row>
    <row r="1472" spans="1:22" ht="12.75" customHeight="1">
      <c r="A1472" s="214"/>
      <c r="B1472" s="215"/>
      <c r="C1472" s="215"/>
      <c r="D1472" s="215"/>
      <c r="E1472" s="215"/>
      <c r="F1472" s="215"/>
      <c r="G1472" s="215"/>
      <c r="H1472" s="215"/>
      <c r="I1472" s="215"/>
      <c r="J1472" s="215"/>
      <c r="K1472" s="216"/>
      <c r="L1472" s="193"/>
      <c r="M1472" s="193"/>
      <c r="N1472" s="193"/>
      <c r="O1472" s="193"/>
      <c r="P1472" s="193"/>
      <c r="Q1472" s="193"/>
      <c r="R1472" s="193"/>
      <c r="S1472" s="193"/>
      <c r="T1472" s="193"/>
      <c r="U1472" s="193"/>
      <c r="V1472" s="193"/>
    </row>
    <row r="1473" spans="1:22" ht="50.25" customHeight="1">
      <c r="A1473" s="545"/>
      <c r="B1473" s="546"/>
      <c r="C1473" s="546"/>
      <c r="D1473" s="546"/>
      <c r="E1473" s="546"/>
      <c r="F1473" s="546"/>
      <c r="G1473" s="546"/>
      <c r="H1473" s="546"/>
      <c r="I1473" s="546"/>
      <c r="J1473" s="193"/>
      <c r="K1473" s="217"/>
      <c r="L1473" s="193"/>
      <c r="M1473" s="193"/>
      <c r="N1473" s="193"/>
      <c r="O1473" s="193"/>
      <c r="P1473" s="193"/>
      <c r="Q1473" s="193"/>
      <c r="R1473" s="193"/>
      <c r="S1473" s="193"/>
      <c r="T1473" s="193"/>
      <c r="U1473" s="193"/>
      <c r="V1473" s="193"/>
    </row>
    <row r="1474" spans="1:22" ht="12.75" customHeight="1">
      <c r="A1474" s="547" t="s">
        <v>519</v>
      </c>
      <c r="B1474" s="546"/>
      <c r="C1474" s="546"/>
      <c r="D1474" s="219"/>
      <c r="E1474" s="219"/>
      <c r="F1474" s="548" t="s">
        <v>519</v>
      </c>
      <c r="G1474" s="546"/>
      <c r="H1474" s="546"/>
      <c r="I1474" s="219"/>
      <c r="J1474" s="193"/>
      <c r="K1474" s="217"/>
      <c r="L1474" s="193"/>
      <c r="M1474" s="193"/>
      <c r="N1474" s="193"/>
      <c r="O1474" s="193"/>
      <c r="P1474" s="193"/>
      <c r="Q1474" s="193"/>
      <c r="R1474" s="193"/>
      <c r="S1474" s="193"/>
      <c r="T1474" s="193"/>
      <c r="U1474" s="193"/>
      <c r="V1474" s="193"/>
    </row>
    <row r="1475" spans="1:22" ht="12.75" customHeight="1" thickBot="1">
      <c r="A1475" s="549" t="s">
        <v>520</v>
      </c>
      <c r="B1475" s="550"/>
      <c r="C1475" s="550"/>
      <c r="D1475" s="220"/>
      <c r="E1475" s="220"/>
      <c r="F1475" s="551" t="s">
        <v>520</v>
      </c>
      <c r="G1475" s="550"/>
      <c r="H1475" s="550"/>
      <c r="I1475" s="220"/>
      <c r="J1475" s="221"/>
      <c r="K1475" s="222"/>
      <c r="L1475" s="193"/>
      <c r="M1475" s="193"/>
      <c r="N1475" s="193"/>
      <c r="O1475" s="193"/>
      <c r="P1475" s="193"/>
      <c r="Q1475" s="193"/>
      <c r="R1475" s="193"/>
      <c r="S1475" s="193"/>
      <c r="T1475" s="193"/>
      <c r="U1475" s="193"/>
      <c r="V1475" s="193"/>
    </row>
    <row r="1476" spans="1:22" ht="42" customHeight="1">
      <c r="A1476" s="195" t="s">
        <v>509</v>
      </c>
      <c r="B1476" s="513" t="str">
        <f>$B$3</f>
        <v>OPTIMIZACIÓN Y MEJORAMIENTO DE LOS SISTEMAS DE ACUEDUCTO EN EL ÁREA RURAL DEL MUNICIPIO DE TUNJA-BOYACÁ</v>
      </c>
      <c r="C1476" s="514"/>
      <c r="D1476" s="514"/>
      <c r="E1476" s="514"/>
      <c r="F1476" s="514"/>
      <c r="G1476" s="514"/>
      <c r="H1476" s="514"/>
      <c r="I1476" s="514"/>
      <c r="J1476" s="514"/>
      <c r="K1476" s="515"/>
      <c r="L1476" s="193"/>
      <c r="M1476" s="193"/>
      <c r="N1476" s="193"/>
      <c r="O1476" s="193"/>
      <c r="P1476" s="193"/>
      <c r="Q1476" s="193"/>
      <c r="R1476" s="193"/>
      <c r="S1476" s="193"/>
      <c r="T1476" s="193"/>
      <c r="U1476" s="193"/>
      <c r="V1476" s="193"/>
    </row>
    <row r="1477" spans="1:22" ht="12.75" customHeight="1">
      <c r="A1477" s="516" t="s">
        <v>510</v>
      </c>
      <c r="B1477" s="517"/>
      <c r="C1477" s="518"/>
      <c r="D1477" s="519"/>
      <c r="E1477" s="519"/>
      <c r="F1477" s="517"/>
      <c r="G1477" s="520" t="s">
        <v>511</v>
      </c>
      <c r="H1477" s="517"/>
      <c r="I1477" s="520"/>
      <c r="J1477" s="519"/>
      <c r="K1477" s="521"/>
      <c r="L1477" s="193"/>
      <c r="M1477" s="193"/>
      <c r="N1477" s="193"/>
      <c r="O1477" s="193"/>
      <c r="P1477" s="193"/>
      <c r="Q1477" s="193"/>
      <c r="R1477" s="193"/>
      <c r="S1477" s="193"/>
      <c r="T1477" s="193"/>
      <c r="U1477" s="193"/>
      <c r="V1477" s="193"/>
    </row>
    <row r="1478" spans="1:22" ht="39.75" customHeight="1" thickBot="1">
      <c r="A1478" s="196" t="s">
        <v>8</v>
      </c>
      <c r="B1478" s="522" t="s">
        <v>611</v>
      </c>
      <c r="C1478" s="523"/>
      <c r="D1478" s="524" t="s">
        <v>10</v>
      </c>
      <c r="E1478" s="525"/>
      <c r="F1478" s="523"/>
      <c r="G1478" s="526" t="s">
        <v>129</v>
      </c>
      <c r="H1478" s="525"/>
      <c r="I1478" s="525"/>
      <c r="J1478" s="197" t="s">
        <v>9</v>
      </c>
      <c r="K1478" s="198" t="s">
        <v>9</v>
      </c>
      <c r="L1478" s="193"/>
      <c r="M1478" s="193"/>
      <c r="N1478" s="193"/>
      <c r="O1478" s="193"/>
      <c r="P1478" s="193"/>
      <c r="Q1478" s="193"/>
      <c r="R1478" s="193"/>
      <c r="S1478" s="193"/>
      <c r="T1478" s="193"/>
      <c r="U1478" s="193"/>
      <c r="V1478" s="193"/>
    </row>
    <row r="1479" spans="1:22" ht="12.75" customHeight="1">
      <c r="A1479" s="527" t="s">
        <v>512</v>
      </c>
      <c r="B1479" s="528"/>
      <c r="C1479" s="531" t="s">
        <v>5</v>
      </c>
      <c r="D1479" s="533" t="s">
        <v>513</v>
      </c>
      <c r="E1479" s="534"/>
      <c r="F1479" s="530"/>
      <c r="G1479" s="531" t="s">
        <v>11</v>
      </c>
      <c r="H1479" s="535" t="s">
        <v>514</v>
      </c>
      <c r="I1479" s="511"/>
      <c r="J1479" s="511"/>
      <c r="K1479" s="512"/>
      <c r="L1479" s="193"/>
      <c r="M1479" s="193"/>
      <c r="N1479" s="193"/>
      <c r="O1479" s="193"/>
      <c r="P1479" s="193"/>
      <c r="Q1479" s="193"/>
      <c r="R1479" s="193"/>
      <c r="S1479" s="193"/>
      <c r="T1479" s="193"/>
      <c r="U1479" s="193"/>
      <c r="V1479" s="193"/>
    </row>
    <row r="1480" spans="1:22" ht="12.75" customHeight="1">
      <c r="A1480" s="510"/>
      <c r="B1480" s="528"/>
      <c r="C1480" s="558"/>
      <c r="D1480" s="226" t="s">
        <v>515</v>
      </c>
      <c r="E1480" s="226" t="s">
        <v>516</v>
      </c>
      <c r="F1480" s="226" t="s">
        <v>517</v>
      </c>
      <c r="G1480" s="558"/>
      <c r="H1480" s="536"/>
      <c r="I1480" s="534"/>
      <c r="J1480" s="534"/>
      <c r="K1480" s="537"/>
      <c r="L1480" s="193"/>
      <c r="M1480" s="193"/>
      <c r="N1480" s="193"/>
      <c r="O1480" s="193"/>
      <c r="P1480" s="193"/>
      <c r="Q1480" s="193"/>
      <c r="R1480" s="193"/>
      <c r="S1480" s="193"/>
      <c r="T1480" s="193"/>
      <c r="U1480" s="193"/>
      <c r="V1480" s="193"/>
    </row>
    <row r="1481" spans="1:22" ht="12.75" customHeight="1">
      <c r="A1481" s="538" t="s">
        <v>575</v>
      </c>
      <c r="B1481" s="539"/>
      <c r="C1481" s="201">
        <v>3</v>
      </c>
      <c r="D1481" s="202"/>
      <c r="E1481" s="203"/>
      <c r="F1481" s="229"/>
      <c r="G1481" s="237">
        <f>C1481</f>
        <v>3</v>
      </c>
      <c r="H1481" s="206"/>
      <c r="I1481" s="206"/>
      <c r="J1481" s="206"/>
      <c r="K1481" s="207"/>
      <c r="L1481" s="193"/>
      <c r="M1481" s="193"/>
      <c r="N1481" s="193"/>
      <c r="O1481" s="193"/>
      <c r="P1481" s="193"/>
      <c r="Q1481" s="193"/>
      <c r="R1481" s="193"/>
      <c r="S1481" s="193"/>
      <c r="T1481" s="193"/>
      <c r="U1481" s="193"/>
      <c r="V1481" s="193"/>
    </row>
    <row r="1482" spans="1:22" ht="12.75" customHeight="1">
      <c r="A1482" s="538"/>
      <c r="B1482" s="539"/>
      <c r="C1482" s="201"/>
      <c r="D1482" s="202"/>
      <c r="E1482" s="203"/>
      <c r="F1482" s="229"/>
      <c r="G1482" s="237"/>
      <c r="H1482" s="206"/>
      <c r="I1482" s="206"/>
      <c r="J1482" s="206"/>
      <c r="K1482" s="207"/>
      <c r="L1482" s="193"/>
      <c r="M1482" s="193"/>
      <c r="N1482" s="193"/>
      <c r="O1482" s="193"/>
      <c r="P1482" s="193"/>
      <c r="Q1482" s="193"/>
      <c r="R1482" s="193"/>
      <c r="S1482" s="193"/>
      <c r="T1482" s="193"/>
      <c r="U1482" s="193"/>
      <c r="V1482" s="193"/>
    </row>
    <row r="1483" spans="1:22" ht="15" customHeight="1">
      <c r="A1483" s="540"/>
      <c r="B1483" s="559"/>
      <c r="C1483" s="209"/>
      <c r="D1483" s="239"/>
      <c r="E1483" s="239"/>
      <c r="F1483" s="239"/>
      <c r="G1483" s="237"/>
      <c r="K1483" s="207"/>
    </row>
    <row r="1484" spans="1:22" ht="12.75" customHeight="1" thickBot="1">
      <c r="A1484" s="541" t="s">
        <v>11</v>
      </c>
      <c r="B1484" s="534"/>
      <c r="C1484" s="534"/>
      <c r="D1484" s="534"/>
      <c r="E1484" s="534"/>
      <c r="F1484" s="530"/>
      <c r="G1484" s="253">
        <f>ROUNDUP((SUM(G1481:G1483)),2)</f>
        <v>3</v>
      </c>
      <c r="H1484" s="199"/>
      <c r="I1484" s="212"/>
      <c r="J1484" s="212"/>
      <c r="K1484" s="213"/>
      <c r="L1484" s="193"/>
      <c r="N1484" s="193"/>
      <c r="O1484" s="193"/>
      <c r="P1484" s="193"/>
      <c r="Q1484" s="193"/>
      <c r="R1484" s="193"/>
      <c r="S1484" s="193"/>
      <c r="T1484" s="193"/>
      <c r="U1484" s="193"/>
      <c r="V1484" s="193"/>
    </row>
    <row r="1485" spans="1:22" ht="12.75" customHeight="1" thickBot="1">
      <c r="A1485" s="542"/>
      <c r="B1485" s="543"/>
      <c r="C1485" s="543"/>
      <c r="D1485" s="543"/>
      <c r="E1485" s="543"/>
      <c r="F1485" s="543"/>
      <c r="G1485" s="543"/>
      <c r="H1485" s="543"/>
      <c r="I1485" s="543"/>
      <c r="J1485" s="543"/>
      <c r="K1485" s="544"/>
      <c r="L1485" s="193"/>
      <c r="M1485" s="193"/>
      <c r="N1485" s="193"/>
      <c r="O1485" s="193"/>
      <c r="P1485" s="193"/>
      <c r="Q1485" s="193"/>
      <c r="R1485" s="193"/>
      <c r="S1485" s="193"/>
      <c r="T1485" s="193"/>
      <c r="U1485" s="193"/>
      <c r="V1485" s="193"/>
    </row>
    <row r="1486" spans="1:22" ht="12.75" customHeight="1">
      <c r="A1486" s="214"/>
      <c r="B1486" s="215"/>
      <c r="C1486" s="215"/>
      <c r="D1486" s="215"/>
      <c r="E1486" s="215"/>
      <c r="F1486" s="215"/>
      <c r="G1486" s="215"/>
      <c r="H1486" s="215"/>
      <c r="I1486" s="215"/>
      <c r="J1486" s="215"/>
      <c r="K1486" s="216"/>
      <c r="L1486" s="193"/>
      <c r="M1486" s="193"/>
      <c r="N1486" s="193"/>
      <c r="O1486" s="193"/>
      <c r="P1486" s="193"/>
      <c r="Q1486" s="193"/>
      <c r="R1486" s="193"/>
      <c r="S1486" s="193"/>
      <c r="T1486" s="193"/>
      <c r="U1486" s="193"/>
      <c r="V1486" s="193"/>
    </row>
    <row r="1487" spans="1:22" ht="50.25" customHeight="1">
      <c r="A1487" s="545"/>
      <c r="B1487" s="546"/>
      <c r="C1487" s="546"/>
      <c r="D1487" s="546"/>
      <c r="E1487" s="546"/>
      <c r="F1487" s="546"/>
      <c r="G1487" s="546"/>
      <c r="H1487" s="546"/>
      <c r="I1487" s="546"/>
      <c r="J1487" s="193"/>
      <c r="K1487" s="217"/>
      <c r="L1487" s="193"/>
      <c r="M1487" s="193"/>
      <c r="N1487" s="193"/>
      <c r="O1487" s="193"/>
      <c r="P1487" s="193"/>
      <c r="Q1487" s="193"/>
      <c r="R1487" s="193"/>
      <c r="S1487" s="193"/>
      <c r="T1487" s="193"/>
      <c r="U1487" s="193"/>
      <c r="V1487" s="193"/>
    </row>
    <row r="1488" spans="1:22" ht="12.75" customHeight="1">
      <c r="A1488" s="547" t="s">
        <v>519</v>
      </c>
      <c r="B1488" s="546"/>
      <c r="C1488" s="546"/>
      <c r="D1488" s="219"/>
      <c r="E1488" s="219"/>
      <c r="F1488" s="548" t="s">
        <v>519</v>
      </c>
      <c r="G1488" s="546"/>
      <c r="H1488" s="546"/>
      <c r="I1488" s="219"/>
      <c r="J1488" s="193"/>
      <c r="K1488" s="217"/>
      <c r="L1488" s="193"/>
      <c r="M1488" s="193"/>
      <c r="N1488" s="193"/>
      <c r="O1488" s="193"/>
      <c r="P1488" s="193"/>
      <c r="Q1488" s="193"/>
      <c r="R1488" s="193"/>
      <c r="S1488" s="193"/>
      <c r="T1488" s="193"/>
      <c r="U1488" s="193"/>
      <c r="V1488" s="193"/>
    </row>
    <row r="1489" spans="1:22" ht="12.75" customHeight="1" thickBot="1">
      <c r="A1489" s="549" t="s">
        <v>520</v>
      </c>
      <c r="B1489" s="550"/>
      <c r="C1489" s="550"/>
      <c r="D1489" s="220"/>
      <c r="E1489" s="220"/>
      <c r="F1489" s="551" t="s">
        <v>520</v>
      </c>
      <c r="G1489" s="550"/>
      <c r="H1489" s="550"/>
      <c r="I1489" s="220"/>
      <c r="J1489" s="221"/>
      <c r="K1489" s="222"/>
      <c r="L1489" s="193"/>
      <c r="M1489" s="193"/>
      <c r="N1489" s="193"/>
      <c r="O1489" s="193"/>
      <c r="P1489" s="193"/>
      <c r="Q1489" s="193"/>
      <c r="R1489" s="193"/>
      <c r="S1489" s="193"/>
      <c r="T1489" s="193"/>
      <c r="U1489" s="193"/>
      <c r="V1489" s="193"/>
    </row>
    <row r="1490" spans="1:22" ht="12.75" customHeight="1">
      <c r="A1490" s="507" t="s">
        <v>508</v>
      </c>
      <c r="B1490" s="508"/>
      <c r="C1490" s="508"/>
      <c r="D1490" s="508"/>
      <c r="E1490" s="508"/>
      <c r="F1490" s="508"/>
      <c r="G1490" s="508"/>
      <c r="H1490" s="508"/>
      <c r="I1490" s="508"/>
      <c r="J1490" s="508"/>
      <c r="K1490" s="509"/>
      <c r="L1490" s="193"/>
      <c r="M1490" s="193"/>
      <c r="N1490" s="193"/>
      <c r="O1490" s="193"/>
      <c r="P1490" s="193"/>
      <c r="Q1490" s="193"/>
      <c r="R1490" s="193"/>
      <c r="S1490" s="193"/>
      <c r="T1490" s="193"/>
      <c r="U1490" s="193"/>
      <c r="V1490" s="193"/>
    </row>
    <row r="1491" spans="1:22" ht="12.75" customHeight="1" thickBot="1">
      <c r="A1491" s="510"/>
      <c r="B1491" s="511"/>
      <c r="C1491" s="511"/>
      <c r="D1491" s="511"/>
      <c r="E1491" s="511"/>
      <c r="F1491" s="511"/>
      <c r="G1491" s="511"/>
      <c r="H1491" s="511"/>
      <c r="I1491" s="511"/>
      <c r="J1491" s="511"/>
      <c r="K1491" s="512"/>
      <c r="L1491" s="193"/>
      <c r="M1491" s="193"/>
      <c r="N1491" s="193"/>
      <c r="O1491" s="193"/>
      <c r="P1491" s="193"/>
      <c r="Q1491" s="193"/>
      <c r="R1491" s="193"/>
      <c r="S1491" s="193"/>
      <c r="T1491" s="193"/>
      <c r="U1491" s="193"/>
      <c r="V1491" s="193"/>
    </row>
    <row r="1492" spans="1:22" ht="42" customHeight="1">
      <c r="A1492" s="195" t="s">
        <v>509</v>
      </c>
      <c r="B1492" s="513" t="str">
        <f>$B$3</f>
        <v>OPTIMIZACIÓN Y MEJORAMIENTO DE LOS SISTEMAS DE ACUEDUCTO EN EL ÁREA RURAL DEL MUNICIPIO DE TUNJA-BOYACÁ</v>
      </c>
      <c r="C1492" s="514"/>
      <c r="D1492" s="514"/>
      <c r="E1492" s="514"/>
      <c r="F1492" s="514"/>
      <c r="G1492" s="514"/>
      <c r="H1492" s="514"/>
      <c r="I1492" s="514"/>
      <c r="J1492" s="514"/>
      <c r="K1492" s="515"/>
      <c r="L1492" s="193"/>
      <c r="M1492" s="193"/>
      <c r="N1492" s="193"/>
      <c r="O1492" s="193"/>
      <c r="P1492" s="193"/>
      <c r="Q1492" s="193"/>
      <c r="R1492" s="193"/>
      <c r="S1492" s="193"/>
      <c r="T1492" s="193"/>
      <c r="U1492" s="193"/>
      <c r="V1492" s="193"/>
    </row>
    <row r="1493" spans="1:22" ht="12.75" customHeight="1">
      <c r="A1493" s="516" t="s">
        <v>510</v>
      </c>
      <c r="B1493" s="517"/>
      <c r="C1493" s="518"/>
      <c r="D1493" s="519"/>
      <c r="E1493" s="519"/>
      <c r="F1493" s="517"/>
      <c r="G1493" s="520" t="s">
        <v>511</v>
      </c>
      <c r="H1493" s="517"/>
      <c r="I1493" s="520"/>
      <c r="J1493" s="519"/>
      <c r="K1493" s="521"/>
      <c r="L1493" s="193"/>
      <c r="M1493" s="193"/>
      <c r="N1493" s="193"/>
      <c r="O1493" s="193"/>
      <c r="P1493" s="193"/>
      <c r="Q1493" s="193"/>
      <c r="R1493" s="193"/>
      <c r="S1493" s="193"/>
      <c r="T1493" s="193"/>
      <c r="U1493" s="193"/>
      <c r="V1493" s="193"/>
    </row>
    <row r="1494" spans="1:22" ht="39.75" customHeight="1" thickBot="1">
      <c r="A1494" s="196" t="s">
        <v>8</v>
      </c>
      <c r="B1494" s="522" t="s">
        <v>612</v>
      </c>
      <c r="C1494" s="523"/>
      <c r="D1494" s="524" t="s">
        <v>10</v>
      </c>
      <c r="E1494" s="525"/>
      <c r="F1494" s="523"/>
      <c r="G1494" s="526" t="s">
        <v>384</v>
      </c>
      <c r="H1494" s="525"/>
      <c r="I1494" s="525"/>
      <c r="J1494" s="197" t="s">
        <v>9</v>
      </c>
      <c r="K1494" s="198" t="s">
        <v>9</v>
      </c>
      <c r="L1494" s="193"/>
      <c r="M1494" s="193"/>
      <c r="N1494" s="193"/>
      <c r="O1494" s="193"/>
      <c r="P1494" s="193"/>
      <c r="Q1494" s="193"/>
      <c r="R1494" s="193"/>
      <c r="S1494" s="193"/>
      <c r="T1494" s="193"/>
      <c r="U1494" s="193"/>
      <c r="V1494" s="193"/>
    </row>
    <row r="1495" spans="1:22" ht="12.75" customHeight="1">
      <c r="A1495" s="527" t="s">
        <v>512</v>
      </c>
      <c r="B1495" s="528"/>
      <c r="C1495" s="531" t="s">
        <v>5</v>
      </c>
      <c r="D1495" s="533" t="s">
        <v>513</v>
      </c>
      <c r="E1495" s="534"/>
      <c r="F1495" s="530"/>
      <c r="G1495" s="531" t="s">
        <v>11</v>
      </c>
      <c r="H1495" s="535" t="s">
        <v>514</v>
      </c>
      <c r="I1495" s="511"/>
      <c r="J1495" s="511"/>
      <c r="K1495" s="512"/>
      <c r="L1495" s="193"/>
      <c r="M1495" s="193"/>
      <c r="N1495" s="193"/>
      <c r="O1495" s="193"/>
      <c r="P1495" s="193"/>
      <c r="Q1495" s="193"/>
      <c r="R1495" s="193"/>
      <c r="S1495" s="193"/>
      <c r="T1495" s="193"/>
      <c r="U1495" s="193"/>
      <c r="V1495" s="193"/>
    </row>
    <row r="1496" spans="1:22" ht="12.75" customHeight="1">
      <c r="A1496" s="510"/>
      <c r="B1496" s="528"/>
      <c r="C1496" s="558"/>
      <c r="D1496" s="226" t="s">
        <v>515</v>
      </c>
      <c r="E1496" s="226" t="s">
        <v>516</v>
      </c>
      <c r="F1496" s="226" t="s">
        <v>517</v>
      </c>
      <c r="G1496" s="558"/>
      <c r="H1496" s="536"/>
      <c r="I1496" s="534"/>
      <c r="J1496" s="534"/>
      <c r="K1496" s="537"/>
      <c r="L1496" s="193"/>
      <c r="M1496" s="193"/>
      <c r="N1496" s="193"/>
      <c r="O1496" s="193"/>
      <c r="P1496" s="193"/>
      <c r="Q1496" s="193"/>
      <c r="R1496" s="193"/>
      <c r="S1496" s="193"/>
      <c r="T1496" s="193"/>
      <c r="U1496" s="193"/>
      <c r="V1496" s="193"/>
    </row>
    <row r="1497" spans="1:22" ht="12.75" customHeight="1">
      <c r="A1497" s="538" t="s">
        <v>572</v>
      </c>
      <c r="B1497" s="539"/>
      <c r="C1497" s="201">
        <v>29</v>
      </c>
      <c r="D1497" s="202"/>
      <c r="E1497" s="203"/>
      <c r="F1497" s="229"/>
      <c r="G1497" s="237">
        <f>C1497</f>
        <v>29</v>
      </c>
      <c r="H1497" s="206"/>
      <c r="I1497" s="206"/>
      <c r="J1497" s="206"/>
      <c r="K1497" s="207"/>
      <c r="L1497" s="193"/>
      <c r="M1497" s="193"/>
      <c r="N1497" s="193"/>
      <c r="O1497" s="193"/>
      <c r="P1497" s="193"/>
      <c r="Q1497" s="193"/>
      <c r="R1497" s="193"/>
      <c r="S1497" s="193"/>
      <c r="T1497" s="193"/>
      <c r="U1497" s="193"/>
      <c r="V1497" s="193"/>
    </row>
    <row r="1498" spans="1:22" ht="12.75" customHeight="1">
      <c r="A1498" s="538"/>
      <c r="B1498" s="539"/>
      <c r="C1498" s="201"/>
      <c r="D1498" s="202"/>
      <c r="E1498" s="203"/>
      <c r="F1498" s="229"/>
      <c r="G1498" s="237"/>
      <c r="H1498" s="206"/>
      <c r="I1498" s="206"/>
      <c r="J1498" s="206"/>
      <c r="K1498" s="207"/>
      <c r="L1498" s="193"/>
      <c r="M1498" s="193"/>
      <c r="N1498" s="193"/>
      <c r="O1498" s="193"/>
      <c r="P1498" s="193"/>
      <c r="Q1498" s="193"/>
      <c r="R1498" s="193"/>
      <c r="S1498" s="193"/>
      <c r="T1498" s="193"/>
      <c r="U1498" s="193"/>
      <c r="V1498" s="193"/>
    </row>
    <row r="1499" spans="1:22" ht="15" customHeight="1">
      <c r="A1499" s="540"/>
      <c r="B1499" s="559"/>
      <c r="C1499" s="209"/>
      <c r="D1499" s="239"/>
      <c r="E1499" s="239"/>
      <c r="F1499" s="239"/>
      <c r="G1499" s="237"/>
      <c r="K1499" s="207"/>
    </row>
    <row r="1500" spans="1:22" ht="12.75" customHeight="1" thickBot="1">
      <c r="A1500" s="541" t="s">
        <v>11</v>
      </c>
      <c r="B1500" s="534"/>
      <c r="C1500" s="534"/>
      <c r="D1500" s="534"/>
      <c r="E1500" s="534"/>
      <c r="F1500" s="530"/>
      <c r="G1500" s="253">
        <f>ROUNDUP((SUM(G1497:G1499)),2)</f>
        <v>29</v>
      </c>
      <c r="H1500" s="199"/>
      <c r="I1500" s="212"/>
      <c r="J1500" s="212"/>
      <c r="K1500" s="213"/>
      <c r="L1500" s="193"/>
      <c r="N1500" s="193"/>
      <c r="O1500" s="193"/>
      <c r="P1500" s="193"/>
      <c r="Q1500" s="193"/>
      <c r="R1500" s="193"/>
      <c r="S1500" s="193"/>
      <c r="T1500" s="193"/>
      <c r="U1500" s="193"/>
      <c r="V1500" s="193"/>
    </row>
    <row r="1501" spans="1:22" ht="12.75" customHeight="1" thickBot="1">
      <c r="A1501" s="542"/>
      <c r="B1501" s="543"/>
      <c r="C1501" s="543"/>
      <c r="D1501" s="543"/>
      <c r="E1501" s="543"/>
      <c r="F1501" s="543"/>
      <c r="G1501" s="543"/>
      <c r="H1501" s="543"/>
      <c r="I1501" s="543"/>
      <c r="J1501" s="543"/>
      <c r="K1501" s="544"/>
      <c r="L1501" s="193"/>
      <c r="M1501" s="193"/>
      <c r="N1501" s="193"/>
      <c r="O1501" s="193"/>
      <c r="P1501" s="193"/>
      <c r="Q1501" s="193"/>
      <c r="R1501" s="193"/>
      <c r="S1501" s="193"/>
      <c r="T1501" s="193"/>
      <c r="U1501" s="193"/>
      <c r="V1501" s="193"/>
    </row>
    <row r="1502" spans="1:22" ht="12.75" customHeight="1">
      <c r="A1502" s="214"/>
      <c r="B1502" s="215"/>
      <c r="C1502" s="215"/>
      <c r="D1502" s="215"/>
      <c r="E1502" s="215"/>
      <c r="F1502" s="215"/>
      <c r="G1502" s="215"/>
      <c r="H1502" s="215"/>
      <c r="I1502" s="215"/>
      <c r="J1502" s="215"/>
      <c r="K1502" s="216"/>
      <c r="L1502" s="193"/>
      <c r="M1502" s="193"/>
      <c r="N1502" s="193"/>
      <c r="O1502" s="193"/>
      <c r="P1502" s="193"/>
      <c r="Q1502" s="193"/>
      <c r="R1502" s="193"/>
      <c r="S1502" s="193"/>
      <c r="T1502" s="193"/>
      <c r="U1502" s="193"/>
      <c r="V1502" s="193"/>
    </row>
    <row r="1503" spans="1:22" ht="50.25" customHeight="1">
      <c r="A1503" s="545"/>
      <c r="B1503" s="546"/>
      <c r="C1503" s="546"/>
      <c r="D1503" s="546"/>
      <c r="E1503" s="546"/>
      <c r="F1503" s="546"/>
      <c r="G1503" s="546"/>
      <c r="H1503" s="546"/>
      <c r="I1503" s="546"/>
      <c r="J1503" s="193"/>
      <c r="K1503" s="217"/>
      <c r="L1503" s="193"/>
      <c r="M1503" s="193"/>
      <c r="N1503" s="193"/>
      <c r="O1503" s="193"/>
      <c r="P1503" s="193"/>
      <c r="Q1503" s="193"/>
      <c r="R1503" s="193"/>
      <c r="S1503" s="193"/>
      <c r="T1503" s="193"/>
      <c r="U1503" s="193"/>
      <c r="V1503" s="193"/>
    </row>
    <row r="1504" spans="1:22" ht="12.75" customHeight="1">
      <c r="A1504" s="547" t="s">
        <v>519</v>
      </c>
      <c r="B1504" s="546"/>
      <c r="C1504" s="546"/>
      <c r="D1504" s="219"/>
      <c r="E1504" s="219"/>
      <c r="F1504" s="548" t="s">
        <v>519</v>
      </c>
      <c r="G1504" s="546"/>
      <c r="H1504" s="546"/>
      <c r="I1504" s="219"/>
      <c r="J1504" s="193"/>
      <c r="K1504" s="217"/>
      <c r="L1504" s="193"/>
      <c r="M1504" s="193"/>
      <c r="N1504" s="193"/>
      <c r="O1504" s="193"/>
      <c r="P1504" s="193"/>
      <c r="Q1504" s="193"/>
      <c r="R1504" s="193"/>
      <c r="S1504" s="193"/>
      <c r="T1504" s="193"/>
      <c r="U1504" s="193"/>
      <c r="V1504" s="193"/>
    </row>
    <row r="1505" spans="1:22" ht="12.75" customHeight="1" thickBot="1">
      <c r="A1505" s="549" t="s">
        <v>520</v>
      </c>
      <c r="B1505" s="550"/>
      <c r="C1505" s="550"/>
      <c r="D1505" s="220"/>
      <c r="E1505" s="220"/>
      <c r="F1505" s="551" t="s">
        <v>520</v>
      </c>
      <c r="G1505" s="550"/>
      <c r="H1505" s="550"/>
      <c r="I1505" s="220"/>
      <c r="J1505" s="221"/>
      <c r="K1505" s="222"/>
      <c r="L1505" s="193"/>
      <c r="M1505" s="193"/>
      <c r="N1505" s="193"/>
      <c r="O1505" s="193"/>
      <c r="P1505" s="193"/>
      <c r="Q1505" s="193"/>
      <c r="R1505" s="193"/>
      <c r="S1505" s="193"/>
      <c r="T1505" s="193"/>
      <c r="U1505" s="193"/>
      <c r="V1505" s="193"/>
    </row>
    <row r="1506" spans="1:22" ht="12.75" customHeight="1">
      <c r="A1506" s="507" t="s">
        <v>508</v>
      </c>
      <c r="B1506" s="508"/>
      <c r="C1506" s="508"/>
      <c r="D1506" s="508"/>
      <c r="E1506" s="508"/>
      <c r="F1506" s="508"/>
      <c r="G1506" s="508"/>
      <c r="H1506" s="508"/>
      <c r="I1506" s="508"/>
      <c r="J1506" s="508"/>
      <c r="K1506" s="509"/>
      <c r="L1506" s="193"/>
      <c r="M1506" s="193"/>
      <c r="N1506" s="193"/>
      <c r="O1506" s="193"/>
      <c r="P1506" s="193"/>
      <c r="Q1506" s="193"/>
      <c r="R1506" s="193"/>
      <c r="S1506" s="193"/>
      <c r="T1506" s="193"/>
      <c r="U1506" s="193"/>
      <c r="V1506" s="193"/>
    </row>
    <row r="1507" spans="1:22" ht="12.75" customHeight="1" thickBot="1">
      <c r="A1507" s="510"/>
      <c r="B1507" s="511"/>
      <c r="C1507" s="511"/>
      <c r="D1507" s="511"/>
      <c r="E1507" s="511"/>
      <c r="F1507" s="511"/>
      <c r="G1507" s="511"/>
      <c r="H1507" s="511"/>
      <c r="I1507" s="511"/>
      <c r="J1507" s="511"/>
      <c r="K1507" s="512"/>
      <c r="L1507" s="193"/>
      <c r="M1507" s="193"/>
      <c r="N1507" s="193"/>
      <c r="O1507" s="193"/>
      <c r="P1507" s="193"/>
      <c r="Q1507" s="193"/>
      <c r="R1507" s="193"/>
      <c r="S1507" s="193"/>
      <c r="T1507" s="193"/>
      <c r="U1507" s="193"/>
      <c r="V1507" s="193"/>
    </row>
    <row r="1508" spans="1:22" ht="42" customHeight="1">
      <c r="A1508" s="195" t="s">
        <v>509</v>
      </c>
      <c r="B1508" s="513" t="str">
        <f>$B$3</f>
        <v>OPTIMIZACIÓN Y MEJORAMIENTO DE LOS SISTEMAS DE ACUEDUCTO EN EL ÁREA RURAL DEL MUNICIPIO DE TUNJA-BOYACÁ</v>
      </c>
      <c r="C1508" s="514"/>
      <c r="D1508" s="514"/>
      <c r="E1508" s="514"/>
      <c r="F1508" s="514"/>
      <c r="G1508" s="514"/>
      <c r="H1508" s="514"/>
      <c r="I1508" s="514"/>
      <c r="J1508" s="514"/>
      <c r="K1508" s="515"/>
      <c r="L1508" s="193"/>
      <c r="M1508" s="193"/>
      <c r="N1508" s="193"/>
      <c r="O1508" s="193"/>
      <c r="P1508" s="193"/>
      <c r="Q1508" s="193"/>
      <c r="R1508" s="193"/>
      <c r="S1508" s="193"/>
      <c r="T1508" s="193"/>
      <c r="U1508" s="193"/>
      <c r="V1508" s="193"/>
    </row>
    <row r="1509" spans="1:22" ht="12.75" customHeight="1">
      <c r="A1509" s="516" t="s">
        <v>510</v>
      </c>
      <c r="B1509" s="517"/>
      <c r="C1509" s="518"/>
      <c r="D1509" s="519"/>
      <c r="E1509" s="519"/>
      <c r="F1509" s="517"/>
      <c r="G1509" s="520" t="s">
        <v>511</v>
      </c>
      <c r="H1509" s="517"/>
      <c r="I1509" s="520"/>
      <c r="J1509" s="519"/>
      <c r="K1509" s="521"/>
      <c r="L1509" s="193"/>
      <c r="M1509" s="193"/>
      <c r="N1509" s="193"/>
      <c r="O1509" s="193"/>
      <c r="P1509" s="193"/>
      <c r="Q1509" s="193"/>
      <c r="R1509" s="193"/>
      <c r="S1509" s="193"/>
      <c r="T1509" s="193"/>
      <c r="U1509" s="193"/>
      <c r="V1509" s="193"/>
    </row>
    <row r="1510" spans="1:22" ht="39.75" customHeight="1" thickBot="1">
      <c r="A1510" s="196" t="s">
        <v>8</v>
      </c>
      <c r="B1510" s="522" t="s">
        <v>613</v>
      </c>
      <c r="C1510" s="523"/>
      <c r="D1510" s="524" t="s">
        <v>10</v>
      </c>
      <c r="E1510" s="525"/>
      <c r="F1510" s="523"/>
      <c r="G1510" s="526" t="s">
        <v>130</v>
      </c>
      <c r="H1510" s="525"/>
      <c r="I1510" s="525"/>
      <c r="J1510" s="197" t="s">
        <v>9</v>
      </c>
      <c r="K1510" s="198" t="s">
        <v>9</v>
      </c>
      <c r="L1510" s="193"/>
      <c r="M1510" s="193"/>
      <c r="N1510" s="193"/>
      <c r="O1510" s="193"/>
      <c r="P1510" s="193"/>
      <c r="Q1510" s="193"/>
      <c r="R1510" s="193"/>
      <c r="S1510" s="193"/>
      <c r="T1510" s="193"/>
      <c r="U1510" s="193"/>
      <c r="V1510" s="193"/>
    </row>
    <row r="1511" spans="1:22" ht="12.75" customHeight="1">
      <c r="A1511" s="527" t="s">
        <v>512</v>
      </c>
      <c r="B1511" s="528"/>
      <c r="C1511" s="531" t="s">
        <v>5</v>
      </c>
      <c r="D1511" s="533" t="s">
        <v>513</v>
      </c>
      <c r="E1511" s="534"/>
      <c r="F1511" s="530"/>
      <c r="G1511" s="531" t="s">
        <v>11</v>
      </c>
      <c r="H1511" s="535" t="s">
        <v>514</v>
      </c>
      <c r="I1511" s="511"/>
      <c r="J1511" s="511"/>
      <c r="K1511" s="512"/>
      <c r="L1511" s="193"/>
      <c r="M1511" s="193"/>
      <c r="N1511" s="193"/>
      <c r="O1511" s="193"/>
      <c r="P1511" s="193"/>
      <c r="Q1511" s="193"/>
      <c r="R1511" s="193"/>
      <c r="S1511" s="193"/>
      <c r="T1511" s="193"/>
      <c r="U1511" s="193"/>
      <c r="V1511" s="193"/>
    </row>
    <row r="1512" spans="1:22" ht="12.75" customHeight="1">
      <c r="A1512" s="510"/>
      <c r="B1512" s="528"/>
      <c r="C1512" s="558"/>
      <c r="D1512" s="226" t="s">
        <v>515</v>
      </c>
      <c r="E1512" s="226" t="s">
        <v>516</v>
      </c>
      <c r="F1512" s="226" t="s">
        <v>517</v>
      </c>
      <c r="G1512" s="558"/>
      <c r="H1512" s="536"/>
      <c r="I1512" s="534"/>
      <c r="J1512" s="534"/>
      <c r="K1512" s="537"/>
      <c r="L1512" s="193"/>
      <c r="M1512" s="193"/>
      <c r="N1512" s="193"/>
      <c r="O1512" s="193"/>
      <c r="P1512" s="193"/>
      <c r="Q1512" s="193"/>
      <c r="R1512" s="193"/>
      <c r="S1512" s="193"/>
      <c r="T1512" s="193"/>
      <c r="U1512" s="193"/>
      <c r="V1512" s="193"/>
    </row>
    <row r="1513" spans="1:22" ht="12.75" customHeight="1">
      <c r="A1513" s="538" t="s">
        <v>551</v>
      </c>
      <c r="B1513" s="539"/>
      <c r="C1513" s="201">
        <v>3</v>
      </c>
      <c r="D1513" s="202"/>
      <c r="E1513" s="203"/>
      <c r="F1513" s="229"/>
      <c r="G1513" s="237">
        <f>C1513</f>
        <v>3</v>
      </c>
      <c r="H1513" s="206"/>
      <c r="I1513" s="206"/>
      <c r="J1513" s="206"/>
      <c r="K1513" s="207"/>
      <c r="L1513" s="193"/>
      <c r="M1513" s="193"/>
      <c r="N1513" s="193"/>
      <c r="O1513" s="193"/>
      <c r="P1513" s="193"/>
      <c r="Q1513" s="193"/>
      <c r="R1513" s="193"/>
      <c r="S1513" s="193"/>
      <c r="T1513" s="193"/>
      <c r="U1513" s="193"/>
      <c r="V1513" s="193"/>
    </row>
    <row r="1514" spans="1:22" ht="12.75" customHeight="1">
      <c r="A1514" s="538"/>
      <c r="B1514" s="539"/>
      <c r="C1514" s="201"/>
      <c r="D1514" s="202"/>
      <c r="E1514" s="203"/>
      <c r="F1514" s="229"/>
      <c r="G1514" s="237"/>
      <c r="H1514" s="206"/>
      <c r="I1514" s="206"/>
      <c r="J1514" s="206"/>
      <c r="K1514" s="207"/>
      <c r="L1514" s="193"/>
      <c r="M1514" s="193"/>
      <c r="N1514" s="193"/>
      <c r="O1514" s="193"/>
      <c r="P1514" s="193"/>
      <c r="Q1514" s="193"/>
      <c r="R1514" s="193"/>
      <c r="S1514" s="193"/>
      <c r="T1514" s="193"/>
      <c r="U1514" s="193"/>
      <c r="V1514" s="193"/>
    </row>
    <row r="1515" spans="1:22" ht="15" customHeight="1">
      <c r="A1515" s="540"/>
      <c r="B1515" s="559"/>
      <c r="C1515" s="209"/>
      <c r="D1515" s="239"/>
      <c r="E1515" s="239"/>
      <c r="F1515" s="239"/>
      <c r="G1515" s="237"/>
      <c r="K1515" s="207"/>
    </row>
    <row r="1516" spans="1:22" ht="12.75" customHeight="1" thickBot="1">
      <c r="A1516" s="541" t="s">
        <v>11</v>
      </c>
      <c r="B1516" s="534"/>
      <c r="C1516" s="534"/>
      <c r="D1516" s="534"/>
      <c r="E1516" s="534"/>
      <c r="F1516" s="530"/>
      <c r="G1516" s="253">
        <f>ROUNDUP((SUM(G1513:G1515)),2)</f>
        <v>3</v>
      </c>
      <c r="H1516" s="199"/>
      <c r="I1516" s="212"/>
      <c r="J1516" s="212"/>
      <c r="K1516" s="213"/>
      <c r="L1516" s="193"/>
      <c r="N1516" s="193"/>
      <c r="O1516" s="193"/>
      <c r="P1516" s="193"/>
      <c r="Q1516" s="193"/>
      <c r="R1516" s="193"/>
      <c r="S1516" s="193"/>
      <c r="T1516" s="193"/>
      <c r="U1516" s="193"/>
      <c r="V1516" s="193"/>
    </row>
    <row r="1517" spans="1:22" ht="12.75" customHeight="1" thickBot="1">
      <c r="A1517" s="542"/>
      <c r="B1517" s="543"/>
      <c r="C1517" s="543"/>
      <c r="D1517" s="543"/>
      <c r="E1517" s="543"/>
      <c r="F1517" s="543"/>
      <c r="G1517" s="543"/>
      <c r="H1517" s="543"/>
      <c r="I1517" s="543"/>
      <c r="J1517" s="543"/>
      <c r="K1517" s="544"/>
      <c r="L1517" s="193"/>
      <c r="M1517" s="193"/>
      <c r="N1517" s="193"/>
      <c r="O1517" s="193"/>
      <c r="P1517" s="193"/>
      <c r="Q1517" s="193"/>
      <c r="R1517" s="193"/>
      <c r="S1517" s="193"/>
      <c r="T1517" s="193"/>
      <c r="U1517" s="193"/>
      <c r="V1517" s="193"/>
    </row>
    <row r="1518" spans="1:22" ht="12.75" customHeight="1">
      <c r="A1518" s="214"/>
      <c r="B1518" s="215"/>
      <c r="C1518" s="215"/>
      <c r="D1518" s="215"/>
      <c r="E1518" s="215"/>
      <c r="F1518" s="215"/>
      <c r="G1518" s="215"/>
      <c r="H1518" s="215"/>
      <c r="I1518" s="215"/>
      <c r="J1518" s="215"/>
      <c r="K1518" s="216"/>
      <c r="L1518" s="193"/>
      <c r="M1518" s="193"/>
      <c r="N1518" s="193"/>
      <c r="O1518" s="193"/>
      <c r="P1518" s="193"/>
      <c r="Q1518" s="193"/>
      <c r="R1518" s="193"/>
      <c r="S1518" s="193"/>
      <c r="T1518" s="193"/>
      <c r="U1518" s="193"/>
      <c r="V1518" s="193"/>
    </row>
    <row r="1519" spans="1:22" ht="50.25" customHeight="1">
      <c r="A1519" s="545"/>
      <c r="B1519" s="546"/>
      <c r="C1519" s="546"/>
      <c r="D1519" s="546"/>
      <c r="E1519" s="546"/>
      <c r="F1519" s="546"/>
      <c r="G1519" s="546"/>
      <c r="H1519" s="546"/>
      <c r="I1519" s="546"/>
      <c r="J1519" s="193"/>
      <c r="K1519" s="217"/>
      <c r="L1519" s="193"/>
      <c r="M1519" s="193"/>
      <c r="N1519" s="193"/>
      <c r="O1519" s="193"/>
      <c r="P1519" s="193"/>
      <c r="Q1519" s="193"/>
      <c r="R1519" s="193"/>
      <c r="S1519" s="193"/>
      <c r="T1519" s="193"/>
      <c r="U1519" s="193"/>
      <c r="V1519" s="193"/>
    </row>
    <row r="1520" spans="1:22" ht="12.75" customHeight="1">
      <c r="A1520" s="547" t="s">
        <v>519</v>
      </c>
      <c r="B1520" s="546"/>
      <c r="C1520" s="546"/>
      <c r="D1520" s="219"/>
      <c r="E1520" s="219"/>
      <c r="F1520" s="548" t="s">
        <v>519</v>
      </c>
      <c r="G1520" s="546"/>
      <c r="H1520" s="546"/>
      <c r="I1520" s="219"/>
      <c r="J1520" s="193"/>
      <c r="K1520" s="217"/>
      <c r="L1520" s="193"/>
      <c r="M1520" s="193"/>
      <c r="N1520" s="193"/>
      <c r="O1520" s="193"/>
      <c r="P1520" s="193"/>
      <c r="Q1520" s="193"/>
      <c r="R1520" s="193"/>
      <c r="S1520" s="193"/>
      <c r="T1520" s="193"/>
      <c r="U1520" s="193"/>
      <c r="V1520" s="193"/>
    </row>
    <row r="1521" spans="1:22" ht="12.75" customHeight="1" thickBot="1">
      <c r="A1521" s="549" t="s">
        <v>520</v>
      </c>
      <c r="B1521" s="550"/>
      <c r="C1521" s="550"/>
      <c r="D1521" s="220"/>
      <c r="E1521" s="220"/>
      <c r="F1521" s="551" t="s">
        <v>520</v>
      </c>
      <c r="G1521" s="550"/>
      <c r="H1521" s="550"/>
      <c r="I1521" s="220"/>
      <c r="J1521" s="221"/>
      <c r="K1521" s="222"/>
      <c r="L1521" s="193"/>
      <c r="M1521" s="193"/>
      <c r="N1521" s="193"/>
      <c r="O1521" s="193"/>
      <c r="P1521" s="193"/>
      <c r="Q1521" s="193"/>
      <c r="R1521" s="193"/>
      <c r="S1521" s="193"/>
      <c r="T1521" s="193"/>
      <c r="U1521" s="193"/>
      <c r="V1521" s="193"/>
    </row>
    <row r="1522" spans="1:22" ht="12.75" customHeight="1">
      <c r="A1522" s="507" t="s">
        <v>508</v>
      </c>
      <c r="B1522" s="508"/>
      <c r="C1522" s="508"/>
      <c r="D1522" s="508"/>
      <c r="E1522" s="508"/>
      <c r="F1522" s="508"/>
      <c r="G1522" s="508"/>
      <c r="H1522" s="508"/>
      <c r="I1522" s="508"/>
      <c r="J1522" s="508"/>
      <c r="K1522" s="509"/>
      <c r="L1522" s="193"/>
      <c r="M1522" s="193"/>
      <c r="N1522" s="193"/>
      <c r="O1522" s="193"/>
      <c r="P1522" s="193"/>
      <c r="Q1522" s="193"/>
      <c r="R1522" s="193"/>
      <c r="S1522" s="193"/>
      <c r="T1522" s="193"/>
      <c r="U1522" s="193"/>
      <c r="V1522" s="193"/>
    </row>
    <row r="1523" spans="1:22" ht="12.75" customHeight="1" thickBot="1">
      <c r="A1523" s="510"/>
      <c r="B1523" s="511"/>
      <c r="C1523" s="511"/>
      <c r="D1523" s="511"/>
      <c r="E1523" s="511"/>
      <c r="F1523" s="511"/>
      <c r="G1523" s="511"/>
      <c r="H1523" s="511"/>
      <c r="I1523" s="511"/>
      <c r="J1523" s="511"/>
      <c r="K1523" s="512"/>
      <c r="L1523" s="193"/>
      <c r="M1523" s="193"/>
      <c r="N1523" s="193"/>
      <c r="O1523" s="193"/>
      <c r="P1523" s="193"/>
      <c r="Q1523" s="193"/>
      <c r="R1523" s="193"/>
      <c r="S1523" s="193"/>
      <c r="T1523" s="193"/>
      <c r="U1523" s="193"/>
      <c r="V1523" s="193"/>
    </row>
    <row r="1524" spans="1:22" ht="42" customHeight="1">
      <c r="A1524" s="195" t="s">
        <v>509</v>
      </c>
      <c r="B1524" s="513" t="str">
        <f>$B$3</f>
        <v>OPTIMIZACIÓN Y MEJORAMIENTO DE LOS SISTEMAS DE ACUEDUCTO EN EL ÁREA RURAL DEL MUNICIPIO DE TUNJA-BOYACÁ</v>
      </c>
      <c r="C1524" s="514"/>
      <c r="D1524" s="514"/>
      <c r="E1524" s="514"/>
      <c r="F1524" s="514"/>
      <c r="G1524" s="514"/>
      <c r="H1524" s="514"/>
      <c r="I1524" s="514"/>
      <c r="J1524" s="514"/>
      <c r="K1524" s="515"/>
      <c r="L1524" s="193"/>
      <c r="M1524" s="193"/>
      <c r="N1524" s="193"/>
      <c r="O1524" s="193"/>
      <c r="P1524" s="193"/>
      <c r="Q1524" s="193"/>
      <c r="R1524" s="193"/>
      <c r="S1524" s="193"/>
      <c r="T1524" s="193"/>
      <c r="U1524" s="193"/>
      <c r="V1524" s="193"/>
    </row>
    <row r="1525" spans="1:22" ht="12.75" customHeight="1">
      <c r="A1525" s="516" t="s">
        <v>510</v>
      </c>
      <c r="B1525" s="517"/>
      <c r="C1525" s="518"/>
      <c r="D1525" s="519"/>
      <c r="E1525" s="519"/>
      <c r="F1525" s="517"/>
      <c r="G1525" s="520" t="s">
        <v>511</v>
      </c>
      <c r="H1525" s="517"/>
      <c r="I1525" s="520"/>
      <c r="J1525" s="519"/>
      <c r="K1525" s="521"/>
      <c r="L1525" s="193"/>
      <c r="M1525" s="193"/>
      <c r="N1525" s="193"/>
      <c r="O1525" s="193"/>
      <c r="P1525" s="193"/>
      <c r="Q1525" s="193"/>
      <c r="R1525" s="193"/>
      <c r="S1525" s="193"/>
      <c r="T1525" s="193"/>
      <c r="U1525" s="193"/>
      <c r="V1525" s="193"/>
    </row>
    <row r="1526" spans="1:22" ht="39.75" customHeight="1" thickBot="1">
      <c r="A1526" s="196" t="s">
        <v>8</v>
      </c>
      <c r="B1526" s="522" t="s">
        <v>616</v>
      </c>
      <c r="C1526" s="523"/>
      <c r="D1526" s="524" t="s">
        <v>10</v>
      </c>
      <c r="E1526" s="525"/>
      <c r="F1526" s="523"/>
      <c r="G1526" s="526" t="s">
        <v>340</v>
      </c>
      <c r="H1526" s="525"/>
      <c r="I1526" s="525"/>
      <c r="J1526" s="197" t="s">
        <v>9</v>
      </c>
      <c r="K1526" s="198" t="s">
        <v>13</v>
      </c>
      <c r="L1526" s="193"/>
      <c r="M1526" s="193"/>
      <c r="N1526" s="193"/>
      <c r="O1526" s="193"/>
      <c r="P1526" s="193"/>
      <c r="Q1526" s="193"/>
      <c r="R1526" s="193"/>
      <c r="S1526" s="193"/>
      <c r="T1526" s="193"/>
      <c r="U1526" s="193"/>
      <c r="V1526" s="193"/>
    </row>
    <row r="1527" spans="1:22" ht="12.75" customHeight="1">
      <c r="A1527" s="527" t="s">
        <v>512</v>
      </c>
      <c r="B1527" s="528"/>
      <c r="C1527" s="531" t="s">
        <v>5</v>
      </c>
      <c r="D1527" s="533" t="s">
        <v>513</v>
      </c>
      <c r="E1527" s="534"/>
      <c r="F1527" s="530"/>
      <c r="G1527" s="531" t="s">
        <v>11</v>
      </c>
      <c r="H1527" s="535" t="s">
        <v>514</v>
      </c>
      <c r="I1527" s="511"/>
      <c r="J1527" s="511"/>
      <c r="K1527" s="512"/>
      <c r="L1527" s="193"/>
      <c r="M1527" s="193"/>
      <c r="N1527" s="193"/>
      <c r="O1527" s="193"/>
      <c r="P1527" s="193"/>
      <c r="Q1527" s="193"/>
      <c r="R1527" s="193"/>
      <c r="S1527" s="193"/>
      <c r="T1527" s="193"/>
      <c r="U1527" s="193"/>
      <c r="V1527" s="193"/>
    </row>
    <row r="1528" spans="1:22" ht="12.75" customHeight="1">
      <c r="A1528" s="510"/>
      <c r="B1528" s="528"/>
      <c r="C1528" s="558"/>
      <c r="D1528" s="226" t="s">
        <v>515</v>
      </c>
      <c r="E1528" s="226" t="s">
        <v>516</v>
      </c>
      <c r="F1528" s="226" t="s">
        <v>517</v>
      </c>
      <c r="G1528" s="558"/>
      <c r="H1528" s="536"/>
      <c r="I1528" s="534"/>
      <c r="J1528" s="534"/>
      <c r="K1528" s="537"/>
      <c r="L1528" s="193"/>
      <c r="M1528" s="193"/>
      <c r="N1528" s="193"/>
      <c r="O1528" s="193"/>
      <c r="P1528" s="193"/>
      <c r="Q1528" s="193"/>
      <c r="R1528" s="193"/>
      <c r="S1528" s="193"/>
      <c r="T1528" s="193"/>
      <c r="U1528" s="193"/>
      <c r="V1528" s="193"/>
    </row>
    <row r="1529" spans="1:22" ht="12.75" customHeight="1">
      <c r="A1529" s="538" t="s">
        <v>553</v>
      </c>
      <c r="B1529" s="539"/>
      <c r="C1529" s="201">
        <v>30</v>
      </c>
      <c r="D1529" s="202"/>
      <c r="E1529" s="203"/>
      <c r="F1529" s="229"/>
      <c r="G1529" s="237">
        <f>C1529</f>
        <v>30</v>
      </c>
      <c r="H1529" s="206"/>
      <c r="I1529" s="206"/>
      <c r="J1529" s="206"/>
      <c r="K1529" s="207"/>
      <c r="L1529" s="193"/>
      <c r="M1529" s="193"/>
      <c r="N1529" s="193"/>
      <c r="O1529" s="193"/>
      <c r="P1529" s="193"/>
      <c r="Q1529" s="193"/>
      <c r="R1529" s="193"/>
      <c r="S1529" s="193"/>
      <c r="T1529" s="193"/>
      <c r="U1529" s="193"/>
      <c r="V1529" s="193"/>
    </row>
    <row r="1530" spans="1:22" ht="12.75" customHeight="1">
      <c r="A1530" s="538" t="s">
        <v>554</v>
      </c>
      <c r="B1530" s="539"/>
      <c r="C1530" s="201">
        <v>2</v>
      </c>
      <c r="D1530" s="202"/>
      <c r="E1530" s="203"/>
      <c r="F1530" s="229"/>
      <c r="G1530" s="237">
        <f>C1530</f>
        <v>2</v>
      </c>
      <c r="H1530" s="206"/>
      <c r="I1530" s="206"/>
      <c r="J1530" s="206"/>
      <c r="K1530" s="207"/>
      <c r="L1530" s="193"/>
      <c r="M1530" s="193"/>
      <c r="N1530" s="193"/>
      <c r="O1530" s="193"/>
      <c r="P1530" s="193"/>
      <c r="Q1530" s="193"/>
      <c r="R1530" s="193"/>
      <c r="S1530" s="193"/>
      <c r="T1530" s="193"/>
      <c r="U1530" s="193"/>
      <c r="V1530" s="193"/>
    </row>
    <row r="1531" spans="1:22" ht="15" customHeight="1">
      <c r="A1531" s="540"/>
      <c r="B1531" s="559"/>
      <c r="C1531" s="209"/>
      <c r="D1531" s="239"/>
      <c r="E1531" s="239"/>
      <c r="F1531" s="239"/>
      <c r="G1531" s="237"/>
      <c r="K1531" s="207"/>
    </row>
    <row r="1532" spans="1:22" ht="12.75" customHeight="1" thickBot="1">
      <c r="A1532" s="541" t="s">
        <v>11</v>
      </c>
      <c r="B1532" s="534"/>
      <c r="C1532" s="534"/>
      <c r="D1532" s="534"/>
      <c r="E1532" s="534"/>
      <c r="F1532" s="530"/>
      <c r="G1532" s="253">
        <f>ROUNDUP((SUM(G1529:G1531)),2)</f>
        <v>32</v>
      </c>
      <c r="H1532" s="199"/>
      <c r="I1532" s="212"/>
      <c r="J1532" s="212"/>
      <c r="K1532" s="213"/>
      <c r="L1532" s="193"/>
      <c r="N1532" s="193"/>
      <c r="O1532" s="193"/>
      <c r="P1532" s="193"/>
      <c r="Q1532" s="193"/>
      <c r="R1532" s="193"/>
      <c r="S1532" s="193"/>
      <c r="T1532" s="193"/>
      <c r="U1532" s="193"/>
      <c r="V1532" s="193"/>
    </row>
    <row r="1533" spans="1:22" ht="12.75" customHeight="1" thickBot="1">
      <c r="A1533" s="542"/>
      <c r="B1533" s="543"/>
      <c r="C1533" s="543"/>
      <c r="D1533" s="543"/>
      <c r="E1533" s="543"/>
      <c r="F1533" s="543"/>
      <c r="G1533" s="543"/>
      <c r="H1533" s="543"/>
      <c r="I1533" s="543"/>
      <c r="J1533" s="543"/>
      <c r="K1533" s="544"/>
      <c r="L1533" s="193"/>
      <c r="M1533" s="193"/>
      <c r="N1533" s="193"/>
      <c r="O1533" s="193"/>
      <c r="P1533" s="193"/>
      <c r="Q1533" s="193"/>
      <c r="R1533" s="193"/>
      <c r="S1533" s="193"/>
      <c r="T1533" s="193"/>
      <c r="U1533" s="193"/>
      <c r="V1533" s="193"/>
    </row>
    <row r="1534" spans="1:22" ht="12.75" customHeight="1">
      <c r="A1534" s="214"/>
      <c r="B1534" s="215"/>
      <c r="C1534" s="215"/>
      <c r="D1534" s="215"/>
      <c r="E1534" s="215"/>
      <c r="F1534" s="215"/>
      <c r="G1534" s="215"/>
      <c r="H1534" s="215"/>
      <c r="I1534" s="215"/>
      <c r="J1534" s="215"/>
      <c r="K1534" s="216"/>
      <c r="L1534" s="193"/>
      <c r="M1534" s="193"/>
      <c r="N1534" s="193"/>
      <c r="O1534" s="193"/>
      <c r="P1534" s="193"/>
      <c r="Q1534" s="193"/>
      <c r="R1534" s="193"/>
      <c r="S1534" s="193"/>
      <c r="T1534" s="193"/>
      <c r="U1534" s="193"/>
      <c r="V1534" s="193"/>
    </row>
    <row r="1535" spans="1:22" ht="50.25" customHeight="1">
      <c r="A1535" s="545"/>
      <c r="B1535" s="546"/>
      <c r="C1535" s="546"/>
      <c r="D1535" s="546"/>
      <c r="E1535" s="546"/>
      <c r="F1535" s="546"/>
      <c r="G1535" s="546"/>
      <c r="H1535" s="546"/>
      <c r="I1535" s="546"/>
      <c r="J1535" s="193"/>
      <c r="K1535" s="217"/>
      <c r="L1535" s="193"/>
      <c r="M1535" s="193"/>
      <c r="N1535" s="193"/>
      <c r="O1535" s="193"/>
      <c r="P1535" s="193"/>
      <c r="Q1535" s="193"/>
      <c r="R1535" s="193"/>
      <c r="S1535" s="193"/>
      <c r="T1535" s="193"/>
      <c r="U1535" s="193"/>
      <c r="V1535" s="193"/>
    </row>
    <row r="1536" spans="1:22" ht="12.75" customHeight="1">
      <c r="A1536" s="547" t="s">
        <v>519</v>
      </c>
      <c r="B1536" s="546"/>
      <c r="C1536" s="546"/>
      <c r="D1536" s="219"/>
      <c r="E1536" s="219"/>
      <c r="F1536" s="548" t="s">
        <v>519</v>
      </c>
      <c r="G1536" s="546"/>
      <c r="H1536" s="546"/>
      <c r="I1536" s="219"/>
      <c r="J1536" s="193"/>
      <c r="K1536" s="217"/>
      <c r="L1536" s="193"/>
      <c r="M1536" s="193"/>
      <c r="N1536" s="193"/>
      <c r="O1536" s="193"/>
      <c r="P1536" s="193"/>
      <c r="Q1536" s="193"/>
      <c r="R1536" s="193"/>
      <c r="S1536" s="193"/>
      <c r="T1536" s="193"/>
      <c r="U1536" s="193"/>
      <c r="V1536" s="193"/>
    </row>
    <row r="1537" spans="1:22" ht="12.75" customHeight="1" thickBot="1">
      <c r="A1537" s="549" t="s">
        <v>520</v>
      </c>
      <c r="B1537" s="550"/>
      <c r="C1537" s="550"/>
      <c r="D1537" s="220"/>
      <c r="E1537" s="220"/>
      <c r="F1537" s="551" t="s">
        <v>520</v>
      </c>
      <c r="G1537" s="550"/>
      <c r="H1537" s="550"/>
      <c r="I1537" s="220"/>
      <c r="J1537" s="221"/>
      <c r="K1537" s="222"/>
      <c r="L1537" s="193"/>
      <c r="M1537" s="193"/>
      <c r="N1537" s="193"/>
      <c r="O1537" s="193"/>
      <c r="P1537" s="193"/>
      <c r="Q1537" s="193"/>
      <c r="R1537" s="193"/>
      <c r="S1537" s="193"/>
      <c r="T1537" s="193"/>
      <c r="U1537" s="193"/>
      <c r="V1537" s="193"/>
    </row>
    <row r="1538" spans="1:22" ht="12.75" customHeight="1">
      <c r="A1538" s="507" t="s">
        <v>508</v>
      </c>
      <c r="B1538" s="508"/>
      <c r="C1538" s="508"/>
      <c r="D1538" s="508"/>
      <c r="E1538" s="508"/>
      <c r="F1538" s="508"/>
      <c r="G1538" s="508"/>
      <c r="H1538" s="508"/>
      <c r="I1538" s="508"/>
      <c r="J1538" s="508"/>
      <c r="K1538" s="509"/>
      <c r="L1538" s="193"/>
      <c r="M1538" s="193"/>
      <c r="N1538" s="193"/>
      <c r="O1538" s="193"/>
      <c r="P1538" s="193"/>
      <c r="Q1538" s="193"/>
      <c r="R1538" s="193"/>
      <c r="S1538" s="193"/>
      <c r="T1538" s="193"/>
      <c r="U1538" s="193"/>
      <c r="V1538" s="193"/>
    </row>
    <row r="1539" spans="1:22" ht="12.75" customHeight="1" thickBot="1">
      <c r="A1539" s="510"/>
      <c r="B1539" s="511"/>
      <c r="C1539" s="511"/>
      <c r="D1539" s="511"/>
      <c r="E1539" s="511"/>
      <c r="F1539" s="511"/>
      <c r="G1539" s="511"/>
      <c r="H1539" s="511"/>
      <c r="I1539" s="511"/>
      <c r="J1539" s="511"/>
      <c r="K1539" s="512"/>
      <c r="L1539" s="193"/>
      <c r="M1539" s="193"/>
      <c r="N1539" s="193"/>
      <c r="O1539" s="193"/>
      <c r="P1539" s="193"/>
      <c r="Q1539" s="193"/>
      <c r="R1539" s="193"/>
      <c r="S1539" s="193"/>
      <c r="T1539" s="193"/>
      <c r="U1539" s="193"/>
      <c r="V1539" s="193"/>
    </row>
    <row r="1540" spans="1:22" ht="42" customHeight="1">
      <c r="A1540" s="195" t="s">
        <v>509</v>
      </c>
      <c r="B1540" s="513" t="str">
        <f>$B$3</f>
        <v>OPTIMIZACIÓN Y MEJORAMIENTO DE LOS SISTEMAS DE ACUEDUCTO EN EL ÁREA RURAL DEL MUNICIPIO DE TUNJA-BOYACÁ</v>
      </c>
      <c r="C1540" s="514"/>
      <c r="D1540" s="514"/>
      <c r="E1540" s="514"/>
      <c r="F1540" s="514"/>
      <c r="G1540" s="514"/>
      <c r="H1540" s="514"/>
      <c r="I1540" s="514"/>
      <c r="J1540" s="514"/>
      <c r="K1540" s="515"/>
      <c r="L1540" s="193"/>
      <c r="M1540" s="193"/>
      <c r="N1540" s="193"/>
      <c r="O1540" s="193"/>
      <c r="P1540" s="193"/>
      <c r="Q1540" s="193"/>
      <c r="R1540" s="193"/>
      <c r="S1540" s="193"/>
      <c r="T1540" s="193"/>
      <c r="U1540" s="193"/>
      <c r="V1540" s="193"/>
    </row>
    <row r="1541" spans="1:22" ht="12.75" customHeight="1">
      <c r="A1541" s="516" t="s">
        <v>510</v>
      </c>
      <c r="B1541" s="517"/>
      <c r="C1541" s="518"/>
      <c r="D1541" s="519"/>
      <c r="E1541" s="519"/>
      <c r="F1541" s="517"/>
      <c r="G1541" s="520" t="s">
        <v>511</v>
      </c>
      <c r="H1541" s="517"/>
      <c r="I1541" s="520"/>
      <c r="J1541" s="519"/>
      <c r="K1541" s="521"/>
      <c r="L1541" s="193"/>
      <c r="M1541" s="193"/>
      <c r="N1541" s="193"/>
      <c r="O1541" s="193"/>
      <c r="P1541" s="193"/>
      <c r="Q1541" s="193"/>
      <c r="R1541" s="193"/>
      <c r="S1541" s="193"/>
      <c r="T1541" s="193"/>
      <c r="U1541" s="193"/>
      <c r="V1541" s="193"/>
    </row>
    <row r="1542" spans="1:22" ht="39.75" customHeight="1" thickBot="1">
      <c r="A1542" s="196" t="s">
        <v>8</v>
      </c>
      <c r="B1542" s="522" t="s">
        <v>617</v>
      </c>
      <c r="C1542" s="523"/>
      <c r="D1542" s="524" t="s">
        <v>10</v>
      </c>
      <c r="E1542" s="525"/>
      <c r="F1542" s="523"/>
      <c r="G1542" s="526" t="s">
        <v>241</v>
      </c>
      <c r="H1542" s="525"/>
      <c r="I1542" s="525"/>
      <c r="J1542" s="197" t="s">
        <v>9</v>
      </c>
      <c r="K1542" s="198" t="s">
        <v>13</v>
      </c>
      <c r="L1542" s="193"/>
      <c r="M1542" s="193"/>
      <c r="N1542" s="193"/>
      <c r="O1542" s="193"/>
      <c r="P1542" s="193"/>
      <c r="Q1542" s="193"/>
      <c r="R1542" s="193"/>
      <c r="S1542" s="193"/>
      <c r="T1542" s="193"/>
      <c r="U1542" s="193"/>
      <c r="V1542" s="193"/>
    </row>
    <row r="1543" spans="1:22" ht="12.75" customHeight="1">
      <c r="A1543" s="527" t="s">
        <v>512</v>
      </c>
      <c r="B1543" s="528"/>
      <c r="C1543" s="531" t="s">
        <v>5</v>
      </c>
      <c r="D1543" s="533" t="s">
        <v>513</v>
      </c>
      <c r="E1543" s="534"/>
      <c r="F1543" s="530"/>
      <c r="G1543" s="531" t="s">
        <v>11</v>
      </c>
      <c r="H1543" s="535" t="s">
        <v>514</v>
      </c>
      <c r="I1543" s="511"/>
      <c r="J1543" s="511"/>
      <c r="K1543" s="512"/>
      <c r="L1543" s="193"/>
      <c r="M1543" s="193"/>
      <c r="N1543" s="193"/>
      <c r="O1543" s="193"/>
      <c r="P1543" s="193"/>
      <c r="Q1543" s="193"/>
      <c r="R1543" s="193"/>
      <c r="S1543" s="193"/>
      <c r="T1543" s="193"/>
      <c r="U1543" s="193"/>
      <c r="V1543" s="193"/>
    </row>
    <row r="1544" spans="1:22" ht="12.75" customHeight="1">
      <c r="A1544" s="510"/>
      <c r="B1544" s="528"/>
      <c r="C1544" s="558"/>
      <c r="D1544" s="226" t="s">
        <v>515</v>
      </c>
      <c r="E1544" s="226" t="s">
        <v>516</v>
      </c>
      <c r="F1544" s="226" t="s">
        <v>517</v>
      </c>
      <c r="G1544" s="558"/>
      <c r="H1544" s="536"/>
      <c r="I1544" s="534"/>
      <c r="J1544" s="534"/>
      <c r="K1544" s="537"/>
      <c r="L1544" s="193"/>
      <c r="M1544" s="193"/>
      <c r="N1544" s="193"/>
      <c r="O1544" s="193"/>
      <c r="P1544" s="193"/>
      <c r="Q1544" s="193"/>
      <c r="R1544" s="193"/>
      <c r="S1544" s="193"/>
      <c r="T1544" s="193"/>
      <c r="U1544" s="193"/>
      <c r="V1544" s="193"/>
    </row>
    <row r="1545" spans="1:22" ht="12.75" customHeight="1">
      <c r="A1545" s="538" t="s">
        <v>553</v>
      </c>
      <c r="B1545" s="539"/>
      <c r="C1545" s="201">
        <v>0.19</v>
      </c>
      <c r="D1545" s="202"/>
      <c r="E1545" s="203"/>
      <c r="F1545" s="229"/>
      <c r="G1545" s="237">
        <f>C1545</f>
        <v>0.19</v>
      </c>
      <c r="H1545" s="206"/>
      <c r="I1545" s="206"/>
      <c r="J1545" s="206"/>
      <c r="K1545" s="207"/>
      <c r="L1545" s="193"/>
      <c r="M1545" s="193"/>
      <c r="N1545" s="193"/>
      <c r="O1545" s="193"/>
      <c r="P1545" s="193"/>
      <c r="Q1545" s="193"/>
      <c r="R1545" s="193"/>
      <c r="S1545" s="193"/>
      <c r="T1545" s="193"/>
      <c r="U1545" s="193"/>
      <c r="V1545" s="193"/>
    </row>
    <row r="1546" spans="1:22" ht="12.75" customHeight="1">
      <c r="A1546" s="538"/>
      <c r="B1546" s="539"/>
      <c r="C1546" s="201"/>
      <c r="D1546" s="202"/>
      <c r="E1546" s="203"/>
      <c r="F1546" s="229"/>
      <c r="G1546" s="237"/>
      <c r="H1546" s="206"/>
      <c r="I1546" s="206"/>
      <c r="J1546" s="206"/>
      <c r="K1546" s="207"/>
      <c r="L1546" s="193"/>
      <c r="M1546" s="193"/>
      <c r="N1546" s="193"/>
      <c r="O1546" s="193"/>
      <c r="P1546" s="193"/>
      <c r="Q1546" s="193"/>
      <c r="R1546" s="193"/>
      <c r="S1546" s="193"/>
      <c r="T1546" s="193"/>
      <c r="U1546" s="193"/>
      <c r="V1546" s="193"/>
    </row>
    <row r="1547" spans="1:22" ht="15" customHeight="1">
      <c r="A1547" s="540"/>
      <c r="B1547" s="559"/>
      <c r="C1547" s="209"/>
      <c r="D1547" s="239"/>
      <c r="E1547" s="239"/>
      <c r="F1547" s="239"/>
      <c r="G1547" s="237"/>
      <c r="K1547" s="207"/>
    </row>
    <row r="1548" spans="1:22" ht="12.75" customHeight="1" thickBot="1">
      <c r="A1548" s="541" t="s">
        <v>11</v>
      </c>
      <c r="B1548" s="534"/>
      <c r="C1548" s="534"/>
      <c r="D1548" s="534"/>
      <c r="E1548" s="534"/>
      <c r="F1548" s="530"/>
      <c r="G1548" s="253">
        <f>ROUNDUP((SUM(G1545:G1547)),2)</f>
        <v>0.19</v>
      </c>
      <c r="H1548" s="199"/>
      <c r="I1548" s="212"/>
      <c r="J1548" s="212"/>
      <c r="K1548" s="213"/>
      <c r="L1548" s="193"/>
      <c r="N1548" s="193"/>
      <c r="O1548" s="193"/>
      <c r="P1548" s="193"/>
      <c r="Q1548" s="193"/>
      <c r="R1548" s="193"/>
      <c r="S1548" s="193"/>
      <c r="T1548" s="193"/>
      <c r="U1548" s="193"/>
      <c r="V1548" s="193"/>
    </row>
    <row r="1549" spans="1:22" ht="12.75" customHeight="1" thickBot="1">
      <c r="A1549" s="542"/>
      <c r="B1549" s="543"/>
      <c r="C1549" s="543"/>
      <c r="D1549" s="543"/>
      <c r="E1549" s="543"/>
      <c r="F1549" s="543"/>
      <c r="G1549" s="543"/>
      <c r="H1549" s="543"/>
      <c r="I1549" s="543"/>
      <c r="J1549" s="543"/>
      <c r="K1549" s="544"/>
      <c r="L1549" s="193"/>
      <c r="M1549" s="193"/>
      <c r="N1549" s="193"/>
      <c r="O1549" s="193"/>
      <c r="P1549" s="193"/>
      <c r="Q1549" s="193"/>
      <c r="R1549" s="193"/>
      <c r="S1549" s="193"/>
      <c r="T1549" s="193"/>
      <c r="U1549" s="193"/>
      <c r="V1549" s="193"/>
    </row>
    <row r="1550" spans="1:22" ht="12.75" customHeight="1">
      <c r="A1550" s="214"/>
      <c r="B1550" s="215"/>
      <c r="C1550" s="215"/>
      <c r="D1550" s="215"/>
      <c r="E1550" s="215"/>
      <c r="F1550" s="215"/>
      <c r="G1550" s="215"/>
      <c r="H1550" s="215"/>
      <c r="I1550" s="215"/>
      <c r="J1550" s="215"/>
      <c r="K1550" s="216"/>
      <c r="L1550" s="193"/>
      <c r="M1550" s="193"/>
      <c r="N1550" s="193"/>
      <c r="O1550" s="193"/>
      <c r="P1550" s="193"/>
      <c r="Q1550" s="193"/>
      <c r="R1550" s="193"/>
      <c r="S1550" s="193"/>
      <c r="T1550" s="193"/>
      <c r="U1550" s="193"/>
      <c r="V1550" s="193"/>
    </row>
    <row r="1551" spans="1:22" ht="50.25" customHeight="1">
      <c r="A1551" s="545"/>
      <c r="B1551" s="546"/>
      <c r="C1551" s="546"/>
      <c r="D1551" s="546"/>
      <c r="E1551" s="546"/>
      <c r="F1551" s="546"/>
      <c r="G1551" s="546"/>
      <c r="H1551" s="546"/>
      <c r="I1551" s="546"/>
      <c r="J1551" s="193"/>
      <c r="K1551" s="217"/>
      <c r="L1551" s="193"/>
      <c r="M1551" s="193"/>
      <c r="N1551" s="193"/>
      <c r="O1551" s="193"/>
      <c r="P1551" s="193"/>
      <c r="Q1551" s="193"/>
      <c r="R1551" s="193"/>
      <c r="S1551" s="193"/>
      <c r="T1551" s="193"/>
      <c r="U1551" s="193"/>
      <c r="V1551" s="193"/>
    </row>
    <row r="1552" spans="1:22" ht="12.75" customHeight="1">
      <c r="A1552" s="547" t="s">
        <v>519</v>
      </c>
      <c r="B1552" s="546"/>
      <c r="C1552" s="546"/>
      <c r="D1552" s="219"/>
      <c r="E1552" s="219"/>
      <c r="F1552" s="548" t="s">
        <v>519</v>
      </c>
      <c r="G1552" s="546"/>
      <c r="H1552" s="546"/>
      <c r="I1552" s="219"/>
      <c r="J1552" s="193"/>
      <c r="K1552" s="217"/>
      <c r="L1552" s="193"/>
      <c r="M1552" s="193"/>
      <c r="N1552" s="193"/>
      <c r="O1552" s="193"/>
      <c r="P1552" s="193"/>
      <c r="Q1552" s="193"/>
      <c r="R1552" s="193"/>
      <c r="S1552" s="193"/>
      <c r="T1552" s="193"/>
      <c r="U1552" s="193"/>
      <c r="V1552" s="193"/>
    </row>
    <row r="1553" spans="1:22" ht="12.75" customHeight="1" thickBot="1">
      <c r="A1553" s="549" t="s">
        <v>520</v>
      </c>
      <c r="B1553" s="550"/>
      <c r="C1553" s="550"/>
      <c r="D1553" s="220"/>
      <c r="E1553" s="220"/>
      <c r="F1553" s="551" t="s">
        <v>520</v>
      </c>
      <c r="G1553" s="550"/>
      <c r="H1553" s="550"/>
      <c r="I1553" s="220"/>
      <c r="J1553" s="221"/>
      <c r="K1553" s="222"/>
      <c r="L1553" s="193"/>
      <c r="M1553" s="193"/>
      <c r="N1553" s="193"/>
      <c r="O1553" s="193"/>
      <c r="P1553" s="193"/>
      <c r="Q1553" s="193"/>
      <c r="R1553" s="193"/>
      <c r="S1553" s="193"/>
      <c r="T1553" s="193"/>
      <c r="U1553" s="193"/>
      <c r="V1553" s="193"/>
    </row>
    <row r="1554" spans="1:22" ht="12.75" customHeight="1">
      <c r="A1554" s="507" t="s">
        <v>508</v>
      </c>
      <c r="B1554" s="508"/>
      <c r="C1554" s="508"/>
      <c r="D1554" s="508"/>
      <c r="E1554" s="508"/>
      <c r="F1554" s="508"/>
      <c r="G1554" s="508"/>
      <c r="H1554" s="508"/>
      <c r="I1554" s="508"/>
      <c r="J1554" s="508"/>
      <c r="K1554" s="509"/>
      <c r="L1554" s="193"/>
      <c r="M1554" s="193"/>
      <c r="N1554" s="193"/>
      <c r="O1554" s="193"/>
      <c r="P1554" s="193"/>
      <c r="Q1554" s="193"/>
      <c r="R1554" s="193"/>
      <c r="S1554" s="193"/>
      <c r="T1554" s="193"/>
      <c r="U1554" s="193"/>
      <c r="V1554" s="193"/>
    </row>
    <row r="1555" spans="1:22" ht="12.75" customHeight="1" thickBot="1">
      <c r="A1555" s="510"/>
      <c r="B1555" s="511"/>
      <c r="C1555" s="511"/>
      <c r="D1555" s="511"/>
      <c r="E1555" s="511"/>
      <c r="F1555" s="511"/>
      <c r="G1555" s="511"/>
      <c r="H1555" s="511"/>
      <c r="I1555" s="511"/>
      <c r="J1555" s="511"/>
      <c r="K1555" s="512"/>
      <c r="L1555" s="193"/>
      <c r="M1555" s="193"/>
      <c r="N1555" s="193"/>
      <c r="O1555" s="193"/>
      <c r="P1555" s="193"/>
      <c r="Q1555" s="193"/>
      <c r="R1555" s="193"/>
      <c r="S1555" s="193"/>
      <c r="T1555" s="193"/>
      <c r="U1555" s="193"/>
      <c r="V1555" s="193"/>
    </row>
    <row r="1556" spans="1:22" ht="42" customHeight="1">
      <c r="A1556" s="195" t="s">
        <v>509</v>
      </c>
      <c r="B1556" s="513" t="str">
        <f>$B$3</f>
        <v>OPTIMIZACIÓN Y MEJORAMIENTO DE LOS SISTEMAS DE ACUEDUCTO EN EL ÁREA RURAL DEL MUNICIPIO DE TUNJA-BOYACÁ</v>
      </c>
      <c r="C1556" s="514"/>
      <c r="D1556" s="514"/>
      <c r="E1556" s="514"/>
      <c r="F1556" s="514"/>
      <c r="G1556" s="514"/>
      <c r="H1556" s="514"/>
      <c r="I1556" s="514"/>
      <c r="J1556" s="514"/>
      <c r="K1556" s="515"/>
      <c r="L1556" s="193"/>
      <c r="M1556" s="193"/>
      <c r="N1556" s="193"/>
      <c r="O1556" s="193"/>
      <c r="P1556" s="193"/>
      <c r="Q1556" s="193"/>
      <c r="R1556" s="193"/>
      <c r="S1556" s="193"/>
      <c r="T1556" s="193"/>
      <c r="U1556" s="193"/>
      <c r="V1556" s="193"/>
    </row>
    <row r="1557" spans="1:22" ht="12.75" customHeight="1">
      <c r="A1557" s="516" t="s">
        <v>510</v>
      </c>
      <c r="B1557" s="517"/>
      <c r="C1557" s="518"/>
      <c r="D1557" s="519"/>
      <c r="E1557" s="519"/>
      <c r="F1557" s="517"/>
      <c r="G1557" s="520" t="s">
        <v>511</v>
      </c>
      <c r="H1557" s="517"/>
      <c r="I1557" s="520"/>
      <c r="J1557" s="519"/>
      <c r="K1557" s="521"/>
      <c r="L1557" s="193"/>
      <c r="M1557" s="193"/>
      <c r="N1557" s="193"/>
      <c r="O1557" s="193"/>
      <c r="P1557" s="193"/>
      <c r="Q1557" s="193"/>
      <c r="R1557" s="193"/>
      <c r="S1557" s="193"/>
      <c r="T1557" s="193"/>
      <c r="U1557" s="193"/>
      <c r="V1557" s="193"/>
    </row>
    <row r="1558" spans="1:22" ht="39.75" customHeight="1" thickBot="1">
      <c r="A1558" s="196" t="s">
        <v>8</v>
      </c>
      <c r="B1558" s="522" t="s">
        <v>618</v>
      </c>
      <c r="C1558" s="523"/>
      <c r="D1558" s="524" t="s">
        <v>10</v>
      </c>
      <c r="E1558" s="525"/>
      <c r="F1558" s="523"/>
      <c r="G1558" s="526" t="s">
        <v>195</v>
      </c>
      <c r="H1558" s="525"/>
      <c r="I1558" s="525"/>
      <c r="J1558" s="197" t="s">
        <v>9</v>
      </c>
      <c r="K1558" s="198" t="s">
        <v>12</v>
      </c>
      <c r="L1558" s="193"/>
      <c r="M1558" s="193"/>
      <c r="N1558" s="193"/>
      <c r="O1558" s="193"/>
      <c r="P1558" s="193"/>
      <c r="Q1558" s="193"/>
      <c r="R1558" s="193"/>
      <c r="S1558" s="193"/>
      <c r="T1558" s="193"/>
      <c r="U1558" s="193"/>
      <c r="V1558" s="193"/>
    </row>
    <row r="1559" spans="1:22" ht="12.75" customHeight="1">
      <c r="A1559" s="527" t="s">
        <v>512</v>
      </c>
      <c r="B1559" s="528"/>
      <c r="C1559" s="531" t="s">
        <v>5</v>
      </c>
      <c r="D1559" s="533" t="s">
        <v>513</v>
      </c>
      <c r="E1559" s="534"/>
      <c r="F1559" s="530"/>
      <c r="G1559" s="531" t="s">
        <v>11</v>
      </c>
      <c r="H1559" s="535" t="s">
        <v>514</v>
      </c>
      <c r="I1559" s="511"/>
      <c r="J1559" s="511"/>
      <c r="K1559" s="512"/>
      <c r="L1559" s="193"/>
      <c r="M1559" s="193"/>
      <c r="N1559" s="193"/>
      <c r="O1559" s="193"/>
      <c r="P1559" s="193"/>
      <c r="Q1559" s="193"/>
      <c r="R1559" s="193"/>
      <c r="S1559" s="193"/>
      <c r="T1559" s="193"/>
      <c r="U1559" s="193"/>
      <c r="V1559" s="193"/>
    </row>
    <row r="1560" spans="1:22" ht="12.75" customHeight="1">
      <c r="A1560" s="510"/>
      <c r="B1560" s="528"/>
      <c r="C1560" s="558"/>
      <c r="D1560" s="226" t="s">
        <v>515</v>
      </c>
      <c r="E1560" s="226" t="s">
        <v>516</v>
      </c>
      <c r="F1560" s="226" t="s">
        <v>517</v>
      </c>
      <c r="G1560" s="558"/>
      <c r="H1560" s="536"/>
      <c r="I1560" s="534"/>
      <c r="J1560" s="534"/>
      <c r="K1560" s="537"/>
      <c r="L1560" s="193"/>
      <c r="M1560" s="193"/>
      <c r="N1560" s="193"/>
      <c r="O1560" s="193"/>
      <c r="P1560" s="193"/>
      <c r="Q1560" s="193"/>
      <c r="R1560" s="193"/>
      <c r="S1560" s="193"/>
      <c r="T1560" s="193"/>
      <c r="U1560" s="193"/>
      <c r="V1560" s="193"/>
    </row>
    <row r="1561" spans="1:22" ht="12.75" customHeight="1">
      <c r="A1561" s="538" t="s">
        <v>553</v>
      </c>
      <c r="B1561" s="539"/>
      <c r="C1561" s="201">
        <v>0.2</v>
      </c>
      <c r="D1561" s="202"/>
      <c r="E1561" s="203"/>
      <c r="F1561" s="229"/>
      <c r="G1561" s="237">
        <f>C1561</f>
        <v>0.2</v>
      </c>
      <c r="H1561" s="206"/>
      <c r="I1561" s="206"/>
      <c r="J1561" s="206"/>
      <c r="K1561" s="207"/>
      <c r="L1561" s="193"/>
      <c r="M1561" s="193"/>
      <c r="N1561" s="193"/>
      <c r="O1561" s="193"/>
      <c r="P1561" s="193"/>
      <c r="Q1561" s="193"/>
      <c r="R1561" s="193"/>
      <c r="S1561" s="193"/>
      <c r="T1561" s="193"/>
      <c r="U1561" s="193"/>
      <c r="V1561" s="193"/>
    </row>
    <row r="1562" spans="1:22" ht="12.75" customHeight="1">
      <c r="A1562" s="538"/>
      <c r="B1562" s="539"/>
      <c r="C1562" s="201"/>
      <c r="D1562" s="202"/>
      <c r="E1562" s="203"/>
      <c r="F1562" s="229"/>
      <c r="G1562" s="237"/>
      <c r="H1562" s="206"/>
      <c r="I1562" s="206"/>
      <c r="J1562" s="206"/>
      <c r="K1562" s="207"/>
      <c r="L1562" s="193"/>
      <c r="M1562" s="193"/>
      <c r="N1562" s="193"/>
      <c r="O1562" s="193"/>
      <c r="P1562" s="193"/>
      <c r="Q1562" s="193"/>
      <c r="R1562" s="193"/>
      <c r="S1562" s="193"/>
      <c r="T1562" s="193"/>
      <c r="U1562" s="193"/>
      <c r="V1562" s="193"/>
    </row>
    <row r="1563" spans="1:22" ht="15" customHeight="1">
      <c r="A1563" s="540"/>
      <c r="B1563" s="559"/>
      <c r="C1563" s="209"/>
      <c r="D1563" s="239"/>
      <c r="E1563" s="239"/>
      <c r="F1563" s="239"/>
      <c r="G1563" s="237"/>
      <c r="K1563" s="207"/>
    </row>
    <row r="1564" spans="1:22" ht="12.75" customHeight="1" thickBot="1">
      <c r="A1564" s="541" t="s">
        <v>11</v>
      </c>
      <c r="B1564" s="534"/>
      <c r="C1564" s="534"/>
      <c r="D1564" s="534"/>
      <c r="E1564" s="534"/>
      <c r="F1564" s="530"/>
      <c r="G1564" s="253">
        <f>ROUNDUP((SUM(G1561:G1563)),2)</f>
        <v>0.2</v>
      </c>
      <c r="H1564" s="199"/>
      <c r="I1564" s="212"/>
      <c r="J1564" s="212"/>
      <c r="K1564" s="213"/>
      <c r="L1564" s="193"/>
      <c r="N1564" s="193"/>
      <c r="O1564" s="193"/>
      <c r="P1564" s="193"/>
      <c r="Q1564" s="193"/>
      <c r="R1564" s="193"/>
      <c r="S1564" s="193"/>
      <c r="T1564" s="193"/>
      <c r="U1564" s="193"/>
      <c r="V1564" s="193"/>
    </row>
    <row r="1565" spans="1:22" ht="12.75" customHeight="1" thickBot="1">
      <c r="A1565" s="542"/>
      <c r="B1565" s="543"/>
      <c r="C1565" s="543"/>
      <c r="D1565" s="543"/>
      <c r="E1565" s="543"/>
      <c r="F1565" s="543"/>
      <c r="G1565" s="543"/>
      <c r="H1565" s="543"/>
      <c r="I1565" s="543"/>
      <c r="J1565" s="543"/>
      <c r="K1565" s="544"/>
      <c r="L1565" s="193"/>
      <c r="M1565" s="193"/>
      <c r="N1565" s="193"/>
      <c r="O1565" s="193"/>
      <c r="P1565" s="193"/>
      <c r="Q1565" s="193"/>
      <c r="R1565" s="193"/>
      <c r="S1565" s="193"/>
      <c r="T1565" s="193"/>
      <c r="U1565" s="193"/>
      <c r="V1565" s="193"/>
    </row>
    <row r="1566" spans="1:22" ht="12.75" customHeight="1">
      <c r="A1566" s="214"/>
      <c r="B1566" s="215"/>
      <c r="C1566" s="215"/>
      <c r="D1566" s="215"/>
      <c r="E1566" s="215"/>
      <c r="F1566" s="215"/>
      <c r="G1566" s="215"/>
      <c r="H1566" s="215"/>
      <c r="I1566" s="215"/>
      <c r="J1566" s="215"/>
      <c r="K1566" s="216"/>
      <c r="L1566" s="193"/>
      <c r="M1566" s="193"/>
      <c r="N1566" s="193"/>
      <c r="O1566" s="193"/>
      <c r="P1566" s="193"/>
      <c r="Q1566" s="193"/>
      <c r="R1566" s="193"/>
      <c r="S1566" s="193"/>
      <c r="T1566" s="193"/>
      <c r="U1566" s="193"/>
      <c r="V1566" s="193"/>
    </row>
    <row r="1567" spans="1:22" ht="50.25" customHeight="1">
      <c r="A1567" s="545"/>
      <c r="B1567" s="546"/>
      <c r="C1567" s="546"/>
      <c r="D1567" s="546"/>
      <c r="E1567" s="546"/>
      <c r="F1567" s="546"/>
      <c r="G1567" s="546"/>
      <c r="H1567" s="546"/>
      <c r="I1567" s="546"/>
      <c r="J1567" s="193"/>
      <c r="K1567" s="217"/>
      <c r="L1567" s="193"/>
      <c r="M1567" s="193"/>
      <c r="N1567" s="193"/>
      <c r="O1567" s="193"/>
      <c r="P1567" s="193"/>
      <c r="Q1567" s="193"/>
      <c r="R1567" s="193"/>
      <c r="S1567" s="193"/>
      <c r="T1567" s="193"/>
      <c r="U1567" s="193"/>
      <c r="V1567" s="193"/>
    </row>
    <row r="1568" spans="1:22" ht="12.75" customHeight="1">
      <c r="A1568" s="547" t="s">
        <v>519</v>
      </c>
      <c r="B1568" s="546"/>
      <c r="C1568" s="546"/>
      <c r="D1568" s="219"/>
      <c r="E1568" s="219"/>
      <c r="F1568" s="548" t="s">
        <v>519</v>
      </c>
      <c r="G1568" s="546"/>
      <c r="H1568" s="546"/>
      <c r="I1568" s="219"/>
      <c r="J1568" s="193"/>
      <c r="K1568" s="217"/>
      <c r="L1568" s="193"/>
      <c r="M1568" s="193"/>
      <c r="N1568" s="193"/>
      <c r="O1568" s="193"/>
      <c r="P1568" s="193"/>
      <c r="Q1568" s="193"/>
      <c r="R1568" s="193"/>
      <c r="S1568" s="193"/>
      <c r="T1568" s="193"/>
      <c r="U1568" s="193"/>
      <c r="V1568" s="193"/>
    </row>
    <row r="1569" spans="1:22" ht="12.75" customHeight="1" thickBot="1">
      <c r="A1569" s="549" t="s">
        <v>520</v>
      </c>
      <c r="B1569" s="550"/>
      <c r="C1569" s="550"/>
      <c r="D1569" s="220"/>
      <c r="E1569" s="220"/>
      <c r="F1569" s="551" t="s">
        <v>520</v>
      </c>
      <c r="G1569" s="550"/>
      <c r="H1569" s="550"/>
      <c r="I1569" s="220"/>
      <c r="J1569" s="221"/>
      <c r="K1569" s="222"/>
      <c r="L1569" s="193"/>
      <c r="M1569" s="193"/>
      <c r="N1569" s="193"/>
      <c r="O1569" s="193"/>
      <c r="P1569" s="193"/>
      <c r="Q1569" s="193"/>
      <c r="R1569" s="193"/>
      <c r="S1569" s="193"/>
      <c r="T1569" s="193"/>
      <c r="U1569" s="193"/>
      <c r="V1569" s="193"/>
    </row>
    <row r="1570" spans="1:22" ht="12.75" customHeight="1">
      <c r="A1570" s="507" t="s">
        <v>508</v>
      </c>
      <c r="B1570" s="508"/>
      <c r="C1570" s="508"/>
      <c r="D1570" s="508"/>
      <c r="E1570" s="508"/>
      <c r="F1570" s="508"/>
      <c r="G1570" s="508"/>
      <c r="H1570" s="508"/>
      <c r="I1570" s="508"/>
      <c r="J1570" s="508"/>
      <c r="K1570" s="509"/>
      <c r="L1570" s="193"/>
      <c r="M1570" s="193"/>
      <c r="N1570" s="193"/>
      <c r="O1570" s="193"/>
      <c r="P1570" s="193"/>
      <c r="Q1570" s="193"/>
      <c r="R1570" s="193"/>
      <c r="S1570" s="193"/>
      <c r="T1570" s="193"/>
      <c r="U1570" s="193"/>
      <c r="V1570" s="193"/>
    </row>
    <row r="1571" spans="1:22" ht="12.75" customHeight="1" thickBot="1">
      <c r="A1571" s="510"/>
      <c r="B1571" s="511"/>
      <c r="C1571" s="511"/>
      <c r="D1571" s="511"/>
      <c r="E1571" s="511"/>
      <c r="F1571" s="511"/>
      <c r="G1571" s="511"/>
      <c r="H1571" s="511"/>
      <c r="I1571" s="511"/>
      <c r="J1571" s="511"/>
      <c r="K1571" s="512"/>
      <c r="L1571" s="193"/>
      <c r="M1571" s="193"/>
      <c r="N1571" s="193"/>
      <c r="O1571" s="193"/>
      <c r="P1571" s="193"/>
      <c r="Q1571" s="193"/>
      <c r="R1571" s="193"/>
      <c r="S1571" s="193"/>
      <c r="T1571" s="193"/>
      <c r="U1571" s="193"/>
      <c r="V1571" s="193"/>
    </row>
    <row r="1572" spans="1:22" ht="42" customHeight="1">
      <c r="A1572" s="195" t="s">
        <v>509</v>
      </c>
      <c r="B1572" s="513" t="str">
        <f>$B$3</f>
        <v>OPTIMIZACIÓN Y MEJORAMIENTO DE LOS SISTEMAS DE ACUEDUCTO EN EL ÁREA RURAL DEL MUNICIPIO DE TUNJA-BOYACÁ</v>
      </c>
      <c r="C1572" s="514"/>
      <c r="D1572" s="514"/>
      <c r="E1572" s="514"/>
      <c r="F1572" s="514"/>
      <c r="G1572" s="514"/>
      <c r="H1572" s="514"/>
      <c r="I1572" s="514"/>
      <c r="J1572" s="514"/>
      <c r="K1572" s="515"/>
      <c r="L1572" s="193"/>
      <c r="M1572" s="193"/>
      <c r="N1572" s="193"/>
      <c r="O1572" s="193"/>
      <c r="P1572" s="193"/>
      <c r="Q1572" s="193"/>
      <c r="R1572" s="193"/>
      <c r="S1572" s="193"/>
      <c r="T1572" s="193"/>
      <c r="U1572" s="193"/>
      <c r="V1572" s="193"/>
    </row>
    <row r="1573" spans="1:22" ht="12.75" customHeight="1">
      <c r="A1573" s="516" t="s">
        <v>510</v>
      </c>
      <c r="B1573" s="517"/>
      <c r="C1573" s="518"/>
      <c r="D1573" s="519"/>
      <c r="E1573" s="519"/>
      <c r="F1573" s="517"/>
      <c r="G1573" s="520" t="s">
        <v>511</v>
      </c>
      <c r="H1573" s="517"/>
      <c r="I1573" s="520"/>
      <c r="J1573" s="519"/>
      <c r="K1573" s="521"/>
      <c r="L1573" s="193"/>
      <c r="M1573" s="193"/>
      <c r="N1573" s="193"/>
      <c r="O1573" s="193"/>
      <c r="P1573" s="193"/>
      <c r="Q1573" s="193"/>
      <c r="R1573" s="193"/>
      <c r="S1573" s="193"/>
      <c r="T1573" s="193"/>
      <c r="U1573" s="193"/>
      <c r="V1573" s="193"/>
    </row>
    <row r="1574" spans="1:22" ht="39.75" customHeight="1" thickBot="1">
      <c r="A1574" s="196" t="s">
        <v>8</v>
      </c>
      <c r="B1574" s="522" t="s">
        <v>620</v>
      </c>
      <c r="C1574" s="570"/>
      <c r="D1574" s="524" t="s">
        <v>10</v>
      </c>
      <c r="E1574" s="525"/>
      <c r="F1574" s="523"/>
      <c r="G1574" s="526" t="s">
        <v>169</v>
      </c>
      <c r="H1574" s="525"/>
      <c r="I1574" s="525"/>
      <c r="J1574" s="197" t="s">
        <v>9</v>
      </c>
      <c r="K1574" s="198" t="s">
        <v>13</v>
      </c>
      <c r="L1574" s="193"/>
      <c r="M1574" s="193"/>
      <c r="N1574" s="193"/>
      <c r="O1574" s="193"/>
      <c r="P1574" s="193"/>
      <c r="Q1574" s="193"/>
      <c r="R1574" s="193"/>
      <c r="S1574" s="193"/>
      <c r="T1574" s="193"/>
      <c r="U1574" s="193"/>
      <c r="V1574" s="193"/>
    </row>
    <row r="1575" spans="1:22" ht="12.75" customHeight="1">
      <c r="A1575" s="527" t="s">
        <v>512</v>
      </c>
      <c r="B1575" s="528"/>
      <c r="C1575" s="531" t="s">
        <v>5</v>
      </c>
      <c r="D1575" s="533" t="s">
        <v>513</v>
      </c>
      <c r="E1575" s="534"/>
      <c r="F1575" s="530"/>
      <c r="G1575" s="531" t="s">
        <v>11</v>
      </c>
      <c r="H1575" s="535" t="s">
        <v>514</v>
      </c>
      <c r="I1575" s="511"/>
      <c r="J1575" s="511"/>
      <c r="K1575" s="512"/>
      <c r="L1575" s="193"/>
      <c r="M1575" s="193"/>
      <c r="N1575" s="193"/>
      <c r="O1575" s="193"/>
      <c r="P1575" s="193"/>
      <c r="Q1575" s="193"/>
      <c r="R1575" s="193"/>
      <c r="S1575" s="193"/>
      <c r="T1575" s="193"/>
      <c r="U1575" s="193"/>
      <c r="V1575" s="193"/>
    </row>
    <row r="1576" spans="1:22" ht="12.75" customHeight="1">
      <c r="A1576" s="510"/>
      <c r="B1576" s="528"/>
      <c r="C1576" s="558"/>
      <c r="D1576" s="226" t="s">
        <v>515</v>
      </c>
      <c r="E1576" s="226" t="s">
        <v>516</v>
      </c>
      <c r="F1576" s="226" t="s">
        <v>517</v>
      </c>
      <c r="G1576" s="558"/>
      <c r="H1576" s="536"/>
      <c r="I1576" s="534"/>
      <c r="J1576" s="534"/>
      <c r="K1576" s="537"/>
      <c r="L1576" s="193"/>
      <c r="M1576" s="193"/>
      <c r="N1576" s="193"/>
      <c r="O1576" s="193"/>
      <c r="P1576" s="193"/>
      <c r="Q1576" s="193"/>
      <c r="R1576" s="193"/>
      <c r="S1576" s="193"/>
      <c r="T1576" s="193"/>
      <c r="U1576" s="193"/>
      <c r="V1576" s="193"/>
    </row>
    <row r="1577" spans="1:22" ht="12.75" customHeight="1">
      <c r="A1577" s="538" t="s">
        <v>531</v>
      </c>
      <c r="B1577" s="539"/>
      <c r="C1577" s="201">
        <v>71</v>
      </c>
      <c r="D1577" s="202"/>
      <c r="E1577" s="210"/>
      <c r="F1577" s="211"/>
      <c r="G1577" s="237">
        <f>C1577</f>
        <v>71</v>
      </c>
      <c r="H1577" s="206"/>
      <c r="I1577" s="206"/>
      <c r="J1577" s="206"/>
      <c r="K1577" s="207"/>
      <c r="L1577" s="193"/>
      <c r="M1577" s="193"/>
      <c r="N1577" s="193"/>
      <c r="O1577" s="193"/>
      <c r="P1577" s="193"/>
      <c r="Q1577" s="193"/>
      <c r="R1577" s="193"/>
      <c r="S1577" s="193"/>
      <c r="T1577" s="193"/>
      <c r="U1577" s="193"/>
      <c r="V1577" s="193"/>
    </row>
    <row r="1578" spans="1:22" ht="12.75" customHeight="1">
      <c r="A1578" s="538"/>
      <c r="B1578" s="539"/>
      <c r="C1578" s="201"/>
      <c r="D1578" s="202"/>
      <c r="E1578" s="210"/>
      <c r="F1578" s="211"/>
      <c r="G1578" s="237"/>
      <c r="H1578" s="206"/>
      <c r="I1578" s="206"/>
      <c r="J1578" s="206"/>
      <c r="K1578" s="207"/>
      <c r="L1578" s="193"/>
      <c r="M1578" s="193"/>
      <c r="N1578" s="193"/>
      <c r="O1578" s="193"/>
      <c r="P1578" s="193"/>
      <c r="Q1578" s="193"/>
      <c r="R1578" s="193"/>
      <c r="S1578" s="193"/>
      <c r="T1578" s="193"/>
      <c r="U1578" s="193"/>
      <c r="V1578" s="193"/>
    </row>
    <row r="1579" spans="1:22" ht="15" customHeight="1">
      <c r="A1579" s="538"/>
      <c r="B1579" s="571"/>
      <c r="C1579" s="201"/>
      <c r="D1579" s="202"/>
      <c r="E1579" s="239"/>
      <c r="F1579" s="239"/>
      <c r="G1579" s="237"/>
      <c r="K1579" s="207"/>
    </row>
    <row r="1580" spans="1:22" ht="15" customHeight="1">
      <c r="A1580" s="560"/>
      <c r="B1580" s="560"/>
      <c r="C1580" s="239"/>
      <c r="D1580" s="239"/>
      <c r="E1580" s="239"/>
      <c r="F1580" s="239"/>
      <c r="G1580" s="239"/>
      <c r="K1580" s="207"/>
    </row>
    <row r="1581" spans="1:22" ht="12.75" customHeight="1" thickBot="1">
      <c r="A1581" s="541" t="s">
        <v>11</v>
      </c>
      <c r="B1581" s="534"/>
      <c r="C1581" s="534"/>
      <c r="D1581" s="534"/>
      <c r="E1581" s="534"/>
      <c r="F1581" s="530"/>
      <c r="G1581" s="253">
        <f>ROUNDUP((SUM(G1577)),2)</f>
        <v>71</v>
      </c>
      <c r="H1581" s="199"/>
      <c r="I1581" s="212"/>
      <c r="J1581" s="212"/>
      <c r="K1581" s="213"/>
      <c r="L1581" s="193"/>
      <c r="N1581" s="193"/>
      <c r="O1581" s="193"/>
      <c r="P1581" s="193"/>
      <c r="Q1581" s="193"/>
      <c r="R1581" s="193"/>
      <c r="S1581" s="193"/>
      <c r="T1581" s="193"/>
      <c r="U1581" s="193"/>
      <c r="V1581" s="193"/>
    </row>
    <row r="1582" spans="1:22" ht="12.75" customHeight="1" thickBot="1">
      <c r="A1582" s="542"/>
      <c r="B1582" s="543"/>
      <c r="C1582" s="543"/>
      <c r="D1582" s="543"/>
      <c r="E1582" s="543"/>
      <c r="F1582" s="543"/>
      <c r="G1582" s="543"/>
      <c r="H1582" s="543"/>
      <c r="I1582" s="543"/>
      <c r="J1582" s="543"/>
      <c r="K1582" s="544"/>
      <c r="L1582" s="193"/>
      <c r="M1582" s="193"/>
      <c r="N1582" s="193"/>
      <c r="O1582" s="193"/>
      <c r="P1582" s="193"/>
      <c r="Q1582" s="193"/>
      <c r="R1582" s="193"/>
      <c r="S1582" s="193"/>
      <c r="T1582" s="193"/>
      <c r="U1582" s="193"/>
      <c r="V1582" s="193"/>
    </row>
    <row r="1583" spans="1:22" ht="12.75" customHeight="1">
      <c r="A1583" s="214"/>
      <c r="B1583" s="215"/>
      <c r="C1583" s="215"/>
      <c r="D1583" s="215"/>
      <c r="E1583" s="215"/>
      <c r="F1583" s="215"/>
      <c r="G1583" s="215"/>
      <c r="H1583" s="215"/>
      <c r="I1583" s="215"/>
      <c r="J1583" s="215"/>
      <c r="K1583" s="216"/>
      <c r="L1583" s="193"/>
      <c r="M1583" s="193"/>
      <c r="N1583" s="193"/>
      <c r="O1583" s="193"/>
      <c r="P1583" s="193"/>
      <c r="Q1583" s="193"/>
      <c r="R1583" s="193"/>
      <c r="S1583" s="193"/>
      <c r="T1583" s="193"/>
      <c r="U1583" s="193"/>
      <c r="V1583" s="193"/>
    </row>
    <row r="1584" spans="1:22" ht="50.25" customHeight="1">
      <c r="A1584" s="545"/>
      <c r="B1584" s="546"/>
      <c r="C1584" s="546"/>
      <c r="D1584" s="546"/>
      <c r="E1584" s="546"/>
      <c r="F1584" s="546"/>
      <c r="G1584" s="546"/>
      <c r="H1584" s="546"/>
      <c r="I1584" s="546"/>
      <c r="J1584" s="193"/>
      <c r="K1584" s="217"/>
      <c r="L1584" s="193"/>
      <c r="M1584" s="193"/>
      <c r="N1584" s="193"/>
      <c r="O1584" s="193"/>
      <c r="P1584" s="193"/>
      <c r="Q1584" s="193"/>
      <c r="R1584" s="193"/>
      <c r="S1584" s="193"/>
      <c r="T1584" s="193"/>
      <c r="U1584" s="193"/>
      <c r="V1584" s="193"/>
    </row>
    <row r="1585" spans="1:22" ht="12.75" customHeight="1">
      <c r="A1585" s="547" t="s">
        <v>519</v>
      </c>
      <c r="B1585" s="546"/>
      <c r="C1585" s="546"/>
      <c r="D1585" s="219"/>
      <c r="E1585" s="219"/>
      <c r="F1585" s="548" t="s">
        <v>519</v>
      </c>
      <c r="G1585" s="546"/>
      <c r="H1585" s="546"/>
      <c r="I1585" s="219"/>
      <c r="J1585" s="193"/>
      <c r="K1585" s="217"/>
      <c r="L1585" s="193"/>
      <c r="M1585" s="193"/>
      <c r="N1585" s="193"/>
      <c r="O1585" s="193"/>
      <c r="P1585" s="193"/>
      <c r="Q1585" s="193"/>
      <c r="R1585" s="193"/>
      <c r="S1585" s="193"/>
      <c r="T1585" s="193"/>
      <c r="U1585" s="193"/>
      <c r="V1585" s="193"/>
    </row>
    <row r="1586" spans="1:22" ht="12.75" customHeight="1" thickBot="1">
      <c r="A1586" s="549" t="s">
        <v>520</v>
      </c>
      <c r="B1586" s="550"/>
      <c r="C1586" s="550"/>
      <c r="D1586" s="220"/>
      <c r="E1586" s="220"/>
      <c r="F1586" s="551" t="s">
        <v>520</v>
      </c>
      <c r="G1586" s="550"/>
      <c r="H1586" s="550"/>
      <c r="I1586" s="220"/>
      <c r="J1586" s="221"/>
      <c r="K1586" s="222"/>
      <c r="L1586" s="193"/>
      <c r="M1586" s="193"/>
      <c r="N1586" s="193"/>
      <c r="O1586" s="193"/>
      <c r="P1586" s="193"/>
      <c r="Q1586" s="193"/>
      <c r="R1586" s="193"/>
      <c r="S1586" s="193"/>
      <c r="T1586" s="193"/>
      <c r="U1586" s="193"/>
      <c r="V1586" s="193"/>
    </row>
    <row r="1587" spans="1:22" ht="12.75" customHeight="1">
      <c r="A1587" s="507" t="s">
        <v>508</v>
      </c>
      <c r="B1587" s="508"/>
      <c r="C1587" s="508"/>
      <c r="D1587" s="508"/>
      <c r="E1587" s="508"/>
      <c r="F1587" s="508"/>
      <c r="G1587" s="508"/>
      <c r="H1587" s="508"/>
      <c r="I1587" s="508"/>
      <c r="J1587" s="508"/>
      <c r="K1587" s="509"/>
      <c r="L1587" s="193"/>
      <c r="M1587" s="193"/>
      <c r="N1587" s="193"/>
      <c r="O1587" s="193"/>
      <c r="P1587" s="193"/>
      <c r="Q1587" s="193"/>
      <c r="R1587" s="193"/>
      <c r="S1587" s="193"/>
      <c r="T1587" s="193"/>
      <c r="U1587" s="193"/>
      <c r="V1587" s="193"/>
    </row>
    <row r="1588" spans="1:22" ht="12.75" customHeight="1" thickBot="1">
      <c r="A1588" s="510"/>
      <c r="B1588" s="511"/>
      <c r="C1588" s="511"/>
      <c r="D1588" s="511"/>
      <c r="E1588" s="511"/>
      <c r="F1588" s="511"/>
      <c r="G1588" s="511"/>
      <c r="H1588" s="511"/>
      <c r="I1588" s="511"/>
      <c r="J1588" s="511"/>
      <c r="K1588" s="512"/>
      <c r="L1588" s="193"/>
      <c r="M1588" s="193"/>
      <c r="N1588" s="193"/>
      <c r="O1588" s="193"/>
      <c r="P1588" s="193"/>
      <c r="Q1588" s="193"/>
      <c r="R1588" s="193"/>
      <c r="S1588" s="193"/>
      <c r="T1588" s="193"/>
      <c r="U1588" s="193"/>
      <c r="V1588" s="193"/>
    </row>
    <row r="1589" spans="1:22" ht="42" customHeight="1">
      <c r="A1589" s="195" t="s">
        <v>509</v>
      </c>
      <c r="B1589" s="513" t="e">
        <f>#REF!</f>
        <v>#REF!</v>
      </c>
      <c r="C1589" s="514"/>
      <c r="D1589" s="514"/>
      <c r="E1589" s="514"/>
      <c r="F1589" s="514"/>
      <c r="G1589" s="514"/>
      <c r="H1589" s="514"/>
      <c r="I1589" s="514"/>
      <c r="J1589" s="514"/>
      <c r="K1589" s="515"/>
      <c r="L1589" s="193"/>
      <c r="M1589" s="193"/>
      <c r="N1589" s="193"/>
      <c r="O1589" s="193"/>
      <c r="P1589" s="193"/>
      <c r="Q1589" s="193"/>
      <c r="R1589" s="193"/>
      <c r="S1589" s="193"/>
      <c r="T1589" s="193"/>
      <c r="U1589" s="193"/>
      <c r="V1589" s="193"/>
    </row>
    <row r="1590" spans="1:22" ht="12.75" customHeight="1">
      <c r="A1590" s="516" t="s">
        <v>510</v>
      </c>
      <c r="B1590" s="517"/>
      <c r="C1590" s="518"/>
      <c r="D1590" s="519"/>
      <c r="E1590" s="519"/>
      <c r="F1590" s="517"/>
      <c r="G1590" s="520" t="s">
        <v>511</v>
      </c>
      <c r="H1590" s="517"/>
      <c r="I1590" s="520"/>
      <c r="J1590" s="519"/>
      <c r="K1590" s="521"/>
      <c r="L1590" s="193"/>
      <c r="M1590" s="193"/>
      <c r="N1590" s="193"/>
      <c r="O1590" s="193"/>
      <c r="P1590" s="193"/>
      <c r="Q1590" s="193"/>
      <c r="R1590" s="193"/>
      <c r="S1590" s="193"/>
      <c r="T1590" s="193"/>
      <c r="U1590" s="193"/>
      <c r="V1590" s="193"/>
    </row>
    <row r="1591" spans="1:22" ht="39.75" customHeight="1" thickBot="1">
      <c r="A1591" s="196" t="s">
        <v>8</v>
      </c>
      <c r="B1591" s="522" t="s">
        <v>621</v>
      </c>
      <c r="C1591" s="570"/>
      <c r="D1591" s="524" t="s">
        <v>10</v>
      </c>
      <c r="E1591" s="525"/>
      <c r="F1591" s="523"/>
      <c r="G1591" s="526" t="s">
        <v>222</v>
      </c>
      <c r="H1591" s="525"/>
      <c r="I1591" s="525"/>
      <c r="J1591" s="197" t="s">
        <v>9</v>
      </c>
      <c r="K1591" s="198" t="s">
        <v>13</v>
      </c>
      <c r="L1591" s="193"/>
      <c r="M1591" s="193"/>
      <c r="N1591" s="193"/>
      <c r="O1591" s="193"/>
      <c r="P1591" s="193"/>
      <c r="Q1591" s="193"/>
      <c r="R1591" s="193"/>
      <c r="S1591" s="193"/>
      <c r="T1591" s="193"/>
      <c r="U1591" s="193"/>
      <c r="V1591" s="193"/>
    </row>
    <row r="1592" spans="1:22" ht="12.75" customHeight="1">
      <c r="A1592" s="527" t="s">
        <v>512</v>
      </c>
      <c r="B1592" s="528"/>
      <c r="C1592" s="531" t="s">
        <v>5</v>
      </c>
      <c r="D1592" s="533" t="s">
        <v>513</v>
      </c>
      <c r="E1592" s="534"/>
      <c r="F1592" s="530"/>
      <c r="G1592" s="531" t="s">
        <v>11</v>
      </c>
      <c r="H1592" s="535" t="s">
        <v>514</v>
      </c>
      <c r="I1592" s="511"/>
      <c r="J1592" s="511"/>
      <c r="K1592" s="512"/>
      <c r="L1592" s="193"/>
      <c r="M1592" s="193"/>
      <c r="N1592" s="193"/>
      <c r="O1592" s="193"/>
      <c r="P1592" s="193"/>
      <c r="Q1592" s="193"/>
      <c r="R1592" s="193"/>
      <c r="S1592" s="193"/>
      <c r="T1592" s="193"/>
      <c r="U1592" s="193"/>
      <c r="V1592" s="193"/>
    </row>
    <row r="1593" spans="1:22" ht="12.75" customHeight="1">
      <c r="A1593" s="510"/>
      <c r="B1593" s="528"/>
      <c r="C1593" s="558"/>
      <c r="D1593" s="226" t="s">
        <v>515</v>
      </c>
      <c r="E1593" s="226" t="s">
        <v>516</v>
      </c>
      <c r="F1593" s="226" t="s">
        <v>517</v>
      </c>
      <c r="G1593" s="558"/>
      <c r="H1593" s="536"/>
      <c r="I1593" s="534"/>
      <c r="J1593" s="534"/>
      <c r="K1593" s="537"/>
      <c r="L1593" s="193"/>
      <c r="M1593" s="193"/>
      <c r="N1593" s="193"/>
      <c r="O1593" s="193"/>
      <c r="P1593" s="193"/>
      <c r="Q1593" s="193"/>
      <c r="R1593" s="193"/>
      <c r="S1593" s="193"/>
      <c r="T1593" s="193"/>
      <c r="U1593" s="193"/>
      <c r="V1593" s="193"/>
    </row>
    <row r="1594" spans="1:22" ht="12.75" customHeight="1">
      <c r="A1594" s="538" t="s">
        <v>531</v>
      </c>
      <c r="B1594" s="539"/>
      <c r="C1594" s="201">
        <v>71</v>
      </c>
      <c r="D1594" s="208"/>
      <c r="E1594" s="210"/>
      <c r="F1594" s="229"/>
      <c r="G1594" s="237">
        <f>C1594</f>
        <v>71</v>
      </c>
      <c r="H1594" s="206"/>
      <c r="I1594" s="206"/>
      <c r="J1594" s="206"/>
      <c r="K1594" s="207"/>
      <c r="L1594" s="193"/>
      <c r="M1594" s="193"/>
      <c r="N1594" s="193"/>
      <c r="O1594" s="193"/>
      <c r="P1594" s="193"/>
      <c r="Q1594" s="193"/>
      <c r="R1594" s="193"/>
      <c r="S1594" s="193"/>
      <c r="T1594" s="193"/>
      <c r="U1594" s="193"/>
      <c r="V1594" s="193"/>
    </row>
    <row r="1595" spans="1:22" ht="12.75" customHeight="1">
      <c r="A1595" s="540"/>
      <c r="B1595" s="559"/>
      <c r="C1595" s="209"/>
      <c r="D1595" s="208"/>
      <c r="E1595" s="210"/>
      <c r="F1595" s="211"/>
      <c r="G1595" s="237"/>
      <c r="H1595" s="206"/>
      <c r="I1595" s="206"/>
      <c r="J1595" s="206"/>
      <c r="K1595" s="207"/>
      <c r="L1595" s="193"/>
      <c r="M1595" s="193"/>
      <c r="N1595" s="193"/>
      <c r="O1595" s="193"/>
      <c r="P1595" s="193"/>
      <c r="Q1595" s="193"/>
      <c r="R1595" s="193"/>
      <c r="S1595" s="193"/>
      <c r="T1595" s="193"/>
      <c r="U1595" s="193"/>
      <c r="V1595" s="193"/>
    </row>
    <row r="1596" spans="1:22" ht="12.75" customHeight="1">
      <c r="A1596" s="540"/>
      <c r="B1596" s="559"/>
      <c r="C1596" s="209"/>
      <c r="D1596" s="208"/>
      <c r="E1596" s="210"/>
      <c r="F1596" s="211"/>
      <c r="G1596" s="237"/>
      <c r="H1596" s="206"/>
      <c r="I1596" s="206"/>
      <c r="J1596" s="206"/>
      <c r="K1596" s="207"/>
      <c r="L1596" s="193"/>
      <c r="M1596" s="193"/>
      <c r="N1596" s="193"/>
      <c r="O1596" s="193"/>
      <c r="P1596" s="193"/>
      <c r="Q1596" s="193"/>
      <c r="R1596" s="193"/>
      <c r="S1596" s="193"/>
      <c r="T1596" s="193"/>
      <c r="U1596" s="193"/>
      <c r="V1596" s="193"/>
    </row>
    <row r="1597" spans="1:22" ht="15" customHeight="1">
      <c r="A1597" s="540"/>
      <c r="B1597" s="559"/>
      <c r="C1597" s="209"/>
      <c r="D1597" s="239"/>
      <c r="E1597" s="239"/>
      <c r="F1597" s="239"/>
      <c r="G1597" s="237"/>
      <c r="K1597" s="207"/>
    </row>
    <row r="1598" spans="1:22" ht="12.75" customHeight="1" thickBot="1">
      <c r="A1598" s="541" t="s">
        <v>11</v>
      </c>
      <c r="B1598" s="534"/>
      <c r="C1598" s="534"/>
      <c r="D1598" s="534"/>
      <c r="E1598" s="534"/>
      <c r="F1598" s="530"/>
      <c r="G1598" s="253">
        <f>ROUNDUP((SUM(G1594:G1597)),2)</f>
        <v>71</v>
      </c>
      <c r="H1598" s="199"/>
      <c r="I1598" s="212"/>
      <c r="J1598" s="212"/>
      <c r="K1598" s="213"/>
      <c r="L1598" s="193"/>
      <c r="N1598" s="193"/>
      <c r="O1598" s="193"/>
      <c r="P1598" s="193"/>
      <c r="Q1598" s="193"/>
      <c r="R1598" s="193"/>
      <c r="S1598" s="193"/>
      <c r="T1598" s="193"/>
      <c r="U1598" s="193"/>
      <c r="V1598" s="193"/>
    </row>
    <row r="1599" spans="1:22" ht="12.75" customHeight="1" thickBot="1">
      <c r="A1599" s="542"/>
      <c r="B1599" s="543"/>
      <c r="C1599" s="543"/>
      <c r="D1599" s="543"/>
      <c r="E1599" s="543"/>
      <c r="F1599" s="543"/>
      <c r="G1599" s="543"/>
      <c r="H1599" s="543"/>
      <c r="I1599" s="543"/>
      <c r="J1599" s="543"/>
      <c r="K1599" s="544"/>
      <c r="L1599" s="193"/>
      <c r="M1599" s="193"/>
      <c r="N1599" s="193"/>
      <c r="O1599" s="193"/>
      <c r="P1599" s="193"/>
      <c r="Q1599" s="193"/>
      <c r="R1599" s="193"/>
      <c r="S1599" s="193"/>
      <c r="T1599" s="193"/>
      <c r="U1599" s="193"/>
      <c r="V1599" s="193"/>
    </row>
    <row r="1600" spans="1:22" ht="12.75" customHeight="1">
      <c r="A1600" s="214"/>
      <c r="B1600" s="215"/>
      <c r="C1600" s="215"/>
      <c r="D1600" s="215"/>
      <c r="E1600" s="215"/>
      <c r="F1600" s="215"/>
      <c r="G1600" s="215"/>
      <c r="H1600" s="215"/>
      <c r="I1600" s="215"/>
      <c r="J1600" s="215"/>
      <c r="K1600" s="216"/>
      <c r="L1600" s="193"/>
      <c r="M1600" s="193"/>
      <c r="N1600" s="193"/>
      <c r="O1600" s="193"/>
      <c r="P1600" s="193"/>
      <c r="Q1600" s="193"/>
      <c r="R1600" s="193"/>
      <c r="S1600" s="193"/>
      <c r="T1600" s="193"/>
      <c r="U1600" s="193"/>
      <c r="V1600" s="193"/>
    </row>
    <row r="1601" spans="1:22" ht="50.25" customHeight="1">
      <c r="A1601" s="545"/>
      <c r="B1601" s="546"/>
      <c r="C1601" s="546"/>
      <c r="D1601" s="546"/>
      <c r="E1601" s="546"/>
      <c r="F1601" s="546"/>
      <c r="G1601" s="546"/>
      <c r="H1601" s="546"/>
      <c r="I1601" s="546"/>
      <c r="J1601" s="193"/>
      <c r="K1601" s="217"/>
      <c r="L1601" s="193"/>
      <c r="M1601" s="193"/>
      <c r="N1601" s="193"/>
      <c r="O1601" s="193"/>
      <c r="P1601" s="193"/>
      <c r="Q1601" s="193"/>
      <c r="R1601" s="193"/>
      <c r="S1601" s="193"/>
      <c r="T1601" s="193"/>
      <c r="U1601" s="193"/>
      <c r="V1601" s="193"/>
    </row>
    <row r="1602" spans="1:22" ht="12.75" customHeight="1">
      <c r="A1602" s="547" t="s">
        <v>519</v>
      </c>
      <c r="B1602" s="546"/>
      <c r="C1602" s="546"/>
      <c r="D1602" s="219"/>
      <c r="E1602" s="219"/>
      <c r="F1602" s="548" t="s">
        <v>519</v>
      </c>
      <c r="G1602" s="546"/>
      <c r="H1602" s="546"/>
      <c r="I1602" s="219"/>
      <c r="J1602" s="193"/>
      <c r="K1602" s="217"/>
      <c r="L1602" s="193"/>
      <c r="M1602" s="193"/>
      <c r="N1602" s="193"/>
      <c r="O1602" s="193"/>
      <c r="P1602" s="193"/>
      <c r="Q1602" s="193"/>
      <c r="R1602" s="193"/>
      <c r="S1602" s="193"/>
      <c r="T1602" s="193"/>
      <c r="U1602" s="193"/>
      <c r="V1602" s="193"/>
    </row>
    <row r="1603" spans="1:22" ht="12.75" customHeight="1" thickBot="1">
      <c r="A1603" s="549" t="s">
        <v>520</v>
      </c>
      <c r="B1603" s="550"/>
      <c r="C1603" s="550"/>
      <c r="D1603" s="220"/>
      <c r="E1603" s="220"/>
      <c r="F1603" s="551" t="s">
        <v>520</v>
      </c>
      <c r="G1603" s="550"/>
      <c r="H1603" s="550"/>
      <c r="I1603" s="220"/>
      <c r="J1603" s="221"/>
      <c r="K1603" s="222"/>
      <c r="L1603" s="193"/>
      <c r="M1603" s="193"/>
      <c r="N1603" s="193"/>
      <c r="O1603" s="193"/>
      <c r="P1603" s="193"/>
      <c r="Q1603" s="193"/>
      <c r="R1603" s="193"/>
      <c r="S1603" s="193"/>
      <c r="T1603" s="193"/>
      <c r="U1603" s="193"/>
      <c r="V1603" s="193"/>
    </row>
    <row r="1604" spans="1:22" ht="12.75" customHeight="1">
      <c r="A1604" s="507" t="s">
        <v>508</v>
      </c>
      <c r="B1604" s="508"/>
      <c r="C1604" s="508"/>
      <c r="D1604" s="508"/>
      <c r="E1604" s="508"/>
      <c r="F1604" s="508"/>
      <c r="G1604" s="508"/>
      <c r="H1604" s="508"/>
      <c r="I1604" s="508"/>
      <c r="J1604" s="508"/>
      <c r="K1604" s="509"/>
      <c r="L1604" s="193"/>
      <c r="M1604" s="193"/>
      <c r="N1604" s="193"/>
      <c r="O1604" s="193"/>
      <c r="P1604" s="193"/>
      <c r="Q1604" s="193"/>
      <c r="R1604" s="193"/>
      <c r="S1604" s="193"/>
      <c r="T1604" s="193"/>
      <c r="U1604" s="193"/>
      <c r="V1604" s="193"/>
    </row>
    <row r="1605" spans="1:22" ht="12.75" customHeight="1" thickBot="1">
      <c r="A1605" s="510"/>
      <c r="B1605" s="511"/>
      <c r="C1605" s="511"/>
      <c r="D1605" s="511"/>
      <c r="E1605" s="511"/>
      <c r="F1605" s="511"/>
      <c r="G1605" s="511"/>
      <c r="H1605" s="511"/>
      <c r="I1605" s="511"/>
      <c r="J1605" s="511"/>
      <c r="K1605" s="512"/>
      <c r="L1605" s="193"/>
      <c r="M1605" s="193"/>
      <c r="N1605" s="193"/>
      <c r="O1605" s="193"/>
      <c r="P1605" s="193"/>
      <c r="Q1605" s="193"/>
      <c r="R1605" s="193"/>
      <c r="S1605" s="193"/>
      <c r="T1605" s="193"/>
      <c r="U1605" s="193"/>
      <c r="V1605" s="193"/>
    </row>
    <row r="1606" spans="1:22" ht="42" customHeight="1">
      <c r="A1606" s="195" t="s">
        <v>509</v>
      </c>
      <c r="B1606" s="572" t="s">
        <v>691</v>
      </c>
      <c r="C1606" s="573"/>
      <c r="D1606" s="573"/>
      <c r="E1606" s="573"/>
      <c r="F1606" s="573"/>
      <c r="G1606" s="573"/>
      <c r="H1606" s="573"/>
      <c r="I1606" s="573"/>
      <c r="J1606" s="573"/>
      <c r="K1606" s="574"/>
      <c r="L1606" s="193"/>
      <c r="M1606" s="193"/>
      <c r="N1606" s="193"/>
      <c r="O1606" s="193"/>
      <c r="P1606" s="193"/>
      <c r="Q1606" s="193"/>
      <c r="R1606" s="193"/>
      <c r="S1606" s="193"/>
      <c r="T1606" s="193"/>
      <c r="U1606" s="193"/>
      <c r="V1606" s="193"/>
    </row>
    <row r="1607" spans="1:22" ht="12.75" customHeight="1">
      <c r="A1607" s="516" t="s">
        <v>510</v>
      </c>
      <c r="B1607" s="517"/>
      <c r="C1607" s="518"/>
      <c r="D1607" s="519"/>
      <c r="E1607" s="519"/>
      <c r="F1607" s="517"/>
      <c r="G1607" s="520" t="s">
        <v>511</v>
      </c>
      <c r="H1607" s="517"/>
      <c r="I1607" s="520"/>
      <c r="J1607" s="519"/>
      <c r="K1607" s="521"/>
      <c r="L1607" s="193"/>
      <c r="M1607" s="193"/>
      <c r="N1607" s="193"/>
      <c r="O1607" s="193"/>
      <c r="P1607" s="193"/>
      <c r="Q1607" s="193"/>
      <c r="R1607" s="193"/>
      <c r="S1607" s="193"/>
      <c r="T1607" s="193"/>
      <c r="U1607" s="193"/>
      <c r="V1607" s="193"/>
    </row>
    <row r="1608" spans="1:22" ht="39.75" customHeight="1" thickBot="1">
      <c r="A1608" s="196" t="s">
        <v>8</v>
      </c>
      <c r="B1608" s="522" t="s">
        <v>622</v>
      </c>
      <c r="C1608" s="570"/>
      <c r="D1608" s="524" t="s">
        <v>10</v>
      </c>
      <c r="E1608" s="525"/>
      <c r="F1608" s="523"/>
      <c r="G1608" s="526" t="s">
        <v>223</v>
      </c>
      <c r="H1608" s="525"/>
      <c r="I1608" s="525"/>
      <c r="J1608" s="197" t="s">
        <v>9</v>
      </c>
      <c r="K1608" s="198" t="s">
        <v>9</v>
      </c>
      <c r="L1608" s="193"/>
      <c r="M1608" s="193"/>
      <c r="N1608" s="193"/>
      <c r="O1608" s="193"/>
      <c r="P1608" s="193"/>
      <c r="Q1608" s="193"/>
      <c r="R1608" s="193"/>
      <c r="S1608" s="193"/>
      <c r="T1608" s="193"/>
      <c r="U1608" s="193"/>
      <c r="V1608" s="193"/>
    </row>
    <row r="1609" spans="1:22" ht="12.75" customHeight="1">
      <c r="A1609" s="527" t="s">
        <v>512</v>
      </c>
      <c r="B1609" s="528"/>
      <c r="C1609" s="531" t="s">
        <v>5</v>
      </c>
      <c r="D1609" s="533" t="s">
        <v>513</v>
      </c>
      <c r="E1609" s="534"/>
      <c r="F1609" s="530"/>
      <c r="G1609" s="531" t="s">
        <v>11</v>
      </c>
      <c r="H1609" s="535" t="s">
        <v>514</v>
      </c>
      <c r="I1609" s="511"/>
      <c r="J1609" s="511"/>
      <c r="K1609" s="512"/>
      <c r="L1609" s="193"/>
      <c r="M1609" s="193"/>
      <c r="N1609" s="193"/>
      <c r="O1609" s="193"/>
      <c r="P1609" s="193"/>
      <c r="Q1609" s="193"/>
      <c r="R1609" s="193"/>
      <c r="S1609" s="193"/>
      <c r="T1609" s="193"/>
      <c r="U1609" s="193"/>
      <c r="V1609" s="193"/>
    </row>
    <row r="1610" spans="1:22" ht="12.75" customHeight="1">
      <c r="A1610" s="510"/>
      <c r="B1610" s="528"/>
      <c r="C1610" s="558"/>
      <c r="D1610" s="226" t="s">
        <v>515</v>
      </c>
      <c r="E1610" s="226" t="s">
        <v>516</v>
      </c>
      <c r="F1610" s="226" t="s">
        <v>517</v>
      </c>
      <c r="G1610" s="558"/>
      <c r="H1610" s="536"/>
      <c r="I1610" s="534"/>
      <c r="J1610" s="534"/>
      <c r="K1610" s="537"/>
      <c r="L1610" s="193"/>
      <c r="M1610" s="193"/>
      <c r="N1610" s="193"/>
      <c r="O1610" s="193"/>
      <c r="P1610" s="193"/>
      <c r="Q1610" s="193"/>
      <c r="R1610" s="193"/>
      <c r="S1610" s="193"/>
      <c r="T1610" s="193"/>
      <c r="U1610" s="193"/>
      <c r="V1610" s="193"/>
    </row>
    <row r="1611" spans="1:22" ht="12.75" customHeight="1">
      <c r="A1611" s="561" t="s">
        <v>532</v>
      </c>
      <c r="B1611" s="562"/>
      <c r="C1611" s="209">
        <v>1</v>
      </c>
      <c r="D1611" s="208"/>
      <c r="E1611" s="210"/>
      <c r="F1611" s="229"/>
      <c r="G1611" s="237">
        <f>C1611</f>
        <v>1</v>
      </c>
      <c r="H1611" s="206"/>
      <c r="I1611" s="206"/>
      <c r="J1611" s="206"/>
      <c r="K1611" s="207"/>
      <c r="L1611" s="193"/>
      <c r="M1611" s="193"/>
      <c r="N1611" s="193"/>
      <c r="O1611" s="193"/>
      <c r="P1611" s="193"/>
      <c r="Q1611" s="193"/>
      <c r="R1611" s="193"/>
      <c r="S1611" s="193"/>
      <c r="T1611" s="193"/>
      <c r="U1611" s="193"/>
      <c r="V1611" s="193"/>
    </row>
    <row r="1612" spans="1:22" ht="12.75" customHeight="1">
      <c r="A1612" s="561"/>
      <c r="B1612" s="562"/>
      <c r="C1612" s="209"/>
      <c r="D1612" s="208"/>
      <c r="E1612" s="210"/>
      <c r="F1612" s="229"/>
      <c r="G1612" s="237"/>
      <c r="H1612" s="206"/>
      <c r="I1612" s="206"/>
      <c r="J1612" s="206"/>
      <c r="K1612" s="207"/>
      <c r="L1612" s="193"/>
      <c r="M1612" s="193"/>
      <c r="N1612" s="193"/>
      <c r="O1612" s="193"/>
      <c r="P1612" s="193"/>
      <c r="Q1612" s="193"/>
      <c r="R1612" s="193"/>
      <c r="S1612" s="193"/>
      <c r="T1612" s="193"/>
      <c r="U1612" s="193"/>
      <c r="V1612" s="193"/>
    </row>
    <row r="1613" spans="1:22" ht="12.75" customHeight="1" thickBot="1">
      <c r="A1613" s="541" t="s">
        <v>11</v>
      </c>
      <c r="B1613" s="534"/>
      <c r="C1613" s="534"/>
      <c r="D1613" s="534"/>
      <c r="E1613" s="534"/>
      <c r="F1613" s="530"/>
      <c r="G1613" s="253">
        <f>ROUNDUP((SUM(G1611:G1612)),2)</f>
        <v>1</v>
      </c>
      <c r="H1613" s="199"/>
      <c r="I1613" s="212"/>
      <c r="J1613" s="212"/>
      <c r="K1613" s="213"/>
      <c r="L1613" s="193"/>
      <c r="N1613" s="193"/>
      <c r="O1613" s="193"/>
      <c r="P1613" s="193"/>
      <c r="Q1613" s="193"/>
      <c r="R1613" s="193"/>
      <c r="S1613" s="193"/>
      <c r="T1613" s="193"/>
      <c r="U1613" s="193"/>
      <c r="V1613" s="193"/>
    </row>
    <row r="1614" spans="1:22" ht="12.75" customHeight="1" thickBot="1">
      <c r="A1614" s="542"/>
      <c r="B1614" s="543"/>
      <c r="C1614" s="543"/>
      <c r="D1614" s="543"/>
      <c r="E1614" s="543"/>
      <c r="F1614" s="543"/>
      <c r="G1614" s="543"/>
      <c r="H1614" s="543"/>
      <c r="I1614" s="543"/>
      <c r="J1614" s="543"/>
      <c r="K1614" s="544"/>
      <c r="L1614" s="193"/>
      <c r="M1614" s="193"/>
      <c r="N1614" s="193"/>
      <c r="O1614" s="193"/>
      <c r="P1614" s="193"/>
      <c r="Q1614" s="193"/>
      <c r="R1614" s="193"/>
      <c r="S1614" s="193"/>
      <c r="T1614" s="193"/>
      <c r="U1614" s="193"/>
      <c r="V1614" s="193"/>
    </row>
    <row r="1615" spans="1:22" ht="12.75" customHeight="1">
      <c r="A1615" s="214"/>
      <c r="B1615" s="215"/>
      <c r="C1615" s="215"/>
      <c r="D1615" s="215"/>
      <c r="E1615" s="215"/>
      <c r="F1615" s="215"/>
      <c r="G1615" s="215"/>
      <c r="H1615" s="215"/>
      <c r="I1615" s="215"/>
      <c r="J1615" s="215"/>
      <c r="K1615" s="216"/>
      <c r="L1615" s="193"/>
      <c r="M1615" s="193"/>
      <c r="N1615" s="193"/>
      <c r="O1615" s="193"/>
      <c r="P1615" s="193"/>
      <c r="Q1615" s="193"/>
      <c r="R1615" s="193"/>
      <c r="S1615" s="193"/>
      <c r="T1615" s="193"/>
      <c r="U1615" s="193"/>
      <c r="V1615" s="193"/>
    </row>
    <row r="1616" spans="1:22" ht="50.25" customHeight="1">
      <c r="A1616" s="545"/>
      <c r="B1616" s="546"/>
      <c r="C1616" s="546"/>
      <c r="D1616" s="546"/>
      <c r="E1616" s="546"/>
      <c r="F1616" s="546"/>
      <c r="G1616" s="546"/>
      <c r="H1616" s="546"/>
      <c r="I1616" s="546"/>
      <c r="J1616" s="193"/>
      <c r="K1616" s="217"/>
      <c r="L1616" s="193"/>
      <c r="M1616" s="193"/>
      <c r="N1616" s="193"/>
      <c r="O1616" s="193"/>
      <c r="P1616" s="193"/>
      <c r="Q1616" s="193"/>
      <c r="R1616" s="193"/>
      <c r="S1616" s="193"/>
      <c r="T1616" s="193"/>
      <c r="U1616" s="193"/>
      <c r="V1616" s="193"/>
    </row>
    <row r="1617" spans="1:22" ht="12.75" customHeight="1">
      <c r="A1617" s="547" t="s">
        <v>519</v>
      </c>
      <c r="B1617" s="546"/>
      <c r="C1617" s="546"/>
      <c r="D1617" s="219"/>
      <c r="E1617" s="219"/>
      <c r="F1617" s="548" t="s">
        <v>519</v>
      </c>
      <c r="G1617" s="546"/>
      <c r="H1617" s="546"/>
      <c r="I1617" s="219"/>
      <c r="J1617" s="193"/>
      <c r="K1617" s="217"/>
      <c r="L1617" s="193"/>
      <c r="M1617" s="193"/>
      <c r="N1617" s="193"/>
      <c r="O1617" s="193"/>
      <c r="P1617" s="193"/>
      <c r="Q1617" s="193"/>
      <c r="R1617" s="193"/>
      <c r="S1617" s="193"/>
      <c r="T1617" s="193"/>
      <c r="U1617" s="193"/>
      <c r="V1617" s="193"/>
    </row>
    <row r="1618" spans="1:22" ht="12.75" customHeight="1" thickBot="1">
      <c r="A1618" s="549" t="s">
        <v>520</v>
      </c>
      <c r="B1618" s="550"/>
      <c r="C1618" s="550"/>
      <c r="D1618" s="220"/>
      <c r="E1618" s="220"/>
      <c r="F1618" s="551" t="s">
        <v>520</v>
      </c>
      <c r="G1618" s="550"/>
      <c r="H1618" s="550"/>
      <c r="I1618" s="220"/>
      <c r="J1618" s="221"/>
      <c r="K1618" s="222"/>
      <c r="L1618" s="193"/>
      <c r="M1618" s="193"/>
      <c r="N1618" s="193"/>
      <c r="O1618" s="193"/>
      <c r="P1618" s="193"/>
      <c r="Q1618" s="193"/>
      <c r="R1618" s="193"/>
      <c r="S1618" s="193"/>
      <c r="T1618" s="193"/>
      <c r="U1618" s="193"/>
      <c r="V1618" s="193"/>
    </row>
    <row r="1619" spans="1:22" ht="12.75" customHeight="1">
      <c r="A1619" s="507" t="s">
        <v>508</v>
      </c>
      <c r="B1619" s="508"/>
      <c r="C1619" s="508"/>
      <c r="D1619" s="508"/>
      <c r="E1619" s="508"/>
      <c r="F1619" s="508"/>
      <c r="G1619" s="508"/>
      <c r="H1619" s="508"/>
      <c r="I1619" s="508"/>
      <c r="J1619" s="508"/>
      <c r="K1619" s="509"/>
      <c r="L1619" s="193"/>
      <c r="M1619" s="193"/>
      <c r="N1619" s="193"/>
      <c r="O1619" s="193"/>
      <c r="P1619" s="193"/>
      <c r="Q1619" s="193"/>
      <c r="R1619" s="193"/>
      <c r="S1619" s="193"/>
      <c r="T1619" s="193"/>
      <c r="U1619" s="193"/>
      <c r="V1619" s="193"/>
    </row>
    <row r="1620" spans="1:22" ht="12.75" customHeight="1" thickBot="1">
      <c r="A1620" s="510"/>
      <c r="B1620" s="511"/>
      <c r="C1620" s="511"/>
      <c r="D1620" s="511"/>
      <c r="E1620" s="511"/>
      <c r="F1620" s="511"/>
      <c r="G1620" s="511"/>
      <c r="H1620" s="511"/>
      <c r="I1620" s="511"/>
      <c r="J1620" s="511"/>
      <c r="K1620" s="512"/>
      <c r="L1620" s="193"/>
      <c r="M1620" s="193"/>
      <c r="N1620" s="193"/>
      <c r="O1620" s="193"/>
      <c r="P1620" s="193"/>
      <c r="Q1620" s="193"/>
      <c r="R1620" s="193"/>
      <c r="S1620" s="193"/>
      <c r="T1620" s="193"/>
      <c r="U1620" s="193"/>
      <c r="V1620" s="193"/>
    </row>
    <row r="1621" spans="1:22" ht="42" customHeight="1">
      <c r="A1621" s="195" t="s">
        <v>509</v>
      </c>
      <c r="B1621" s="513" t="str">
        <f>$B$3</f>
        <v>OPTIMIZACIÓN Y MEJORAMIENTO DE LOS SISTEMAS DE ACUEDUCTO EN EL ÁREA RURAL DEL MUNICIPIO DE TUNJA-BOYACÁ</v>
      </c>
      <c r="C1621" s="514"/>
      <c r="D1621" s="514"/>
      <c r="E1621" s="514"/>
      <c r="F1621" s="514"/>
      <c r="G1621" s="514"/>
      <c r="H1621" s="514"/>
      <c r="I1621" s="514"/>
      <c r="J1621" s="514"/>
      <c r="K1621" s="515"/>
      <c r="L1621" s="193"/>
      <c r="M1621" s="193"/>
      <c r="N1621" s="193"/>
      <c r="O1621" s="193"/>
      <c r="P1621" s="193"/>
      <c r="Q1621" s="193"/>
      <c r="R1621" s="193"/>
      <c r="S1621" s="193"/>
      <c r="T1621" s="193"/>
      <c r="U1621" s="193"/>
      <c r="V1621" s="193"/>
    </row>
    <row r="1622" spans="1:22" ht="12.75" customHeight="1">
      <c r="A1622" s="516" t="s">
        <v>510</v>
      </c>
      <c r="B1622" s="517"/>
      <c r="C1622" s="518"/>
      <c r="D1622" s="519"/>
      <c r="E1622" s="519"/>
      <c r="F1622" s="517"/>
      <c r="G1622" s="520" t="s">
        <v>511</v>
      </c>
      <c r="H1622" s="517"/>
      <c r="I1622" s="520"/>
      <c r="J1622" s="519"/>
      <c r="K1622" s="521"/>
      <c r="L1622" s="193"/>
      <c r="M1622" s="193"/>
      <c r="N1622" s="193"/>
      <c r="O1622" s="193"/>
      <c r="P1622" s="193"/>
      <c r="Q1622" s="193"/>
      <c r="R1622" s="193"/>
      <c r="S1622" s="193"/>
      <c r="T1622" s="193"/>
      <c r="U1622" s="193"/>
      <c r="V1622" s="193"/>
    </row>
    <row r="1623" spans="1:22" ht="39.75" customHeight="1" thickBot="1">
      <c r="A1623" s="196" t="s">
        <v>8</v>
      </c>
      <c r="B1623" s="522" t="s">
        <v>375</v>
      </c>
      <c r="C1623" s="523"/>
      <c r="D1623" s="524" t="s">
        <v>10</v>
      </c>
      <c r="E1623" s="525"/>
      <c r="F1623" s="523"/>
      <c r="G1623" s="526" t="s">
        <v>241</v>
      </c>
      <c r="H1623" s="525"/>
      <c r="I1623" s="525"/>
      <c r="J1623" s="197" t="s">
        <v>9</v>
      </c>
      <c r="K1623" s="198" t="s">
        <v>12</v>
      </c>
      <c r="L1623" s="193"/>
      <c r="M1623" s="193"/>
      <c r="N1623" s="193"/>
      <c r="O1623" s="193"/>
      <c r="P1623" s="193"/>
      <c r="Q1623" s="193"/>
      <c r="R1623" s="193"/>
      <c r="S1623" s="193"/>
      <c r="T1623" s="193"/>
      <c r="U1623" s="193"/>
      <c r="V1623" s="193"/>
    </row>
    <row r="1624" spans="1:22" ht="12.75" customHeight="1">
      <c r="A1624" s="527" t="s">
        <v>512</v>
      </c>
      <c r="B1624" s="528"/>
      <c r="C1624" s="531" t="s">
        <v>5</v>
      </c>
      <c r="D1624" s="533" t="s">
        <v>513</v>
      </c>
      <c r="E1624" s="534"/>
      <c r="F1624" s="530"/>
      <c r="G1624" s="531" t="s">
        <v>11</v>
      </c>
      <c r="H1624" s="535" t="s">
        <v>514</v>
      </c>
      <c r="I1624" s="511"/>
      <c r="J1624" s="511"/>
      <c r="K1624" s="512"/>
      <c r="L1624" s="193"/>
      <c r="M1624" s="193"/>
      <c r="N1624" s="193"/>
      <c r="O1624" s="193"/>
      <c r="P1624" s="193"/>
      <c r="Q1624" s="193"/>
      <c r="R1624" s="193"/>
      <c r="S1624" s="193"/>
      <c r="T1624" s="193"/>
      <c r="U1624" s="193"/>
      <c r="V1624" s="193"/>
    </row>
    <row r="1625" spans="1:22" ht="12.75" customHeight="1">
      <c r="A1625" s="510"/>
      <c r="B1625" s="528"/>
      <c r="C1625" s="558"/>
      <c r="D1625" s="226" t="s">
        <v>515</v>
      </c>
      <c r="E1625" s="226" t="s">
        <v>516</v>
      </c>
      <c r="F1625" s="226" t="s">
        <v>517</v>
      </c>
      <c r="G1625" s="558"/>
      <c r="H1625" s="536"/>
      <c r="I1625" s="534"/>
      <c r="J1625" s="534"/>
      <c r="K1625" s="537"/>
      <c r="L1625" s="193"/>
      <c r="M1625" s="193"/>
      <c r="N1625" s="193"/>
      <c r="O1625" s="193"/>
      <c r="P1625" s="193"/>
      <c r="Q1625" s="193"/>
      <c r="R1625" s="193"/>
      <c r="S1625" s="193"/>
      <c r="T1625" s="193"/>
      <c r="U1625" s="193"/>
      <c r="V1625" s="193"/>
    </row>
    <row r="1626" spans="1:22" ht="12.75" customHeight="1">
      <c r="A1626" s="563" t="s">
        <v>533</v>
      </c>
      <c r="B1626" s="564" t="s">
        <v>534</v>
      </c>
      <c r="C1626" s="209"/>
      <c r="D1626" s="208">
        <v>1784.28</v>
      </c>
      <c r="E1626" s="210">
        <v>0.3</v>
      </c>
      <c r="F1626" s="229">
        <v>1.1599999999999999</v>
      </c>
      <c r="G1626" s="237">
        <f>D1626*E1626*F1626</f>
        <v>620.92944</v>
      </c>
      <c r="H1626" s="206"/>
      <c r="I1626" s="206"/>
      <c r="J1626" s="206"/>
      <c r="K1626" s="207"/>
      <c r="L1626" s="193"/>
      <c r="M1626" s="193"/>
      <c r="N1626" s="193"/>
      <c r="O1626" s="193"/>
      <c r="P1626" s="193"/>
      <c r="Q1626" s="193"/>
      <c r="R1626" s="193"/>
      <c r="S1626" s="193"/>
      <c r="T1626" s="193"/>
      <c r="U1626" s="193"/>
      <c r="V1626" s="193"/>
    </row>
    <row r="1627" spans="1:22" ht="12.75" customHeight="1">
      <c r="A1627" s="561"/>
      <c r="B1627" s="562"/>
      <c r="C1627" s="209"/>
      <c r="D1627" s="208"/>
      <c r="E1627" s="210"/>
      <c r="F1627" s="229"/>
      <c r="G1627" s="237"/>
      <c r="H1627" s="206"/>
      <c r="I1627" s="206"/>
      <c r="J1627" s="206"/>
      <c r="K1627" s="207"/>
      <c r="L1627" s="193"/>
      <c r="M1627" s="193"/>
      <c r="N1627" s="193"/>
      <c r="O1627" s="193"/>
      <c r="P1627" s="193"/>
      <c r="Q1627" s="193"/>
      <c r="R1627" s="193"/>
      <c r="S1627" s="193"/>
      <c r="T1627" s="193"/>
      <c r="U1627" s="193"/>
      <c r="V1627" s="193"/>
    </row>
    <row r="1628" spans="1:22" ht="12.75" customHeight="1">
      <c r="A1628" s="563"/>
      <c r="B1628" s="564"/>
      <c r="C1628" s="209"/>
      <c r="D1628" s="208"/>
      <c r="E1628" s="210"/>
      <c r="F1628" s="229"/>
      <c r="G1628" s="237"/>
      <c r="H1628" s="206"/>
      <c r="I1628" s="206"/>
      <c r="J1628" s="206"/>
      <c r="K1628" s="207"/>
      <c r="L1628" s="193"/>
      <c r="M1628" s="193"/>
      <c r="N1628" s="193"/>
      <c r="O1628" s="193"/>
      <c r="P1628" s="193"/>
      <c r="Q1628" s="193"/>
      <c r="R1628" s="193"/>
      <c r="S1628" s="193"/>
      <c r="T1628" s="193"/>
      <c r="U1628" s="193"/>
      <c r="V1628" s="193"/>
    </row>
    <row r="1629" spans="1:22" ht="12.75" customHeight="1">
      <c r="A1629" s="563"/>
      <c r="B1629" s="564"/>
      <c r="C1629" s="209"/>
      <c r="D1629" s="208"/>
      <c r="E1629" s="210"/>
      <c r="F1629" s="229"/>
      <c r="G1629" s="237"/>
      <c r="H1629" s="206"/>
      <c r="I1629" s="206"/>
      <c r="J1629" s="206"/>
      <c r="K1629" s="207"/>
      <c r="L1629" s="193"/>
      <c r="M1629" s="193"/>
      <c r="N1629" s="193"/>
      <c r="O1629" s="193"/>
      <c r="P1629" s="193"/>
      <c r="Q1629" s="193"/>
      <c r="R1629" s="193"/>
      <c r="S1629" s="193"/>
      <c r="T1629" s="193"/>
      <c r="U1629" s="193"/>
      <c r="V1629" s="193"/>
    </row>
    <row r="1630" spans="1:22" ht="15" customHeight="1">
      <c r="A1630" s="563"/>
      <c r="B1630" s="564"/>
      <c r="C1630" s="209"/>
      <c r="D1630" s="239"/>
      <c r="E1630" s="239"/>
      <c r="F1630" s="229"/>
      <c r="G1630" s="237"/>
      <c r="K1630" s="207"/>
    </row>
    <row r="1631" spans="1:22" ht="12.75" customHeight="1" thickBot="1">
      <c r="A1631" s="541" t="s">
        <v>11</v>
      </c>
      <c r="B1631" s="534"/>
      <c r="C1631" s="534"/>
      <c r="D1631" s="534"/>
      <c r="E1631" s="534"/>
      <c r="F1631" s="530"/>
      <c r="G1631" s="253">
        <f>ROUNDUP((SUM(G1626:G1630)*0.3),2)</f>
        <v>186.28</v>
      </c>
      <c r="H1631" s="199"/>
      <c r="I1631" s="212"/>
      <c r="J1631" s="212"/>
      <c r="K1631" s="213"/>
      <c r="L1631" s="193"/>
      <c r="N1631" s="193"/>
      <c r="O1631" s="193"/>
      <c r="P1631" s="193"/>
      <c r="Q1631" s="193"/>
      <c r="R1631" s="193"/>
      <c r="S1631" s="193"/>
      <c r="T1631" s="193"/>
      <c r="U1631" s="193"/>
      <c r="V1631" s="193"/>
    </row>
    <row r="1632" spans="1:22" ht="12.75" customHeight="1" thickBot="1">
      <c r="A1632" s="542"/>
      <c r="B1632" s="543"/>
      <c r="C1632" s="543"/>
      <c r="D1632" s="543"/>
      <c r="E1632" s="543"/>
      <c r="F1632" s="543"/>
      <c r="G1632" s="543"/>
      <c r="H1632" s="543"/>
      <c r="I1632" s="543"/>
      <c r="J1632" s="543"/>
      <c r="K1632" s="544"/>
      <c r="L1632" s="193"/>
      <c r="M1632" s="193"/>
      <c r="N1632" s="193"/>
      <c r="O1632" s="193"/>
      <c r="P1632" s="193"/>
      <c r="Q1632" s="193"/>
      <c r="R1632" s="193"/>
      <c r="S1632" s="193"/>
      <c r="T1632" s="193"/>
      <c r="U1632" s="193"/>
      <c r="V1632" s="193"/>
    </row>
    <row r="1633" spans="1:22" ht="12.75" customHeight="1">
      <c r="A1633" s="214"/>
      <c r="B1633" s="215"/>
      <c r="C1633" s="215"/>
      <c r="D1633" s="215"/>
      <c r="E1633" s="215"/>
      <c r="F1633" s="215"/>
      <c r="G1633" s="215"/>
      <c r="H1633" s="215"/>
      <c r="I1633" s="215"/>
      <c r="J1633" s="215"/>
      <c r="K1633" s="216"/>
      <c r="L1633" s="193"/>
      <c r="M1633" s="193"/>
      <c r="N1633" s="193"/>
      <c r="O1633" s="193"/>
      <c r="P1633" s="193"/>
      <c r="Q1633" s="193"/>
      <c r="R1633" s="193"/>
      <c r="S1633" s="193"/>
      <c r="T1633" s="193"/>
      <c r="U1633" s="193"/>
      <c r="V1633" s="193"/>
    </row>
    <row r="1634" spans="1:22" ht="50.25" customHeight="1">
      <c r="A1634" s="545"/>
      <c r="B1634" s="546"/>
      <c r="C1634" s="546"/>
      <c r="D1634" s="546"/>
      <c r="E1634" s="546"/>
      <c r="F1634" s="546"/>
      <c r="G1634" s="546"/>
      <c r="H1634" s="546"/>
      <c r="I1634" s="546"/>
      <c r="J1634" s="193"/>
      <c r="K1634" s="217"/>
      <c r="L1634" s="193"/>
      <c r="M1634" s="193"/>
      <c r="N1634" s="193"/>
      <c r="O1634" s="193"/>
      <c r="P1634" s="193"/>
      <c r="Q1634" s="193"/>
      <c r="R1634" s="193"/>
      <c r="S1634" s="193"/>
      <c r="T1634" s="193"/>
      <c r="U1634" s="193"/>
      <c r="V1634" s="193"/>
    </row>
    <row r="1635" spans="1:22" ht="12.75" customHeight="1">
      <c r="A1635" s="547" t="s">
        <v>519</v>
      </c>
      <c r="B1635" s="546"/>
      <c r="C1635" s="546"/>
      <c r="D1635" s="219"/>
      <c r="E1635" s="219"/>
      <c r="F1635" s="548" t="s">
        <v>519</v>
      </c>
      <c r="G1635" s="546"/>
      <c r="H1635" s="546"/>
      <c r="I1635" s="219"/>
      <c r="J1635" s="193"/>
      <c r="K1635" s="217"/>
      <c r="L1635" s="193"/>
      <c r="M1635" s="193"/>
      <c r="N1635" s="193"/>
      <c r="O1635" s="193"/>
      <c r="P1635" s="193"/>
      <c r="Q1635" s="193"/>
      <c r="R1635" s="193"/>
      <c r="S1635" s="193"/>
      <c r="T1635" s="193"/>
      <c r="U1635" s="193"/>
      <c r="V1635" s="193"/>
    </row>
    <row r="1636" spans="1:22" ht="12.75" customHeight="1" thickBot="1">
      <c r="A1636" s="549" t="s">
        <v>520</v>
      </c>
      <c r="B1636" s="550"/>
      <c r="C1636" s="550"/>
      <c r="D1636" s="220"/>
      <c r="E1636" s="220"/>
      <c r="F1636" s="551" t="s">
        <v>520</v>
      </c>
      <c r="G1636" s="550"/>
      <c r="H1636" s="550"/>
      <c r="I1636" s="220"/>
      <c r="J1636" s="221"/>
      <c r="K1636" s="222"/>
      <c r="L1636" s="193"/>
      <c r="M1636" s="193"/>
      <c r="N1636" s="193"/>
      <c r="O1636" s="193"/>
      <c r="P1636" s="193"/>
      <c r="Q1636" s="193"/>
      <c r="R1636" s="193"/>
      <c r="S1636" s="193"/>
      <c r="T1636" s="193"/>
      <c r="U1636" s="193"/>
      <c r="V1636" s="193"/>
    </row>
    <row r="1637" spans="1:22" ht="12.75" customHeight="1">
      <c r="A1637" s="507" t="s">
        <v>508</v>
      </c>
      <c r="B1637" s="508"/>
      <c r="C1637" s="508"/>
      <c r="D1637" s="508"/>
      <c r="E1637" s="508"/>
      <c r="F1637" s="508"/>
      <c r="G1637" s="508"/>
      <c r="H1637" s="508"/>
      <c r="I1637" s="508"/>
      <c r="J1637" s="508"/>
      <c r="K1637" s="509"/>
      <c r="L1637" s="193"/>
      <c r="M1637" s="193"/>
      <c r="N1637" s="193"/>
      <c r="O1637" s="193"/>
      <c r="P1637" s="193"/>
      <c r="Q1637" s="193"/>
      <c r="R1637" s="193"/>
      <c r="S1637" s="193"/>
      <c r="T1637" s="193"/>
      <c r="U1637" s="193"/>
      <c r="V1637" s="193"/>
    </row>
    <row r="1638" spans="1:22" ht="12.75" customHeight="1" thickBot="1">
      <c r="A1638" s="510"/>
      <c r="B1638" s="511"/>
      <c r="C1638" s="511"/>
      <c r="D1638" s="511"/>
      <c r="E1638" s="511"/>
      <c r="F1638" s="511"/>
      <c r="G1638" s="511"/>
      <c r="H1638" s="511"/>
      <c r="I1638" s="511"/>
      <c r="J1638" s="511"/>
      <c r="K1638" s="512"/>
      <c r="L1638" s="193"/>
      <c r="M1638" s="193"/>
      <c r="N1638" s="193"/>
      <c r="O1638" s="193"/>
      <c r="P1638" s="193"/>
      <c r="Q1638" s="193"/>
      <c r="R1638" s="193"/>
      <c r="S1638" s="193"/>
      <c r="T1638" s="193"/>
      <c r="U1638" s="193"/>
      <c r="V1638" s="193"/>
    </row>
    <row r="1639" spans="1:22" ht="42" customHeight="1">
      <c r="A1639" s="195" t="s">
        <v>509</v>
      </c>
      <c r="B1639" s="513" t="str">
        <f>$B$3</f>
        <v>OPTIMIZACIÓN Y MEJORAMIENTO DE LOS SISTEMAS DE ACUEDUCTO EN EL ÁREA RURAL DEL MUNICIPIO DE TUNJA-BOYACÁ</v>
      </c>
      <c r="C1639" s="514"/>
      <c r="D1639" s="514"/>
      <c r="E1639" s="514"/>
      <c r="F1639" s="514"/>
      <c r="G1639" s="514"/>
      <c r="H1639" s="514"/>
      <c r="I1639" s="514"/>
      <c r="J1639" s="514"/>
      <c r="K1639" s="515"/>
      <c r="L1639" s="193"/>
      <c r="M1639" s="193"/>
      <c r="N1639" s="193"/>
      <c r="O1639" s="193"/>
      <c r="P1639" s="193"/>
      <c r="Q1639" s="193"/>
      <c r="R1639" s="193"/>
      <c r="S1639" s="193"/>
      <c r="T1639" s="193"/>
      <c r="U1639" s="193"/>
      <c r="V1639" s="193"/>
    </row>
    <row r="1640" spans="1:22" ht="12.75" customHeight="1">
      <c r="A1640" s="516" t="s">
        <v>510</v>
      </c>
      <c r="B1640" s="517"/>
      <c r="C1640" s="518"/>
      <c r="D1640" s="519"/>
      <c r="E1640" s="519"/>
      <c r="F1640" s="517"/>
      <c r="G1640" s="520" t="s">
        <v>511</v>
      </c>
      <c r="H1640" s="517"/>
      <c r="I1640" s="520"/>
      <c r="J1640" s="519"/>
      <c r="K1640" s="521"/>
      <c r="L1640" s="193"/>
      <c r="M1640" s="193"/>
      <c r="N1640" s="193"/>
      <c r="O1640" s="193"/>
      <c r="P1640" s="193"/>
      <c r="Q1640" s="193"/>
      <c r="R1640" s="193"/>
      <c r="S1640" s="193"/>
      <c r="T1640" s="193"/>
      <c r="U1640" s="193"/>
      <c r="V1640" s="193"/>
    </row>
    <row r="1641" spans="1:22" ht="39.75" customHeight="1" thickBot="1">
      <c r="A1641" s="196" t="s">
        <v>8</v>
      </c>
      <c r="B1641" s="522" t="s">
        <v>376</v>
      </c>
      <c r="C1641" s="523"/>
      <c r="D1641" s="524" t="s">
        <v>10</v>
      </c>
      <c r="E1641" s="525"/>
      <c r="F1641" s="523"/>
      <c r="G1641" s="526" t="s">
        <v>239</v>
      </c>
      <c r="H1641" s="525"/>
      <c r="I1641" s="525"/>
      <c r="J1641" s="197" t="s">
        <v>9</v>
      </c>
      <c r="K1641" s="198" t="s">
        <v>12</v>
      </c>
      <c r="L1641" s="193"/>
      <c r="M1641" s="193"/>
      <c r="N1641" s="193"/>
      <c r="O1641" s="193"/>
      <c r="P1641" s="193"/>
      <c r="Q1641" s="193"/>
      <c r="R1641" s="193"/>
      <c r="S1641" s="193"/>
      <c r="T1641" s="193"/>
      <c r="U1641" s="193"/>
      <c r="V1641" s="193"/>
    </row>
    <row r="1642" spans="1:22" ht="12.75" customHeight="1">
      <c r="A1642" s="527" t="s">
        <v>512</v>
      </c>
      <c r="B1642" s="528"/>
      <c r="C1642" s="531" t="s">
        <v>5</v>
      </c>
      <c r="D1642" s="533" t="s">
        <v>513</v>
      </c>
      <c r="E1642" s="534"/>
      <c r="F1642" s="530"/>
      <c r="G1642" s="531" t="s">
        <v>11</v>
      </c>
      <c r="H1642" s="535" t="s">
        <v>514</v>
      </c>
      <c r="I1642" s="511"/>
      <c r="J1642" s="511"/>
      <c r="K1642" s="512"/>
      <c r="L1642" s="193"/>
      <c r="M1642" s="193"/>
      <c r="N1642" s="193"/>
      <c r="O1642" s="193"/>
      <c r="P1642" s="193"/>
      <c r="Q1642" s="193"/>
      <c r="R1642" s="193"/>
      <c r="S1642" s="193"/>
      <c r="T1642" s="193"/>
      <c r="U1642" s="193"/>
      <c r="V1642" s="193"/>
    </row>
    <row r="1643" spans="1:22" ht="12.75" customHeight="1">
      <c r="A1643" s="510"/>
      <c r="B1643" s="528"/>
      <c r="C1643" s="558"/>
      <c r="D1643" s="226" t="s">
        <v>515</v>
      </c>
      <c r="E1643" s="226" t="s">
        <v>516</v>
      </c>
      <c r="F1643" s="226" t="s">
        <v>517</v>
      </c>
      <c r="G1643" s="558"/>
      <c r="H1643" s="536"/>
      <c r="I1643" s="534"/>
      <c r="J1643" s="534"/>
      <c r="K1643" s="537"/>
      <c r="L1643" s="193"/>
      <c r="M1643" s="193"/>
      <c r="N1643" s="193"/>
      <c r="O1643" s="193"/>
      <c r="P1643" s="193"/>
      <c r="Q1643" s="193"/>
      <c r="R1643" s="193"/>
      <c r="S1643" s="193"/>
      <c r="T1643" s="193"/>
      <c r="U1643" s="193"/>
      <c r="V1643" s="193"/>
    </row>
    <row r="1644" spans="1:22" ht="12.75" customHeight="1">
      <c r="A1644" s="563" t="s">
        <v>533</v>
      </c>
      <c r="B1644" s="564" t="s">
        <v>534</v>
      </c>
      <c r="C1644" s="209"/>
      <c r="D1644" s="208">
        <v>1784.28</v>
      </c>
      <c r="E1644" s="210">
        <v>0.3</v>
      </c>
      <c r="F1644" s="229">
        <v>1.1599999999999999</v>
      </c>
      <c r="G1644" s="237">
        <f>D1644*E1644*F1644</f>
        <v>620.92944</v>
      </c>
      <c r="H1644" s="206"/>
      <c r="I1644" s="206"/>
      <c r="J1644" s="206"/>
      <c r="K1644" s="207"/>
      <c r="L1644" s="193"/>
      <c r="M1644" s="193"/>
      <c r="N1644" s="193"/>
      <c r="O1644" s="193"/>
      <c r="P1644" s="193"/>
      <c r="Q1644" s="193"/>
      <c r="R1644" s="193"/>
      <c r="S1644" s="193"/>
      <c r="T1644" s="193"/>
      <c r="U1644" s="193"/>
      <c r="V1644" s="193"/>
    </row>
    <row r="1645" spans="1:22" ht="12.75" customHeight="1">
      <c r="A1645" s="561"/>
      <c r="B1645" s="562"/>
      <c r="C1645" s="209"/>
      <c r="D1645" s="208"/>
      <c r="E1645" s="210"/>
      <c r="F1645" s="229"/>
      <c r="G1645" s="237"/>
      <c r="H1645" s="206"/>
      <c r="I1645" s="206"/>
      <c r="J1645" s="206"/>
      <c r="K1645" s="207"/>
      <c r="L1645" s="193"/>
      <c r="M1645" s="193"/>
      <c r="N1645" s="193"/>
      <c r="O1645" s="193"/>
      <c r="P1645" s="193"/>
      <c r="Q1645" s="193"/>
      <c r="R1645" s="193"/>
      <c r="S1645" s="193"/>
      <c r="T1645" s="193"/>
      <c r="U1645" s="193"/>
      <c r="V1645" s="193"/>
    </row>
    <row r="1646" spans="1:22" ht="12.75" customHeight="1">
      <c r="A1646" s="563"/>
      <c r="B1646" s="564"/>
      <c r="C1646" s="209"/>
      <c r="D1646" s="208"/>
      <c r="E1646" s="210"/>
      <c r="F1646" s="229"/>
      <c r="G1646" s="237"/>
      <c r="H1646" s="206"/>
      <c r="I1646" s="206"/>
      <c r="J1646" s="206"/>
      <c r="K1646" s="207"/>
      <c r="L1646" s="193"/>
      <c r="M1646" s="193"/>
      <c r="N1646" s="193"/>
      <c r="O1646" s="193"/>
      <c r="P1646" s="193"/>
      <c r="Q1646" s="193"/>
      <c r="R1646" s="193"/>
      <c r="S1646" s="193"/>
      <c r="T1646" s="193"/>
      <c r="U1646" s="193"/>
      <c r="V1646" s="193"/>
    </row>
    <row r="1647" spans="1:22" ht="12.75" customHeight="1">
      <c r="A1647" s="563"/>
      <c r="B1647" s="564"/>
      <c r="C1647" s="209"/>
      <c r="D1647" s="208"/>
      <c r="E1647" s="210"/>
      <c r="F1647" s="229"/>
      <c r="G1647" s="237"/>
      <c r="H1647" s="206"/>
      <c r="I1647" s="206"/>
      <c r="J1647" s="206"/>
      <c r="K1647" s="207"/>
      <c r="L1647" s="193"/>
      <c r="M1647" s="193"/>
      <c r="N1647" s="193"/>
      <c r="O1647" s="193"/>
      <c r="P1647" s="193"/>
      <c r="Q1647" s="193"/>
      <c r="R1647" s="193"/>
      <c r="S1647" s="193"/>
      <c r="T1647" s="193"/>
      <c r="U1647" s="193"/>
      <c r="V1647" s="193"/>
    </row>
    <row r="1648" spans="1:22" ht="15" customHeight="1">
      <c r="A1648" s="563"/>
      <c r="B1648" s="564"/>
      <c r="C1648" s="209"/>
      <c r="D1648" s="239"/>
      <c r="E1648" s="239"/>
      <c r="F1648" s="229"/>
      <c r="G1648" s="237"/>
      <c r="K1648" s="207"/>
    </row>
    <row r="1649" spans="1:22" ht="12.75" customHeight="1" thickBot="1">
      <c r="A1649" s="541" t="s">
        <v>11</v>
      </c>
      <c r="B1649" s="534"/>
      <c r="C1649" s="534"/>
      <c r="D1649" s="534"/>
      <c r="E1649" s="534"/>
      <c r="F1649" s="530"/>
      <c r="G1649" s="253">
        <f>ROUNDUP((SUM(G1644:G1648)*0.5),2)</f>
        <v>310.46999999999997</v>
      </c>
      <c r="H1649" s="199"/>
      <c r="I1649" s="212"/>
      <c r="J1649" s="212"/>
      <c r="K1649" s="213"/>
      <c r="L1649" s="193"/>
      <c r="N1649" s="193"/>
      <c r="O1649" s="193"/>
      <c r="P1649" s="193"/>
      <c r="Q1649" s="193"/>
      <c r="R1649" s="193"/>
      <c r="S1649" s="193"/>
      <c r="T1649" s="193"/>
      <c r="U1649" s="193"/>
      <c r="V1649" s="193"/>
    </row>
    <row r="1650" spans="1:22" ht="12.75" customHeight="1" thickBot="1">
      <c r="A1650" s="542"/>
      <c r="B1650" s="543"/>
      <c r="C1650" s="543"/>
      <c r="D1650" s="543"/>
      <c r="E1650" s="543"/>
      <c r="F1650" s="543"/>
      <c r="G1650" s="543"/>
      <c r="H1650" s="543"/>
      <c r="I1650" s="543"/>
      <c r="J1650" s="543"/>
      <c r="K1650" s="544"/>
      <c r="L1650" s="193"/>
      <c r="M1650" s="193"/>
      <c r="N1650" s="193"/>
      <c r="O1650" s="193"/>
      <c r="P1650" s="193"/>
      <c r="Q1650" s="193"/>
      <c r="R1650" s="193"/>
      <c r="S1650" s="193"/>
      <c r="T1650" s="193"/>
      <c r="U1650" s="193"/>
      <c r="V1650" s="193"/>
    </row>
    <row r="1651" spans="1:22" ht="12.75" customHeight="1">
      <c r="A1651" s="214"/>
      <c r="B1651" s="215"/>
      <c r="C1651" s="215"/>
      <c r="D1651" s="215"/>
      <c r="E1651" s="215"/>
      <c r="F1651" s="215"/>
      <c r="G1651" s="215"/>
      <c r="H1651" s="215"/>
      <c r="I1651" s="215"/>
      <c r="J1651" s="215"/>
      <c r="K1651" s="216"/>
      <c r="L1651" s="193"/>
      <c r="M1651" s="193"/>
      <c r="N1651" s="193"/>
      <c r="O1651" s="193"/>
      <c r="P1651" s="193"/>
      <c r="Q1651" s="193"/>
      <c r="R1651" s="193"/>
      <c r="S1651" s="193"/>
      <c r="T1651" s="193"/>
      <c r="U1651" s="193"/>
      <c r="V1651" s="193"/>
    </row>
    <row r="1652" spans="1:22" ht="50.25" customHeight="1">
      <c r="A1652" s="545"/>
      <c r="B1652" s="546"/>
      <c r="C1652" s="546"/>
      <c r="D1652" s="546"/>
      <c r="E1652" s="546"/>
      <c r="F1652" s="546"/>
      <c r="G1652" s="546"/>
      <c r="H1652" s="546"/>
      <c r="I1652" s="546"/>
      <c r="J1652" s="193"/>
      <c r="K1652" s="217"/>
      <c r="L1652" s="193"/>
      <c r="M1652" s="193"/>
      <c r="N1652" s="193"/>
      <c r="O1652" s="193"/>
      <c r="P1652" s="193"/>
      <c r="Q1652" s="193"/>
      <c r="R1652" s="193"/>
      <c r="S1652" s="193"/>
      <c r="T1652" s="193"/>
      <c r="U1652" s="193"/>
      <c r="V1652" s="193"/>
    </row>
    <row r="1653" spans="1:22" ht="12.75" customHeight="1">
      <c r="A1653" s="547" t="s">
        <v>519</v>
      </c>
      <c r="B1653" s="546"/>
      <c r="C1653" s="546"/>
      <c r="D1653" s="219"/>
      <c r="E1653" s="219"/>
      <c r="F1653" s="548" t="s">
        <v>519</v>
      </c>
      <c r="G1653" s="546"/>
      <c r="H1653" s="546"/>
      <c r="I1653" s="219"/>
      <c r="J1653" s="193"/>
      <c r="K1653" s="217"/>
      <c r="L1653" s="193"/>
      <c r="M1653" s="193"/>
      <c r="N1653" s="193"/>
      <c r="O1653" s="193"/>
      <c r="P1653" s="193"/>
      <c r="Q1653" s="193"/>
      <c r="R1653" s="193"/>
      <c r="S1653" s="193"/>
      <c r="T1653" s="193"/>
      <c r="U1653" s="193"/>
      <c r="V1653" s="193"/>
    </row>
    <row r="1654" spans="1:22" ht="12.75" customHeight="1" thickBot="1">
      <c r="A1654" s="549" t="s">
        <v>520</v>
      </c>
      <c r="B1654" s="550"/>
      <c r="C1654" s="550"/>
      <c r="D1654" s="220"/>
      <c r="E1654" s="220"/>
      <c r="F1654" s="551" t="s">
        <v>520</v>
      </c>
      <c r="G1654" s="550"/>
      <c r="H1654" s="550"/>
      <c r="I1654" s="220"/>
      <c r="J1654" s="221"/>
      <c r="K1654" s="222"/>
      <c r="L1654" s="193"/>
      <c r="M1654" s="193"/>
      <c r="N1654" s="193"/>
      <c r="O1654" s="193"/>
      <c r="P1654" s="193"/>
      <c r="Q1654" s="193"/>
      <c r="R1654" s="193"/>
      <c r="S1654" s="193"/>
      <c r="T1654" s="193"/>
      <c r="U1654" s="193"/>
      <c r="V1654" s="193"/>
    </row>
    <row r="1655" spans="1:22" ht="12.75" customHeight="1">
      <c r="A1655" s="507" t="s">
        <v>508</v>
      </c>
      <c r="B1655" s="508"/>
      <c r="C1655" s="508"/>
      <c r="D1655" s="508"/>
      <c r="E1655" s="508"/>
      <c r="F1655" s="508"/>
      <c r="G1655" s="508"/>
      <c r="H1655" s="508"/>
      <c r="I1655" s="508"/>
      <c r="J1655" s="508"/>
      <c r="K1655" s="509"/>
      <c r="L1655" s="193"/>
      <c r="M1655" s="193"/>
      <c r="N1655" s="193"/>
      <c r="O1655" s="193"/>
      <c r="P1655" s="193"/>
      <c r="Q1655" s="193"/>
      <c r="R1655" s="193"/>
      <c r="S1655" s="193"/>
      <c r="T1655" s="193"/>
      <c r="U1655" s="193"/>
      <c r="V1655" s="193"/>
    </row>
    <row r="1656" spans="1:22" ht="12.75" customHeight="1" thickBot="1">
      <c r="A1656" s="510"/>
      <c r="B1656" s="511"/>
      <c r="C1656" s="511"/>
      <c r="D1656" s="511"/>
      <c r="E1656" s="511"/>
      <c r="F1656" s="511"/>
      <c r="G1656" s="511"/>
      <c r="H1656" s="511"/>
      <c r="I1656" s="511"/>
      <c r="J1656" s="511"/>
      <c r="K1656" s="512"/>
      <c r="L1656" s="193"/>
      <c r="M1656" s="193"/>
      <c r="N1656" s="193"/>
      <c r="O1656" s="193"/>
      <c r="P1656" s="193"/>
      <c r="Q1656" s="193"/>
      <c r="R1656" s="193"/>
      <c r="S1656" s="193"/>
      <c r="T1656" s="193"/>
      <c r="U1656" s="193"/>
      <c r="V1656" s="193"/>
    </row>
    <row r="1657" spans="1:22" ht="42" customHeight="1">
      <c r="A1657" s="195" t="s">
        <v>509</v>
      </c>
      <c r="B1657" s="513" t="str">
        <f>$B$3</f>
        <v>OPTIMIZACIÓN Y MEJORAMIENTO DE LOS SISTEMAS DE ACUEDUCTO EN EL ÁREA RURAL DEL MUNICIPIO DE TUNJA-BOYACÁ</v>
      </c>
      <c r="C1657" s="514"/>
      <c r="D1657" s="514"/>
      <c r="E1657" s="514"/>
      <c r="F1657" s="514"/>
      <c r="G1657" s="514"/>
      <c r="H1657" s="514"/>
      <c r="I1657" s="514"/>
      <c r="J1657" s="514"/>
      <c r="K1657" s="515"/>
      <c r="L1657" s="193"/>
      <c r="M1657" s="193"/>
      <c r="N1657" s="193"/>
      <c r="O1657" s="193"/>
      <c r="P1657" s="193"/>
      <c r="Q1657" s="193"/>
      <c r="R1657" s="193"/>
      <c r="S1657" s="193"/>
      <c r="T1657" s="193"/>
      <c r="U1657" s="193"/>
      <c r="V1657" s="193"/>
    </row>
    <row r="1658" spans="1:22" ht="12.75" customHeight="1">
      <c r="A1658" s="516" t="s">
        <v>510</v>
      </c>
      <c r="B1658" s="517"/>
      <c r="C1658" s="518"/>
      <c r="D1658" s="519"/>
      <c r="E1658" s="519"/>
      <c r="F1658" s="517"/>
      <c r="G1658" s="520" t="s">
        <v>511</v>
      </c>
      <c r="H1658" s="517"/>
      <c r="I1658" s="520"/>
      <c r="J1658" s="519"/>
      <c r="K1658" s="521"/>
      <c r="L1658" s="193"/>
      <c r="M1658" s="193"/>
      <c r="N1658" s="193"/>
      <c r="O1658" s="193"/>
      <c r="P1658" s="193"/>
      <c r="Q1658" s="193"/>
      <c r="R1658" s="193"/>
      <c r="S1658" s="193"/>
      <c r="T1658" s="193"/>
      <c r="U1658" s="193"/>
      <c r="V1658" s="193"/>
    </row>
    <row r="1659" spans="1:22" ht="39.75" customHeight="1" thickBot="1">
      <c r="A1659" s="196" t="s">
        <v>8</v>
      </c>
      <c r="B1659" s="522" t="s">
        <v>377</v>
      </c>
      <c r="C1659" s="523"/>
      <c r="D1659" s="524" t="s">
        <v>10</v>
      </c>
      <c r="E1659" s="525"/>
      <c r="F1659" s="523"/>
      <c r="G1659" s="526" t="s">
        <v>240</v>
      </c>
      <c r="H1659" s="525"/>
      <c r="I1659" s="525"/>
      <c r="J1659" s="197" t="s">
        <v>9</v>
      </c>
      <c r="K1659" s="198" t="s">
        <v>12</v>
      </c>
      <c r="L1659" s="193"/>
      <c r="M1659" s="193"/>
      <c r="N1659" s="193"/>
      <c r="O1659" s="193"/>
      <c r="P1659" s="193"/>
      <c r="Q1659" s="193"/>
      <c r="R1659" s="193"/>
      <c r="S1659" s="193"/>
      <c r="T1659" s="193"/>
      <c r="U1659" s="193"/>
      <c r="V1659" s="193"/>
    </row>
    <row r="1660" spans="1:22" ht="12.75" customHeight="1">
      <c r="A1660" s="527" t="s">
        <v>512</v>
      </c>
      <c r="B1660" s="528"/>
      <c r="C1660" s="531" t="s">
        <v>5</v>
      </c>
      <c r="D1660" s="533" t="s">
        <v>513</v>
      </c>
      <c r="E1660" s="534"/>
      <c r="F1660" s="530"/>
      <c r="G1660" s="531" t="s">
        <v>11</v>
      </c>
      <c r="H1660" s="535" t="s">
        <v>514</v>
      </c>
      <c r="I1660" s="511"/>
      <c r="J1660" s="511"/>
      <c r="K1660" s="512"/>
      <c r="L1660" s="193"/>
      <c r="M1660" s="193"/>
      <c r="N1660" s="193"/>
      <c r="O1660" s="193"/>
      <c r="P1660" s="193"/>
      <c r="Q1660" s="193"/>
      <c r="R1660" s="193"/>
      <c r="S1660" s="193"/>
      <c r="T1660" s="193"/>
      <c r="U1660" s="193"/>
      <c r="V1660" s="193"/>
    </row>
    <row r="1661" spans="1:22" ht="12.75" customHeight="1">
      <c r="A1661" s="510"/>
      <c r="B1661" s="528"/>
      <c r="C1661" s="558"/>
      <c r="D1661" s="226" t="s">
        <v>515</v>
      </c>
      <c r="E1661" s="226" t="s">
        <v>516</v>
      </c>
      <c r="F1661" s="226" t="s">
        <v>517</v>
      </c>
      <c r="G1661" s="558"/>
      <c r="H1661" s="536"/>
      <c r="I1661" s="534"/>
      <c r="J1661" s="534"/>
      <c r="K1661" s="537"/>
      <c r="L1661" s="193"/>
      <c r="M1661" s="193"/>
      <c r="N1661" s="193"/>
      <c r="O1661" s="193"/>
      <c r="P1661" s="193"/>
      <c r="Q1661" s="193"/>
      <c r="R1661" s="193"/>
      <c r="S1661" s="193"/>
      <c r="T1661" s="193"/>
      <c r="U1661" s="193"/>
      <c r="V1661" s="193"/>
    </row>
    <row r="1662" spans="1:22" ht="12.75" customHeight="1">
      <c r="A1662" s="563" t="s">
        <v>533</v>
      </c>
      <c r="B1662" s="564" t="s">
        <v>534</v>
      </c>
      <c r="C1662" s="209"/>
      <c r="D1662" s="208">
        <v>1784.28</v>
      </c>
      <c r="E1662" s="210">
        <v>0.3</v>
      </c>
      <c r="F1662" s="229">
        <v>1.1599999999999999</v>
      </c>
      <c r="G1662" s="237">
        <f>D1662*E1662*F1662</f>
        <v>620.92944</v>
      </c>
      <c r="H1662" s="206"/>
      <c r="I1662" s="206"/>
      <c r="J1662" s="206"/>
      <c r="K1662" s="207"/>
      <c r="L1662" s="193"/>
      <c r="M1662" s="193"/>
      <c r="N1662" s="193"/>
      <c r="O1662" s="193"/>
      <c r="P1662" s="193"/>
      <c r="Q1662" s="193"/>
      <c r="R1662" s="193"/>
      <c r="S1662" s="193"/>
      <c r="T1662" s="193"/>
      <c r="U1662" s="193"/>
      <c r="V1662" s="193"/>
    </row>
    <row r="1663" spans="1:22" ht="12.75" customHeight="1">
      <c r="A1663" s="561"/>
      <c r="B1663" s="562"/>
      <c r="C1663" s="209"/>
      <c r="D1663" s="208"/>
      <c r="E1663" s="210"/>
      <c r="F1663" s="229"/>
      <c r="G1663" s="237"/>
      <c r="H1663" s="206"/>
      <c r="I1663" s="206"/>
      <c r="J1663" s="206"/>
      <c r="K1663" s="207"/>
      <c r="L1663" s="193"/>
      <c r="M1663" s="193"/>
      <c r="N1663" s="193"/>
      <c r="O1663" s="193"/>
      <c r="P1663" s="193"/>
      <c r="Q1663" s="193"/>
      <c r="R1663" s="193"/>
      <c r="S1663" s="193"/>
      <c r="T1663" s="193"/>
      <c r="U1663" s="193"/>
      <c r="V1663" s="193"/>
    </row>
    <row r="1664" spans="1:22" ht="12.75" customHeight="1">
      <c r="A1664" s="563"/>
      <c r="B1664" s="564"/>
      <c r="C1664" s="209"/>
      <c r="D1664" s="208"/>
      <c r="E1664" s="210"/>
      <c r="F1664" s="229"/>
      <c r="G1664" s="237"/>
      <c r="H1664" s="206"/>
      <c r="I1664" s="206"/>
      <c r="J1664" s="206"/>
      <c r="K1664" s="207"/>
      <c r="L1664" s="193"/>
      <c r="M1664" s="193"/>
      <c r="N1664" s="193"/>
      <c r="O1664" s="193"/>
      <c r="P1664" s="193"/>
      <c r="Q1664" s="193"/>
      <c r="R1664" s="193"/>
      <c r="S1664" s="193"/>
      <c r="T1664" s="193"/>
      <c r="U1664" s="193"/>
      <c r="V1664" s="193"/>
    </row>
    <row r="1665" spans="1:22" ht="12.75" customHeight="1">
      <c r="A1665" s="563"/>
      <c r="B1665" s="564"/>
      <c r="C1665" s="209"/>
      <c r="D1665" s="208"/>
      <c r="E1665" s="210"/>
      <c r="F1665" s="229"/>
      <c r="G1665" s="237"/>
      <c r="H1665" s="206"/>
      <c r="I1665" s="206"/>
      <c r="J1665" s="206"/>
      <c r="K1665" s="207"/>
      <c r="L1665" s="193"/>
      <c r="M1665" s="193"/>
      <c r="N1665" s="193"/>
      <c r="O1665" s="193"/>
      <c r="P1665" s="193"/>
      <c r="Q1665" s="193"/>
      <c r="R1665" s="193"/>
      <c r="S1665" s="193"/>
      <c r="T1665" s="193"/>
      <c r="U1665" s="193"/>
      <c r="V1665" s="193"/>
    </row>
    <row r="1666" spans="1:22" ht="15" customHeight="1">
      <c r="A1666" s="563"/>
      <c r="B1666" s="564"/>
      <c r="C1666" s="209"/>
      <c r="D1666" s="239"/>
      <c r="E1666" s="239"/>
      <c r="F1666" s="229"/>
      <c r="G1666" s="237"/>
      <c r="K1666" s="207"/>
    </row>
    <row r="1667" spans="1:22" ht="12.75" customHeight="1" thickBot="1">
      <c r="A1667" s="541" t="s">
        <v>11</v>
      </c>
      <c r="B1667" s="534"/>
      <c r="C1667" s="534"/>
      <c r="D1667" s="534"/>
      <c r="E1667" s="534"/>
      <c r="F1667" s="530"/>
      <c r="G1667" s="253">
        <f>ROUNDUP((SUM(G1662:G1666)*0.2),2)</f>
        <v>124.19000000000001</v>
      </c>
      <c r="H1667" s="199"/>
      <c r="I1667" s="212"/>
      <c r="J1667" s="212"/>
      <c r="K1667" s="213"/>
      <c r="L1667" s="193"/>
      <c r="N1667" s="193"/>
      <c r="O1667" s="193"/>
      <c r="P1667" s="193"/>
      <c r="Q1667" s="193"/>
      <c r="R1667" s="193"/>
      <c r="S1667" s="193"/>
      <c r="T1667" s="193"/>
      <c r="U1667" s="193"/>
      <c r="V1667" s="193"/>
    </row>
    <row r="1668" spans="1:22" ht="12.75" customHeight="1" thickBot="1">
      <c r="A1668" s="542"/>
      <c r="B1668" s="543"/>
      <c r="C1668" s="543"/>
      <c r="D1668" s="543"/>
      <c r="E1668" s="543"/>
      <c r="F1668" s="543"/>
      <c r="G1668" s="543"/>
      <c r="H1668" s="543"/>
      <c r="I1668" s="543"/>
      <c r="J1668" s="543"/>
      <c r="K1668" s="544"/>
      <c r="L1668" s="193"/>
      <c r="M1668" s="193"/>
      <c r="N1668" s="193"/>
      <c r="O1668" s="193"/>
      <c r="P1668" s="193"/>
      <c r="Q1668" s="193"/>
      <c r="R1668" s="193"/>
      <c r="S1668" s="193"/>
      <c r="T1668" s="193"/>
      <c r="U1668" s="193"/>
      <c r="V1668" s="193"/>
    </row>
    <row r="1669" spans="1:22" ht="12.75" customHeight="1">
      <c r="A1669" s="214"/>
      <c r="B1669" s="215"/>
      <c r="C1669" s="215"/>
      <c r="D1669" s="215"/>
      <c r="E1669" s="215"/>
      <c r="F1669" s="215"/>
      <c r="G1669" s="215"/>
      <c r="H1669" s="215"/>
      <c r="I1669" s="215"/>
      <c r="J1669" s="215"/>
      <c r="K1669" s="216"/>
      <c r="L1669" s="193"/>
      <c r="M1669" s="193"/>
      <c r="N1669" s="193"/>
      <c r="O1669" s="193"/>
      <c r="P1669" s="193"/>
      <c r="Q1669" s="193"/>
      <c r="R1669" s="193"/>
      <c r="S1669" s="193"/>
      <c r="T1669" s="193"/>
      <c r="U1669" s="193"/>
      <c r="V1669" s="193"/>
    </row>
    <row r="1670" spans="1:22" ht="50.25" customHeight="1">
      <c r="A1670" s="545"/>
      <c r="B1670" s="546"/>
      <c r="C1670" s="546"/>
      <c r="D1670" s="546"/>
      <c r="E1670" s="546"/>
      <c r="F1670" s="546"/>
      <c r="G1670" s="546"/>
      <c r="H1670" s="546"/>
      <c r="I1670" s="546"/>
      <c r="J1670" s="193"/>
      <c r="K1670" s="217"/>
      <c r="L1670" s="193"/>
      <c r="M1670" s="193"/>
      <c r="N1670" s="193"/>
      <c r="O1670" s="193"/>
      <c r="P1670" s="193"/>
      <c r="Q1670" s="193"/>
      <c r="R1670" s="193"/>
      <c r="S1670" s="193"/>
      <c r="T1670" s="193"/>
      <c r="U1670" s="193"/>
      <c r="V1670" s="193"/>
    </row>
    <row r="1671" spans="1:22" ht="12.75" customHeight="1">
      <c r="A1671" s="547" t="s">
        <v>519</v>
      </c>
      <c r="B1671" s="546"/>
      <c r="C1671" s="546"/>
      <c r="D1671" s="219"/>
      <c r="E1671" s="219"/>
      <c r="F1671" s="548" t="s">
        <v>519</v>
      </c>
      <c r="G1671" s="546"/>
      <c r="H1671" s="546"/>
      <c r="I1671" s="219"/>
      <c r="J1671" s="193"/>
      <c r="K1671" s="217"/>
      <c r="L1671" s="193"/>
      <c r="M1671" s="193"/>
      <c r="N1671" s="193"/>
      <c r="O1671" s="193"/>
      <c r="P1671" s="193"/>
      <c r="Q1671" s="193"/>
      <c r="R1671" s="193"/>
      <c r="S1671" s="193"/>
      <c r="T1671" s="193"/>
      <c r="U1671" s="193"/>
      <c r="V1671" s="193"/>
    </row>
    <row r="1672" spans="1:22" ht="12.75" customHeight="1" thickBot="1">
      <c r="A1672" s="549" t="s">
        <v>520</v>
      </c>
      <c r="B1672" s="550"/>
      <c r="C1672" s="550"/>
      <c r="D1672" s="220"/>
      <c r="E1672" s="220"/>
      <c r="F1672" s="551" t="s">
        <v>520</v>
      </c>
      <c r="G1672" s="550"/>
      <c r="H1672" s="550"/>
      <c r="I1672" s="220"/>
      <c r="J1672" s="221"/>
      <c r="K1672" s="222"/>
      <c r="L1672" s="193"/>
      <c r="M1672" s="193"/>
      <c r="N1672" s="193"/>
      <c r="O1672" s="193"/>
      <c r="P1672" s="193"/>
      <c r="Q1672" s="193"/>
      <c r="R1672" s="193"/>
      <c r="S1672" s="193"/>
      <c r="T1672" s="193"/>
      <c r="U1672" s="193"/>
      <c r="V1672" s="193"/>
    </row>
    <row r="1673" spans="1:22" ht="12.75" customHeight="1">
      <c r="A1673" s="507" t="s">
        <v>508</v>
      </c>
      <c r="B1673" s="508"/>
      <c r="C1673" s="508"/>
      <c r="D1673" s="508"/>
      <c r="E1673" s="508"/>
      <c r="F1673" s="508"/>
      <c r="G1673" s="508"/>
      <c r="H1673" s="508"/>
      <c r="I1673" s="508"/>
      <c r="J1673" s="508"/>
      <c r="K1673" s="509"/>
      <c r="L1673" s="193"/>
      <c r="M1673" s="193"/>
      <c r="N1673" s="193"/>
      <c r="O1673" s="193"/>
      <c r="P1673" s="193"/>
      <c r="Q1673" s="193"/>
      <c r="R1673" s="193"/>
      <c r="S1673" s="193"/>
      <c r="T1673" s="193"/>
      <c r="U1673" s="193"/>
      <c r="V1673" s="193"/>
    </row>
    <row r="1674" spans="1:22" ht="12.75" customHeight="1" thickBot="1">
      <c r="A1674" s="510"/>
      <c r="B1674" s="511"/>
      <c r="C1674" s="511"/>
      <c r="D1674" s="511"/>
      <c r="E1674" s="511"/>
      <c r="F1674" s="511"/>
      <c r="G1674" s="511"/>
      <c r="H1674" s="511"/>
      <c r="I1674" s="511"/>
      <c r="J1674" s="511"/>
      <c r="K1674" s="512"/>
      <c r="L1674" s="193"/>
      <c r="M1674" s="193"/>
      <c r="N1674" s="193"/>
      <c r="O1674" s="193"/>
      <c r="P1674" s="193"/>
      <c r="Q1674" s="193"/>
      <c r="R1674" s="193"/>
      <c r="S1674" s="193"/>
      <c r="T1674" s="193"/>
      <c r="U1674" s="193"/>
      <c r="V1674" s="193"/>
    </row>
    <row r="1675" spans="1:22" ht="42" customHeight="1">
      <c r="A1675" s="195" t="s">
        <v>509</v>
      </c>
      <c r="B1675" s="513" t="str">
        <f>$B$3</f>
        <v>OPTIMIZACIÓN Y MEJORAMIENTO DE LOS SISTEMAS DE ACUEDUCTO EN EL ÁREA RURAL DEL MUNICIPIO DE TUNJA-BOYACÁ</v>
      </c>
      <c r="C1675" s="514"/>
      <c r="D1675" s="514"/>
      <c r="E1675" s="514"/>
      <c r="F1675" s="514"/>
      <c r="G1675" s="514"/>
      <c r="H1675" s="514"/>
      <c r="I1675" s="514"/>
      <c r="J1675" s="514"/>
      <c r="K1675" s="515"/>
      <c r="L1675" s="193"/>
      <c r="M1675" s="193"/>
      <c r="N1675" s="193"/>
      <c r="O1675" s="193"/>
      <c r="P1675" s="193"/>
      <c r="Q1675" s="193"/>
      <c r="R1675" s="193"/>
      <c r="S1675" s="193"/>
      <c r="T1675" s="193"/>
      <c r="U1675" s="193"/>
      <c r="V1675" s="193"/>
    </row>
    <row r="1676" spans="1:22" ht="12.75" customHeight="1">
      <c r="A1676" s="516" t="s">
        <v>510</v>
      </c>
      <c r="B1676" s="517"/>
      <c r="C1676" s="518"/>
      <c r="D1676" s="519"/>
      <c r="E1676" s="519"/>
      <c r="F1676" s="517"/>
      <c r="G1676" s="520" t="s">
        <v>511</v>
      </c>
      <c r="H1676" s="517"/>
      <c r="I1676" s="520"/>
      <c r="J1676" s="519"/>
      <c r="K1676" s="521"/>
      <c r="L1676" s="193"/>
      <c r="M1676" s="193"/>
      <c r="N1676" s="193"/>
      <c r="O1676" s="193"/>
      <c r="P1676" s="193"/>
      <c r="Q1676" s="193"/>
      <c r="R1676" s="193"/>
      <c r="S1676" s="193"/>
      <c r="T1676" s="193"/>
      <c r="U1676" s="193"/>
      <c r="V1676" s="193"/>
    </row>
    <row r="1677" spans="1:22" ht="39.75" customHeight="1" thickBot="1">
      <c r="A1677" s="196" t="s">
        <v>8</v>
      </c>
      <c r="B1677" s="522" t="s">
        <v>624</v>
      </c>
      <c r="C1677" s="523"/>
      <c r="D1677" s="524" t="s">
        <v>10</v>
      </c>
      <c r="E1677" s="525"/>
      <c r="F1677" s="523"/>
      <c r="G1677" s="526" t="s">
        <v>249</v>
      </c>
      <c r="H1677" s="525"/>
      <c r="I1677" s="525"/>
      <c r="J1677" s="197" t="s">
        <v>9</v>
      </c>
      <c r="K1677" s="198" t="s">
        <v>7</v>
      </c>
      <c r="L1677" s="193"/>
      <c r="M1677" s="193"/>
      <c r="N1677" s="193"/>
      <c r="O1677" s="193"/>
      <c r="P1677" s="193"/>
      <c r="Q1677" s="193"/>
      <c r="R1677" s="193"/>
      <c r="S1677" s="193"/>
      <c r="T1677" s="193"/>
      <c r="U1677" s="193"/>
      <c r="V1677" s="193"/>
    </row>
    <row r="1678" spans="1:22" ht="12.75" customHeight="1">
      <c r="A1678" s="527" t="s">
        <v>512</v>
      </c>
      <c r="B1678" s="528"/>
      <c r="C1678" s="531" t="s">
        <v>5</v>
      </c>
      <c r="D1678" s="533" t="s">
        <v>513</v>
      </c>
      <c r="E1678" s="534"/>
      <c r="F1678" s="530"/>
      <c r="G1678" s="531" t="s">
        <v>11</v>
      </c>
      <c r="H1678" s="535" t="s">
        <v>514</v>
      </c>
      <c r="I1678" s="511"/>
      <c r="J1678" s="511"/>
      <c r="K1678" s="512"/>
      <c r="L1678" s="193"/>
      <c r="M1678" s="193"/>
      <c r="N1678" s="193"/>
      <c r="O1678" s="193"/>
      <c r="P1678" s="193"/>
      <c r="Q1678" s="193"/>
      <c r="R1678" s="193"/>
      <c r="S1678" s="193"/>
      <c r="T1678" s="193"/>
      <c r="U1678" s="193"/>
      <c r="V1678" s="193"/>
    </row>
    <row r="1679" spans="1:22" ht="12.75" customHeight="1">
      <c r="A1679" s="510"/>
      <c r="B1679" s="528"/>
      <c r="C1679" s="558"/>
      <c r="D1679" s="226" t="s">
        <v>515</v>
      </c>
      <c r="E1679" s="226" t="s">
        <v>516</v>
      </c>
      <c r="F1679" s="226" t="s">
        <v>517</v>
      </c>
      <c r="G1679" s="558"/>
      <c r="H1679" s="536"/>
      <c r="I1679" s="534"/>
      <c r="J1679" s="534"/>
      <c r="K1679" s="537"/>
      <c r="L1679" s="193"/>
      <c r="M1679" s="193"/>
      <c r="N1679" s="193"/>
      <c r="O1679" s="193"/>
      <c r="P1679" s="193"/>
      <c r="Q1679" s="193"/>
      <c r="R1679" s="193"/>
      <c r="S1679" s="193"/>
      <c r="T1679" s="193"/>
      <c r="U1679" s="193"/>
      <c r="V1679" s="193"/>
    </row>
    <row r="1680" spans="1:22" ht="12.75" customHeight="1">
      <c r="A1680" s="540" t="s">
        <v>535</v>
      </c>
      <c r="B1680" s="559" t="s">
        <v>536</v>
      </c>
      <c r="C1680" s="209"/>
      <c r="D1680" s="208">
        <v>1784.28</v>
      </c>
      <c r="E1680" s="210"/>
      <c r="F1680" s="211"/>
      <c r="G1680" s="237">
        <f>D1680</f>
        <v>1784.28</v>
      </c>
      <c r="H1680" s="206"/>
      <c r="I1680" s="206"/>
      <c r="J1680" s="206"/>
      <c r="K1680" s="207"/>
      <c r="L1680" s="193"/>
      <c r="M1680" s="193"/>
      <c r="N1680" s="193"/>
      <c r="O1680" s="193"/>
      <c r="P1680" s="193"/>
      <c r="Q1680" s="193"/>
      <c r="R1680" s="193"/>
      <c r="S1680" s="193"/>
      <c r="T1680" s="193"/>
      <c r="U1680" s="193"/>
      <c r="V1680" s="193"/>
    </row>
    <row r="1681" spans="1:22" ht="12.75" customHeight="1">
      <c r="A1681" s="540"/>
      <c r="B1681" s="559"/>
      <c r="C1681" s="209"/>
      <c r="D1681" s="208"/>
      <c r="E1681" s="210"/>
      <c r="F1681" s="211"/>
      <c r="G1681" s="237"/>
      <c r="H1681" s="206"/>
      <c r="I1681" s="206"/>
      <c r="J1681" s="206"/>
      <c r="K1681" s="207"/>
      <c r="L1681" s="193"/>
      <c r="M1681" s="193"/>
      <c r="N1681" s="193"/>
      <c r="O1681" s="193"/>
      <c r="P1681" s="193"/>
      <c r="Q1681" s="193"/>
      <c r="R1681" s="193"/>
      <c r="S1681" s="193"/>
      <c r="T1681" s="193"/>
      <c r="U1681" s="193"/>
      <c r="V1681" s="193"/>
    </row>
    <row r="1682" spans="1:22" ht="12.75" customHeight="1">
      <c r="A1682" s="540"/>
      <c r="B1682" s="559"/>
      <c r="C1682" s="209"/>
      <c r="D1682" s="208"/>
      <c r="E1682" s="210"/>
      <c r="F1682" s="211"/>
      <c r="G1682" s="237"/>
      <c r="H1682" s="206"/>
      <c r="I1682" s="206"/>
      <c r="J1682" s="206"/>
      <c r="K1682" s="207"/>
      <c r="L1682" s="193"/>
      <c r="M1682" s="193"/>
      <c r="N1682" s="193"/>
      <c r="O1682" s="193"/>
      <c r="P1682" s="193"/>
      <c r="Q1682" s="193"/>
      <c r="R1682" s="193"/>
      <c r="S1682" s="193"/>
      <c r="T1682" s="193"/>
      <c r="U1682" s="193"/>
      <c r="V1682" s="193"/>
    </row>
    <row r="1683" spans="1:22" ht="12.75" customHeight="1">
      <c r="A1683" s="540"/>
      <c r="B1683" s="559"/>
      <c r="C1683" s="209"/>
      <c r="D1683" s="208"/>
      <c r="E1683" s="210"/>
      <c r="F1683" s="211"/>
      <c r="G1683" s="237"/>
      <c r="H1683" s="206"/>
      <c r="I1683" s="206"/>
      <c r="J1683" s="206"/>
      <c r="K1683" s="207"/>
      <c r="L1683" s="193"/>
      <c r="M1683" s="193"/>
      <c r="N1683" s="193"/>
      <c r="O1683" s="193"/>
      <c r="P1683" s="193"/>
      <c r="Q1683" s="193"/>
      <c r="R1683" s="193"/>
      <c r="S1683" s="193"/>
      <c r="T1683" s="193"/>
      <c r="U1683" s="193"/>
      <c r="V1683" s="193"/>
    </row>
    <row r="1684" spans="1:22" ht="15" customHeight="1">
      <c r="A1684" s="540"/>
      <c r="B1684" s="559"/>
      <c r="C1684" s="209"/>
      <c r="D1684" s="239"/>
      <c r="E1684" s="239"/>
      <c r="F1684" s="239"/>
      <c r="G1684" s="237"/>
      <c r="K1684" s="207"/>
    </row>
    <row r="1685" spans="1:22" ht="12.75" customHeight="1" thickBot="1">
      <c r="A1685" s="541" t="s">
        <v>11</v>
      </c>
      <c r="B1685" s="534"/>
      <c r="C1685" s="534"/>
      <c r="D1685" s="534"/>
      <c r="E1685" s="534"/>
      <c r="F1685" s="530"/>
      <c r="G1685" s="253">
        <f>ROUNDUP((SUM(G1680:G1684)),2)</f>
        <v>1784.28</v>
      </c>
      <c r="H1685" s="199"/>
      <c r="I1685" s="212"/>
      <c r="J1685" s="212"/>
      <c r="K1685" s="213"/>
      <c r="L1685" s="193"/>
      <c r="N1685" s="193"/>
      <c r="O1685" s="193"/>
      <c r="P1685" s="193"/>
      <c r="Q1685" s="193"/>
      <c r="R1685" s="193"/>
      <c r="S1685" s="193"/>
      <c r="T1685" s="193"/>
      <c r="U1685" s="193"/>
      <c r="V1685" s="193"/>
    </row>
    <row r="1686" spans="1:22" ht="12.75" customHeight="1" thickBot="1">
      <c r="A1686" s="542"/>
      <c r="B1686" s="543"/>
      <c r="C1686" s="543"/>
      <c r="D1686" s="543"/>
      <c r="E1686" s="543"/>
      <c r="F1686" s="543"/>
      <c r="G1686" s="543"/>
      <c r="H1686" s="543"/>
      <c r="I1686" s="543"/>
      <c r="J1686" s="543"/>
      <c r="K1686" s="544"/>
      <c r="L1686" s="193"/>
      <c r="M1686" s="193"/>
      <c r="N1686" s="193"/>
      <c r="O1686" s="193"/>
      <c r="P1686" s="193"/>
      <c r="Q1686" s="193"/>
      <c r="R1686" s="193"/>
      <c r="S1686" s="193"/>
      <c r="T1686" s="193"/>
      <c r="U1686" s="193"/>
      <c r="V1686" s="193"/>
    </row>
    <row r="1687" spans="1:22" ht="12.75" customHeight="1">
      <c r="A1687" s="214"/>
      <c r="B1687" s="215"/>
      <c r="C1687" s="215"/>
      <c r="D1687" s="215"/>
      <c r="E1687" s="215"/>
      <c r="F1687" s="215"/>
      <c r="G1687" s="215"/>
      <c r="H1687" s="215"/>
      <c r="I1687" s="215"/>
      <c r="J1687" s="215"/>
      <c r="K1687" s="216"/>
      <c r="L1687" s="193"/>
      <c r="M1687" s="193"/>
      <c r="N1687" s="193"/>
      <c r="O1687" s="193"/>
      <c r="P1687" s="193"/>
      <c r="Q1687" s="193"/>
      <c r="R1687" s="193"/>
      <c r="S1687" s="193"/>
      <c r="T1687" s="193"/>
      <c r="U1687" s="193"/>
      <c r="V1687" s="193"/>
    </row>
    <row r="1688" spans="1:22" ht="50.25" customHeight="1">
      <c r="A1688" s="545"/>
      <c r="B1688" s="546"/>
      <c r="C1688" s="546"/>
      <c r="D1688" s="546"/>
      <c r="E1688" s="546"/>
      <c r="F1688" s="546"/>
      <c r="G1688" s="546"/>
      <c r="H1688" s="546"/>
      <c r="I1688" s="546"/>
      <c r="J1688" s="193"/>
      <c r="K1688" s="217"/>
      <c r="L1688" s="193"/>
      <c r="M1688" s="193"/>
      <c r="N1688" s="193"/>
      <c r="O1688" s="193"/>
      <c r="P1688" s="193"/>
      <c r="Q1688" s="193"/>
      <c r="R1688" s="193"/>
      <c r="S1688" s="193"/>
      <c r="T1688" s="193"/>
      <c r="U1688" s="193"/>
      <c r="V1688" s="193"/>
    </row>
    <row r="1689" spans="1:22" ht="12.75" customHeight="1">
      <c r="A1689" s="547" t="s">
        <v>519</v>
      </c>
      <c r="B1689" s="546"/>
      <c r="C1689" s="546"/>
      <c r="D1689" s="219"/>
      <c r="E1689" s="219"/>
      <c r="F1689" s="548" t="s">
        <v>519</v>
      </c>
      <c r="G1689" s="546"/>
      <c r="H1689" s="546"/>
      <c r="I1689" s="219"/>
      <c r="J1689" s="193"/>
      <c r="K1689" s="217"/>
      <c r="L1689" s="193"/>
      <c r="M1689" s="193"/>
      <c r="N1689" s="193"/>
      <c r="O1689" s="193"/>
      <c r="P1689" s="193"/>
      <c r="Q1689" s="193"/>
      <c r="R1689" s="193"/>
      <c r="S1689" s="193"/>
      <c r="T1689" s="193"/>
      <c r="U1689" s="193"/>
      <c r="V1689" s="193"/>
    </row>
    <row r="1690" spans="1:22" ht="12.75" customHeight="1" thickBot="1">
      <c r="A1690" s="549" t="s">
        <v>520</v>
      </c>
      <c r="B1690" s="550"/>
      <c r="C1690" s="550"/>
      <c r="D1690" s="220"/>
      <c r="E1690" s="220"/>
      <c r="F1690" s="551" t="s">
        <v>520</v>
      </c>
      <c r="G1690" s="550"/>
      <c r="H1690" s="550"/>
      <c r="I1690" s="220"/>
      <c r="J1690" s="221"/>
      <c r="K1690" s="222"/>
      <c r="L1690" s="193"/>
      <c r="M1690" s="193"/>
      <c r="N1690" s="193"/>
      <c r="O1690" s="193"/>
      <c r="P1690" s="193"/>
      <c r="Q1690" s="193"/>
      <c r="R1690" s="193"/>
      <c r="S1690" s="193"/>
      <c r="T1690" s="193"/>
      <c r="U1690" s="193"/>
      <c r="V1690" s="193"/>
    </row>
    <row r="1691" spans="1:22" ht="12.75" customHeight="1">
      <c r="A1691" s="507" t="s">
        <v>508</v>
      </c>
      <c r="B1691" s="508"/>
      <c r="C1691" s="508"/>
      <c r="D1691" s="508"/>
      <c r="E1691" s="508"/>
      <c r="F1691" s="508"/>
      <c r="G1691" s="508"/>
      <c r="H1691" s="508"/>
      <c r="I1691" s="508"/>
      <c r="J1691" s="508"/>
      <c r="K1691" s="509"/>
      <c r="L1691" s="193"/>
      <c r="M1691" s="193"/>
      <c r="N1691" s="193"/>
      <c r="O1691" s="193"/>
      <c r="P1691" s="193"/>
      <c r="Q1691" s="193"/>
      <c r="R1691" s="193"/>
      <c r="S1691" s="193"/>
      <c r="T1691" s="193"/>
      <c r="U1691" s="193"/>
      <c r="V1691" s="193"/>
    </row>
    <row r="1692" spans="1:22" ht="12.75" customHeight="1" thickBot="1">
      <c r="A1692" s="510"/>
      <c r="B1692" s="511"/>
      <c r="C1692" s="511"/>
      <c r="D1692" s="511"/>
      <c r="E1692" s="511"/>
      <c r="F1692" s="511"/>
      <c r="G1692" s="511"/>
      <c r="H1692" s="511"/>
      <c r="I1692" s="511"/>
      <c r="J1692" s="511"/>
      <c r="K1692" s="512"/>
      <c r="L1692" s="193"/>
      <c r="M1692" s="193"/>
      <c r="N1692" s="193"/>
      <c r="O1692" s="193"/>
      <c r="P1692" s="193"/>
      <c r="Q1692" s="193"/>
      <c r="R1692" s="193"/>
      <c r="S1692" s="193"/>
      <c r="T1692" s="193"/>
      <c r="U1692" s="193"/>
      <c r="V1692" s="193"/>
    </row>
    <row r="1693" spans="1:22" ht="42" customHeight="1">
      <c r="A1693" s="195" t="s">
        <v>509</v>
      </c>
      <c r="B1693" s="513" t="str">
        <f>$B$3</f>
        <v>OPTIMIZACIÓN Y MEJORAMIENTO DE LOS SISTEMAS DE ACUEDUCTO EN EL ÁREA RURAL DEL MUNICIPIO DE TUNJA-BOYACÁ</v>
      </c>
      <c r="C1693" s="514"/>
      <c r="D1693" s="514"/>
      <c r="E1693" s="514"/>
      <c r="F1693" s="514"/>
      <c r="G1693" s="514"/>
      <c r="H1693" s="514"/>
      <c r="I1693" s="514"/>
      <c r="J1693" s="514"/>
      <c r="K1693" s="515"/>
      <c r="L1693" s="193"/>
      <c r="M1693" s="193"/>
      <c r="N1693" s="193"/>
      <c r="O1693" s="193"/>
      <c r="P1693" s="193"/>
      <c r="Q1693" s="193"/>
      <c r="R1693" s="193"/>
      <c r="S1693" s="193"/>
      <c r="T1693" s="193"/>
      <c r="U1693" s="193"/>
      <c r="V1693" s="193"/>
    </row>
    <row r="1694" spans="1:22" ht="12.75" customHeight="1">
      <c r="A1694" s="516" t="s">
        <v>510</v>
      </c>
      <c r="B1694" s="517"/>
      <c r="C1694" s="518"/>
      <c r="D1694" s="519"/>
      <c r="E1694" s="519"/>
      <c r="F1694" s="517"/>
      <c r="G1694" s="520" t="s">
        <v>511</v>
      </c>
      <c r="H1694" s="517"/>
      <c r="I1694" s="520"/>
      <c r="J1694" s="519"/>
      <c r="K1694" s="521"/>
      <c r="L1694" s="193"/>
      <c r="M1694" s="193"/>
      <c r="N1694" s="193"/>
      <c r="O1694" s="193"/>
      <c r="P1694" s="193"/>
      <c r="Q1694" s="193"/>
      <c r="R1694" s="193"/>
      <c r="S1694" s="193"/>
      <c r="T1694" s="193"/>
      <c r="U1694" s="193"/>
      <c r="V1694" s="193"/>
    </row>
    <row r="1695" spans="1:22" ht="39.75" customHeight="1" thickBot="1">
      <c r="A1695" s="196" t="s">
        <v>8</v>
      </c>
      <c r="B1695" s="522" t="s">
        <v>625</v>
      </c>
      <c r="C1695" s="523"/>
      <c r="D1695" s="524" t="s">
        <v>10</v>
      </c>
      <c r="E1695" s="525"/>
      <c r="F1695" s="523"/>
      <c r="G1695" s="526" t="s">
        <v>251</v>
      </c>
      <c r="H1695" s="525"/>
      <c r="I1695" s="525"/>
      <c r="J1695" s="197" t="s">
        <v>9</v>
      </c>
      <c r="K1695" s="198" t="s">
        <v>7</v>
      </c>
      <c r="L1695" s="193"/>
      <c r="M1695" s="193"/>
      <c r="N1695" s="193"/>
      <c r="O1695" s="193"/>
      <c r="P1695" s="193"/>
      <c r="Q1695" s="193"/>
      <c r="R1695" s="193"/>
      <c r="S1695" s="193"/>
      <c r="T1695" s="193"/>
      <c r="U1695" s="193"/>
      <c r="V1695" s="193"/>
    </row>
    <row r="1696" spans="1:22" ht="12.75" customHeight="1">
      <c r="A1696" s="527" t="s">
        <v>512</v>
      </c>
      <c r="B1696" s="528"/>
      <c r="C1696" s="531" t="s">
        <v>5</v>
      </c>
      <c r="D1696" s="533" t="s">
        <v>513</v>
      </c>
      <c r="E1696" s="534"/>
      <c r="F1696" s="530"/>
      <c r="G1696" s="531" t="s">
        <v>11</v>
      </c>
      <c r="H1696" s="535" t="s">
        <v>514</v>
      </c>
      <c r="I1696" s="511"/>
      <c r="J1696" s="511"/>
      <c r="K1696" s="512"/>
      <c r="L1696" s="193"/>
      <c r="M1696" s="193"/>
      <c r="N1696" s="193"/>
      <c r="O1696" s="193"/>
      <c r="P1696" s="193"/>
      <c r="Q1696" s="193"/>
      <c r="R1696" s="193"/>
      <c r="S1696" s="193"/>
      <c r="T1696" s="193"/>
      <c r="U1696" s="193"/>
      <c r="V1696" s="193"/>
    </row>
    <row r="1697" spans="1:22" ht="12.75" customHeight="1">
      <c r="A1697" s="510"/>
      <c r="B1697" s="528"/>
      <c r="C1697" s="558"/>
      <c r="D1697" s="226" t="s">
        <v>515</v>
      </c>
      <c r="E1697" s="226" t="s">
        <v>516</v>
      </c>
      <c r="F1697" s="226" t="s">
        <v>517</v>
      </c>
      <c r="G1697" s="558"/>
      <c r="H1697" s="536"/>
      <c r="I1697" s="534"/>
      <c r="J1697" s="534"/>
      <c r="K1697" s="537"/>
      <c r="L1697" s="193"/>
      <c r="M1697" s="193"/>
      <c r="N1697" s="193"/>
      <c r="O1697" s="193"/>
      <c r="P1697" s="193"/>
      <c r="Q1697" s="193"/>
      <c r="R1697" s="193"/>
      <c r="S1697" s="193"/>
      <c r="T1697" s="193"/>
      <c r="U1697" s="193"/>
      <c r="V1697" s="193"/>
    </row>
    <row r="1698" spans="1:22" ht="12.75" customHeight="1">
      <c r="A1698" s="540" t="s">
        <v>535</v>
      </c>
      <c r="B1698" s="559" t="s">
        <v>536</v>
      </c>
      <c r="C1698" s="209"/>
      <c r="D1698" s="208">
        <v>1784.28</v>
      </c>
      <c r="E1698" s="210"/>
      <c r="F1698" s="211"/>
      <c r="G1698" s="237">
        <f>D1698</f>
        <v>1784.28</v>
      </c>
      <c r="H1698" s="206"/>
      <c r="I1698" s="206"/>
      <c r="J1698" s="206"/>
      <c r="K1698" s="207"/>
      <c r="L1698" s="193"/>
      <c r="M1698" s="193"/>
      <c r="N1698" s="193"/>
      <c r="O1698" s="193"/>
      <c r="P1698" s="193"/>
      <c r="Q1698" s="193"/>
      <c r="R1698" s="193"/>
      <c r="S1698" s="193"/>
      <c r="T1698" s="193"/>
      <c r="U1698" s="193"/>
      <c r="V1698" s="193"/>
    </row>
    <row r="1699" spans="1:22" ht="12.75" customHeight="1">
      <c r="A1699" s="540"/>
      <c r="B1699" s="559"/>
      <c r="C1699" s="209"/>
      <c r="D1699" s="208"/>
      <c r="E1699" s="210"/>
      <c r="F1699" s="211"/>
      <c r="G1699" s="237"/>
      <c r="H1699" s="206"/>
      <c r="I1699" s="206"/>
      <c r="J1699" s="206"/>
      <c r="K1699" s="207"/>
      <c r="L1699" s="193"/>
      <c r="M1699" s="193"/>
      <c r="N1699" s="193"/>
      <c r="O1699" s="193"/>
      <c r="P1699" s="193"/>
      <c r="Q1699" s="193"/>
      <c r="R1699" s="193"/>
      <c r="S1699" s="193"/>
      <c r="T1699" s="193"/>
      <c r="U1699" s="193"/>
      <c r="V1699" s="193"/>
    </row>
    <row r="1700" spans="1:22" ht="12.75" customHeight="1">
      <c r="A1700" s="540"/>
      <c r="B1700" s="559"/>
      <c r="C1700" s="209"/>
      <c r="D1700" s="208"/>
      <c r="E1700" s="210"/>
      <c r="F1700" s="211"/>
      <c r="G1700" s="237"/>
      <c r="H1700" s="206"/>
      <c r="I1700" s="206"/>
      <c r="J1700" s="206"/>
      <c r="K1700" s="207"/>
      <c r="L1700" s="193"/>
      <c r="M1700" s="193"/>
      <c r="N1700" s="193"/>
      <c r="O1700" s="193"/>
      <c r="P1700" s="193"/>
      <c r="Q1700" s="193"/>
      <c r="R1700" s="193"/>
      <c r="S1700" s="193"/>
      <c r="T1700" s="193"/>
      <c r="U1700" s="193"/>
      <c r="V1700" s="193"/>
    </row>
    <row r="1701" spans="1:22" ht="12.75" customHeight="1">
      <c r="A1701" s="540"/>
      <c r="B1701" s="559"/>
      <c r="C1701" s="209"/>
      <c r="D1701" s="208"/>
      <c r="E1701" s="210"/>
      <c r="F1701" s="211"/>
      <c r="G1701" s="237"/>
      <c r="H1701" s="206"/>
      <c r="I1701" s="206"/>
      <c r="J1701" s="206"/>
      <c r="K1701" s="207"/>
      <c r="L1701" s="193"/>
      <c r="M1701" s="193"/>
      <c r="N1701" s="193"/>
      <c r="O1701" s="193"/>
      <c r="P1701" s="193"/>
      <c r="Q1701" s="193"/>
      <c r="R1701" s="193"/>
      <c r="S1701" s="193"/>
      <c r="T1701" s="193"/>
      <c r="U1701" s="193"/>
      <c r="V1701" s="193"/>
    </row>
    <row r="1702" spans="1:22" ht="15" customHeight="1">
      <c r="A1702" s="540"/>
      <c r="B1702" s="559"/>
      <c r="C1702" s="209"/>
      <c r="D1702" s="239"/>
      <c r="E1702" s="239"/>
      <c r="F1702" s="239"/>
      <c r="G1702" s="237"/>
      <c r="K1702" s="207"/>
    </row>
    <row r="1703" spans="1:22" ht="12.75" customHeight="1" thickBot="1">
      <c r="A1703" s="541" t="s">
        <v>11</v>
      </c>
      <c r="B1703" s="534"/>
      <c r="C1703" s="534"/>
      <c r="D1703" s="534"/>
      <c r="E1703" s="534"/>
      <c r="F1703" s="530"/>
      <c r="G1703" s="253">
        <f>ROUNDUP((SUM(G1698:G1702)),2)</f>
        <v>1784.28</v>
      </c>
      <c r="H1703" s="199"/>
      <c r="I1703" s="212"/>
      <c r="J1703" s="212"/>
      <c r="K1703" s="213"/>
      <c r="L1703" s="193"/>
      <c r="N1703" s="193"/>
      <c r="O1703" s="193"/>
      <c r="P1703" s="193"/>
      <c r="Q1703" s="193"/>
      <c r="R1703" s="193"/>
      <c r="S1703" s="193"/>
      <c r="T1703" s="193"/>
      <c r="U1703" s="193"/>
      <c r="V1703" s="193"/>
    </row>
    <row r="1704" spans="1:22" ht="12.75" customHeight="1" thickBot="1">
      <c r="A1704" s="542"/>
      <c r="B1704" s="543"/>
      <c r="C1704" s="543"/>
      <c r="D1704" s="543"/>
      <c r="E1704" s="543"/>
      <c r="F1704" s="543"/>
      <c r="G1704" s="543"/>
      <c r="H1704" s="543"/>
      <c r="I1704" s="543"/>
      <c r="J1704" s="543"/>
      <c r="K1704" s="544"/>
      <c r="L1704" s="193"/>
      <c r="M1704" s="193"/>
      <c r="N1704" s="193"/>
      <c r="O1704" s="193"/>
      <c r="P1704" s="193"/>
      <c r="Q1704" s="193"/>
      <c r="R1704" s="193"/>
      <c r="S1704" s="193"/>
      <c r="T1704" s="193"/>
      <c r="U1704" s="193"/>
      <c r="V1704" s="193"/>
    </row>
    <row r="1705" spans="1:22" ht="12.75" customHeight="1">
      <c r="A1705" s="214"/>
      <c r="B1705" s="215"/>
      <c r="C1705" s="215"/>
      <c r="D1705" s="215"/>
      <c r="E1705" s="215"/>
      <c r="F1705" s="215"/>
      <c r="G1705" s="215"/>
      <c r="H1705" s="215"/>
      <c r="I1705" s="215"/>
      <c r="J1705" s="215"/>
      <c r="K1705" s="216"/>
      <c r="L1705" s="193"/>
      <c r="M1705" s="193"/>
      <c r="N1705" s="193"/>
      <c r="O1705" s="193"/>
      <c r="P1705" s="193"/>
      <c r="Q1705" s="193"/>
      <c r="R1705" s="193"/>
      <c r="S1705" s="193"/>
      <c r="T1705" s="193"/>
      <c r="U1705" s="193"/>
      <c r="V1705" s="193"/>
    </row>
    <row r="1706" spans="1:22" ht="50.25" customHeight="1">
      <c r="A1706" s="545"/>
      <c r="B1706" s="546"/>
      <c r="C1706" s="546"/>
      <c r="D1706" s="546"/>
      <c r="E1706" s="546"/>
      <c r="F1706" s="546"/>
      <c r="G1706" s="546"/>
      <c r="H1706" s="546"/>
      <c r="I1706" s="546"/>
      <c r="J1706" s="193"/>
      <c r="K1706" s="217"/>
      <c r="L1706" s="193"/>
      <c r="M1706" s="193"/>
      <c r="N1706" s="193"/>
      <c r="O1706" s="193"/>
      <c r="P1706" s="193"/>
      <c r="Q1706" s="193"/>
      <c r="R1706" s="193"/>
      <c r="S1706" s="193"/>
      <c r="T1706" s="193"/>
      <c r="U1706" s="193"/>
      <c r="V1706" s="193"/>
    </row>
    <row r="1707" spans="1:22" ht="12.75" customHeight="1">
      <c r="A1707" s="547" t="s">
        <v>519</v>
      </c>
      <c r="B1707" s="546"/>
      <c r="C1707" s="546"/>
      <c r="D1707" s="219"/>
      <c r="E1707" s="219"/>
      <c r="F1707" s="548" t="s">
        <v>519</v>
      </c>
      <c r="G1707" s="546"/>
      <c r="H1707" s="546"/>
      <c r="I1707" s="219"/>
      <c r="J1707" s="193"/>
      <c r="K1707" s="217"/>
      <c r="L1707" s="193"/>
      <c r="M1707" s="193"/>
      <c r="N1707" s="193"/>
      <c r="O1707" s="193"/>
      <c r="P1707" s="193"/>
      <c r="Q1707" s="193"/>
      <c r="R1707" s="193"/>
      <c r="S1707" s="193"/>
      <c r="T1707" s="193"/>
      <c r="U1707" s="193"/>
      <c r="V1707" s="193"/>
    </row>
    <row r="1708" spans="1:22" ht="12.75" customHeight="1" thickBot="1">
      <c r="A1708" s="549" t="s">
        <v>520</v>
      </c>
      <c r="B1708" s="550"/>
      <c r="C1708" s="550"/>
      <c r="D1708" s="220"/>
      <c r="E1708" s="220"/>
      <c r="F1708" s="551" t="s">
        <v>520</v>
      </c>
      <c r="G1708" s="550"/>
      <c r="H1708" s="550"/>
      <c r="I1708" s="220"/>
      <c r="J1708" s="221"/>
      <c r="K1708" s="222"/>
      <c r="L1708" s="193"/>
      <c r="M1708" s="193"/>
      <c r="N1708" s="193"/>
      <c r="O1708" s="193"/>
      <c r="P1708" s="193"/>
      <c r="Q1708" s="193"/>
      <c r="R1708" s="193"/>
      <c r="S1708" s="193"/>
      <c r="T1708" s="193"/>
      <c r="U1708" s="193"/>
      <c r="V1708" s="193"/>
    </row>
    <row r="1709" spans="1:22" ht="12.75" customHeight="1">
      <c r="A1709" s="507" t="s">
        <v>508</v>
      </c>
      <c r="B1709" s="508"/>
      <c r="C1709" s="508"/>
      <c r="D1709" s="508"/>
      <c r="E1709" s="508"/>
      <c r="F1709" s="508"/>
      <c r="G1709" s="508"/>
      <c r="H1709" s="508"/>
      <c r="I1709" s="508"/>
      <c r="J1709" s="508"/>
      <c r="K1709" s="509"/>
      <c r="L1709" s="193"/>
      <c r="M1709" s="193"/>
      <c r="N1709" s="193"/>
      <c r="O1709" s="193"/>
      <c r="P1709" s="193"/>
      <c r="Q1709" s="193"/>
      <c r="R1709" s="193"/>
      <c r="S1709" s="193"/>
      <c r="T1709" s="193"/>
      <c r="U1709" s="193"/>
      <c r="V1709" s="193"/>
    </row>
    <row r="1710" spans="1:22" ht="12.75" customHeight="1" thickBot="1">
      <c r="A1710" s="510"/>
      <c r="B1710" s="511"/>
      <c r="C1710" s="511"/>
      <c r="D1710" s="511"/>
      <c r="E1710" s="511"/>
      <c r="F1710" s="511"/>
      <c r="G1710" s="511"/>
      <c r="H1710" s="511"/>
      <c r="I1710" s="511"/>
      <c r="J1710" s="511"/>
      <c r="K1710" s="512"/>
      <c r="L1710" s="193"/>
      <c r="M1710" s="193"/>
      <c r="N1710" s="193"/>
      <c r="O1710" s="193"/>
      <c r="P1710" s="193"/>
      <c r="Q1710" s="193"/>
      <c r="R1710" s="193"/>
      <c r="S1710" s="193"/>
      <c r="T1710" s="193"/>
      <c r="U1710" s="193"/>
      <c r="V1710" s="193"/>
    </row>
    <row r="1711" spans="1:22" ht="42" customHeight="1">
      <c r="A1711" s="195" t="s">
        <v>509</v>
      </c>
      <c r="B1711" s="513" t="str">
        <f>$B$3</f>
        <v>OPTIMIZACIÓN Y MEJORAMIENTO DE LOS SISTEMAS DE ACUEDUCTO EN EL ÁREA RURAL DEL MUNICIPIO DE TUNJA-BOYACÁ</v>
      </c>
      <c r="C1711" s="514"/>
      <c r="D1711" s="514"/>
      <c r="E1711" s="514"/>
      <c r="F1711" s="514"/>
      <c r="G1711" s="514"/>
      <c r="H1711" s="514"/>
      <c r="I1711" s="514"/>
      <c r="J1711" s="514"/>
      <c r="K1711" s="515"/>
      <c r="L1711" s="193"/>
      <c r="M1711" s="193"/>
      <c r="N1711" s="193"/>
      <c r="O1711" s="193"/>
      <c r="P1711" s="193"/>
      <c r="Q1711" s="193"/>
      <c r="R1711" s="193"/>
      <c r="S1711" s="193"/>
      <c r="T1711" s="193"/>
      <c r="U1711" s="193"/>
      <c r="V1711" s="193"/>
    </row>
    <row r="1712" spans="1:22" ht="12.75" customHeight="1">
      <c r="A1712" s="516" t="s">
        <v>510</v>
      </c>
      <c r="B1712" s="517"/>
      <c r="C1712" s="518"/>
      <c r="D1712" s="519"/>
      <c r="E1712" s="519"/>
      <c r="F1712" s="517"/>
      <c r="G1712" s="520" t="s">
        <v>511</v>
      </c>
      <c r="H1712" s="517"/>
      <c r="I1712" s="520"/>
      <c r="J1712" s="519"/>
      <c r="K1712" s="521"/>
      <c r="L1712" s="193"/>
      <c r="M1712" s="193"/>
      <c r="N1712" s="193"/>
      <c r="O1712" s="193"/>
      <c r="P1712" s="193"/>
      <c r="Q1712" s="193"/>
      <c r="R1712" s="193"/>
      <c r="S1712" s="193"/>
      <c r="T1712" s="193"/>
      <c r="U1712" s="193"/>
      <c r="V1712" s="193"/>
    </row>
    <row r="1713" spans="1:22" ht="39.75" customHeight="1" thickBot="1">
      <c r="A1713" s="196" t="s">
        <v>8</v>
      </c>
      <c r="B1713" s="522" t="s">
        <v>626</v>
      </c>
      <c r="C1713" s="523"/>
      <c r="D1713" s="524" t="s">
        <v>10</v>
      </c>
      <c r="E1713" s="525"/>
      <c r="F1713" s="523"/>
      <c r="G1713" s="526" t="s">
        <v>253</v>
      </c>
      <c r="H1713" s="525"/>
      <c r="I1713" s="525"/>
      <c r="J1713" s="197" t="s">
        <v>9</v>
      </c>
      <c r="K1713" s="198" t="s">
        <v>12</v>
      </c>
      <c r="L1713" s="193"/>
      <c r="M1713" s="193"/>
      <c r="N1713" s="193"/>
      <c r="O1713" s="193"/>
      <c r="P1713" s="193"/>
      <c r="Q1713" s="193"/>
      <c r="R1713" s="193"/>
      <c r="S1713" s="193"/>
      <c r="T1713" s="193"/>
      <c r="U1713" s="193"/>
      <c r="V1713" s="193"/>
    </row>
    <row r="1714" spans="1:22" ht="12.75" customHeight="1">
      <c r="A1714" s="527" t="s">
        <v>512</v>
      </c>
      <c r="B1714" s="528"/>
      <c r="C1714" s="531" t="s">
        <v>5</v>
      </c>
      <c r="D1714" s="533" t="s">
        <v>513</v>
      </c>
      <c r="E1714" s="534"/>
      <c r="F1714" s="530"/>
      <c r="G1714" s="531" t="s">
        <v>11</v>
      </c>
      <c r="H1714" s="535" t="s">
        <v>514</v>
      </c>
      <c r="I1714" s="511"/>
      <c r="J1714" s="511"/>
      <c r="K1714" s="512"/>
      <c r="L1714" s="193"/>
      <c r="M1714" s="193"/>
      <c r="N1714" s="193"/>
      <c r="O1714" s="193"/>
      <c r="P1714" s="193"/>
      <c r="Q1714" s="193"/>
      <c r="R1714" s="193"/>
      <c r="S1714" s="193"/>
      <c r="T1714" s="193"/>
      <c r="U1714" s="193"/>
      <c r="V1714" s="193"/>
    </row>
    <row r="1715" spans="1:22" ht="12.75" customHeight="1">
      <c r="A1715" s="510"/>
      <c r="B1715" s="528"/>
      <c r="C1715" s="558"/>
      <c r="D1715" s="226" t="s">
        <v>515</v>
      </c>
      <c r="E1715" s="226" t="s">
        <v>516</v>
      </c>
      <c r="F1715" s="226" t="s">
        <v>517</v>
      </c>
      <c r="G1715" s="558"/>
      <c r="H1715" s="536"/>
      <c r="I1715" s="534"/>
      <c r="J1715" s="534"/>
      <c r="K1715" s="537"/>
      <c r="L1715" s="193"/>
      <c r="M1715" s="193"/>
      <c r="N1715" s="193"/>
      <c r="O1715" s="193"/>
      <c r="P1715" s="193"/>
      <c r="Q1715" s="193"/>
      <c r="R1715" s="193"/>
      <c r="S1715" s="193"/>
      <c r="T1715" s="193"/>
      <c r="U1715" s="193"/>
      <c r="V1715" s="193"/>
    </row>
    <row r="1716" spans="1:22" ht="12.75" customHeight="1">
      <c r="A1716" s="540" t="s">
        <v>537</v>
      </c>
      <c r="B1716" s="559"/>
      <c r="C1716" s="209">
        <v>171.6</v>
      </c>
      <c r="D1716" s="208"/>
      <c r="E1716" s="210"/>
      <c r="F1716" s="208"/>
      <c r="G1716" s="237">
        <f>C1716</f>
        <v>171.6</v>
      </c>
      <c r="H1716" s="206"/>
      <c r="I1716" s="206"/>
      <c r="J1716" s="206"/>
      <c r="K1716" s="207"/>
      <c r="L1716" s="193"/>
      <c r="M1716" s="193"/>
      <c r="N1716" s="193"/>
      <c r="O1716" s="193"/>
      <c r="P1716" s="193"/>
      <c r="Q1716" s="193"/>
      <c r="R1716" s="193"/>
      <c r="S1716" s="193"/>
      <c r="T1716" s="193"/>
      <c r="U1716" s="193"/>
      <c r="V1716" s="193"/>
    </row>
    <row r="1717" spans="1:22" ht="12.75" customHeight="1">
      <c r="A1717" s="540"/>
      <c r="B1717" s="559"/>
      <c r="C1717" s="209"/>
      <c r="D1717" s="208"/>
      <c r="E1717" s="210"/>
      <c r="F1717" s="208"/>
      <c r="G1717" s="237"/>
      <c r="H1717" s="206"/>
      <c r="I1717" s="206"/>
      <c r="J1717" s="206"/>
      <c r="K1717" s="207"/>
      <c r="L1717" s="193"/>
      <c r="M1717" s="193"/>
      <c r="N1717" s="193"/>
      <c r="O1717" s="193"/>
      <c r="P1717" s="193"/>
      <c r="Q1717" s="193"/>
      <c r="R1717" s="193"/>
      <c r="S1717" s="193"/>
      <c r="T1717" s="193"/>
      <c r="U1717" s="193"/>
      <c r="V1717" s="193"/>
    </row>
    <row r="1718" spans="1:22" ht="12.75" customHeight="1">
      <c r="A1718" s="540"/>
      <c r="B1718" s="559"/>
      <c r="C1718" s="209"/>
      <c r="D1718" s="208"/>
      <c r="E1718" s="210"/>
      <c r="F1718" s="211"/>
      <c r="G1718" s="237"/>
      <c r="H1718" s="206"/>
      <c r="I1718" s="206"/>
      <c r="J1718" s="206"/>
      <c r="K1718" s="207"/>
      <c r="L1718" s="193"/>
      <c r="M1718" s="193"/>
      <c r="N1718" s="193"/>
      <c r="O1718" s="193"/>
      <c r="P1718" s="193"/>
      <c r="Q1718" s="193"/>
      <c r="R1718" s="193"/>
      <c r="S1718" s="193"/>
      <c r="T1718" s="193"/>
      <c r="U1718" s="193"/>
      <c r="V1718" s="193"/>
    </row>
    <row r="1719" spans="1:22" ht="12.75" customHeight="1">
      <c r="A1719" s="540"/>
      <c r="B1719" s="559"/>
      <c r="C1719" s="209"/>
      <c r="D1719" s="208"/>
      <c r="E1719" s="210"/>
      <c r="F1719" s="211"/>
      <c r="G1719" s="237"/>
      <c r="H1719" s="206"/>
      <c r="I1719" s="206"/>
      <c r="J1719" s="206"/>
      <c r="K1719" s="207"/>
      <c r="L1719" s="193"/>
      <c r="M1719" s="193"/>
      <c r="N1719" s="193"/>
      <c r="O1719" s="193"/>
      <c r="P1719" s="193"/>
      <c r="Q1719" s="193"/>
      <c r="R1719" s="193"/>
      <c r="S1719" s="193"/>
      <c r="T1719" s="193"/>
      <c r="U1719" s="193"/>
      <c r="V1719" s="193"/>
    </row>
    <row r="1720" spans="1:22" ht="15" customHeight="1">
      <c r="A1720" s="540"/>
      <c r="B1720" s="559"/>
      <c r="C1720" s="209"/>
      <c r="D1720" s="239"/>
      <c r="E1720" s="239"/>
      <c r="F1720" s="239"/>
      <c r="G1720" s="237"/>
      <c r="K1720" s="207"/>
    </row>
    <row r="1721" spans="1:22" ht="12.75" customHeight="1" thickBot="1">
      <c r="A1721" s="541" t="s">
        <v>11</v>
      </c>
      <c r="B1721" s="534"/>
      <c r="C1721" s="534"/>
      <c r="D1721" s="534"/>
      <c r="E1721" s="534"/>
      <c r="F1721" s="530"/>
      <c r="G1721" s="253">
        <f>ROUNDUP((SUM(G1716:G1720)),2)</f>
        <v>171.6</v>
      </c>
      <c r="H1721" s="199"/>
      <c r="I1721" s="212"/>
      <c r="J1721" s="212"/>
      <c r="K1721" s="213"/>
      <c r="L1721" s="193"/>
      <c r="N1721" s="193"/>
      <c r="O1721" s="193"/>
      <c r="P1721" s="193"/>
      <c r="Q1721" s="193"/>
      <c r="R1721" s="193"/>
      <c r="S1721" s="193"/>
      <c r="T1721" s="193"/>
      <c r="U1721" s="193"/>
      <c r="V1721" s="193"/>
    </row>
    <row r="1722" spans="1:22" ht="12.75" customHeight="1" thickBot="1">
      <c r="A1722" s="542"/>
      <c r="B1722" s="543"/>
      <c r="C1722" s="543"/>
      <c r="D1722" s="543"/>
      <c r="E1722" s="543"/>
      <c r="F1722" s="543"/>
      <c r="G1722" s="543"/>
      <c r="H1722" s="543"/>
      <c r="I1722" s="543"/>
      <c r="J1722" s="543"/>
      <c r="K1722" s="544"/>
      <c r="L1722" s="193"/>
      <c r="M1722" s="193"/>
      <c r="N1722" s="193"/>
      <c r="O1722" s="193"/>
      <c r="P1722" s="193"/>
      <c r="Q1722" s="193"/>
      <c r="R1722" s="193"/>
      <c r="S1722" s="193"/>
      <c r="T1722" s="193"/>
      <c r="U1722" s="193"/>
      <c r="V1722" s="193"/>
    </row>
    <row r="1723" spans="1:22" ht="12.75" customHeight="1">
      <c r="A1723" s="214"/>
      <c r="B1723" s="215"/>
      <c r="C1723" s="215"/>
      <c r="D1723" s="215"/>
      <c r="E1723" s="215"/>
      <c r="F1723" s="215"/>
      <c r="G1723" s="215"/>
      <c r="H1723" s="215"/>
      <c r="I1723" s="215"/>
      <c r="J1723" s="215"/>
      <c r="K1723" s="216"/>
      <c r="L1723" s="193"/>
      <c r="M1723" s="193"/>
      <c r="N1723" s="193"/>
      <c r="O1723" s="193"/>
      <c r="P1723" s="193"/>
      <c r="Q1723" s="193"/>
      <c r="R1723" s="193"/>
      <c r="S1723" s="193"/>
      <c r="T1723" s="193"/>
      <c r="U1723" s="193"/>
      <c r="V1723" s="193"/>
    </row>
    <row r="1724" spans="1:22" ht="50.25" customHeight="1">
      <c r="A1724" s="545"/>
      <c r="B1724" s="546"/>
      <c r="C1724" s="546"/>
      <c r="D1724" s="546"/>
      <c r="E1724" s="546"/>
      <c r="F1724" s="546"/>
      <c r="G1724" s="546"/>
      <c r="H1724" s="546"/>
      <c r="I1724" s="546"/>
      <c r="J1724" s="193"/>
      <c r="K1724" s="217"/>
      <c r="L1724" s="193"/>
      <c r="M1724" s="193"/>
      <c r="N1724" s="193"/>
      <c r="O1724" s="193"/>
      <c r="P1724" s="193"/>
      <c r="Q1724" s="193"/>
      <c r="R1724" s="193"/>
      <c r="S1724" s="193"/>
      <c r="T1724" s="193"/>
      <c r="U1724" s="193"/>
      <c r="V1724" s="193"/>
    </row>
    <row r="1725" spans="1:22" ht="12.75" customHeight="1">
      <c r="A1725" s="547" t="s">
        <v>519</v>
      </c>
      <c r="B1725" s="546"/>
      <c r="C1725" s="546"/>
      <c r="D1725" s="219"/>
      <c r="E1725" s="219"/>
      <c r="F1725" s="548" t="s">
        <v>519</v>
      </c>
      <c r="G1725" s="546"/>
      <c r="H1725" s="546"/>
      <c r="I1725" s="219"/>
      <c r="J1725" s="193"/>
      <c r="K1725" s="217"/>
      <c r="L1725" s="193"/>
      <c r="M1725" s="193"/>
      <c r="N1725" s="193"/>
      <c r="O1725" s="193"/>
      <c r="P1725" s="193"/>
      <c r="Q1725" s="193"/>
      <c r="R1725" s="193"/>
      <c r="S1725" s="193"/>
      <c r="T1725" s="193"/>
      <c r="U1725" s="193"/>
      <c r="V1725" s="193"/>
    </row>
    <row r="1726" spans="1:22" ht="12.75" customHeight="1" thickBot="1">
      <c r="A1726" s="549" t="s">
        <v>520</v>
      </c>
      <c r="B1726" s="550"/>
      <c r="C1726" s="550"/>
      <c r="D1726" s="220"/>
      <c r="E1726" s="220"/>
      <c r="F1726" s="551" t="s">
        <v>520</v>
      </c>
      <c r="G1726" s="550"/>
      <c r="H1726" s="550"/>
      <c r="I1726" s="220"/>
      <c r="J1726" s="221"/>
      <c r="K1726" s="222"/>
      <c r="L1726" s="193"/>
      <c r="M1726" s="193"/>
      <c r="N1726" s="193"/>
      <c r="O1726" s="193"/>
      <c r="P1726" s="193"/>
      <c r="Q1726" s="193"/>
      <c r="R1726" s="193"/>
      <c r="S1726" s="193"/>
      <c r="T1726" s="193"/>
      <c r="U1726" s="193"/>
      <c r="V1726" s="193"/>
    </row>
    <row r="1727" spans="1:22" ht="12.75" customHeight="1">
      <c r="A1727" s="507" t="s">
        <v>508</v>
      </c>
      <c r="B1727" s="508"/>
      <c r="C1727" s="508"/>
      <c r="D1727" s="508"/>
      <c r="E1727" s="508"/>
      <c r="F1727" s="508"/>
      <c r="G1727" s="508"/>
      <c r="H1727" s="508"/>
      <c r="I1727" s="508"/>
      <c r="J1727" s="508"/>
      <c r="K1727" s="509"/>
      <c r="L1727" s="193"/>
      <c r="M1727" s="193"/>
      <c r="N1727" s="193"/>
      <c r="O1727" s="193"/>
      <c r="P1727" s="193"/>
      <c r="Q1727" s="193"/>
      <c r="R1727" s="193"/>
      <c r="S1727" s="193"/>
      <c r="T1727" s="193"/>
      <c r="U1727" s="193"/>
      <c r="V1727" s="193"/>
    </row>
    <row r="1728" spans="1:22" ht="12.75" customHeight="1" thickBot="1">
      <c r="A1728" s="510"/>
      <c r="B1728" s="511"/>
      <c r="C1728" s="511"/>
      <c r="D1728" s="511"/>
      <c r="E1728" s="511"/>
      <c r="F1728" s="511"/>
      <c r="G1728" s="511"/>
      <c r="H1728" s="511"/>
      <c r="I1728" s="511"/>
      <c r="J1728" s="511"/>
      <c r="K1728" s="512"/>
      <c r="L1728" s="193"/>
      <c r="M1728" s="193"/>
      <c r="N1728" s="193"/>
      <c r="O1728" s="193"/>
      <c r="P1728" s="193"/>
      <c r="Q1728" s="193"/>
      <c r="R1728" s="193"/>
      <c r="S1728" s="193"/>
      <c r="T1728" s="193"/>
      <c r="U1728" s="193"/>
      <c r="V1728" s="193"/>
    </row>
    <row r="1729" spans="1:22" ht="42" customHeight="1">
      <c r="A1729" s="195" t="s">
        <v>509</v>
      </c>
      <c r="B1729" s="513" t="str">
        <f>$B$3</f>
        <v>OPTIMIZACIÓN Y MEJORAMIENTO DE LOS SISTEMAS DE ACUEDUCTO EN EL ÁREA RURAL DEL MUNICIPIO DE TUNJA-BOYACÁ</v>
      </c>
      <c r="C1729" s="514"/>
      <c r="D1729" s="514"/>
      <c r="E1729" s="514"/>
      <c r="F1729" s="514"/>
      <c r="G1729" s="514"/>
      <c r="H1729" s="514"/>
      <c r="I1729" s="514"/>
      <c r="J1729" s="514"/>
      <c r="K1729" s="515"/>
      <c r="L1729" s="193"/>
      <c r="M1729" s="193"/>
      <c r="N1729" s="193"/>
      <c r="O1729" s="193"/>
      <c r="P1729" s="193"/>
      <c r="Q1729" s="193"/>
      <c r="R1729" s="193"/>
      <c r="S1729" s="193"/>
      <c r="T1729" s="193"/>
      <c r="U1729" s="193"/>
      <c r="V1729" s="193"/>
    </row>
    <row r="1730" spans="1:22" ht="12.75" customHeight="1">
      <c r="A1730" s="516" t="s">
        <v>510</v>
      </c>
      <c r="B1730" s="517"/>
      <c r="C1730" s="518"/>
      <c r="D1730" s="519"/>
      <c r="E1730" s="519"/>
      <c r="F1730" s="517"/>
      <c r="G1730" s="520" t="s">
        <v>511</v>
      </c>
      <c r="H1730" s="517"/>
      <c r="I1730" s="520"/>
      <c r="J1730" s="519"/>
      <c r="K1730" s="521"/>
      <c r="L1730" s="193"/>
      <c r="M1730" s="193"/>
      <c r="N1730" s="193"/>
      <c r="O1730" s="193"/>
      <c r="P1730" s="193"/>
      <c r="Q1730" s="193"/>
      <c r="R1730" s="193"/>
      <c r="S1730" s="193"/>
      <c r="T1730" s="193"/>
      <c r="U1730" s="193"/>
      <c r="V1730" s="193"/>
    </row>
    <row r="1731" spans="1:22" ht="39.75" customHeight="1" thickBot="1">
      <c r="A1731" s="196" t="s">
        <v>8</v>
      </c>
      <c r="B1731" s="522" t="s">
        <v>627</v>
      </c>
      <c r="C1731" s="523"/>
      <c r="D1731" s="524" t="s">
        <v>10</v>
      </c>
      <c r="E1731" s="525"/>
      <c r="F1731" s="523"/>
      <c r="G1731" s="526" t="s">
        <v>263</v>
      </c>
      <c r="H1731" s="525"/>
      <c r="I1731" s="525"/>
      <c r="J1731" s="197" t="s">
        <v>9</v>
      </c>
      <c r="K1731" s="198" t="s">
        <v>12</v>
      </c>
      <c r="L1731" s="193"/>
      <c r="M1731" s="193"/>
      <c r="N1731" s="193"/>
      <c r="O1731" s="193"/>
      <c r="P1731" s="193"/>
      <c r="Q1731" s="193"/>
      <c r="R1731" s="193"/>
      <c r="S1731" s="193"/>
      <c r="T1731" s="193"/>
      <c r="U1731" s="193"/>
      <c r="V1731" s="193"/>
    </row>
    <row r="1732" spans="1:22" ht="12.75" customHeight="1">
      <c r="A1732" s="527" t="s">
        <v>512</v>
      </c>
      <c r="B1732" s="528"/>
      <c r="C1732" s="531" t="s">
        <v>5</v>
      </c>
      <c r="D1732" s="533" t="s">
        <v>513</v>
      </c>
      <c r="E1732" s="534"/>
      <c r="F1732" s="530"/>
      <c r="G1732" s="531" t="s">
        <v>11</v>
      </c>
      <c r="H1732" s="535" t="s">
        <v>514</v>
      </c>
      <c r="I1732" s="511"/>
      <c r="J1732" s="511"/>
      <c r="K1732" s="512"/>
      <c r="L1732" s="193"/>
      <c r="M1732" s="193"/>
      <c r="N1732" s="193"/>
      <c r="O1732" s="193"/>
      <c r="P1732" s="193"/>
      <c r="Q1732" s="193"/>
      <c r="R1732" s="193"/>
      <c r="S1732" s="193"/>
      <c r="T1732" s="193"/>
      <c r="U1732" s="193"/>
      <c r="V1732" s="193"/>
    </row>
    <row r="1733" spans="1:22" ht="12.75" customHeight="1">
      <c r="A1733" s="510"/>
      <c r="B1733" s="528"/>
      <c r="C1733" s="558"/>
      <c r="D1733" s="226" t="s">
        <v>515</v>
      </c>
      <c r="E1733" s="226" t="s">
        <v>516</v>
      </c>
      <c r="F1733" s="226" t="s">
        <v>517</v>
      </c>
      <c r="G1733" s="558"/>
      <c r="H1733" s="536"/>
      <c r="I1733" s="534"/>
      <c r="J1733" s="534"/>
      <c r="K1733" s="537"/>
      <c r="L1733" s="193"/>
      <c r="M1733" s="193"/>
      <c r="N1733" s="193"/>
      <c r="O1733" s="193"/>
      <c r="P1733" s="193"/>
      <c r="Q1733" s="193"/>
      <c r="R1733" s="193"/>
      <c r="S1733" s="193"/>
      <c r="T1733" s="193"/>
      <c r="U1733" s="193"/>
      <c r="V1733" s="193"/>
    </row>
    <row r="1734" spans="1:22" ht="12.75" customHeight="1">
      <c r="A1734" s="540" t="s">
        <v>538</v>
      </c>
      <c r="B1734" s="559"/>
      <c r="C1734" s="209">
        <v>444.29</v>
      </c>
      <c r="D1734" s="208"/>
      <c r="E1734" s="210"/>
      <c r="F1734" s="208"/>
      <c r="G1734" s="237">
        <f>C1734</f>
        <v>444.29</v>
      </c>
      <c r="H1734" s="206"/>
      <c r="I1734" s="206"/>
      <c r="J1734" s="206"/>
      <c r="K1734" s="207"/>
      <c r="L1734" s="193"/>
      <c r="M1734" s="193"/>
      <c r="N1734" s="193"/>
      <c r="O1734" s="193"/>
      <c r="P1734" s="193"/>
      <c r="Q1734" s="193"/>
      <c r="R1734" s="193"/>
      <c r="S1734" s="193"/>
      <c r="T1734" s="193"/>
      <c r="U1734" s="193"/>
      <c r="V1734" s="193"/>
    </row>
    <row r="1735" spans="1:22" ht="12.75" customHeight="1">
      <c r="A1735" s="540"/>
      <c r="B1735" s="559"/>
      <c r="C1735" s="209"/>
      <c r="D1735" s="208"/>
      <c r="E1735" s="210"/>
      <c r="F1735" s="208"/>
      <c r="G1735" s="237"/>
      <c r="H1735" s="206"/>
      <c r="I1735" s="206"/>
      <c r="J1735" s="206"/>
      <c r="K1735" s="207"/>
      <c r="L1735" s="193"/>
      <c r="M1735" s="193"/>
      <c r="N1735" s="193"/>
      <c r="O1735" s="193"/>
      <c r="P1735" s="193"/>
      <c r="Q1735" s="193"/>
      <c r="R1735" s="193"/>
      <c r="S1735" s="193"/>
      <c r="T1735" s="193"/>
      <c r="U1735" s="193"/>
      <c r="V1735" s="193"/>
    </row>
    <row r="1736" spans="1:22" ht="12.75" customHeight="1">
      <c r="A1736" s="540"/>
      <c r="B1736" s="559"/>
      <c r="C1736" s="209"/>
      <c r="D1736" s="208"/>
      <c r="E1736" s="210"/>
      <c r="F1736" s="211"/>
      <c r="G1736" s="237"/>
      <c r="H1736" s="206"/>
      <c r="I1736" s="206"/>
      <c r="J1736" s="206"/>
      <c r="K1736" s="207"/>
      <c r="L1736" s="193"/>
      <c r="M1736" s="193"/>
      <c r="N1736" s="193"/>
      <c r="O1736" s="193"/>
      <c r="P1736" s="193"/>
      <c r="Q1736" s="193"/>
      <c r="R1736" s="193"/>
      <c r="S1736" s="193"/>
      <c r="T1736" s="193"/>
      <c r="U1736" s="193"/>
      <c r="V1736" s="193"/>
    </row>
    <row r="1737" spans="1:22" ht="12.75" customHeight="1">
      <c r="A1737" s="540"/>
      <c r="B1737" s="559"/>
      <c r="C1737" s="209"/>
      <c r="D1737" s="208"/>
      <c r="E1737" s="210"/>
      <c r="F1737" s="211"/>
      <c r="G1737" s="237"/>
      <c r="H1737" s="206"/>
      <c r="I1737" s="206"/>
      <c r="J1737" s="206"/>
      <c r="K1737" s="207"/>
      <c r="L1737" s="193"/>
      <c r="M1737" s="193"/>
      <c r="N1737" s="193"/>
      <c r="O1737" s="193"/>
      <c r="P1737" s="193"/>
      <c r="Q1737" s="193"/>
      <c r="R1737" s="193"/>
      <c r="S1737" s="193"/>
      <c r="T1737" s="193"/>
      <c r="U1737" s="193"/>
      <c r="V1737" s="193"/>
    </row>
    <row r="1738" spans="1:22" ht="15" customHeight="1">
      <c r="A1738" s="540"/>
      <c r="B1738" s="559"/>
      <c r="C1738" s="209"/>
      <c r="D1738" s="239"/>
      <c r="E1738" s="239"/>
      <c r="F1738" s="239"/>
      <c r="G1738" s="237"/>
      <c r="K1738" s="207"/>
    </row>
    <row r="1739" spans="1:22" ht="12.75" customHeight="1" thickBot="1">
      <c r="A1739" s="541" t="s">
        <v>11</v>
      </c>
      <c r="B1739" s="534"/>
      <c r="C1739" s="534"/>
      <c r="D1739" s="534"/>
      <c r="E1739" s="534"/>
      <c r="F1739" s="530"/>
      <c r="G1739" s="253">
        <f>ROUNDUP((SUM(G1734:G1738)),2)</f>
        <v>444.29</v>
      </c>
      <c r="H1739" s="199"/>
      <c r="I1739" s="212"/>
      <c r="J1739" s="212"/>
      <c r="K1739" s="213"/>
      <c r="L1739" s="193"/>
      <c r="N1739" s="193"/>
      <c r="O1739" s="193"/>
      <c r="P1739" s="193"/>
      <c r="Q1739" s="193"/>
      <c r="R1739" s="193"/>
      <c r="S1739" s="193"/>
      <c r="T1739" s="193"/>
      <c r="U1739" s="193"/>
      <c r="V1739" s="193"/>
    </row>
    <row r="1740" spans="1:22" ht="12.75" customHeight="1" thickBot="1">
      <c r="A1740" s="542"/>
      <c r="B1740" s="543"/>
      <c r="C1740" s="543"/>
      <c r="D1740" s="543"/>
      <c r="E1740" s="543"/>
      <c r="F1740" s="543"/>
      <c r="G1740" s="543"/>
      <c r="H1740" s="543"/>
      <c r="I1740" s="543"/>
      <c r="J1740" s="543"/>
      <c r="K1740" s="544"/>
      <c r="L1740" s="193"/>
      <c r="M1740" s="193"/>
      <c r="N1740" s="193"/>
      <c r="O1740" s="193"/>
      <c r="P1740" s="193"/>
      <c r="Q1740" s="193"/>
      <c r="R1740" s="193"/>
      <c r="S1740" s="193"/>
      <c r="T1740" s="193"/>
      <c r="U1740" s="193"/>
      <c r="V1740" s="193"/>
    </row>
    <row r="1741" spans="1:22" ht="12.75" customHeight="1">
      <c r="A1741" s="214"/>
      <c r="B1741" s="215"/>
      <c r="C1741" s="215"/>
      <c r="D1741" s="215"/>
      <c r="E1741" s="215"/>
      <c r="F1741" s="215"/>
      <c r="G1741" s="215"/>
      <c r="H1741" s="215"/>
      <c r="I1741" s="215"/>
      <c r="J1741" s="215"/>
      <c r="K1741" s="216"/>
      <c r="L1741" s="193"/>
      <c r="M1741" s="193"/>
      <c r="N1741" s="193"/>
      <c r="O1741" s="193"/>
      <c r="P1741" s="193"/>
      <c r="Q1741" s="193"/>
      <c r="R1741" s="193"/>
      <c r="S1741" s="193"/>
      <c r="T1741" s="193"/>
      <c r="U1741" s="193"/>
      <c r="V1741" s="193"/>
    </row>
    <row r="1742" spans="1:22" ht="50.25" customHeight="1">
      <c r="A1742" s="545"/>
      <c r="B1742" s="546"/>
      <c r="C1742" s="546"/>
      <c r="D1742" s="546"/>
      <c r="E1742" s="546"/>
      <c r="F1742" s="546"/>
      <c r="G1742" s="546"/>
      <c r="H1742" s="546"/>
      <c r="I1742" s="546"/>
      <c r="J1742" s="193"/>
      <c r="K1742" s="217"/>
      <c r="L1742" s="193"/>
      <c r="M1742" s="193"/>
      <c r="N1742" s="193"/>
      <c r="O1742" s="193"/>
      <c r="P1742" s="193"/>
      <c r="Q1742" s="193"/>
      <c r="R1742" s="193"/>
      <c r="S1742" s="193"/>
      <c r="T1742" s="193"/>
      <c r="U1742" s="193"/>
      <c r="V1742" s="193"/>
    </row>
    <row r="1743" spans="1:22" ht="12.75" customHeight="1">
      <c r="A1743" s="547" t="s">
        <v>519</v>
      </c>
      <c r="B1743" s="546"/>
      <c r="C1743" s="546"/>
      <c r="D1743" s="219"/>
      <c r="E1743" s="219"/>
      <c r="F1743" s="548" t="s">
        <v>519</v>
      </c>
      <c r="G1743" s="546"/>
      <c r="H1743" s="546"/>
      <c r="I1743" s="219"/>
      <c r="J1743" s="193"/>
      <c r="K1743" s="217"/>
      <c r="L1743" s="193"/>
      <c r="M1743" s="193"/>
      <c r="N1743" s="193"/>
      <c r="O1743" s="193"/>
      <c r="P1743" s="193"/>
      <c r="Q1743" s="193"/>
      <c r="R1743" s="193"/>
      <c r="S1743" s="193"/>
      <c r="T1743" s="193"/>
      <c r="U1743" s="193"/>
      <c r="V1743" s="193"/>
    </row>
    <row r="1744" spans="1:22" ht="12.75" customHeight="1" thickBot="1">
      <c r="A1744" s="549" t="s">
        <v>520</v>
      </c>
      <c r="B1744" s="550"/>
      <c r="C1744" s="550"/>
      <c r="D1744" s="220"/>
      <c r="E1744" s="220"/>
      <c r="F1744" s="551" t="s">
        <v>520</v>
      </c>
      <c r="G1744" s="550"/>
      <c r="H1744" s="550"/>
      <c r="I1744" s="220"/>
      <c r="J1744" s="221"/>
      <c r="K1744" s="222"/>
      <c r="L1744" s="193"/>
      <c r="M1744" s="193"/>
      <c r="N1744" s="193"/>
      <c r="O1744" s="193"/>
      <c r="P1744" s="193"/>
      <c r="Q1744" s="193"/>
      <c r="R1744" s="193"/>
      <c r="S1744" s="193"/>
      <c r="T1744" s="193"/>
      <c r="U1744" s="193"/>
      <c r="V1744" s="193"/>
    </row>
    <row r="1745" spans="1:22" ht="12.75" customHeight="1">
      <c r="A1745" s="507" t="s">
        <v>508</v>
      </c>
      <c r="B1745" s="508"/>
      <c r="C1745" s="508"/>
      <c r="D1745" s="508"/>
      <c r="E1745" s="508"/>
      <c r="F1745" s="508"/>
      <c r="G1745" s="508"/>
      <c r="H1745" s="508"/>
      <c r="I1745" s="508"/>
      <c r="J1745" s="508"/>
      <c r="K1745" s="509"/>
      <c r="L1745" s="193"/>
      <c r="M1745" s="193"/>
      <c r="N1745" s="193"/>
      <c r="O1745" s="193"/>
      <c r="P1745" s="193"/>
      <c r="Q1745" s="193"/>
      <c r="R1745" s="193"/>
      <c r="S1745" s="193"/>
      <c r="T1745" s="193"/>
      <c r="U1745" s="193"/>
      <c r="V1745" s="193"/>
    </row>
    <row r="1746" spans="1:22" ht="12.75" customHeight="1" thickBot="1">
      <c r="A1746" s="510"/>
      <c r="B1746" s="511"/>
      <c r="C1746" s="511"/>
      <c r="D1746" s="511"/>
      <c r="E1746" s="511"/>
      <c r="F1746" s="511"/>
      <c r="G1746" s="511"/>
      <c r="H1746" s="511"/>
      <c r="I1746" s="511"/>
      <c r="J1746" s="511"/>
      <c r="K1746" s="512"/>
      <c r="L1746" s="193"/>
      <c r="M1746" s="193"/>
      <c r="N1746" s="193"/>
      <c r="O1746" s="193"/>
      <c r="P1746" s="193"/>
      <c r="Q1746" s="193"/>
      <c r="R1746" s="193"/>
      <c r="S1746" s="193"/>
      <c r="T1746" s="193"/>
      <c r="U1746" s="193"/>
      <c r="V1746" s="193"/>
    </row>
    <row r="1747" spans="1:22" ht="42" customHeight="1">
      <c r="A1747" s="195" t="s">
        <v>509</v>
      </c>
      <c r="B1747" s="513" t="str">
        <f>$B$3</f>
        <v>OPTIMIZACIÓN Y MEJORAMIENTO DE LOS SISTEMAS DE ACUEDUCTO EN EL ÁREA RURAL DEL MUNICIPIO DE TUNJA-BOYACÁ</v>
      </c>
      <c r="C1747" s="514"/>
      <c r="D1747" s="514"/>
      <c r="E1747" s="514"/>
      <c r="F1747" s="514"/>
      <c r="G1747" s="514"/>
      <c r="H1747" s="514"/>
      <c r="I1747" s="514"/>
      <c r="J1747" s="514"/>
      <c r="K1747" s="515"/>
      <c r="L1747" s="193"/>
      <c r="M1747" s="193"/>
      <c r="N1747" s="193"/>
      <c r="O1747" s="193"/>
      <c r="P1747" s="193"/>
      <c r="Q1747" s="193"/>
      <c r="R1747" s="193"/>
      <c r="S1747" s="193"/>
      <c r="T1747" s="193"/>
      <c r="U1747" s="193"/>
      <c r="V1747" s="193"/>
    </row>
    <row r="1748" spans="1:22" ht="12.75" customHeight="1">
      <c r="A1748" s="516" t="s">
        <v>510</v>
      </c>
      <c r="B1748" s="517"/>
      <c r="C1748" s="518"/>
      <c r="D1748" s="519"/>
      <c r="E1748" s="519"/>
      <c r="F1748" s="517"/>
      <c r="G1748" s="520" t="s">
        <v>511</v>
      </c>
      <c r="H1748" s="517"/>
      <c r="I1748" s="520"/>
      <c r="J1748" s="519"/>
      <c r="K1748" s="521"/>
      <c r="L1748" s="193"/>
      <c r="M1748" s="193"/>
      <c r="N1748" s="193"/>
      <c r="O1748" s="193"/>
      <c r="P1748" s="193"/>
      <c r="Q1748" s="193"/>
      <c r="R1748" s="193"/>
      <c r="S1748" s="193"/>
      <c r="T1748" s="193"/>
      <c r="U1748" s="193"/>
      <c r="V1748" s="193"/>
    </row>
    <row r="1749" spans="1:22" ht="39.75" customHeight="1" thickBot="1">
      <c r="A1749" s="196" t="s">
        <v>8</v>
      </c>
      <c r="B1749" s="522" t="s">
        <v>378</v>
      </c>
      <c r="C1749" s="523"/>
      <c r="D1749" s="524" t="s">
        <v>10</v>
      </c>
      <c r="E1749" s="525"/>
      <c r="F1749" s="523"/>
      <c r="G1749" s="526" t="s">
        <v>265</v>
      </c>
      <c r="H1749" s="525"/>
      <c r="I1749" s="525"/>
      <c r="J1749" s="197" t="s">
        <v>9</v>
      </c>
      <c r="K1749" s="198" t="s">
        <v>9</v>
      </c>
      <c r="L1749" s="193"/>
      <c r="M1749" s="193"/>
      <c r="N1749" s="193"/>
      <c r="O1749" s="193"/>
      <c r="P1749" s="193"/>
      <c r="Q1749" s="193"/>
      <c r="R1749" s="193"/>
      <c r="S1749" s="193"/>
      <c r="T1749" s="193"/>
      <c r="U1749" s="193"/>
      <c r="V1749" s="193"/>
    </row>
    <row r="1750" spans="1:22" ht="12.75" customHeight="1">
      <c r="A1750" s="527" t="s">
        <v>512</v>
      </c>
      <c r="B1750" s="528"/>
      <c r="C1750" s="531" t="s">
        <v>5</v>
      </c>
      <c r="D1750" s="533" t="s">
        <v>513</v>
      </c>
      <c r="E1750" s="534"/>
      <c r="F1750" s="530"/>
      <c r="G1750" s="531" t="s">
        <v>11</v>
      </c>
      <c r="H1750" s="535" t="s">
        <v>514</v>
      </c>
      <c r="I1750" s="511"/>
      <c r="J1750" s="511"/>
      <c r="K1750" s="512"/>
      <c r="L1750" s="193"/>
      <c r="M1750" s="193"/>
      <c r="N1750" s="193"/>
      <c r="O1750" s="193"/>
      <c r="P1750" s="193"/>
      <c r="Q1750" s="193"/>
      <c r="R1750" s="193"/>
      <c r="S1750" s="193"/>
      <c r="T1750" s="193"/>
      <c r="U1750" s="193"/>
      <c r="V1750" s="193"/>
    </row>
    <row r="1751" spans="1:22" ht="12.75" customHeight="1">
      <c r="A1751" s="510"/>
      <c r="B1751" s="528"/>
      <c r="C1751" s="558"/>
      <c r="D1751" s="226" t="s">
        <v>515</v>
      </c>
      <c r="E1751" s="226" t="s">
        <v>539</v>
      </c>
      <c r="F1751" s="226" t="s">
        <v>540</v>
      </c>
      <c r="G1751" s="558"/>
      <c r="H1751" s="536"/>
      <c r="I1751" s="534"/>
      <c r="J1751" s="534"/>
      <c r="K1751" s="537"/>
      <c r="L1751" s="193"/>
      <c r="M1751" s="193"/>
      <c r="N1751" s="193"/>
      <c r="O1751" s="193"/>
      <c r="P1751" s="193"/>
      <c r="Q1751" s="193"/>
      <c r="R1751" s="193"/>
      <c r="S1751" s="193"/>
      <c r="T1751" s="193"/>
      <c r="U1751" s="193"/>
      <c r="V1751" s="193"/>
    </row>
    <row r="1752" spans="1:22" ht="12.75" customHeight="1">
      <c r="A1752" s="565" t="s">
        <v>541</v>
      </c>
      <c r="B1752" s="562"/>
      <c r="C1752" s="209">
        <v>9</v>
      </c>
      <c r="D1752" s="208"/>
      <c r="E1752" s="210"/>
      <c r="F1752" s="229"/>
      <c r="G1752" s="237">
        <f>C1752</f>
        <v>9</v>
      </c>
      <c r="H1752" s="206"/>
      <c r="I1752" s="206"/>
      <c r="J1752" s="206"/>
      <c r="K1752" s="207"/>
      <c r="L1752" s="193"/>
      <c r="M1752" s="193"/>
      <c r="N1752" s="193"/>
      <c r="O1752" s="193"/>
      <c r="P1752" s="193"/>
      <c r="Q1752" s="193"/>
      <c r="R1752" s="193"/>
      <c r="S1752" s="193"/>
      <c r="T1752" s="193"/>
      <c r="U1752" s="193"/>
      <c r="V1752" s="193"/>
    </row>
    <row r="1753" spans="1:22" ht="12.75" customHeight="1">
      <c r="A1753" s="561"/>
      <c r="B1753" s="562"/>
      <c r="C1753" s="209"/>
      <c r="D1753" s="208"/>
      <c r="E1753" s="210"/>
      <c r="F1753" s="229"/>
      <c r="G1753" s="237"/>
      <c r="H1753" s="206"/>
      <c r="I1753" s="206"/>
      <c r="J1753" s="206"/>
      <c r="K1753" s="207"/>
      <c r="L1753" s="193"/>
      <c r="M1753" s="193"/>
      <c r="N1753" s="193"/>
      <c r="O1753" s="193"/>
      <c r="P1753" s="193"/>
      <c r="Q1753" s="193"/>
      <c r="R1753" s="193"/>
      <c r="S1753" s="193"/>
      <c r="T1753" s="193"/>
      <c r="U1753" s="193"/>
      <c r="V1753" s="193"/>
    </row>
    <row r="1754" spans="1:22" ht="12.75" customHeight="1">
      <c r="A1754" s="561"/>
      <c r="B1754" s="562"/>
      <c r="C1754" s="209"/>
      <c r="D1754" s="208"/>
      <c r="E1754" s="210"/>
      <c r="F1754" s="229"/>
      <c r="G1754" s="237"/>
      <c r="H1754" s="206"/>
      <c r="I1754" s="206"/>
      <c r="J1754" s="206"/>
      <c r="K1754" s="207"/>
      <c r="L1754" s="193"/>
      <c r="M1754" s="193"/>
      <c r="N1754" s="193"/>
      <c r="O1754" s="193"/>
      <c r="P1754" s="193"/>
      <c r="Q1754" s="193"/>
      <c r="R1754" s="193"/>
      <c r="S1754" s="193"/>
      <c r="T1754" s="193"/>
      <c r="U1754" s="193"/>
      <c r="V1754" s="193"/>
    </row>
    <row r="1755" spans="1:22" ht="15" customHeight="1">
      <c r="A1755" s="540"/>
      <c r="B1755" s="559"/>
      <c r="C1755" s="209"/>
      <c r="D1755" s="239"/>
      <c r="E1755" s="239"/>
      <c r="F1755" s="239"/>
      <c r="G1755" s="237"/>
      <c r="K1755" s="207"/>
    </row>
    <row r="1756" spans="1:22" ht="12.75" customHeight="1" thickBot="1">
      <c r="A1756" s="541" t="s">
        <v>11</v>
      </c>
      <c r="B1756" s="534"/>
      <c r="C1756" s="534"/>
      <c r="D1756" s="534"/>
      <c r="E1756" s="534"/>
      <c r="F1756" s="530"/>
      <c r="G1756" s="253">
        <f>ROUNDUP((SUM(G1752:G1755)),2)</f>
        <v>9</v>
      </c>
      <c r="H1756" s="199"/>
      <c r="I1756" s="212"/>
      <c r="J1756" s="212"/>
      <c r="K1756" s="213"/>
      <c r="L1756" s="193"/>
      <c r="N1756" s="193"/>
      <c r="O1756" s="193"/>
      <c r="P1756" s="193"/>
      <c r="Q1756" s="193"/>
      <c r="R1756" s="193"/>
      <c r="S1756" s="193"/>
      <c r="T1756" s="193"/>
      <c r="U1756" s="193"/>
      <c r="V1756" s="193"/>
    </row>
    <row r="1757" spans="1:22" ht="12.75" customHeight="1" thickBot="1">
      <c r="A1757" s="542"/>
      <c r="B1757" s="543"/>
      <c r="C1757" s="543"/>
      <c r="D1757" s="543"/>
      <c r="E1757" s="543"/>
      <c r="F1757" s="543"/>
      <c r="G1757" s="543"/>
      <c r="H1757" s="543"/>
      <c r="I1757" s="543"/>
      <c r="J1757" s="543"/>
      <c r="K1757" s="544"/>
      <c r="L1757" s="193"/>
      <c r="M1757" s="193"/>
      <c r="N1757" s="193"/>
      <c r="O1757" s="193"/>
      <c r="P1757" s="193"/>
      <c r="Q1757" s="193"/>
      <c r="R1757" s="193"/>
      <c r="S1757" s="193"/>
      <c r="T1757" s="193"/>
      <c r="U1757" s="193"/>
      <c r="V1757" s="193"/>
    </row>
    <row r="1758" spans="1:22" ht="12.75" customHeight="1">
      <c r="A1758" s="214"/>
      <c r="B1758" s="215"/>
      <c r="C1758" s="215"/>
      <c r="D1758" s="215"/>
      <c r="E1758" s="215"/>
      <c r="F1758" s="215"/>
      <c r="G1758" s="215"/>
      <c r="H1758" s="215"/>
      <c r="I1758" s="215"/>
      <c r="J1758" s="215"/>
      <c r="K1758" s="216"/>
      <c r="L1758" s="193"/>
      <c r="M1758" s="193"/>
      <c r="N1758" s="193"/>
      <c r="O1758" s="193"/>
      <c r="P1758" s="193"/>
      <c r="Q1758" s="193"/>
      <c r="R1758" s="193"/>
      <c r="S1758" s="193"/>
      <c r="T1758" s="193"/>
      <c r="U1758" s="193"/>
      <c r="V1758" s="193"/>
    </row>
    <row r="1759" spans="1:22" ht="50.25" customHeight="1">
      <c r="A1759" s="545"/>
      <c r="B1759" s="546"/>
      <c r="C1759" s="546"/>
      <c r="D1759" s="546"/>
      <c r="E1759" s="546"/>
      <c r="F1759" s="546"/>
      <c r="G1759" s="546"/>
      <c r="H1759" s="546"/>
      <c r="I1759" s="546"/>
      <c r="J1759" s="193"/>
      <c r="K1759" s="217"/>
      <c r="L1759" s="193"/>
      <c r="M1759" s="193"/>
      <c r="N1759" s="193"/>
      <c r="O1759" s="193"/>
      <c r="P1759" s="193"/>
      <c r="Q1759" s="193"/>
      <c r="R1759" s="193"/>
      <c r="S1759" s="193"/>
      <c r="T1759" s="193"/>
      <c r="U1759" s="193"/>
      <c r="V1759" s="193"/>
    </row>
    <row r="1760" spans="1:22" ht="12.75" customHeight="1">
      <c r="A1760" s="547" t="s">
        <v>519</v>
      </c>
      <c r="B1760" s="546"/>
      <c r="C1760" s="546"/>
      <c r="D1760" s="219"/>
      <c r="E1760" s="219"/>
      <c r="F1760" s="548" t="s">
        <v>519</v>
      </c>
      <c r="G1760" s="546"/>
      <c r="H1760" s="546"/>
      <c r="I1760" s="219"/>
      <c r="J1760" s="193"/>
      <c r="K1760" s="217"/>
      <c r="L1760" s="193"/>
      <c r="M1760" s="193"/>
      <c r="N1760" s="193"/>
      <c r="O1760" s="193"/>
      <c r="P1760" s="193"/>
      <c r="Q1760" s="193"/>
      <c r="R1760" s="193"/>
      <c r="S1760" s="193"/>
      <c r="T1760" s="193"/>
      <c r="U1760" s="193"/>
      <c r="V1760" s="193"/>
    </row>
    <row r="1761" spans="1:22" ht="12.6" customHeight="1" thickBot="1">
      <c r="A1761" s="549" t="s">
        <v>520</v>
      </c>
      <c r="B1761" s="550"/>
      <c r="C1761" s="550"/>
      <c r="D1761" s="220"/>
      <c r="E1761" s="220"/>
      <c r="F1761" s="551" t="s">
        <v>520</v>
      </c>
      <c r="G1761" s="550"/>
      <c r="H1761" s="550"/>
      <c r="I1761" s="220"/>
      <c r="J1761" s="221"/>
      <c r="K1761" s="222"/>
      <c r="L1761" s="193"/>
      <c r="M1761" s="193"/>
      <c r="N1761" s="193"/>
      <c r="O1761" s="193"/>
      <c r="P1761" s="193"/>
      <c r="Q1761" s="193"/>
      <c r="R1761" s="193"/>
      <c r="S1761" s="193"/>
      <c r="T1761" s="193"/>
      <c r="U1761" s="193"/>
      <c r="V1761" s="193"/>
    </row>
    <row r="1762" spans="1:22" ht="12.75" customHeight="1">
      <c r="A1762" s="507" t="s">
        <v>508</v>
      </c>
      <c r="B1762" s="508"/>
      <c r="C1762" s="508"/>
      <c r="D1762" s="508"/>
      <c r="E1762" s="508"/>
      <c r="F1762" s="508"/>
      <c r="G1762" s="508"/>
      <c r="H1762" s="508"/>
      <c r="I1762" s="508"/>
      <c r="J1762" s="508"/>
      <c r="K1762" s="509"/>
      <c r="L1762" s="193"/>
      <c r="M1762" s="193"/>
      <c r="N1762" s="193"/>
      <c r="O1762" s="193"/>
      <c r="P1762" s="193"/>
      <c r="Q1762" s="193"/>
      <c r="R1762" s="193"/>
      <c r="S1762" s="193"/>
      <c r="T1762" s="193"/>
      <c r="U1762" s="193"/>
      <c r="V1762" s="193"/>
    </row>
    <row r="1763" spans="1:22" ht="12.75" customHeight="1" thickBot="1">
      <c r="A1763" s="510"/>
      <c r="B1763" s="511"/>
      <c r="C1763" s="511"/>
      <c r="D1763" s="511"/>
      <c r="E1763" s="511"/>
      <c r="F1763" s="511"/>
      <c r="G1763" s="511"/>
      <c r="H1763" s="511"/>
      <c r="I1763" s="511"/>
      <c r="J1763" s="511"/>
      <c r="K1763" s="512"/>
      <c r="L1763" s="193"/>
      <c r="M1763" s="193"/>
      <c r="N1763" s="193"/>
      <c r="O1763" s="193"/>
      <c r="P1763" s="193"/>
      <c r="Q1763" s="193"/>
      <c r="R1763" s="193"/>
      <c r="S1763" s="193"/>
      <c r="T1763" s="193"/>
      <c r="U1763" s="193"/>
      <c r="V1763" s="193"/>
    </row>
    <row r="1764" spans="1:22" ht="42" customHeight="1">
      <c r="A1764" s="195" t="s">
        <v>509</v>
      </c>
      <c r="B1764" s="513" t="str">
        <f>$B$3</f>
        <v>OPTIMIZACIÓN Y MEJORAMIENTO DE LOS SISTEMAS DE ACUEDUCTO EN EL ÁREA RURAL DEL MUNICIPIO DE TUNJA-BOYACÁ</v>
      </c>
      <c r="C1764" s="514"/>
      <c r="D1764" s="514"/>
      <c r="E1764" s="514"/>
      <c r="F1764" s="514"/>
      <c r="G1764" s="514"/>
      <c r="H1764" s="514"/>
      <c r="I1764" s="514"/>
      <c r="J1764" s="514"/>
      <c r="K1764" s="515"/>
      <c r="L1764" s="193"/>
      <c r="M1764" s="193"/>
      <c r="N1764" s="193"/>
      <c r="O1764" s="193"/>
      <c r="P1764" s="193"/>
      <c r="Q1764" s="193"/>
      <c r="R1764" s="193"/>
      <c r="S1764" s="193"/>
      <c r="T1764" s="193"/>
      <c r="U1764" s="193"/>
      <c r="V1764" s="193"/>
    </row>
    <row r="1765" spans="1:22" ht="12.75" customHeight="1">
      <c r="A1765" s="516" t="s">
        <v>510</v>
      </c>
      <c r="B1765" s="517"/>
      <c r="C1765" s="518"/>
      <c r="D1765" s="519"/>
      <c r="E1765" s="519"/>
      <c r="F1765" s="517"/>
      <c r="G1765" s="520" t="s">
        <v>511</v>
      </c>
      <c r="H1765" s="517"/>
      <c r="I1765" s="520"/>
      <c r="J1765" s="519"/>
      <c r="K1765" s="521"/>
      <c r="L1765" s="193"/>
      <c r="M1765" s="193"/>
      <c r="N1765" s="193"/>
      <c r="O1765" s="193"/>
      <c r="P1765" s="193"/>
      <c r="Q1765" s="193"/>
      <c r="R1765" s="193"/>
      <c r="S1765" s="193"/>
      <c r="T1765" s="193"/>
      <c r="U1765" s="193"/>
      <c r="V1765" s="193"/>
    </row>
    <row r="1766" spans="1:22" ht="39.75" customHeight="1" thickBot="1">
      <c r="A1766" s="196" t="s">
        <v>8</v>
      </c>
      <c r="B1766" s="522" t="s">
        <v>629</v>
      </c>
      <c r="C1766" s="523"/>
      <c r="D1766" s="524" t="s">
        <v>10</v>
      </c>
      <c r="E1766" s="525"/>
      <c r="F1766" s="523"/>
      <c r="G1766" s="526" t="s">
        <v>266</v>
      </c>
      <c r="H1766" s="525"/>
      <c r="I1766" s="525"/>
      <c r="J1766" s="197" t="s">
        <v>9</v>
      </c>
      <c r="K1766" s="198" t="s">
        <v>9</v>
      </c>
      <c r="L1766" s="193"/>
      <c r="M1766" s="193"/>
      <c r="N1766" s="193"/>
      <c r="O1766" s="193"/>
      <c r="P1766" s="193"/>
      <c r="Q1766" s="193"/>
      <c r="R1766" s="193"/>
      <c r="S1766" s="193"/>
      <c r="T1766" s="193"/>
      <c r="U1766" s="193"/>
      <c r="V1766" s="193"/>
    </row>
    <row r="1767" spans="1:22" ht="12.75" customHeight="1">
      <c r="A1767" s="527" t="s">
        <v>512</v>
      </c>
      <c r="B1767" s="528"/>
      <c r="C1767" s="531" t="s">
        <v>5</v>
      </c>
      <c r="D1767" s="533" t="s">
        <v>513</v>
      </c>
      <c r="E1767" s="534"/>
      <c r="F1767" s="530"/>
      <c r="G1767" s="531" t="s">
        <v>11</v>
      </c>
      <c r="H1767" s="535" t="s">
        <v>514</v>
      </c>
      <c r="I1767" s="511"/>
      <c r="J1767" s="511"/>
      <c r="K1767" s="512"/>
      <c r="L1767" s="193"/>
      <c r="M1767" s="193"/>
      <c r="N1767" s="193"/>
      <c r="O1767" s="193"/>
      <c r="P1767" s="193"/>
      <c r="Q1767" s="193"/>
      <c r="R1767" s="193"/>
      <c r="S1767" s="193"/>
      <c r="T1767" s="193"/>
      <c r="U1767" s="193"/>
      <c r="V1767" s="193"/>
    </row>
    <row r="1768" spans="1:22" ht="12.75" customHeight="1">
      <c r="A1768" s="510"/>
      <c r="B1768" s="528"/>
      <c r="C1768" s="558"/>
      <c r="D1768" s="226" t="s">
        <v>542</v>
      </c>
      <c r="E1768" s="226" t="s">
        <v>516</v>
      </c>
      <c r="F1768" s="226" t="s">
        <v>517</v>
      </c>
      <c r="G1768" s="558"/>
      <c r="H1768" s="536"/>
      <c r="I1768" s="534"/>
      <c r="J1768" s="534"/>
      <c r="K1768" s="537"/>
      <c r="L1768" s="193"/>
      <c r="M1768" s="193"/>
      <c r="N1768" s="193"/>
      <c r="O1768" s="193"/>
      <c r="P1768" s="193"/>
      <c r="Q1768" s="193"/>
      <c r="R1768" s="193"/>
      <c r="S1768" s="193"/>
      <c r="T1768" s="193"/>
      <c r="U1768" s="193"/>
      <c r="V1768" s="193"/>
    </row>
    <row r="1769" spans="1:22" ht="12.75" customHeight="1">
      <c r="A1769" s="566" t="s">
        <v>556</v>
      </c>
      <c r="B1769" s="567"/>
      <c r="C1769" s="209">
        <v>5</v>
      </c>
      <c r="D1769" s="255"/>
      <c r="E1769" s="210"/>
      <c r="F1769" s="211"/>
      <c r="G1769" s="237">
        <f>C1769</f>
        <v>5</v>
      </c>
      <c r="H1769" s="206"/>
      <c r="I1769" s="206"/>
      <c r="J1769" s="206"/>
      <c r="K1769" s="207"/>
      <c r="L1769" s="193"/>
      <c r="M1769" s="193"/>
      <c r="N1769" s="193"/>
      <c r="O1769" s="193"/>
      <c r="P1769" s="193"/>
      <c r="Q1769" s="193"/>
      <c r="R1769" s="193"/>
      <c r="S1769" s="193"/>
      <c r="T1769" s="193"/>
      <c r="U1769" s="193"/>
      <c r="V1769" s="193"/>
    </row>
    <row r="1770" spans="1:22" ht="12.75" customHeight="1">
      <c r="A1770" s="568"/>
      <c r="B1770" s="567"/>
      <c r="C1770" s="209"/>
      <c r="D1770" s="255"/>
      <c r="E1770" s="210"/>
      <c r="F1770" s="211"/>
      <c r="G1770" s="237"/>
      <c r="H1770" s="206"/>
      <c r="I1770" s="206"/>
      <c r="J1770" s="206"/>
      <c r="K1770" s="207"/>
      <c r="L1770" s="193"/>
      <c r="M1770" s="193"/>
      <c r="N1770" s="193"/>
      <c r="O1770" s="193"/>
      <c r="P1770" s="193"/>
      <c r="Q1770" s="193"/>
      <c r="R1770" s="193"/>
      <c r="S1770" s="193"/>
      <c r="T1770" s="193"/>
      <c r="U1770" s="193"/>
      <c r="V1770" s="193"/>
    </row>
    <row r="1771" spans="1:22" ht="12.75" customHeight="1">
      <c r="A1771" s="540"/>
      <c r="B1771" s="559"/>
      <c r="C1771" s="209"/>
      <c r="D1771" s="208"/>
      <c r="E1771" s="210"/>
      <c r="F1771" s="211"/>
      <c r="G1771" s="237"/>
      <c r="H1771" s="206"/>
      <c r="I1771" s="206"/>
      <c r="J1771" s="206"/>
      <c r="K1771" s="207"/>
      <c r="L1771" s="193"/>
      <c r="M1771" s="193"/>
      <c r="N1771" s="193"/>
      <c r="O1771" s="193"/>
      <c r="P1771" s="193"/>
      <c r="Q1771" s="193"/>
      <c r="R1771" s="193"/>
      <c r="S1771" s="193"/>
      <c r="T1771" s="193"/>
      <c r="U1771" s="193"/>
      <c r="V1771" s="193"/>
    </row>
    <row r="1772" spans="1:22" ht="12.75" customHeight="1">
      <c r="A1772" s="540"/>
      <c r="B1772" s="559"/>
      <c r="C1772" s="209"/>
      <c r="D1772" s="208"/>
      <c r="E1772" s="210"/>
      <c r="F1772" s="211"/>
      <c r="G1772" s="237"/>
      <c r="H1772" s="206"/>
      <c r="I1772" s="206"/>
      <c r="J1772" s="206"/>
      <c r="K1772" s="207"/>
      <c r="L1772" s="193"/>
      <c r="M1772" s="193"/>
      <c r="N1772" s="193"/>
      <c r="O1772" s="193"/>
      <c r="P1772" s="193"/>
      <c r="Q1772" s="193"/>
      <c r="R1772" s="193"/>
      <c r="S1772" s="193"/>
      <c r="T1772" s="193"/>
      <c r="U1772" s="193"/>
      <c r="V1772" s="193"/>
    </row>
    <row r="1773" spans="1:22" ht="15" customHeight="1">
      <c r="A1773" s="540"/>
      <c r="B1773" s="559"/>
      <c r="C1773" s="209"/>
      <c r="D1773" s="239"/>
      <c r="E1773" s="239"/>
      <c r="F1773" s="239"/>
      <c r="G1773" s="237"/>
      <c r="K1773" s="207"/>
    </row>
    <row r="1774" spans="1:22" ht="12.75" customHeight="1" thickBot="1">
      <c r="A1774" s="541" t="s">
        <v>11</v>
      </c>
      <c r="B1774" s="534"/>
      <c r="C1774" s="534"/>
      <c r="D1774" s="534"/>
      <c r="E1774" s="534"/>
      <c r="F1774" s="530"/>
      <c r="G1774" s="253">
        <f>ROUNDUP((SUM(G1769:G1773)),2)</f>
        <v>5</v>
      </c>
      <c r="H1774" s="199"/>
      <c r="I1774" s="212"/>
      <c r="J1774" s="212"/>
      <c r="K1774" s="213"/>
      <c r="L1774" s="193"/>
      <c r="N1774" s="193"/>
      <c r="O1774" s="193"/>
      <c r="P1774" s="193"/>
      <c r="Q1774" s="193"/>
      <c r="R1774" s="193"/>
      <c r="S1774" s="193"/>
      <c r="T1774" s="193"/>
      <c r="U1774" s="193"/>
      <c r="V1774" s="193"/>
    </row>
    <row r="1775" spans="1:22" ht="12.75" customHeight="1" thickBot="1">
      <c r="A1775" s="542"/>
      <c r="B1775" s="543"/>
      <c r="C1775" s="543"/>
      <c r="D1775" s="543"/>
      <c r="E1775" s="543"/>
      <c r="F1775" s="543"/>
      <c r="G1775" s="543"/>
      <c r="H1775" s="543"/>
      <c r="I1775" s="543"/>
      <c r="J1775" s="543"/>
      <c r="K1775" s="544"/>
      <c r="L1775" s="193"/>
      <c r="M1775" s="193"/>
      <c r="N1775" s="193"/>
      <c r="O1775" s="193"/>
      <c r="P1775" s="193"/>
      <c r="Q1775" s="193"/>
      <c r="R1775" s="193"/>
      <c r="S1775" s="193"/>
      <c r="T1775" s="193"/>
      <c r="U1775" s="193"/>
      <c r="V1775" s="193"/>
    </row>
    <row r="1776" spans="1:22" ht="12.75" customHeight="1">
      <c r="A1776" s="214"/>
      <c r="B1776" s="215"/>
      <c r="C1776" s="215"/>
      <c r="D1776" s="215"/>
      <c r="E1776" s="215"/>
      <c r="F1776" s="215"/>
      <c r="G1776" s="215"/>
      <c r="H1776" s="215"/>
      <c r="I1776" s="215"/>
      <c r="J1776" s="215"/>
      <c r="K1776" s="216"/>
      <c r="L1776" s="193"/>
      <c r="M1776" s="193"/>
      <c r="N1776" s="193"/>
      <c r="O1776" s="193"/>
      <c r="P1776" s="193"/>
      <c r="Q1776" s="193"/>
      <c r="R1776" s="193"/>
      <c r="S1776" s="193"/>
      <c r="T1776" s="193"/>
      <c r="U1776" s="193"/>
      <c r="V1776" s="193"/>
    </row>
    <row r="1777" spans="1:22" ht="50.25" customHeight="1">
      <c r="A1777" s="545"/>
      <c r="B1777" s="546"/>
      <c r="C1777" s="546"/>
      <c r="D1777" s="546"/>
      <c r="E1777" s="546"/>
      <c r="F1777" s="546"/>
      <c r="G1777" s="546"/>
      <c r="H1777" s="546"/>
      <c r="I1777" s="546"/>
      <c r="J1777" s="193"/>
      <c r="K1777" s="217"/>
      <c r="L1777" s="193"/>
      <c r="M1777" s="193"/>
      <c r="N1777" s="193"/>
      <c r="O1777" s="193"/>
      <c r="P1777" s="193"/>
      <c r="Q1777" s="193"/>
      <c r="R1777" s="193"/>
      <c r="S1777" s="193"/>
      <c r="T1777" s="193"/>
      <c r="U1777" s="193"/>
      <c r="V1777" s="193"/>
    </row>
    <row r="1778" spans="1:22" ht="12.75" customHeight="1">
      <c r="A1778" s="547" t="s">
        <v>519</v>
      </c>
      <c r="B1778" s="546"/>
      <c r="C1778" s="546"/>
      <c r="D1778" s="219"/>
      <c r="E1778" s="219"/>
      <c r="F1778" s="548" t="s">
        <v>519</v>
      </c>
      <c r="G1778" s="546"/>
      <c r="H1778" s="546"/>
      <c r="I1778" s="219"/>
      <c r="J1778" s="193"/>
      <c r="K1778" s="217"/>
      <c r="L1778" s="193"/>
      <c r="M1778" s="193"/>
      <c r="N1778" s="193"/>
      <c r="O1778" s="193"/>
      <c r="P1778" s="193"/>
      <c r="Q1778" s="193"/>
      <c r="R1778" s="193"/>
      <c r="S1778" s="193"/>
      <c r="T1778" s="193"/>
      <c r="U1778" s="193"/>
      <c r="V1778" s="193"/>
    </row>
    <row r="1779" spans="1:22" ht="12.75" customHeight="1" thickBot="1">
      <c r="A1779" s="549" t="s">
        <v>520</v>
      </c>
      <c r="B1779" s="550"/>
      <c r="C1779" s="550"/>
      <c r="D1779" s="220"/>
      <c r="E1779" s="220"/>
      <c r="F1779" s="551" t="s">
        <v>520</v>
      </c>
      <c r="G1779" s="550"/>
      <c r="H1779" s="550"/>
      <c r="I1779" s="220"/>
      <c r="J1779" s="221"/>
      <c r="K1779" s="222"/>
      <c r="L1779" s="193"/>
      <c r="M1779" s="193"/>
      <c r="N1779" s="193"/>
      <c r="O1779" s="193"/>
      <c r="P1779" s="193"/>
      <c r="Q1779" s="193"/>
      <c r="R1779" s="193"/>
      <c r="S1779" s="193"/>
      <c r="T1779" s="193"/>
      <c r="U1779" s="193"/>
      <c r="V1779" s="193"/>
    </row>
    <row r="1780" spans="1:22" ht="12.75" customHeight="1">
      <c r="A1780" s="507" t="s">
        <v>508</v>
      </c>
      <c r="B1780" s="508"/>
      <c r="C1780" s="508"/>
      <c r="D1780" s="508"/>
      <c r="E1780" s="508"/>
      <c r="F1780" s="508"/>
      <c r="G1780" s="508"/>
      <c r="H1780" s="508"/>
      <c r="I1780" s="508"/>
      <c r="J1780" s="508"/>
      <c r="K1780" s="509"/>
      <c r="L1780" s="193"/>
      <c r="M1780" s="193"/>
      <c r="N1780" s="193"/>
      <c r="O1780" s="193"/>
      <c r="P1780" s="193"/>
      <c r="Q1780" s="193"/>
      <c r="R1780" s="193"/>
      <c r="S1780" s="193"/>
      <c r="T1780" s="193"/>
      <c r="U1780" s="193"/>
      <c r="V1780" s="193"/>
    </row>
    <row r="1781" spans="1:22" ht="12.75" customHeight="1" thickBot="1">
      <c r="A1781" s="510"/>
      <c r="B1781" s="511"/>
      <c r="C1781" s="511"/>
      <c r="D1781" s="511"/>
      <c r="E1781" s="511"/>
      <c r="F1781" s="511"/>
      <c r="G1781" s="511"/>
      <c r="H1781" s="511"/>
      <c r="I1781" s="511"/>
      <c r="J1781" s="511"/>
      <c r="K1781" s="512"/>
      <c r="L1781" s="193"/>
      <c r="M1781" s="193"/>
      <c r="N1781" s="193"/>
      <c r="O1781" s="193"/>
      <c r="P1781" s="193"/>
      <c r="Q1781" s="193"/>
      <c r="R1781" s="193"/>
      <c r="S1781" s="193"/>
      <c r="T1781" s="193"/>
      <c r="U1781" s="193"/>
      <c r="V1781" s="193"/>
    </row>
    <row r="1782" spans="1:22" ht="42" customHeight="1">
      <c r="A1782" s="195" t="s">
        <v>509</v>
      </c>
      <c r="B1782" s="513" t="str">
        <f>$B$3</f>
        <v>OPTIMIZACIÓN Y MEJORAMIENTO DE LOS SISTEMAS DE ACUEDUCTO EN EL ÁREA RURAL DEL MUNICIPIO DE TUNJA-BOYACÁ</v>
      </c>
      <c r="C1782" s="514"/>
      <c r="D1782" s="514"/>
      <c r="E1782" s="514"/>
      <c r="F1782" s="514"/>
      <c r="G1782" s="514"/>
      <c r="H1782" s="514"/>
      <c r="I1782" s="514"/>
      <c r="J1782" s="514"/>
      <c r="K1782" s="515"/>
      <c r="L1782" s="193"/>
      <c r="M1782" s="193"/>
      <c r="N1782" s="193"/>
      <c r="O1782" s="193"/>
      <c r="P1782" s="193"/>
      <c r="Q1782" s="193"/>
      <c r="R1782" s="193"/>
      <c r="S1782" s="193"/>
      <c r="T1782" s="193"/>
      <c r="U1782" s="193"/>
      <c r="V1782" s="193"/>
    </row>
    <row r="1783" spans="1:22" ht="12.75" customHeight="1">
      <c r="A1783" s="516" t="s">
        <v>510</v>
      </c>
      <c r="B1783" s="517"/>
      <c r="C1783" s="518"/>
      <c r="D1783" s="519"/>
      <c r="E1783" s="519"/>
      <c r="F1783" s="517"/>
      <c r="G1783" s="520" t="s">
        <v>511</v>
      </c>
      <c r="H1783" s="517"/>
      <c r="I1783" s="520"/>
      <c r="J1783" s="519"/>
      <c r="K1783" s="521"/>
      <c r="L1783" s="193"/>
      <c r="M1783" s="193"/>
      <c r="N1783" s="193"/>
      <c r="O1783" s="193"/>
      <c r="P1783" s="193"/>
      <c r="Q1783" s="193"/>
      <c r="R1783" s="193"/>
      <c r="S1783" s="193"/>
      <c r="T1783" s="193"/>
      <c r="U1783" s="193"/>
      <c r="V1783" s="193"/>
    </row>
    <row r="1784" spans="1:22" ht="39.75" customHeight="1" thickBot="1">
      <c r="A1784" s="196" t="s">
        <v>8</v>
      </c>
      <c r="B1784" s="522" t="s">
        <v>630</v>
      </c>
      <c r="C1784" s="523"/>
      <c r="D1784" s="524" t="s">
        <v>10</v>
      </c>
      <c r="E1784" s="525"/>
      <c r="F1784" s="523"/>
      <c r="G1784" s="526" t="s">
        <v>576</v>
      </c>
      <c r="H1784" s="525"/>
      <c r="I1784" s="525"/>
      <c r="J1784" s="197" t="s">
        <v>9</v>
      </c>
      <c r="K1784" s="198" t="s">
        <v>9</v>
      </c>
      <c r="L1784" s="193"/>
      <c r="M1784" s="193"/>
      <c r="N1784" s="193"/>
      <c r="O1784" s="193"/>
      <c r="P1784" s="193"/>
      <c r="Q1784" s="193"/>
      <c r="R1784" s="193"/>
      <c r="S1784" s="193"/>
      <c r="T1784" s="193"/>
      <c r="U1784" s="193"/>
      <c r="V1784" s="193"/>
    </row>
    <row r="1785" spans="1:22" ht="12.75" customHeight="1">
      <c r="A1785" s="527" t="s">
        <v>512</v>
      </c>
      <c r="B1785" s="528"/>
      <c r="C1785" s="531" t="s">
        <v>5</v>
      </c>
      <c r="D1785" s="533" t="s">
        <v>513</v>
      </c>
      <c r="E1785" s="534"/>
      <c r="F1785" s="530"/>
      <c r="G1785" s="531" t="s">
        <v>11</v>
      </c>
      <c r="H1785" s="535" t="s">
        <v>514</v>
      </c>
      <c r="I1785" s="511"/>
      <c r="J1785" s="511"/>
      <c r="K1785" s="512"/>
      <c r="L1785" s="193"/>
      <c r="M1785" s="193"/>
      <c r="N1785" s="193"/>
      <c r="O1785" s="193"/>
      <c r="P1785" s="193"/>
      <c r="Q1785" s="193"/>
      <c r="R1785" s="193"/>
      <c r="S1785" s="193"/>
      <c r="T1785" s="193"/>
      <c r="U1785" s="193"/>
      <c r="V1785" s="193"/>
    </row>
    <row r="1786" spans="1:22" ht="12.75" customHeight="1">
      <c r="A1786" s="510"/>
      <c r="B1786" s="528"/>
      <c r="C1786" s="558"/>
      <c r="D1786" s="226" t="s">
        <v>542</v>
      </c>
      <c r="E1786" s="226" t="s">
        <v>516</v>
      </c>
      <c r="F1786" s="226" t="s">
        <v>517</v>
      </c>
      <c r="G1786" s="558"/>
      <c r="H1786" s="536"/>
      <c r="I1786" s="534"/>
      <c r="J1786" s="534"/>
      <c r="K1786" s="537"/>
      <c r="L1786" s="193"/>
      <c r="M1786" s="193"/>
      <c r="N1786" s="193"/>
      <c r="O1786" s="193"/>
      <c r="P1786" s="193"/>
      <c r="Q1786" s="193"/>
      <c r="R1786" s="193"/>
      <c r="S1786" s="193"/>
      <c r="T1786" s="193"/>
      <c r="U1786" s="193"/>
      <c r="V1786" s="193"/>
    </row>
    <row r="1787" spans="1:22" ht="12.75" customHeight="1">
      <c r="A1787" s="566" t="s">
        <v>577</v>
      </c>
      <c r="B1787" s="567"/>
      <c r="C1787" s="209">
        <v>2</v>
      </c>
      <c r="D1787" s="255"/>
      <c r="E1787" s="210"/>
      <c r="F1787" s="211"/>
      <c r="G1787" s="237">
        <f>C1787</f>
        <v>2</v>
      </c>
      <c r="H1787" s="206"/>
      <c r="I1787" s="206"/>
      <c r="J1787" s="206"/>
      <c r="K1787" s="207"/>
      <c r="L1787" s="193"/>
      <c r="M1787" s="193"/>
      <c r="N1787" s="193"/>
      <c r="O1787" s="193"/>
      <c r="P1787" s="193"/>
      <c r="Q1787" s="193"/>
      <c r="R1787" s="193"/>
      <c r="S1787" s="193"/>
      <c r="T1787" s="193"/>
      <c r="U1787" s="193"/>
      <c r="V1787" s="193"/>
    </row>
    <row r="1788" spans="1:22" ht="12.75" customHeight="1">
      <c r="A1788" s="568"/>
      <c r="B1788" s="567"/>
      <c r="C1788" s="209"/>
      <c r="D1788" s="255"/>
      <c r="E1788" s="210"/>
      <c r="F1788" s="211"/>
      <c r="G1788" s="237"/>
      <c r="H1788" s="206"/>
      <c r="I1788" s="206"/>
      <c r="J1788" s="206"/>
      <c r="K1788" s="207"/>
      <c r="L1788" s="193"/>
      <c r="M1788" s="193"/>
      <c r="N1788" s="193"/>
      <c r="O1788" s="193"/>
      <c r="P1788" s="193"/>
      <c r="Q1788" s="193"/>
      <c r="R1788" s="193"/>
      <c r="S1788" s="193"/>
      <c r="T1788" s="193"/>
      <c r="U1788" s="193"/>
      <c r="V1788" s="193"/>
    </row>
    <row r="1789" spans="1:22" ht="12.75" customHeight="1">
      <c r="A1789" s="540"/>
      <c r="B1789" s="559"/>
      <c r="C1789" s="209"/>
      <c r="D1789" s="208"/>
      <c r="E1789" s="210"/>
      <c r="F1789" s="211"/>
      <c r="G1789" s="237"/>
      <c r="H1789" s="206"/>
      <c r="I1789" s="206"/>
      <c r="J1789" s="206"/>
      <c r="K1789" s="207"/>
      <c r="L1789" s="193"/>
      <c r="M1789" s="193"/>
      <c r="N1789" s="193"/>
      <c r="O1789" s="193"/>
      <c r="P1789" s="193"/>
      <c r="Q1789" s="193"/>
      <c r="R1789" s="193"/>
      <c r="S1789" s="193"/>
      <c r="T1789" s="193"/>
      <c r="U1789" s="193"/>
      <c r="V1789" s="193"/>
    </row>
    <row r="1790" spans="1:22" ht="12.75" customHeight="1">
      <c r="A1790" s="540"/>
      <c r="B1790" s="559"/>
      <c r="C1790" s="209"/>
      <c r="D1790" s="208"/>
      <c r="E1790" s="210"/>
      <c r="F1790" s="211"/>
      <c r="G1790" s="237"/>
      <c r="H1790" s="206"/>
      <c r="I1790" s="206"/>
      <c r="J1790" s="206"/>
      <c r="K1790" s="207"/>
      <c r="L1790" s="193"/>
      <c r="M1790" s="193"/>
      <c r="N1790" s="193"/>
      <c r="O1790" s="193"/>
      <c r="P1790" s="193"/>
      <c r="Q1790" s="193"/>
      <c r="R1790" s="193"/>
      <c r="S1790" s="193"/>
      <c r="T1790" s="193"/>
      <c r="U1790" s="193"/>
      <c r="V1790" s="193"/>
    </row>
    <row r="1791" spans="1:22" ht="15" customHeight="1">
      <c r="A1791" s="540"/>
      <c r="B1791" s="559"/>
      <c r="C1791" s="209"/>
      <c r="D1791" s="239"/>
      <c r="E1791" s="239"/>
      <c r="F1791" s="239"/>
      <c r="G1791" s="237"/>
      <c r="K1791" s="207"/>
    </row>
    <row r="1792" spans="1:22" ht="12.75" customHeight="1" thickBot="1">
      <c r="A1792" s="541" t="s">
        <v>11</v>
      </c>
      <c r="B1792" s="534"/>
      <c r="C1792" s="534"/>
      <c r="D1792" s="534"/>
      <c r="E1792" s="534"/>
      <c r="F1792" s="530"/>
      <c r="G1792" s="253">
        <f>ROUNDUP((SUM(G1787:G1791)),2)</f>
        <v>2</v>
      </c>
      <c r="H1792" s="199"/>
      <c r="I1792" s="212"/>
      <c r="J1792" s="212"/>
      <c r="K1792" s="213"/>
      <c r="L1792" s="193"/>
      <c r="N1792" s="193"/>
      <c r="O1792" s="193"/>
      <c r="P1792" s="193"/>
      <c r="Q1792" s="193"/>
      <c r="R1792" s="193"/>
      <c r="S1792" s="193"/>
      <c r="T1792" s="193"/>
      <c r="U1792" s="193"/>
      <c r="V1792" s="193"/>
    </row>
    <row r="1793" spans="1:22" ht="12.75" customHeight="1" thickBot="1">
      <c r="A1793" s="542"/>
      <c r="B1793" s="543"/>
      <c r="C1793" s="543"/>
      <c r="D1793" s="543"/>
      <c r="E1793" s="543"/>
      <c r="F1793" s="543"/>
      <c r="G1793" s="543"/>
      <c r="H1793" s="543"/>
      <c r="I1793" s="543"/>
      <c r="J1793" s="543"/>
      <c r="K1793" s="544"/>
      <c r="L1793" s="193"/>
      <c r="M1793" s="193"/>
      <c r="N1793" s="193"/>
      <c r="O1793" s="193"/>
      <c r="P1793" s="193"/>
      <c r="Q1793" s="193"/>
      <c r="R1793" s="193"/>
      <c r="S1793" s="193"/>
      <c r="T1793" s="193"/>
      <c r="U1793" s="193"/>
      <c r="V1793" s="193"/>
    </row>
    <row r="1794" spans="1:22" ht="12.75" customHeight="1">
      <c r="A1794" s="214"/>
      <c r="B1794" s="215"/>
      <c r="C1794" s="215"/>
      <c r="D1794" s="215"/>
      <c r="E1794" s="215"/>
      <c r="F1794" s="215"/>
      <c r="G1794" s="215"/>
      <c r="H1794" s="215"/>
      <c r="I1794" s="215"/>
      <c r="J1794" s="215"/>
      <c r="K1794" s="216"/>
      <c r="L1794" s="193"/>
      <c r="M1794" s="193"/>
      <c r="N1794" s="193"/>
      <c r="O1794" s="193"/>
      <c r="P1794" s="193"/>
      <c r="Q1794" s="193"/>
      <c r="R1794" s="193"/>
      <c r="S1794" s="193"/>
      <c r="T1794" s="193"/>
      <c r="U1794" s="193"/>
      <c r="V1794" s="193"/>
    </row>
    <row r="1795" spans="1:22" ht="50.25" customHeight="1">
      <c r="A1795" s="545"/>
      <c r="B1795" s="546"/>
      <c r="C1795" s="546"/>
      <c r="D1795" s="546"/>
      <c r="E1795" s="546"/>
      <c r="F1795" s="546"/>
      <c r="G1795" s="546"/>
      <c r="H1795" s="546"/>
      <c r="I1795" s="546"/>
      <c r="J1795" s="193"/>
      <c r="K1795" s="217"/>
      <c r="L1795" s="193"/>
      <c r="M1795" s="193"/>
      <c r="N1795" s="193"/>
      <c r="O1795" s="193"/>
      <c r="P1795" s="193"/>
      <c r="Q1795" s="193"/>
      <c r="R1795" s="193"/>
      <c r="S1795" s="193"/>
      <c r="T1795" s="193"/>
      <c r="U1795" s="193"/>
      <c r="V1795" s="193"/>
    </row>
    <row r="1796" spans="1:22" ht="12.75" customHeight="1">
      <c r="A1796" s="547" t="s">
        <v>519</v>
      </c>
      <c r="B1796" s="546"/>
      <c r="C1796" s="546"/>
      <c r="D1796" s="219"/>
      <c r="E1796" s="219"/>
      <c r="F1796" s="548" t="s">
        <v>519</v>
      </c>
      <c r="G1796" s="546"/>
      <c r="H1796" s="546"/>
      <c r="I1796" s="219"/>
      <c r="J1796" s="193"/>
      <c r="K1796" s="217"/>
      <c r="L1796" s="193"/>
      <c r="M1796" s="193"/>
      <c r="N1796" s="193"/>
      <c r="O1796" s="193"/>
      <c r="P1796" s="193"/>
      <c r="Q1796" s="193"/>
      <c r="R1796" s="193"/>
      <c r="S1796" s="193"/>
      <c r="T1796" s="193"/>
      <c r="U1796" s="193"/>
      <c r="V1796" s="193"/>
    </row>
    <row r="1797" spans="1:22" ht="12.75" customHeight="1" thickBot="1">
      <c r="A1797" s="549" t="s">
        <v>520</v>
      </c>
      <c r="B1797" s="550"/>
      <c r="C1797" s="550"/>
      <c r="D1797" s="220"/>
      <c r="E1797" s="220"/>
      <c r="F1797" s="551" t="s">
        <v>520</v>
      </c>
      <c r="G1797" s="550"/>
      <c r="H1797" s="550"/>
      <c r="I1797" s="220"/>
      <c r="J1797" s="221"/>
      <c r="K1797" s="222"/>
      <c r="L1797" s="193"/>
      <c r="M1797" s="193"/>
      <c r="N1797" s="193"/>
      <c r="O1797" s="193"/>
      <c r="P1797" s="193"/>
      <c r="Q1797" s="193"/>
      <c r="R1797" s="193"/>
      <c r="S1797" s="193"/>
      <c r="T1797" s="193"/>
      <c r="U1797" s="193"/>
      <c r="V1797" s="193"/>
    </row>
    <row r="1798" spans="1:22" ht="12.75" customHeight="1">
      <c r="A1798" s="507" t="s">
        <v>508</v>
      </c>
      <c r="B1798" s="508"/>
      <c r="C1798" s="508"/>
      <c r="D1798" s="508"/>
      <c r="E1798" s="508"/>
      <c r="F1798" s="508"/>
      <c r="G1798" s="508"/>
      <c r="H1798" s="508"/>
      <c r="I1798" s="508"/>
      <c r="J1798" s="508"/>
      <c r="K1798" s="509"/>
      <c r="L1798" s="193"/>
      <c r="M1798" s="193"/>
      <c r="N1798" s="193"/>
      <c r="O1798" s="193"/>
      <c r="P1798" s="193"/>
      <c r="Q1798" s="193"/>
      <c r="R1798" s="193"/>
      <c r="S1798" s="193"/>
      <c r="T1798" s="193"/>
      <c r="U1798" s="193"/>
      <c r="V1798" s="193"/>
    </row>
    <row r="1799" spans="1:22" ht="12.75" customHeight="1" thickBot="1">
      <c r="A1799" s="510"/>
      <c r="B1799" s="511"/>
      <c r="C1799" s="511"/>
      <c r="D1799" s="511"/>
      <c r="E1799" s="511"/>
      <c r="F1799" s="511"/>
      <c r="G1799" s="511"/>
      <c r="H1799" s="511"/>
      <c r="I1799" s="511"/>
      <c r="J1799" s="511"/>
      <c r="K1799" s="512"/>
      <c r="L1799" s="193"/>
      <c r="M1799" s="193"/>
      <c r="N1799" s="193"/>
      <c r="O1799" s="193"/>
      <c r="P1799" s="193"/>
      <c r="Q1799" s="193"/>
      <c r="R1799" s="193"/>
      <c r="S1799" s="193"/>
      <c r="T1799" s="193"/>
      <c r="U1799" s="193"/>
      <c r="V1799" s="193"/>
    </row>
    <row r="1800" spans="1:22" ht="42" customHeight="1">
      <c r="A1800" s="195" t="s">
        <v>509</v>
      </c>
      <c r="B1800" s="513" t="str">
        <f>$B$3</f>
        <v>OPTIMIZACIÓN Y MEJORAMIENTO DE LOS SISTEMAS DE ACUEDUCTO EN EL ÁREA RURAL DEL MUNICIPIO DE TUNJA-BOYACÁ</v>
      </c>
      <c r="C1800" s="514"/>
      <c r="D1800" s="514"/>
      <c r="E1800" s="514"/>
      <c r="F1800" s="514"/>
      <c r="G1800" s="514"/>
      <c r="H1800" s="514"/>
      <c r="I1800" s="514"/>
      <c r="J1800" s="514"/>
      <c r="K1800" s="515"/>
      <c r="L1800" s="193"/>
      <c r="M1800" s="193"/>
      <c r="N1800" s="193"/>
      <c r="O1800" s="193"/>
      <c r="P1800" s="193"/>
      <c r="Q1800" s="193"/>
      <c r="R1800" s="193"/>
      <c r="S1800" s="193"/>
      <c r="T1800" s="193"/>
      <c r="U1800" s="193"/>
      <c r="V1800" s="193"/>
    </row>
    <row r="1801" spans="1:22" ht="12.75" customHeight="1">
      <c r="A1801" s="516" t="s">
        <v>510</v>
      </c>
      <c r="B1801" s="517"/>
      <c r="C1801" s="518"/>
      <c r="D1801" s="519"/>
      <c r="E1801" s="519"/>
      <c r="F1801" s="517"/>
      <c r="G1801" s="520" t="s">
        <v>511</v>
      </c>
      <c r="H1801" s="517"/>
      <c r="I1801" s="520"/>
      <c r="J1801" s="519"/>
      <c r="K1801" s="521"/>
      <c r="L1801" s="193"/>
      <c r="M1801" s="193"/>
      <c r="N1801" s="193"/>
      <c r="O1801" s="193"/>
      <c r="P1801" s="193"/>
      <c r="Q1801" s="193"/>
      <c r="R1801" s="193"/>
      <c r="S1801" s="193"/>
      <c r="T1801" s="193"/>
      <c r="U1801" s="193"/>
      <c r="V1801" s="193"/>
    </row>
    <row r="1802" spans="1:22" ht="39.75" customHeight="1" thickBot="1">
      <c r="A1802" s="196" t="s">
        <v>8</v>
      </c>
      <c r="B1802" s="522" t="s">
        <v>631</v>
      </c>
      <c r="C1802" s="523"/>
      <c r="D1802" s="524" t="s">
        <v>10</v>
      </c>
      <c r="E1802" s="525"/>
      <c r="F1802" s="523"/>
      <c r="G1802" s="526" t="s">
        <v>578</v>
      </c>
      <c r="H1802" s="525"/>
      <c r="I1802" s="525"/>
      <c r="J1802" s="197" t="s">
        <v>9</v>
      </c>
      <c r="K1802" s="198" t="s">
        <v>9</v>
      </c>
      <c r="L1802" s="193"/>
      <c r="M1802" s="193"/>
      <c r="N1802" s="193"/>
      <c r="O1802" s="193"/>
      <c r="P1802" s="193"/>
      <c r="Q1802" s="193"/>
      <c r="R1802" s="193"/>
      <c r="S1802" s="193"/>
      <c r="T1802" s="193"/>
      <c r="U1802" s="193"/>
      <c r="V1802" s="193"/>
    </row>
    <row r="1803" spans="1:22" ht="12.75" customHeight="1">
      <c r="A1803" s="527" t="s">
        <v>512</v>
      </c>
      <c r="B1803" s="528"/>
      <c r="C1803" s="531" t="s">
        <v>5</v>
      </c>
      <c r="D1803" s="533" t="s">
        <v>513</v>
      </c>
      <c r="E1803" s="534"/>
      <c r="F1803" s="530"/>
      <c r="G1803" s="531" t="s">
        <v>11</v>
      </c>
      <c r="H1803" s="535" t="s">
        <v>514</v>
      </c>
      <c r="I1803" s="511"/>
      <c r="J1803" s="511"/>
      <c r="K1803" s="512"/>
      <c r="L1803" s="193"/>
      <c r="M1803" s="193"/>
      <c r="N1803" s="193"/>
      <c r="O1803" s="193"/>
      <c r="P1803" s="193"/>
      <c r="Q1803" s="193"/>
      <c r="R1803" s="193"/>
      <c r="S1803" s="193"/>
      <c r="T1803" s="193"/>
      <c r="U1803" s="193"/>
      <c r="V1803" s="193"/>
    </row>
    <row r="1804" spans="1:22" ht="12.75" customHeight="1">
      <c r="A1804" s="510"/>
      <c r="B1804" s="528"/>
      <c r="C1804" s="558"/>
      <c r="D1804" s="226" t="s">
        <v>542</v>
      </c>
      <c r="E1804" s="226" t="s">
        <v>516</v>
      </c>
      <c r="F1804" s="226" t="s">
        <v>517</v>
      </c>
      <c r="G1804" s="558"/>
      <c r="H1804" s="536"/>
      <c r="I1804" s="534"/>
      <c r="J1804" s="534"/>
      <c r="K1804" s="537"/>
      <c r="L1804" s="193"/>
      <c r="M1804" s="193"/>
      <c r="N1804" s="193"/>
      <c r="O1804" s="193"/>
      <c r="P1804" s="193"/>
      <c r="Q1804" s="193"/>
      <c r="R1804" s="193"/>
      <c r="S1804" s="193"/>
      <c r="T1804" s="193"/>
      <c r="U1804" s="193"/>
      <c r="V1804" s="193"/>
    </row>
    <row r="1805" spans="1:22" ht="12.75" customHeight="1">
      <c r="A1805" s="566" t="s">
        <v>579</v>
      </c>
      <c r="B1805" s="567"/>
      <c r="C1805" s="209">
        <v>1</v>
      </c>
      <c r="D1805" s="255"/>
      <c r="E1805" s="210"/>
      <c r="F1805" s="211"/>
      <c r="G1805" s="237">
        <f>C1805</f>
        <v>1</v>
      </c>
      <c r="H1805" s="206"/>
      <c r="I1805" s="206"/>
      <c r="J1805" s="206"/>
      <c r="K1805" s="207"/>
      <c r="L1805" s="193"/>
      <c r="M1805" s="193"/>
      <c r="N1805" s="193"/>
      <c r="O1805" s="193"/>
      <c r="P1805" s="193"/>
      <c r="Q1805" s="193"/>
      <c r="R1805" s="193"/>
      <c r="S1805" s="193"/>
      <c r="T1805" s="193"/>
      <c r="U1805" s="193"/>
      <c r="V1805" s="193"/>
    </row>
    <row r="1806" spans="1:22" ht="12.75" customHeight="1">
      <c r="A1806" s="568"/>
      <c r="B1806" s="567"/>
      <c r="C1806" s="209"/>
      <c r="D1806" s="255"/>
      <c r="E1806" s="210"/>
      <c r="F1806" s="211"/>
      <c r="G1806" s="237"/>
      <c r="H1806" s="206"/>
      <c r="I1806" s="206"/>
      <c r="J1806" s="206"/>
      <c r="K1806" s="207"/>
      <c r="L1806" s="193"/>
      <c r="M1806" s="193"/>
      <c r="N1806" s="193"/>
      <c r="O1806" s="193"/>
      <c r="P1806" s="193"/>
      <c r="Q1806" s="193"/>
      <c r="R1806" s="193"/>
      <c r="S1806" s="193"/>
      <c r="T1806" s="193"/>
      <c r="U1806" s="193"/>
      <c r="V1806" s="193"/>
    </row>
    <row r="1807" spans="1:22" ht="12.75" customHeight="1">
      <c r="A1807" s="540"/>
      <c r="B1807" s="559"/>
      <c r="C1807" s="209"/>
      <c r="D1807" s="208"/>
      <c r="E1807" s="210"/>
      <c r="F1807" s="211"/>
      <c r="G1807" s="237"/>
      <c r="H1807" s="206"/>
      <c r="I1807" s="206"/>
      <c r="J1807" s="206"/>
      <c r="K1807" s="207"/>
      <c r="L1807" s="193"/>
      <c r="M1807" s="193"/>
      <c r="N1807" s="193"/>
      <c r="O1807" s="193"/>
      <c r="P1807" s="193"/>
      <c r="Q1807" s="193"/>
      <c r="R1807" s="193"/>
      <c r="S1807" s="193"/>
      <c r="T1807" s="193"/>
      <c r="U1807" s="193"/>
      <c r="V1807" s="193"/>
    </row>
    <row r="1808" spans="1:22" ht="12.75" customHeight="1">
      <c r="A1808" s="540"/>
      <c r="B1808" s="559"/>
      <c r="C1808" s="209"/>
      <c r="D1808" s="208"/>
      <c r="E1808" s="210"/>
      <c r="F1808" s="211"/>
      <c r="G1808" s="237"/>
      <c r="H1808" s="206"/>
      <c r="I1808" s="206"/>
      <c r="J1808" s="206"/>
      <c r="K1808" s="207"/>
      <c r="L1808" s="193"/>
      <c r="M1808" s="193"/>
      <c r="N1808" s="193"/>
      <c r="O1808" s="193"/>
      <c r="P1808" s="193"/>
      <c r="Q1808" s="193"/>
      <c r="R1808" s="193"/>
      <c r="S1808" s="193"/>
      <c r="T1808" s="193"/>
      <c r="U1808" s="193"/>
      <c r="V1808" s="193"/>
    </row>
    <row r="1809" spans="1:22" ht="15" customHeight="1">
      <c r="A1809" s="540"/>
      <c r="B1809" s="559"/>
      <c r="C1809" s="209"/>
      <c r="D1809" s="239"/>
      <c r="E1809" s="239"/>
      <c r="F1809" s="239"/>
      <c r="G1809" s="237"/>
      <c r="K1809" s="207"/>
    </row>
    <row r="1810" spans="1:22" ht="12.75" customHeight="1" thickBot="1">
      <c r="A1810" s="541" t="s">
        <v>11</v>
      </c>
      <c r="B1810" s="534"/>
      <c r="C1810" s="534"/>
      <c r="D1810" s="534"/>
      <c r="E1810" s="534"/>
      <c r="F1810" s="530"/>
      <c r="G1810" s="253">
        <f>ROUNDUP((SUM(G1805:G1809)),2)</f>
        <v>1</v>
      </c>
      <c r="H1810" s="199"/>
      <c r="I1810" s="212"/>
      <c r="J1810" s="212"/>
      <c r="K1810" s="213"/>
      <c r="L1810" s="193"/>
      <c r="N1810" s="193"/>
      <c r="O1810" s="193"/>
      <c r="P1810" s="193"/>
      <c r="Q1810" s="193"/>
      <c r="R1810" s="193"/>
      <c r="S1810" s="193"/>
      <c r="T1810" s="193"/>
      <c r="U1810" s="193"/>
      <c r="V1810" s="193"/>
    </row>
    <row r="1811" spans="1:22" ht="12.75" customHeight="1" thickBot="1">
      <c r="A1811" s="542"/>
      <c r="B1811" s="543"/>
      <c r="C1811" s="543"/>
      <c r="D1811" s="543"/>
      <c r="E1811" s="543"/>
      <c r="F1811" s="543"/>
      <c r="G1811" s="543"/>
      <c r="H1811" s="543"/>
      <c r="I1811" s="543"/>
      <c r="J1811" s="543"/>
      <c r="K1811" s="544"/>
      <c r="L1811" s="193"/>
      <c r="M1811" s="193"/>
      <c r="N1811" s="193"/>
      <c r="O1811" s="193"/>
      <c r="P1811" s="193"/>
      <c r="Q1811" s="193"/>
      <c r="R1811" s="193"/>
      <c r="S1811" s="193"/>
      <c r="T1811" s="193"/>
      <c r="U1811" s="193"/>
      <c r="V1811" s="193"/>
    </row>
    <row r="1812" spans="1:22" ht="12.75" customHeight="1">
      <c r="A1812" s="214"/>
      <c r="B1812" s="215"/>
      <c r="C1812" s="215"/>
      <c r="D1812" s="215"/>
      <c r="E1812" s="215"/>
      <c r="F1812" s="215"/>
      <c r="G1812" s="215"/>
      <c r="H1812" s="215"/>
      <c r="I1812" s="215"/>
      <c r="J1812" s="215"/>
      <c r="K1812" s="216"/>
      <c r="L1812" s="193"/>
      <c r="M1812" s="193"/>
      <c r="N1812" s="193"/>
      <c r="O1812" s="193"/>
      <c r="P1812" s="193"/>
      <c r="Q1812" s="193"/>
      <c r="R1812" s="193"/>
      <c r="S1812" s="193"/>
      <c r="T1812" s="193"/>
      <c r="U1812" s="193"/>
      <c r="V1812" s="193"/>
    </row>
    <row r="1813" spans="1:22" ht="50.25" customHeight="1">
      <c r="A1813" s="545"/>
      <c r="B1813" s="546"/>
      <c r="C1813" s="546"/>
      <c r="D1813" s="546"/>
      <c r="E1813" s="546"/>
      <c r="F1813" s="546"/>
      <c r="G1813" s="546"/>
      <c r="H1813" s="546"/>
      <c r="I1813" s="546"/>
      <c r="J1813" s="193"/>
      <c r="K1813" s="217"/>
      <c r="L1813" s="193"/>
      <c r="M1813" s="193"/>
      <c r="N1813" s="193"/>
      <c r="O1813" s="193"/>
      <c r="P1813" s="193"/>
      <c r="Q1813" s="193"/>
      <c r="R1813" s="193"/>
      <c r="S1813" s="193"/>
      <c r="T1813" s="193"/>
      <c r="U1813" s="193"/>
      <c r="V1813" s="193"/>
    </row>
    <row r="1814" spans="1:22" ht="12.75" customHeight="1">
      <c r="A1814" s="547" t="s">
        <v>519</v>
      </c>
      <c r="B1814" s="546"/>
      <c r="C1814" s="546"/>
      <c r="D1814" s="219"/>
      <c r="E1814" s="219"/>
      <c r="F1814" s="548" t="s">
        <v>519</v>
      </c>
      <c r="G1814" s="546"/>
      <c r="H1814" s="546"/>
      <c r="I1814" s="219"/>
      <c r="J1814" s="193"/>
      <c r="K1814" s="217"/>
      <c r="L1814" s="193"/>
      <c r="M1814" s="193"/>
      <c r="N1814" s="193"/>
      <c r="O1814" s="193"/>
      <c r="P1814" s="193"/>
      <c r="Q1814" s="193"/>
      <c r="R1814" s="193"/>
      <c r="S1814" s="193"/>
      <c r="T1814" s="193"/>
      <c r="U1814" s="193"/>
      <c r="V1814" s="193"/>
    </row>
    <row r="1815" spans="1:22" ht="13.15" customHeight="1" thickBot="1">
      <c r="A1815" s="549" t="s">
        <v>520</v>
      </c>
      <c r="B1815" s="550"/>
      <c r="C1815" s="550"/>
      <c r="D1815" s="220"/>
      <c r="E1815" s="220"/>
      <c r="F1815" s="551" t="s">
        <v>520</v>
      </c>
      <c r="G1815" s="550"/>
      <c r="H1815" s="550"/>
      <c r="I1815" s="220"/>
      <c r="J1815" s="221"/>
      <c r="K1815" s="222"/>
      <c r="L1815" s="193"/>
      <c r="M1815" s="193"/>
      <c r="N1815" s="193"/>
      <c r="O1815" s="193"/>
      <c r="P1815" s="193"/>
      <c r="Q1815" s="193"/>
      <c r="R1815" s="193"/>
      <c r="S1815" s="193"/>
      <c r="T1815" s="193"/>
      <c r="U1815" s="193"/>
      <c r="V1815" s="193"/>
    </row>
    <row r="1816" spans="1:22" ht="12.75" customHeight="1">
      <c r="A1816" s="507" t="s">
        <v>508</v>
      </c>
      <c r="B1816" s="508"/>
      <c r="C1816" s="508"/>
      <c r="D1816" s="508"/>
      <c r="E1816" s="508"/>
      <c r="F1816" s="508"/>
      <c r="G1816" s="508"/>
      <c r="H1816" s="508"/>
      <c r="I1816" s="508"/>
      <c r="J1816" s="508"/>
      <c r="K1816" s="509"/>
      <c r="L1816" s="193"/>
      <c r="M1816" s="193"/>
      <c r="N1816" s="193"/>
      <c r="O1816" s="193"/>
      <c r="P1816" s="193"/>
      <c r="Q1816" s="193"/>
      <c r="R1816" s="193"/>
      <c r="S1816" s="193"/>
      <c r="T1816" s="193"/>
      <c r="U1816" s="193"/>
      <c r="V1816" s="193"/>
    </row>
    <row r="1817" spans="1:22" ht="12.75" customHeight="1" thickBot="1">
      <c r="A1817" s="510"/>
      <c r="B1817" s="511"/>
      <c r="C1817" s="511"/>
      <c r="D1817" s="511"/>
      <c r="E1817" s="511"/>
      <c r="F1817" s="511"/>
      <c r="G1817" s="511"/>
      <c r="H1817" s="511"/>
      <c r="I1817" s="511"/>
      <c r="J1817" s="511"/>
      <c r="K1817" s="512"/>
      <c r="L1817" s="193"/>
      <c r="M1817" s="193"/>
      <c r="N1817" s="193"/>
      <c r="O1817" s="193"/>
      <c r="P1817" s="193"/>
      <c r="Q1817" s="193"/>
      <c r="R1817" s="193"/>
      <c r="S1817" s="193"/>
      <c r="T1817" s="193"/>
      <c r="U1817" s="193"/>
      <c r="V1817" s="193"/>
    </row>
    <row r="1818" spans="1:22" ht="42" customHeight="1">
      <c r="A1818" s="195" t="s">
        <v>509</v>
      </c>
      <c r="B1818" s="513" t="str">
        <f>$B$3</f>
        <v>OPTIMIZACIÓN Y MEJORAMIENTO DE LOS SISTEMAS DE ACUEDUCTO EN EL ÁREA RURAL DEL MUNICIPIO DE TUNJA-BOYACÁ</v>
      </c>
      <c r="C1818" s="514"/>
      <c r="D1818" s="514"/>
      <c r="E1818" s="514"/>
      <c r="F1818" s="514"/>
      <c r="G1818" s="514"/>
      <c r="H1818" s="514"/>
      <c r="I1818" s="514"/>
      <c r="J1818" s="514"/>
      <c r="K1818" s="515"/>
      <c r="L1818" s="193"/>
      <c r="M1818" s="193"/>
      <c r="N1818" s="193"/>
      <c r="O1818" s="193"/>
      <c r="P1818" s="193"/>
      <c r="Q1818" s="193"/>
      <c r="R1818" s="193"/>
      <c r="S1818" s="193"/>
      <c r="T1818" s="193"/>
      <c r="U1818" s="193"/>
      <c r="V1818" s="193"/>
    </row>
    <row r="1819" spans="1:22" ht="12.75" customHeight="1">
      <c r="A1819" s="516" t="s">
        <v>510</v>
      </c>
      <c r="B1819" s="517"/>
      <c r="C1819" s="518"/>
      <c r="D1819" s="519"/>
      <c r="E1819" s="519"/>
      <c r="F1819" s="517"/>
      <c r="G1819" s="520" t="s">
        <v>511</v>
      </c>
      <c r="H1819" s="517"/>
      <c r="I1819" s="520"/>
      <c r="J1819" s="519"/>
      <c r="K1819" s="521"/>
      <c r="L1819" s="193"/>
      <c r="M1819" s="193"/>
      <c r="N1819" s="193"/>
      <c r="O1819" s="193"/>
      <c r="P1819" s="193"/>
      <c r="Q1819" s="193"/>
      <c r="R1819" s="193"/>
      <c r="S1819" s="193"/>
      <c r="T1819" s="193"/>
      <c r="U1819" s="193"/>
      <c r="V1819" s="193"/>
    </row>
    <row r="1820" spans="1:22" ht="39.75" customHeight="1" thickBot="1">
      <c r="A1820" s="196" t="s">
        <v>8</v>
      </c>
      <c r="B1820" s="522" t="s">
        <v>632</v>
      </c>
      <c r="C1820" s="523"/>
      <c r="D1820" s="524" t="s">
        <v>10</v>
      </c>
      <c r="E1820" s="525"/>
      <c r="F1820" s="523"/>
      <c r="G1820" s="526" t="s">
        <v>289</v>
      </c>
      <c r="H1820" s="525"/>
      <c r="I1820" s="525"/>
      <c r="J1820" s="197" t="s">
        <v>9</v>
      </c>
      <c r="K1820" s="198" t="s">
        <v>9</v>
      </c>
      <c r="L1820" s="193"/>
      <c r="M1820" s="193"/>
      <c r="N1820" s="193"/>
      <c r="O1820" s="193"/>
      <c r="P1820" s="193"/>
      <c r="Q1820" s="193"/>
      <c r="R1820" s="193"/>
      <c r="S1820" s="193"/>
      <c r="T1820" s="193"/>
      <c r="U1820" s="193"/>
      <c r="V1820" s="193"/>
    </row>
    <row r="1821" spans="1:22" ht="12.75" customHeight="1">
      <c r="A1821" s="527" t="s">
        <v>512</v>
      </c>
      <c r="B1821" s="528"/>
      <c r="C1821" s="531" t="s">
        <v>5</v>
      </c>
      <c r="D1821" s="533" t="s">
        <v>513</v>
      </c>
      <c r="E1821" s="534"/>
      <c r="F1821" s="530"/>
      <c r="G1821" s="531" t="s">
        <v>11</v>
      </c>
      <c r="H1821" s="535" t="s">
        <v>514</v>
      </c>
      <c r="I1821" s="511"/>
      <c r="J1821" s="511"/>
      <c r="K1821" s="512"/>
      <c r="L1821" s="193"/>
      <c r="M1821" s="193"/>
      <c r="N1821" s="193"/>
      <c r="O1821" s="193"/>
      <c r="P1821" s="193"/>
      <c r="Q1821" s="193"/>
      <c r="R1821" s="193"/>
      <c r="S1821" s="193"/>
      <c r="T1821" s="193"/>
      <c r="U1821" s="193"/>
      <c r="V1821" s="193"/>
    </row>
    <row r="1822" spans="1:22" ht="12.75" customHeight="1">
      <c r="A1822" s="510"/>
      <c r="B1822" s="528"/>
      <c r="C1822" s="558"/>
      <c r="D1822" s="226" t="s">
        <v>542</v>
      </c>
      <c r="E1822" s="226" t="s">
        <v>516</v>
      </c>
      <c r="F1822" s="226" t="s">
        <v>517</v>
      </c>
      <c r="G1822" s="558"/>
      <c r="H1822" s="536"/>
      <c r="I1822" s="534"/>
      <c r="J1822" s="534"/>
      <c r="K1822" s="537"/>
      <c r="L1822" s="193"/>
      <c r="M1822" s="193"/>
      <c r="N1822" s="193"/>
      <c r="O1822" s="193"/>
      <c r="P1822" s="193"/>
      <c r="Q1822" s="193"/>
      <c r="R1822" s="193"/>
      <c r="S1822" s="193"/>
      <c r="T1822" s="193"/>
      <c r="U1822" s="193"/>
      <c r="V1822" s="193"/>
    </row>
    <row r="1823" spans="1:22" ht="12.75" customHeight="1">
      <c r="A1823" s="566" t="s">
        <v>580</v>
      </c>
      <c r="B1823" s="567"/>
      <c r="C1823" s="209">
        <v>2</v>
      </c>
      <c r="D1823" s="255"/>
      <c r="E1823" s="210"/>
      <c r="F1823" s="211"/>
      <c r="G1823" s="237">
        <f>C1823</f>
        <v>2</v>
      </c>
      <c r="H1823" s="206"/>
      <c r="I1823" s="206"/>
      <c r="J1823" s="206"/>
      <c r="K1823" s="207"/>
      <c r="L1823" s="193"/>
      <c r="M1823" s="193"/>
      <c r="N1823" s="193"/>
      <c r="O1823" s="193"/>
      <c r="P1823" s="193"/>
      <c r="Q1823" s="193"/>
      <c r="R1823" s="193"/>
      <c r="S1823" s="193"/>
      <c r="T1823" s="193"/>
      <c r="U1823" s="193"/>
      <c r="V1823" s="193"/>
    </row>
    <row r="1824" spans="1:22" ht="12.75" customHeight="1">
      <c r="A1824" s="568"/>
      <c r="B1824" s="567"/>
      <c r="C1824" s="209"/>
      <c r="D1824" s="255"/>
      <c r="E1824" s="210"/>
      <c r="F1824" s="211"/>
      <c r="G1824" s="237"/>
      <c r="H1824" s="206"/>
      <c r="I1824" s="206"/>
      <c r="J1824" s="206"/>
      <c r="K1824" s="207"/>
      <c r="L1824" s="193"/>
      <c r="M1824" s="193"/>
      <c r="N1824" s="193"/>
      <c r="O1824" s="193"/>
      <c r="P1824" s="193"/>
      <c r="Q1824" s="193"/>
      <c r="R1824" s="193"/>
      <c r="S1824" s="193"/>
      <c r="T1824" s="193"/>
      <c r="U1824" s="193"/>
      <c r="V1824" s="193"/>
    </row>
    <row r="1825" spans="1:22" ht="12.75" customHeight="1">
      <c r="A1825" s="540"/>
      <c r="B1825" s="559"/>
      <c r="C1825" s="209"/>
      <c r="D1825" s="208"/>
      <c r="E1825" s="210"/>
      <c r="F1825" s="211"/>
      <c r="G1825" s="237"/>
      <c r="H1825" s="206"/>
      <c r="I1825" s="206"/>
      <c r="J1825" s="206"/>
      <c r="K1825" s="207"/>
      <c r="L1825" s="193"/>
      <c r="M1825" s="193"/>
      <c r="N1825" s="193"/>
      <c r="O1825" s="193"/>
      <c r="P1825" s="193"/>
      <c r="Q1825" s="193"/>
      <c r="R1825" s="193"/>
      <c r="S1825" s="193"/>
      <c r="T1825" s="193"/>
      <c r="U1825" s="193"/>
      <c r="V1825" s="193"/>
    </row>
    <row r="1826" spans="1:22" ht="12.75" customHeight="1">
      <c r="A1826" s="540"/>
      <c r="B1826" s="559"/>
      <c r="C1826" s="209"/>
      <c r="D1826" s="208"/>
      <c r="E1826" s="210"/>
      <c r="F1826" s="211"/>
      <c r="G1826" s="237"/>
      <c r="H1826" s="206"/>
      <c r="I1826" s="206"/>
      <c r="J1826" s="206"/>
      <c r="K1826" s="207"/>
      <c r="L1826" s="193"/>
      <c r="M1826" s="193"/>
      <c r="N1826" s="193"/>
      <c r="O1826" s="193"/>
      <c r="P1826" s="193"/>
      <c r="Q1826" s="193"/>
      <c r="R1826" s="193"/>
      <c r="S1826" s="193"/>
      <c r="T1826" s="193"/>
      <c r="U1826" s="193"/>
      <c r="V1826" s="193"/>
    </row>
    <row r="1827" spans="1:22" ht="15" customHeight="1">
      <c r="A1827" s="540"/>
      <c r="B1827" s="559"/>
      <c r="C1827" s="209"/>
      <c r="D1827" s="239"/>
      <c r="E1827" s="239"/>
      <c r="F1827" s="239"/>
      <c r="G1827" s="237"/>
      <c r="K1827" s="207"/>
    </row>
    <row r="1828" spans="1:22" ht="12.75" customHeight="1" thickBot="1">
      <c r="A1828" s="541" t="s">
        <v>11</v>
      </c>
      <c r="B1828" s="534"/>
      <c r="C1828" s="534"/>
      <c r="D1828" s="534"/>
      <c r="E1828" s="534"/>
      <c r="F1828" s="530"/>
      <c r="G1828" s="253">
        <f>ROUNDUP((SUM(G1823:G1827)),2)</f>
        <v>2</v>
      </c>
      <c r="H1828" s="199"/>
      <c r="I1828" s="212"/>
      <c r="J1828" s="212"/>
      <c r="K1828" s="213"/>
      <c r="L1828" s="193"/>
      <c r="N1828" s="193"/>
      <c r="O1828" s="193"/>
      <c r="P1828" s="193"/>
      <c r="Q1828" s="193"/>
      <c r="R1828" s="193"/>
      <c r="S1828" s="193"/>
      <c r="T1828" s="193"/>
      <c r="U1828" s="193"/>
      <c r="V1828" s="193"/>
    </row>
    <row r="1829" spans="1:22" ht="12.75" customHeight="1" thickBot="1">
      <c r="A1829" s="542"/>
      <c r="B1829" s="543"/>
      <c r="C1829" s="543"/>
      <c r="D1829" s="543"/>
      <c r="E1829" s="543"/>
      <c r="F1829" s="543"/>
      <c r="G1829" s="543"/>
      <c r="H1829" s="543"/>
      <c r="I1829" s="543"/>
      <c r="J1829" s="543"/>
      <c r="K1829" s="544"/>
      <c r="L1829" s="193"/>
      <c r="M1829" s="193"/>
      <c r="N1829" s="193"/>
      <c r="O1829" s="193"/>
      <c r="P1829" s="193"/>
      <c r="Q1829" s="193"/>
      <c r="R1829" s="193"/>
      <c r="S1829" s="193"/>
      <c r="T1829" s="193"/>
      <c r="U1829" s="193"/>
      <c r="V1829" s="193"/>
    </row>
    <row r="1830" spans="1:22" ht="12.75" customHeight="1">
      <c r="A1830" s="214"/>
      <c r="B1830" s="215"/>
      <c r="C1830" s="215"/>
      <c r="D1830" s="215"/>
      <c r="E1830" s="215"/>
      <c r="F1830" s="215"/>
      <c r="G1830" s="215"/>
      <c r="H1830" s="215"/>
      <c r="I1830" s="215"/>
      <c r="J1830" s="215"/>
      <c r="K1830" s="216"/>
      <c r="L1830" s="193"/>
      <c r="M1830" s="193"/>
      <c r="N1830" s="193"/>
      <c r="O1830" s="193"/>
      <c r="P1830" s="193"/>
      <c r="Q1830" s="193"/>
      <c r="R1830" s="193"/>
      <c r="S1830" s="193"/>
      <c r="T1830" s="193"/>
      <c r="U1830" s="193"/>
      <c r="V1830" s="193"/>
    </row>
    <row r="1831" spans="1:22" ht="50.25" customHeight="1">
      <c r="A1831" s="545"/>
      <c r="B1831" s="546"/>
      <c r="C1831" s="546"/>
      <c r="D1831" s="546"/>
      <c r="E1831" s="546"/>
      <c r="F1831" s="546"/>
      <c r="G1831" s="546"/>
      <c r="H1831" s="546"/>
      <c r="I1831" s="546"/>
      <c r="J1831" s="193"/>
      <c r="K1831" s="217"/>
      <c r="L1831" s="193"/>
      <c r="M1831" s="193"/>
      <c r="N1831" s="193"/>
      <c r="O1831" s="193"/>
      <c r="P1831" s="193"/>
      <c r="Q1831" s="193"/>
      <c r="R1831" s="193"/>
      <c r="S1831" s="193"/>
      <c r="T1831" s="193"/>
      <c r="U1831" s="193"/>
      <c r="V1831" s="193"/>
    </row>
    <row r="1832" spans="1:22" ht="12.75" customHeight="1">
      <c r="A1832" s="547" t="s">
        <v>519</v>
      </c>
      <c r="B1832" s="546"/>
      <c r="C1832" s="546"/>
      <c r="D1832" s="219"/>
      <c r="E1832" s="219"/>
      <c r="F1832" s="548" t="s">
        <v>519</v>
      </c>
      <c r="G1832" s="546"/>
      <c r="H1832" s="546"/>
      <c r="I1832" s="219"/>
      <c r="J1832" s="193"/>
      <c r="K1832" s="217"/>
      <c r="L1832" s="193"/>
      <c r="M1832" s="193"/>
      <c r="N1832" s="193"/>
      <c r="O1832" s="193"/>
      <c r="P1832" s="193"/>
      <c r="Q1832" s="193"/>
      <c r="R1832" s="193"/>
      <c r="S1832" s="193"/>
      <c r="T1832" s="193"/>
      <c r="U1832" s="193"/>
      <c r="V1832" s="193"/>
    </row>
    <row r="1833" spans="1:22" ht="12.75" customHeight="1" thickBot="1">
      <c r="A1833" s="549" t="s">
        <v>520</v>
      </c>
      <c r="B1833" s="550"/>
      <c r="C1833" s="550"/>
      <c r="D1833" s="220"/>
      <c r="E1833" s="220"/>
      <c r="F1833" s="551" t="s">
        <v>520</v>
      </c>
      <c r="G1833" s="550"/>
      <c r="H1833" s="550"/>
      <c r="I1833" s="220"/>
      <c r="J1833" s="221"/>
      <c r="K1833" s="222"/>
      <c r="L1833" s="193"/>
      <c r="M1833" s="193"/>
      <c r="N1833" s="193"/>
      <c r="O1833" s="193"/>
      <c r="P1833" s="193"/>
      <c r="Q1833" s="193"/>
      <c r="R1833" s="193"/>
      <c r="S1833" s="193"/>
      <c r="T1833" s="193"/>
      <c r="U1833" s="193"/>
      <c r="V1833" s="193"/>
    </row>
    <row r="1834" spans="1:22" ht="12.75" customHeight="1">
      <c r="A1834" s="507" t="s">
        <v>508</v>
      </c>
      <c r="B1834" s="508"/>
      <c r="C1834" s="508"/>
      <c r="D1834" s="508"/>
      <c r="E1834" s="508"/>
      <c r="F1834" s="508"/>
      <c r="G1834" s="508"/>
      <c r="H1834" s="508"/>
      <c r="I1834" s="508"/>
      <c r="J1834" s="508"/>
      <c r="K1834" s="509"/>
      <c r="L1834" s="193"/>
      <c r="M1834" s="193"/>
      <c r="N1834" s="193"/>
      <c r="O1834" s="193"/>
      <c r="P1834" s="193"/>
      <c r="Q1834" s="193"/>
      <c r="R1834" s="193"/>
      <c r="S1834" s="193"/>
      <c r="T1834" s="193"/>
      <c r="U1834" s="193"/>
      <c r="V1834" s="193"/>
    </row>
    <row r="1835" spans="1:22" ht="12.75" customHeight="1" thickBot="1">
      <c r="A1835" s="510"/>
      <c r="B1835" s="511"/>
      <c r="C1835" s="511"/>
      <c r="D1835" s="511"/>
      <c r="E1835" s="511"/>
      <c r="F1835" s="511"/>
      <c r="G1835" s="511"/>
      <c r="H1835" s="511"/>
      <c r="I1835" s="511"/>
      <c r="J1835" s="511"/>
      <c r="K1835" s="512"/>
      <c r="L1835" s="193"/>
      <c r="M1835" s="193"/>
      <c r="N1835" s="193"/>
      <c r="O1835" s="193"/>
      <c r="P1835" s="193"/>
      <c r="Q1835" s="193"/>
      <c r="R1835" s="193"/>
      <c r="S1835" s="193"/>
      <c r="T1835" s="193"/>
      <c r="U1835" s="193"/>
      <c r="V1835" s="193"/>
    </row>
    <row r="1836" spans="1:22" ht="42" customHeight="1">
      <c r="A1836" s="195" t="s">
        <v>509</v>
      </c>
      <c r="B1836" s="513" t="str">
        <f>$B$3</f>
        <v>OPTIMIZACIÓN Y MEJORAMIENTO DE LOS SISTEMAS DE ACUEDUCTO EN EL ÁREA RURAL DEL MUNICIPIO DE TUNJA-BOYACÁ</v>
      </c>
      <c r="C1836" s="514"/>
      <c r="D1836" s="514"/>
      <c r="E1836" s="514"/>
      <c r="F1836" s="514"/>
      <c r="G1836" s="514"/>
      <c r="H1836" s="514"/>
      <c r="I1836" s="514"/>
      <c r="J1836" s="514"/>
      <c r="K1836" s="515"/>
      <c r="L1836" s="193"/>
      <c r="M1836" s="193"/>
      <c r="N1836" s="193"/>
      <c r="O1836" s="193"/>
      <c r="P1836" s="193"/>
      <c r="Q1836" s="193"/>
      <c r="R1836" s="193"/>
      <c r="S1836" s="193"/>
      <c r="T1836" s="193"/>
      <c r="U1836" s="193"/>
      <c r="V1836" s="193"/>
    </row>
    <row r="1837" spans="1:22" ht="12.75" customHeight="1">
      <c r="A1837" s="516" t="s">
        <v>510</v>
      </c>
      <c r="B1837" s="517"/>
      <c r="C1837" s="518"/>
      <c r="D1837" s="519"/>
      <c r="E1837" s="519"/>
      <c r="F1837" s="517"/>
      <c r="G1837" s="520" t="s">
        <v>511</v>
      </c>
      <c r="H1837" s="517"/>
      <c r="I1837" s="520"/>
      <c r="J1837" s="519"/>
      <c r="K1837" s="521"/>
      <c r="L1837" s="193"/>
      <c r="M1837" s="193"/>
      <c r="N1837" s="193"/>
      <c r="O1837" s="193"/>
      <c r="P1837" s="193"/>
      <c r="Q1837" s="193"/>
      <c r="R1837" s="193"/>
      <c r="S1837" s="193"/>
      <c r="T1837" s="193"/>
      <c r="U1837" s="193"/>
      <c r="V1837" s="193"/>
    </row>
    <row r="1838" spans="1:22" ht="39.75" customHeight="1" thickBot="1">
      <c r="A1838" s="196" t="s">
        <v>8</v>
      </c>
      <c r="B1838" s="522" t="s">
        <v>633</v>
      </c>
      <c r="C1838" s="523"/>
      <c r="D1838" s="524" t="s">
        <v>10</v>
      </c>
      <c r="E1838" s="525"/>
      <c r="F1838" s="523"/>
      <c r="G1838" s="526" t="s">
        <v>293</v>
      </c>
      <c r="H1838" s="525"/>
      <c r="I1838" s="525"/>
      <c r="J1838" s="197" t="s">
        <v>9</v>
      </c>
      <c r="K1838" s="198" t="s">
        <v>9</v>
      </c>
      <c r="L1838" s="193"/>
      <c r="M1838" s="193"/>
      <c r="N1838" s="193"/>
      <c r="O1838" s="193"/>
      <c r="P1838" s="193"/>
      <c r="Q1838" s="193"/>
      <c r="R1838" s="193"/>
      <c r="S1838" s="193"/>
      <c r="T1838" s="193"/>
      <c r="U1838" s="193"/>
      <c r="V1838" s="193"/>
    </row>
    <row r="1839" spans="1:22" ht="12.75" customHeight="1">
      <c r="A1839" s="527" t="s">
        <v>512</v>
      </c>
      <c r="B1839" s="528"/>
      <c r="C1839" s="531" t="s">
        <v>5</v>
      </c>
      <c r="D1839" s="533" t="s">
        <v>513</v>
      </c>
      <c r="E1839" s="534"/>
      <c r="F1839" s="530"/>
      <c r="G1839" s="531" t="s">
        <v>11</v>
      </c>
      <c r="H1839" s="535" t="s">
        <v>514</v>
      </c>
      <c r="I1839" s="511"/>
      <c r="J1839" s="511"/>
      <c r="K1839" s="512"/>
      <c r="L1839" s="193"/>
      <c r="M1839" s="193"/>
      <c r="N1839" s="193"/>
      <c r="O1839" s="193"/>
      <c r="P1839" s="193"/>
      <c r="Q1839" s="193"/>
      <c r="R1839" s="193"/>
      <c r="S1839" s="193"/>
      <c r="T1839" s="193"/>
      <c r="U1839" s="193"/>
      <c r="V1839" s="193"/>
    </row>
    <row r="1840" spans="1:22" ht="12.75" customHeight="1">
      <c r="A1840" s="510"/>
      <c r="B1840" s="528"/>
      <c r="C1840" s="558"/>
      <c r="D1840" s="226" t="s">
        <v>542</v>
      </c>
      <c r="E1840" s="226" t="s">
        <v>516</v>
      </c>
      <c r="F1840" s="226" t="s">
        <v>517</v>
      </c>
      <c r="G1840" s="558"/>
      <c r="H1840" s="536"/>
      <c r="I1840" s="534"/>
      <c r="J1840" s="534"/>
      <c r="K1840" s="537"/>
      <c r="L1840" s="193"/>
      <c r="M1840" s="193"/>
      <c r="N1840" s="193"/>
      <c r="O1840" s="193"/>
      <c r="P1840" s="193"/>
      <c r="Q1840" s="193"/>
      <c r="R1840" s="193"/>
      <c r="S1840" s="193"/>
      <c r="T1840" s="193"/>
      <c r="U1840" s="193"/>
      <c r="V1840" s="193"/>
    </row>
    <row r="1841" spans="1:22" ht="12.75" customHeight="1">
      <c r="A1841" s="566" t="s">
        <v>581</v>
      </c>
      <c r="B1841" s="567"/>
      <c r="C1841" s="209">
        <v>1</v>
      </c>
      <c r="D1841" s="255"/>
      <c r="E1841" s="210"/>
      <c r="F1841" s="211"/>
      <c r="G1841" s="237">
        <f>C1841</f>
        <v>1</v>
      </c>
      <c r="H1841" s="206"/>
      <c r="I1841" s="206"/>
      <c r="J1841" s="206"/>
      <c r="K1841" s="207"/>
      <c r="L1841" s="193"/>
      <c r="M1841" s="193"/>
      <c r="N1841" s="193"/>
      <c r="O1841" s="193"/>
      <c r="P1841" s="193"/>
      <c r="Q1841" s="193"/>
      <c r="R1841" s="193"/>
      <c r="S1841" s="193"/>
      <c r="T1841" s="193"/>
      <c r="U1841" s="193"/>
      <c r="V1841" s="193"/>
    </row>
    <row r="1842" spans="1:22" ht="12.75" customHeight="1">
      <c r="A1842" s="568"/>
      <c r="B1842" s="567"/>
      <c r="C1842" s="209"/>
      <c r="D1842" s="255"/>
      <c r="E1842" s="210"/>
      <c r="F1842" s="211"/>
      <c r="G1842" s="237"/>
      <c r="H1842" s="206"/>
      <c r="I1842" s="206"/>
      <c r="J1842" s="206"/>
      <c r="K1842" s="207"/>
      <c r="L1842" s="193"/>
      <c r="M1842" s="193"/>
      <c r="N1842" s="193"/>
      <c r="O1842" s="193"/>
      <c r="P1842" s="193"/>
      <c r="Q1842" s="193"/>
      <c r="R1842" s="193"/>
      <c r="S1842" s="193"/>
      <c r="T1842" s="193"/>
      <c r="U1842" s="193"/>
      <c r="V1842" s="193"/>
    </row>
    <row r="1843" spans="1:22" ht="12.75" customHeight="1">
      <c r="A1843" s="540"/>
      <c r="B1843" s="559"/>
      <c r="C1843" s="209"/>
      <c r="D1843" s="208"/>
      <c r="E1843" s="210"/>
      <c r="F1843" s="211"/>
      <c r="G1843" s="237"/>
      <c r="H1843" s="206"/>
      <c r="I1843" s="206"/>
      <c r="J1843" s="206"/>
      <c r="K1843" s="207"/>
      <c r="L1843" s="193"/>
      <c r="M1843" s="193"/>
      <c r="N1843" s="193"/>
      <c r="O1843" s="193"/>
      <c r="P1843" s="193"/>
      <c r="Q1843" s="193"/>
      <c r="R1843" s="193"/>
      <c r="S1843" s="193"/>
      <c r="T1843" s="193"/>
      <c r="U1843" s="193"/>
      <c r="V1843" s="193"/>
    </row>
    <row r="1844" spans="1:22" ht="12.75" customHeight="1">
      <c r="A1844" s="540"/>
      <c r="B1844" s="559"/>
      <c r="C1844" s="209"/>
      <c r="D1844" s="208"/>
      <c r="E1844" s="210"/>
      <c r="F1844" s="211"/>
      <c r="G1844" s="237"/>
      <c r="H1844" s="206"/>
      <c r="I1844" s="206"/>
      <c r="J1844" s="206"/>
      <c r="K1844" s="207"/>
      <c r="L1844" s="193"/>
      <c r="M1844" s="193"/>
      <c r="N1844" s="193"/>
      <c r="O1844" s="193"/>
      <c r="P1844" s="193"/>
      <c r="Q1844" s="193"/>
      <c r="R1844" s="193"/>
      <c r="S1844" s="193"/>
      <c r="T1844" s="193"/>
      <c r="U1844" s="193"/>
      <c r="V1844" s="193"/>
    </row>
    <row r="1845" spans="1:22" ht="15" customHeight="1">
      <c r="A1845" s="540"/>
      <c r="B1845" s="559"/>
      <c r="C1845" s="209"/>
      <c r="D1845" s="239"/>
      <c r="E1845" s="239"/>
      <c r="F1845" s="239"/>
      <c r="G1845" s="237"/>
      <c r="K1845" s="207"/>
    </row>
    <row r="1846" spans="1:22" ht="12.75" customHeight="1" thickBot="1">
      <c r="A1846" s="541" t="s">
        <v>11</v>
      </c>
      <c r="B1846" s="534"/>
      <c r="C1846" s="534"/>
      <c r="D1846" s="534"/>
      <c r="E1846" s="534"/>
      <c r="F1846" s="530"/>
      <c r="G1846" s="253">
        <f>ROUNDUP((SUM(G1841:G1845)),2)</f>
        <v>1</v>
      </c>
      <c r="H1846" s="199"/>
      <c r="I1846" s="212"/>
      <c r="J1846" s="212"/>
      <c r="K1846" s="213"/>
      <c r="L1846" s="193"/>
      <c r="N1846" s="193"/>
      <c r="O1846" s="193"/>
      <c r="P1846" s="193"/>
      <c r="Q1846" s="193"/>
      <c r="R1846" s="193"/>
      <c r="S1846" s="193"/>
      <c r="T1846" s="193"/>
      <c r="U1846" s="193"/>
      <c r="V1846" s="193"/>
    </row>
    <row r="1847" spans="1:22" ht="12.75" customHeight="1" thickBot="1">
      <c r="A1847" s="542"/>
      <c r="B1847" s="543"/>
      <c r="C1847" s="543"/>
      <c r="D1847" s="543"/>
      <c r="E1847" s="543"/>
      <c r="F1847" s="543"/>
      <c r="G1847" s="543"/>
      <c r="H1847" s="543"/>
      <c r="I1847" s="543"/>
      <c r="J1847" s="543"/>
      <c r="K1847" s="544"/>
      <c r="L1847" s="193"/>
      <c r="M1847" s="193"/>
      <c r="N1847" s="193"/>
      <c r="O1847" s="193"/>
      <c r="P1847" s="193"/>
      <c r="Q1847" s="193"/>
      <c r="R1847" s="193"/>
      <c r="S1847" s="193"/>
      <c r="T1847" s="193"/>
      <c r="U1847" s="193"/>
      <c r="V1847" s="193"/>
    </row>
    <row r="1848" spans="1:22" ht="12.75" customHeight="1">
      <c r="A1848" s="214"/>
      <c r="B1848" s="215"/>
      <c r="C1848" s="215"/>
      <c r="D1848" s="215"/>
      <c r="E1848" s="215"/>
      <c r="F1848" s="215"/>
      <c r="G1848" s="215"/>
      <c r="H1848" s="215"/>
      <c r="I1848" s="215"/>
      <c r="J1848" s="215"/>
      <c r="K1848" s="216"/>
      <c r="L1848" s="193"/>
      <c r="M1848" s="193"/>
      <c r="N1848" s="193"/>
      <c r="O1848" s="193"/>
      <c r="P1848" s="193"/>
      <c r="Q1848" s="193"/>
      <c r="R1848" s="193"/>
      <c r="S1848" s="193"/>
      <c r="T1848" s="193"/>
      <c r="U1848" s="193"/>
      <c r="V1848" s="193"/>
    </row>
    <row r="1849" spans="1:22" ht="50.25" customHeight="1">
      <c r="A1849" s="545"/>
      <c r="B1849" s="546"/>
      <c r="C1849" s="546"/>
      <c r="D1849" s="546"/>
      <c r="E1849" s="546"/>
      <c r="F1849" s="546"/>
      <c r="G1849" s="546"/>
      <c r="H1849" s="546"/>
      <c r="I1849" s="546"/>
      <c r="J1849" s="193"/>
      <c r="K1849" s="217"/>
      <c r="L1849" s="193"/>
      <c r="M1849" s="193"/>
      <c r="N1849" s="193"/>
      <c r="O1849" s="193"/>
      <c r="P1849" s="193"/>
      <c r="Q1849" s="193"/>
      <c r="R1849" s="193"/>
      <c r="S1849" s="193"/>
      <c r="T1849" s="193"/>
      <c r="U1849" s="193"/>
      <c r="V1849" s="193"/>
    </row>
    <row r="1850" spans="1:22" ht="12.75" customHeight="1">
      <c r="A1850" s="547" t="s">
        <v>519</v>
      </c>
      <c r="B1850" s="546"/>
      <c r="C1850" s="546"/>
      <c r="D1850" s="219"/>
      <c r="E1850" s="219"/>
      <c r="F1850" s="548" t="s">
        <v>519</v>
      </c>
      <c r="G1850" s="546"/>
      <c r="H1850" s="546"/>
      <c r="I1850" s="219"/>
      <c r="J1850" s="193"/>
      <c r="K1850" s="217"/>
      <c r="L1850" s="193"/>
      <c r="M1850" s="193"/>
      <c r="N1850" s="193"/>
      <c r="O1850" s="193"/>
      <c r="P1850" s="193"/>
      <c r="Q1850" s="193"/>
      <c r="R1850" s="193"/>
      <c r="S1850" s="193"/>
      <c r="T1850" s="193"/>
      <c r="U1850" s="193"/>
      <c r="V1850" s="193"/>
    </row>
    <row r="1851" spans="1:22" ht="12.75" customHeight="1" thickBot="1">
      <c r="A1851" s="549" t="s">
        <v>520</v>
      </c>
      <c r="B1851" s="550"/>
      <c r="C1851" s="550"/>
      <c r="D1851" s="220"/>
      <c r="E1851" s="220"/>
      <c r="F1851" s="551" t="s">
        <v>520</v>
      </c>
      <c r="G1851" s="550"/>
      <c r="H1851" s="550"/>
      <c r="I1851" s="220"/>
      <c r="J1851" s="221"/>
      <c r="K1851" s="222"/>
      <c r="L1851" s="193"/>
      <c r="M1851" s="193"/>
      <c r="N1851" s="193"/>
      <c r="O1851" s="193"/>
      <c r="P1851" s="193"/>
      <c r="Q1851" s="193"/>
      <c r="R1851" s="193"/>
      <c r="S1851" s="193"/>
      <c r="T1851" s="193"/>
      <c r="U1851" s="193"/>
      <c r="V1851" s="193"/>
    </row>
    <row r="1852" spans="1:22" ht="12.75" customHeight="1">
      <c r="A1852" s="507" t="s">
        <v>508</v>
      </c>
      <c r="B1852" s="508"/>
      <c r="C1852" s="508"/>
      <c r="D1852" s="508"/>
      <c r="E1852" s="508"/>
      <c r="F1852" s="508"/>
      <c r="G1852" s="508"/>
      <c r="H1852" s="508"/>
      <c r="I1852" s="508"/>
      <c r="J1852" s="508"/>
      <c r="K1852" s="509"/>
      <c r="L1852" s="193"/>
      <c r="M1852" s="193"/>
      <c r="N1852" s="193"/>
      <c r="O1852" s="193"/>
      <c r="P1852" s="193"/>
      <c r="Q1852" s="193"/>
      <c r="R1852" s="193"/>
      <c r="S1852" s="193"/>
      <c r="T1852" s="193"/>
      <c r="U1852" s="193"/>
      <c r="V1852" s="193"/>
    </row>
    <row r="1853" spans="1:22" ht="12.75" customHeight="1" thickBot="1">
      <c r="A1853" s="510"/>
      <c r="B1853" s="511"/>
      <c r="C1853" s="511"/>
      <c r="D1853" s="511"/>
      <c r="E1853" s="511"/>
      <c r="F1853" s="511"/>
      <c r="G1853" s="511"/>
      <c r="H1853" s="511"/>
      <c r="I1853" s="511"/>
      <c r="J1853" s="511"/>
      <c r="K1853" s="512"/>
      <c r="L1853" s="193"/>
      <c r="M1853" s="193"/>
      <c r="N1853" s="193"/>
      <c r="O1853" s="193"/>
      <c r="P1853" s="193"/>
      <c r="Q1853" s="193"/>
      <c r="R1853" s="193"/>
      <c r="S1853" s="193"/>
      <c r="T1853" s="193"/>
      <c r="U1853" s="193"/>
      <c r="V1853" s="193"/>
    </row>
    <row r="1854" spans="1:22" ht="42" customHeight="1">
      <c r="A1854" s="195" t="s">
        <v>509</v>
      </c>
      <c r="B1854" s="513" t="str">
        <f>$B$3</f>
        <v>OPTIMIZACIÓN Y MEJORAMIENTO DE LOS SISTEMAS DE ACUEDUCTO EN EL ÁREA RURAL DEL MUNICIPIO DE TUNJA-BOYACÁ</v>
      </c>
      <c r="C1854" s="514"/>
      <c r="D1854" s="514"/>
      <c r="E1854" s="514"/>
      <c r="F1854" s="514"/>
      <c r="G1854" s="514"/>
      <c r="H1854" s="514"/>
      <c r="I1854" s="514"/>
      <c r="J1854" s="514"/>
      <c r="K1854" s="515"/>
      <c r="L1854" s="193"/>
      <c r="M1854" s="193"/>
      <c r="N1854" s="193"/>
      <c r="O1854" s="193"/>
      <c r="P1854" s="193"/>
      <c r="Q1854" s="193"/>
      <c r="R1854" s="193"/>
      <c r="S1854" s="193"/>
      <c r="T1854" s="193"/>
      <c r="U1854" s="193"/>
      <c r="V1854" s="193"/>
    </row>
    <row r="1855" spans="1:22" ht="12.75" customHeight="1">
      <c r="A1855" s="516" t="s">
        <v>510</v>
      </c>
      <c r="B1855" s="517"/>
      <c r="C1855" s="518"/>
      <c r="D1855" s="519"/>
      <c r="E1855" s="519"/>
      <c r="F1855" s="517"/>
      <c r="G1855" s="520" t="s">
        <v>511</v>
      </c>
      <c r="H1855" s="517"/>
      <c r="I1855" s="520"/>
      <c r="J1855" s="519"/>
      <c r="K1855" s="521"/>
      <c r="L1855" s="193"/>
      <c r="M1855" s="193"/>
      <c r="N1855" s="193"/>
      <c r="O1855" s="193"/>
      <c r="P1855" s="193"/>
      <c r="Q1855" s="193"/>
      <c r="R1855" s="193"/>
      <c r="S1855" s="193"/>
      <c r="T1855" s="193"/>
      <c r="U1855" s="193"/>
      <c r="V1855" s="193"/>
    </row>
    <row r="1856" spans="1:22" ht="39.75" customHeight="1" thickBot="1">
      <c r="A1856" s="196" t="s">
        <v>8</v>
      </c>
      <c r="B1856" s="522" t="s">
        <v>634</v>
      </c>
      <c r="C1856" s="523"/>
      <c r="D1856" s="524" t="s">
        <v>10</v>
      </c>
      <c r="E1856" s="525"/>
      <c r="F1856" s="523"/>
      <c r="G1856" s="526" t="s">
        <v>582</v>
      </c>
      <c r="H1856" s="525"/>
      <c r="I1856" s="525"/>
      <c r="J1856" s="197" t="s">
        <v>9</v>
      </c>
      <c r="K1856" s="198" t="s">
        <v>9</v>
      </c>
      <c r="L1856" s="193"/>
      <c r="M1856" s="193"/>
      <c r="N1856" s="193"/>
      <c r="O1856" s="193"/>
      <c r="P1856" s="193"/>
      <c r="Q1856" s="193"/>
      <c r="R1856" s="193"/>
      <c r="S1856" s="193"/>
      <c r="T1856" s="193"/>
      <c r="U1856" s="193"/>
      <c r="V1856" s="193"/>
    </row>
    <row r="1857" spans="1:22" ht="12.75" customHeight="1">
      <c r="A1857" s="527" t="s">
        <v>512</v>
      </c>
      <c r="B1857" s="528"/>
      <c r="C1857" s="531" t="s">
        <v>5</v>
      </c>
      <c r="D1857" s="533" t="s">
        <v>513</v>
      </c>
      <c r="E1857" s="534"/>
      <c r="F1857" s="530"/>
      <c r="G1857" s="531" t="s">
        <v>11</v>
      </c>
      <c r="H1857" s="535" t="s">
        <v>514</v>
      </c>
      <c r="I1857" s="511"/>
      <c r="J1857" s="511"/>
      <c r="K1857" s="512"/>
      <c r="L1857" s="193"/>
      <c r="M1857" s="193"/>
      <c r="N1857" s="193"/>
      <c r="O1857" s="193"/>
      <c r="P1857" s="193"/>
      <c r="Q1857" s="193"/>
      <c r="R1857" s="193"/>
      <c r="S1857" s="193"/>
      <c r="T1857" s="193"/>
      <c r="U1857" s="193"/>
      <c r="V1857" s="193"/>
    </row>
    <row r="1858" spans="1:22" ht="12.75" customHeight="1">
      <c r="A1858" s="510"/>
      <c r="B1858" s="528"/>
      <c r="C1858" s="558"/>
      <c r="D1858" s="226" t="s">
        <v>542</v>
      </c>
      <c r="E1858" s="226" t="s">
        <v>516</v>
      </c>
      <c r="F1858" s="226" t="s">
        <v>517</v>
      </c>
      <c r="G1858" s="558"/>
      <c r="H1858" s="536"/>
      <c r="I1858" s="534"/>
      <c r="J1858" s="534"/>
      <c r="K1858" s="537"/>
      <c r="L1858" s="193"/>
      <c r="M1858" s="193"/>
      <c r="N1858" s="193"/>
      <c r="O1858" s="193"/>
      <c r="P1858" s="193"/>
      <c r="Q1858" s="193"/>
      <c r="R1858" s="193"/>
      <c r="S1858" s="193"/>
      <c r="T1858" s="193"/>
      <c r="U1858" s="193"/>
      <c r="V1858" s="193"/>
    </row>
    <row r="1859" spans="1:22" ht="12.75" customHeight="1">
      <c r="A1859" s="566" t="s">
        <v>583</v>
      </c>
      <c r="B1859" s="567"/>
      <c r="C1859" s="209">
        <v>1</v>
      </c>
      <c r="D1859" s="255"/>
      <c r="E1859" s="210"/>
      <c r="F1859" s="211"/>
      <c r="G1859" s="237">
        <f>C1859</f>
        <v>1</v>
      </c>
      <c r="H1859" s="206"/>
      <c r="I1859" s="206"/>
      <c r="J1859" s="206"/>
      <c r="K1859" s="207"/>
      <c r="L1859" s="193"/>
      <c r="M1859" s="193"/>
      <c r="N1859" s="193"/>
      <c r="O1859" s="193"/>
      <c r="P1859" s="193"/>
      <c r="Q1859" s="193"/>
      <c r="R1859" s="193"/>
      <c r="S1859" s="193"/>
      <c r="T1859" s="193"/>
      <c r="U1859" s="193"/>
      <c r="V1859" s="193"/>
    </row>
    <row r="1860" spans="1:22" ht="12.75" customHeight="1">
      <c r="A1860" s="568"/>
      <c r="B1860" s="567"/>
      <c r="C1860" s="209"/>
      <c r="D1860" s="255"/>
      <c r="E1860" s="210"/>
      <c r="F1860" s="211"/>
      <c r="G1860" s="237"/>
      <c r="H1860" s="206"/>
      <c r="I1860" s="206"/>
      <c r="J1860" s="206"/>
      <c r="K1860" s="207"/>
      <c r="L1860" s="193"/>
      <c r="M1860" s="193"/>
      <c r="N1860" s="193"/>
      <c r="O1860" s="193"/>
      <c r="P1860" s="193"/>
      <c r="Q1860" s="193"/>
      <c r="R1860" s="193"/>
      <c r="S1860" s="193"/>
      <c r="T1860" s="193"/>
      <c r="U1860" s="193"/>
      <c r="V1860" s="193"/>
    </row>
    <row r="1861" spans="1:22" ht="12.75" customHeight="1">
      <c r="A1861" s="540"/>
      <c r="B1861" s="559"/>
      <c r="C1861" s="209"/>
      <c r="D1861" s="208"/>
      <c r="E1861" s="210"/>
      <c r="F1861" s="211"/>
      <c r="G1861" s="237"/>
      <c r="H1861" s="206"/>
      <c r="I1861" s="206"/>
      <c r="J1861" s="206"/>
      <c r="K1861" s="207"/>
      <c r="L1861" s="193"/>
      <c r="M1861" s="193"/>
      <c r="N1861" s="193"/>
      <c r="O1861" s="193"/>
      <c r="P1861" s="193"/>
      <c r="Q1861" s="193"/>
      <c r="R1861" s="193"/>
      <c r="S1861" s="193"/>
      <c r="T1861" s="193"/>
      <c r="U1861" s="193"/>
      <c r="V1861" s="193"/>
    </row>
    <row r="1862" spans="1:22" ht="12.75" customHeight="1">
      <c r="A1862" s="540"/>
      <c r="B1862" s="559"/>
      <c r="C1862" s="209"/>
      <c r="D1862" s="208"/>
      <c r="E1862" s="210"/>
      <c r="F1862" s="211"/>
      <c r="G1862" s="237"/>
      <c r="H1862" s="206"/>
      <c r="I1862" s="206"/>
      <c r="J1862" s="206"/>
      <c r="K1862" s="207"/>
      <c r="L1862" s="193"/>
      <c r="M1862" s="193"/>
      <c r="N1862" s="193"/>
      <c r="O1862" s="193"/>
      <c r="P1862" s="193"/>
      <c r="Q1862" s="193"/>
      <c r="R1862" s="193"/>
      <c r="S1862" s="193"/>
      <c r="T1862" s="193"/>
      <c r="U1862" s="193"/>
      <c r="V1862" s="193"/>
    </row>
    <row r="1863" spans="1:22" ht="15" customHeight="1">
      <c r="A1863" s="540"/>
      <c r="B1863" s="559"/>
      <c r="C1863" s="209"/>
      <c r="D1863" s="239"/>
      <c r="E1863" s="239"/>
      <c r="F1863" s="239"/>
      <c r="G1863" s="237"/>
      <c r="K1863" s="207"/>
    </row>
    <row r="1864" spans="1:22" ht="12.75" customHeight="1" thickBot="1">
      <c r="A1864" s="541" t="s">
        <v>11</v>
      </c>
      <c r="B1864" s="534"/>
      <c r="C1864" s="534"/>
      <c r="D1864" s="534"/>
      <c r="E1864" s="534"/>
      <c r="F1864" s="530"/>
      <c r="G1864" s="253">
        <f>ROUNDUP((SUM(G1859:G1863)),2)</f>
        <v>1</v>
      </c>
      <c r="H1864" s="199"/>
      <c r="I1864" s="212"/>
      <c r="J1864" s="212"/>
      <c r="K1864" s="213"/>
      <c r="L1864" s="193"/>
      <c r="N1864" s="193"/>
      <c r="O1864" s="193"/>
      <c r="P1864" s="193"/>
      <c r="Q1864" s="193"/>
      <c r="R1864" s="193"/>
      <c r="S1864" s="193"/>
      <c r="T1864" s="193"/>
      <c r="U1864" s="193"/>
      <c r="V1864" s="193"/>
    </row>
    <row r="1865" spans="1:22" ht="12.75" customHeight="1" thickBot="1">
      <c r="A1865" s="542"/>
      <c r="B1865" s="543"/>
      <c r="C1865" s="543"/>
      <c r="D1865" s="543"/>
      <c r="E1865" s="543"/>
      <c r="F1865" s="543"/>
      <c r="G1865" s="543"/>
      <c r="H1865" s="543"/>
      <c r="I1865" s="543"/>
      <c r="J1865" s="543"/>
      <c r="K1865" s="544"/>
      <c r="L1865" s="193"/>
      <c r="M1865" s="193"/>
      <c r="N1865" s="193"/>
      <c r="O1865" s="193"/>
      <c r="P1865" s="193"/>
      <c r="Q1865" s="193"/>
      <c r="R1865" s="193"/>
      <c r="S1865" s="193"/>
      <c r="T1865" s="193"/>
      <c r="U1865" s="193"/>
      <c r="V1865" s="193"/>
    </row>
    <row r="1866" spans="1:22" ht="12.75" customHeight="1">
      <c r="A1866" s="214"/>
      <c r="B1866" s="215"/>
      <c r="C1866" s="215"/>
      <c r="D1866" s="215"/>
      <c r="E1866" s="215"/>
      <c r="F1866" s="215"/>
      <c r="G1866" s="215"/>
      <c r="H1866" s="215"/>
      <c r="I1866" s="215"/>
      <c r="J1866" s="215"/>
      <c r="K1866" s="216"/>
      <c r="L1866" s="193"/>
      <c r="M1866" s="193"/>
      <c r="N1866" s="193"/>
      <c r="O1866" s="193"/>
      <c r="P1866" s="193"/>
      <c r="Q1866" s="193"/>
      <c r="R1866" s="193"/>
      <c r="S1866" s="193"/>
      <c r="T1866" s="193"/>
      <c r="U1866" s="193"/>
      <c r="V1866" s="193"/>
    </row>
    <row r="1867" spans="1:22" ht="50.25" customHeight="1">
      <c r="A1867" s="545"/>
      <c r="B1867" s="546"/>
      <c r="C1867" s="546"/>
      <c r="D1867" s="546"/>
      <c r="E1867" s="546"/>
      <c r="F1867" s="546"/>
      <c r="G1867" s="546"/>
      <c r="H1867" s="546"/>
      <c r="I1867" s="546"/>
      <c r="J1867" s="193"/>
      <c r="K1867" s="217"/>
      <c r="L1867" s="193"/>
      <c r="M1867" s="193"/>
      <c r="N1867" s="193"/>
      <c r="O1867" s="193"/>
      <c r="P1867" s="193"/>
      <c r="Q1867" s="193"/>
      <c r="R1867" s="193"/>
      <c r="S1867" s="193"/>
      <c r="T1867" s="193"/>
      <c r="U1867" s="193"/>
      <c r="V1867" s="193"/>
    </row>
    <row r="1868" spans="1:22" ht="12.75" customHeight="1">
      <c r="A1868" s="547" t="s">
        <v>519</v>
      </c>
      <c r="B1868" s="546"/>
      <c r="C1868" s="546"/>
      <c r="D1868" s="219"/>
      <c r="E1868" s="219"/>
      <c r="F1868" s="548" t="s">
        <v>519</v>
      </c>
      <c r="G1868" s="546"/>
      <c r="H1868" s="546"/>
      <c r="I1868" s="219"/>
      <c r="J1868" s="193"/>
      <c r="K1868" s="217"/>
      <c r="L1868" s="193"/>
      <c r="M1868" s="193"/>
      <c r="N1868" s="193"/>
      <c r="O1868" s="193"/>
      <c r="P1868" s="193"/>
      <c r="Q1868" s="193"/>
      <c r="R1868" s="193"/>
      <c r="S1868" s="193"/>
      <c r="T1868" s="193"/>
      <c r="U1868" s="193"/>
      <c r="V1868" s="193"/>
    </row>
    <row r="1869" spans="1:22" ht="12.75" customHeight="1" thickBot="1">
      <c r="A1869" s="549" t="s">
        <v>520</v>
      </c>
      <c r="B1869" s="550"/>
      <c r="C1869" s="550"/>
      <c r="D1869" s="220"/>
      <c r="E1869" s="220"/>
      <c r="F1869" s="551" t="s">
        <v>520</v>
      </c>
      <c r="G1869" s="550"/>
      <c r="H1869" s="550"/>
      <c r="I1869" s="220"/>
      <c r="J1869" s="221"/>
      <c r="K1869" s="222"/>
      <c r="L1869" s="193"/>
      <c r="M1869" s="193"/>
      <c r="N1869" s="193"/>
      <c r="O1869" s="193"/>
      <c r="P1869" s="193"/>
      <c r="Q1869" s="193"/>
      <c r="R1869" s="193"/>
      <c r="S1869" s="193"/>
      <c r="T1869" s="193"/>
      <c r="U1869" s="193"/>
      <c r="V1869" s="193"/>
    </row>
    <row r="1870" spans="1:22" ht="12.75" customHeight="1">
      <c r="A1870" s="507" t="s">
        <v>508</v>
      </c>
      <c r="B1870" s="508"/>
      <c r="C1870" s="508"/>
      <c r="D1870" s="508"/>
      <c r="E1870" s="508"/>
      <c r="F1870" s="508"/>
      <c r="G1870" s="508"/>
      <c r="H1870" s="508"/>
      <c r="I1870" s="508"/>
      <c r="J1870" s="508"/>
      <c r="K1870" s="509"/>
      <c r="L1870" s="193"/>
      <c r="M1870" s="193"/>
      <c r="N1870" s="193"/>
      <c r="O1870" s="193"/>
      <c r="P1870" s="193"/>
      <c r="Q1870" s="193"/>
      <c r="R1870" s="193"/>
      <c r="S1870" s="193"/>
      <c r="T1870" s="193"/>
      <c r="U1870" s="193"/>
      <c r="V1870" s="193"/>
    </row>
    <row r="1871" spans="1:22" ht="12.75" customHeight="1" thickBot="1">
      <c r="A1871" s="510"/>
      <c r="B1871" s="511"/>
      <c r="C1871" s="511"/>
      <c r="D1871" s="511"/>
      <c r="E1871" s="511"/>
      <c r="F1871" s="511"/>
      <c r="G1871" s="511"/>
      <c r="H1871" s="511"/>
      <c r="I1871" s="511"/>
      <c r="J1871" s="511"/>
      <c r="K1871" s="512"/>
      <c r="L1871" s="193"/>
      <c r="M1871" s="193"/>
      <c r="N1871" s="193"/>
      <c r="O1871" s="193"/>
      <c r="P1871" s="193"/>
      <c r="Q1871" s="193"/>
      <c r="R1871" s="193"/>
      <c r="S1871" s="193"/>
      <c r="T1871" s="193"/>
      <c r="U1871" s="193"/>
      <c r="V1871" s="193"/>
    </row>
    <row r="1872" spans="1:22" ht="42" customHeight="1">
      <c r="A1872" s="195" t="s">
        <v>509</v>
      </c>
      <c r="B1872" s="513" t="str">
        <f>$B$3</f>
        <v>OPTIMIZACIÓN Y MEJORAMIENTO DE LOS SISTEMAS DE ACUEDUCTO EN EL ÁREA RURAL DEL MUNICIPIO DE TUNJA-BOYACÁ</v>
      </c>
      <c r="C1872" s="514"/>
      <c r="D1872" s="514"/>
      <c r="E1872" s="514"/>
      <c r="F1872" s="514"/>
      <c r="G1872" s="514"/>
      <c r="H1872" s="514"/>
      <c r="I1872" s="514"/>
      <c r="J1872" s="514"/>
      <c r="K1872" s="515"/>
      <c r="L1872" s="193"/>
      <c r="M1872" s="193"/>
      <c r="N1872" s="193"/>
      <c r="O1872" s="193"/>
      <c r="P1872" s="193"/>
      <c r="Q1872" s="193"/>
      <c r="R1872" s="193"/>
      <c r="S1872" s="193"/>
      <c r="T1872" s="193"/>
      <c r="U1872" s="193"/>
      <c r="V1872" s="193"/>
    </row>
    <row r="1873" spans="1:22" ht="12.75" customHeight="1">
      <c r="A1873" s="516" t="s">
        <v>510</v>
      </c>
      <c r="B1873" s="517"/>
      <c r="C1873" s="518"/>
      <c r="D1873" s="519"/>
      <c r="E1873" s="519"/>
      <c r="F1873" s="517"/>
      <c r="G1873" s="520" t="s">
        <v>511</v>
      </c>
      <c r="H1873" s="517"/>
      <c r="I1873" s="520"/>
      <c r="J1873" s="519"/>
      <c r="K1873" s="521"/>
      <c r="L1873" s="193"/>
      <c r="M1873" s="193"/>
      <c r="N1873" s="193"/>
      <c r="O1873" s="193"/>
      <c r="P1873" s="193"/>
      <c r="Q1873" s="193"/>
      <c r="R1873" s="193"/>
      <c r="S1873" s="193"/>
      <c r="T1873" s="193"/>
      <c r="U1873" s="193"/>
      <c r="V1873" s="193"/>
    </row>
    <row r="1874" spans="1:22" ht="39.75" customHeight="1" thickBot="1">
      <c r="A1874" s="196" t="s">
        <v>8</v>
      </c>
      <c r="B1874" s="522" t="s">
        <v>635</v>
      </c>
      <c r="C1874" s="523"/>
      <c r="D1874" s="524" t="s">
        <v>10</v>
      </c>
      <c r="E1874" s="525"/>
      <c r="F1874" s="523"/>
      <c r="G1874" s="526" t="s">
        <v>362</v>
      </c>
      <c r="H1874" s="525"/>
      <c r="I1874" s="525"/>
      <c r="J1874" s="197" t="s">
        <v>9</v>
      </c>
      <c r="K1874" s="198" t="s">
        <v>9</v>
      </c>
      <c r="L1874" s="193"/>
      <c r="M1874" s="193"/>
      <c r="N1874" s="193"/>
      <c r="O1874" s="193"/>
      <c r="P1874" s="193"/>
      <c r="Q1874" s="193"/>
      <c r="R1874" s="193"/>
      <c r="S1874" s="193"/>
      <c r="T1874" s="193"/>
      <c r="U1874" s="193"/>
      <c r="V1874" s="193"/>
    </row>
    <row r="1875" spans="1:22" ht="12.75" customHeight="1">
      <c r="A1875" s="527" t="s">
        <v>512</v>
      </c>
      <c r="B1875" s="528"/>
      <c r="C1875" s="531" t="s">
        <v>5</v>
      </c>
      <c r="D1875" s="533" t="s">
        <v>513</v>
      </c>
      <c r="E1875" s="534"/>
      <c r="F1875" s="530"/>
      <c r="G1875" s="531" t="s">
        <v>11</v>
      </c>
      <c r="H1875" s="535" t="s">
        <v>514</v>
      </c>
      <c r="I1875" s="511"/>
      <c r="J1875" s="511"/>
      <c r="K1875" s="512"/>
      <c r="L1875" s="193"/>
      <c r="M1875" s="193"/>
      <c r="N1875" s="193"/>
      <c r="O1875" s="193"/>
      <c r="P1875" s="193"/>
      <c r="Q1875" s="193"/>
      <c r="R1875" s="193"/>
      <c r="S1875" s="193"/>
      <c r="T1875" s="193"/>
      <c r="U1875" s="193"/>
      <c r="V1875" s="193"/>
    </row>
    <row r="1876" spans="1:22" ht="12.75" customHeight="1">
      <c r="A1876" s="510"/>
      <c r="B1876" s="528"/>
      <c r="C1876" s="558"/>
      <c r="D1876" s="226" t="s">
        <v>515</v>
      </c>
      <c r="E1876" s="226" t="s">
        <v>516</v>
      </c>
      <c r="F1876" s="226" t="s">
        <v>517</v>
      </c>
      <c r="G1876" s="558"/>
      <c r="H1876" s="536"/>
      <c r="I1876" s="534"/>
      <c r="J1876" s="534"/>
      <c r="K1876" s="537"/>
      <c r="L1876" s="193"/>
      <c r="M1876" s="193"/>
      <c r="N1876" s="193"/>
      <c r="O1876" s="193"/>
      <c r="P1876" s="193"/>
      <c r="Q1876" s="193"/>
      <c r="R1876" s="193"/>
      <c r="S1876" s="193"/>
      <c r="T1876" s="193"/>
      <c r="U1876" s="193"/>
      <c r="V1876" s="193"/>
    </row>
    <row r="1877" spans="1:22" ht="12.75" customHeight="1">
      <c r="A1877" s="538" t="s">
        <v>559</v>
      </c>
      <c r="B1877" s="539"/>
      <c r="C1877" s="201">
        <v>1</v>
      </c>
      <c r="D1877" s="202"/>
      <c r="E1877" s="203"/>
      <c r="F1877" s="229"/>
      <c r="G1877" s="237">
        <f>C1877</f>
        <v>1</v>
      </c>
      <c r="H1877" s="206"/>
      <c r="I1877" s="206"/>
      <c r="J1877" s="206"/>
      <c r="K1877" s="207"/>
      <c r="L1877" s="193"/>
      <c r="M1877" s="193"/>
      <c r="N1877" s="193"/>
      <c r="O1877" s="193"/>
      <c r="P1877" s="193"/>
      <c r="Q1877" s="193"/>
      <c r="R1877" s="193"/>
      <c r="S1877" s="193"/>
      <c r="T1877" s="193"/>
      <c r="U1877" s="193"/>
      <c r="V1877" s="193"/>
    </row>
    <row r="1878" spans="1:22" ht="12.75" customHeight="1">
      <c r="A1878" s="538"/>
      <c r="B1878" s="539"/>
      <c r="C1878" s="201"/>
      <c r="D1878" s="202"/>
      <c r="E1878" s="203"/>
      <c r="F1878" s="229"/>
      <c r="G1878" s="237"/>
      <c r="H1878" s="206"/>
      <c r="I1878" s="206"/>
      <c r="J1878" s="206"/>
      <c r="K1878" s="207"/>
      <c r="L1878" s="193"/>
      <c r="M1878" s="193"/>
      <c r="N1878" s="193"/>
      <c r="O1878" s="193"/>
      <c r="P1878" s="193"/>
      <c r="Q1878" s="193"/>
      <c r="R1878" s="193"/>
      <c r="S1878" s="193"/>
      <c r="T1878" s="193"/>
      <c r="U1878" s="193"/>
      <c r="V1878" s="193"/>
    </row>
    <row r="1879" spans="1:22" ht="15" customHeight="1">
      <c r="A1879" s="540"/>
      <c r="B1879" s="559"/>
      <c r="C1879" s="209"/>
      <c r="D1879" s="239"/>
      <c r="E1879" s="239"/>
      <c r="F1879" s="239"/>
      <c r="G1879" s="237"/>
      <c r="K1879" s="207"/>
    </row>
    <row r="1880" spans="1:22" ht="12.75" customHeight="1" thickBot="1">
      <c r="A1880" s="541" t="s">
        <v>11</v>
      </c>
      <c r="B1880" s="534"/>
      <c r="C1880" s="534"/>
      <c r="D1880" s="534"/>
      <c r="E1880" s="534"/>
      <c r="F1880" s="530"/>
      <c r="G1880" s="253">
        <f>ROUNDUP((SUM(G1877:G1879)),2)</f>
        <v>1</v>
      </c>
      <c r="H1880" s="199"/>
      <c r="I1880" s="212"/>
      <c r="J1880" s="212"/>
      <c r="K1880" s="213"/>
      <c r="L1880" s="193"/>
      <c r="N1880" s="193"/>
      <c r="O1880" s="193"/>
      <c r="P1880" s="193"/>
      <c r="Q1880" s="193"/>
      <c r="R1880" s="193"/>
      <c r="S1880" s="193"/>
      <c r="T1880" s="193"/>
      <c r="U1880" s="193"/>
      <c r="V1880" s="193"/>
    </row>
    <row r="1881" spans="1:22" ht="12.75" customHeight="1" thickBot="1">
      <c r="A1881" s="542"/>
      <c r="B1881" s="543"/>
      <c r="C1881" s="543"/>
      <c r="D1881" s="543"/>
      <c r="E1881" s="543"/>
      <c r="F1881" s="543"/>
      <c r="G1881" s="543"/>
      <c r="H1881" s="543"/>
      <c r="I1881" s="543"/>
      <c r="J1881" s="543"/>
      <c r="K1881" s="544"/>
      <c r="L1881" s="193"/>
      <c r="M1881" s="193"/>
      <c r="N1881" s="193"/>
      <c r="O1881" s="193"/>
      <c r="P1881" s="193"/>
      <c r="Q1881" s="193"/>
      <c r="R1881" s="193"/>
      <c r="S1881" s="193"/>
      <c r="T1881" s="193"/>
      <c r="U1881" s="193"/>
      <c r="V1881" s="193"/>
    </row>
    <row r="1882" spans="1:22" ht="12.75" customHeight="1">
      <c r="A1882" s="214"/>
      <c r="B1882" s="215"/>
      <c r="C1882" s="215"/>
      <c r="D1882" s="215"/>
      <c r="E1882" s="215"/>
      <c r="F1882" s="215"/>
      <c r="G1882" s="215"/>
      <c r="H1882" s="215"/>
      <c r="I1882" s="215"/>
      <c r="J1882" s="215"/>
      <c r="K1882" s="216"/>
      <c r="L1882" s="193"/>
      <c r="M1882" s="193"/>
      <c r="N1882" s="193"/>
      <c r="O1882" s="193"/>
      <c r="P1882" s="193"/>
      <c r="Q1882" s="193"/>
      <c r="R1882" s="193"/>
      <c r="S1882" s="193"/>
      <c r="T1882" s="193"/>
      <c r="U1882" s="193"/>
      <c r="V1882" s="193"/>
    </row>
    <row r="1883" spans="1:22" ht="50.25" customHeight="1">
      <c r="A1883" s="545"/>
      <c r="B1883" s="546"/>
      <c r="C1883" s="546"/>
      <c r="D1883" s="546"/>
      <c r="E1883" s="546"/>
      <c r="F1883" s="546"/>
      <c r="G1883" s="546"/>
      <c r="H1883" s="546"/>
      <c r="I1883" s="546"/>
      <c r="J1883" s="193"/>
      <c r="K1883" s="217"/>
      <c r="L1883" s="193"/>
      <c r="M1883" s="193"/>
      <c r="N1883" s="193"/>
      <c r="O1883" s="193"/>
      <c r="P1883" s="193"/>
      <c r="Q1883" s="193"/>
      <c r="R1883" s="193"/>
      <c r="S1883" s="193"/>
      <c r="T1883" s="193"/>
      <c r="U1883" s="193"/>
      <c r="V1883" s="193"/>
    </row>
    <row r="1884" spans="1:22" ht="12.75" customHeight="1">
      <c r="A1884" s="547" t="s">
        <v>519</v>
      </c>
      <c r="B1884" s="546"/>
      <c r="C1884" s="546"/>
      <c r="D1884" s="219"/>
      <c r="E1884" s="219"/>
      <c r="F1884" s="548" t="s">
        <v>519</v>
      </c>
      <c r="G1884" s="546"/>
      <c r="H1884" s="546"/>
      <c r="I1884" s="219"/>
      <c r="J1884" s="193"/>
      <c r="K1884" s="217"/>
      <c r="L1884" s="193"/>
      <c r="M1884" s="193"/>
      <c r="N1884" s="193"/>
      <c r="O1884" s="193"/>
      <c r="P1884" s="193"/>
      <c r="Q1884" s="193"/>
      <c r="R1884" s="193"/>
      <c r="S1884" s="193"/>
      <c r="T1884" s="193"/>
      <c r="U1884" s="193"/>
      <c r="V1884" s="193"/>
    </row>
    <row r="1885" spans="1:22" ht="12.75" customHeight="1" thickBot="1">
      <c r="A1885" s="549" t="s">
        <v>520</v>
      </c>
      <c r="B1885" s="550"/>
      <c r="C1885" s="550"/>
      <c r="D1885" s="220"/>
      <c r="E1885" s="220"/>
      <c r="F1885" s="551" t="s">
        <v>520</v>
      </c>
      <c r="G1885" s="550"/>
      <c r="H1885" s="550"/>
      <c r="I1885" s="220"/>
      <c r="J1885" s="221"/>
      <c r="K1885" s="222"/>
      <c r="L1885" s="193"/>
      <c r="M1885" s="193"/>
      <c r="N1885" s="193"/>
      <c r="O1885" s="193"/>
      <c r="P1885" s="193"/>
      <c r="Q1885" s="193"/>
      <c r="R1885" s="193"/>
      <c r="S1885" s="193"/>
      <c r="T1885" s="193"/>
      <c r="U1885" s="193"/>
      <c r="V1885" s="193"/>
    </row>
    <row r="1886" spans="1:22" ht="12.75" customHeight="1">
      <c r="A1886" s="507" t="s">
        <v>508</v>
      </c>
      <c r="B1886" s="508"/>
      <c r="C1886" s="508"/>
      <c r="D1886" s="508"/>
      <c r="E1886" s="508"/>
      <c r="F1886" s="508"/>
      <c r="G1886" s="508"/>
      <c r="H1886" s="508"/>
      <c r="I1886" s="508"/>
      <c r="J1886" s="508"/>
      <c r="K1886" s="509"/>
      <c r="L1886" s="193"/>
      <c r="M1886" s="193"/>
      <c r="N1886" s="193"/>
      <c r="O1886" s="193"/>
      <c r="P1886" s="193"/>
      <c r="Q1886" s="193"/>
      <c r="R1886" s="193"/>
      <c r="S1886" s="193"/>
      <c r="T1886" s="193"/>
      <c r="U1886" s="193"/>
      <c r="V1886" s="193"/>
    </row>
    <row r="1887" spans="1:22" ht="12.75" customHeight="1" thickBot="1">
      <c r="A1887" s="510"/>
      <c r="B1887" s="511"/>
      <c r="C1887" s="511"/>
      <c r="D1887" s="511"/>
      <c r="E1887" s="511"/>
      <c r="F1887" s="511"/>
      <c r="G1887" s="511"/>
      <c r="H1887" s="511"/>
      <c r="I1887" s="511"/>
      <c r="J1887" s="511"/>
      <c r="K1887" s="512"/>
      <c r="L1887" s="193"/>
      <c r="M1887" s="193"/>
      <c r="N1887" s="193"/>
      <c r="O1887" s="193"/>
      <c r="P1887" s="193"/>
      <c r="Q1887" s="193"/>
      <c r="R1887" s="193"/>
      <c r="S1887" s="193"/>
      <c r="T1887" s="193"/>
      <c r="U1887" s="193"/>
      <c r="V1887" s="193"/>
    </row>
    <row r="1888" spans="1:22" ht="42" customHeight="1">
      <c r="A1888" s="195" t="s">
        <v>509</v>
      </c>
      <c r="B1888" s="513" t="str">
        <f>$B$3</f>
        <v>OPTIMIZACIÓN Y MEJORAMIENTO DE LOS SISTEMAS DE ACUEDUCTO EN EL ÁREA RURAL DEL MUNICIPIO DE TUNJA-BOYACÁ</v>
      </c>
      <c r="C1888" s="514"/>
      <c r="D1888" s="514"/>
      <c r="E1888" s="514"/>
      <c r="F1888" s="514"/>
      <c r="G1888" s="514"/>
      <c r="H1888" s="514"/>
      <c r="I1888" s="514"/>
      <c r="J1888" s="514"/>
      <c r="K1888" s="515"/>
      <c r="L1888" s="193"/>
      <c r="M1888" s="193"/>
      <c r="N1888" s="193"/>
      <c r="O1888" s="193"/>
      <c r="P1888" s="193"/>
      <c r="Q1888" s="193"/>
      <c r="R1888" s="193"/>
      <c r="S1888" s="193"/>
      <c r="T1888" s="193"/>
      <c r="U1888" s="193"/>
      <c r="V1888" s="193"/>
    </row>
    <row r="1889" spans="1:22" ht="12.75" customHeight="1">
      <c r="A1889" s="516" t="s">
        <v>510</v>
      </c>
      <c r="B1889" s="517"/>
      <c r="C1889" s="518"/>
      <c r="D1889" s="519"/>
      <c r="E1889" s="519"/>
      <c r="F1889" s="517"/>
      <c r="G1889" s="520" t="s">
        <v>511</v>
      </c>
      <c r="H1889" s="517"/>
      <c r="I1889" s="520"/>
      <c r="J1889" s="519"/>
      <c r="K1889" s="521"/>
      <c r="L1889" s="193"/>
      <c r="M1889" s="193"/>
      <c r="N1889" s="193"/>
      <c r="O1889" s="193"/>
      <c r="P1889" s="193"/>
      <c r="Q1889" s="193"/>
      <c r="R1889" s="193"/>
      <c r="S1889" s="193"/>
      <c r="T1889" s="193"/>
      <c r="U1889" s="193"/>
      <c r="V1889" s="193"/>
    </row>
    <row r="1890" spans="1:22" ht="39.75" customHeight="1" thickBot="1">
      <c r="A1890" s="196" t="s">
        <v>8</v>
      </c>
      <c r="B1890" s="522" t="s">
        <v>636</v>
      </c>
      <c r="C1890" s="523"/>
      <c r="D1890" s="524" t="s">
        <v>10</v>
      </c>
      <c r="E1890" s="525"/>
      <c r="F1890" s="523"/>
      <c r="G1890" s="526" t="s">
        <v>296</v>
      </c>
      <c r="H1890" s="525"/>
      <c r="I1890" s="525"/>
      <c r="J1890" s="197" t="s">
        <v>9</v>
      </c>
      <c r="K1890" s="198" t="s">
        <v>9</v>
      </c>
      <c r="L1890" s="193"/>
      <c r="M1890" s="193"/>
      <c r="N1890" s="193"/>
      <c r="O1890" s="193"/>
      <c r="P1890" s="193"/>
      <c r="Q1890" s="193"/>
      <c r="R1890" s="193"/>
      <c r="S1890" s="193"/>
      <c r="T1890" s="193"/>
      <c r="U1890" s="193"/>
      <c r="V1890" s="193"/>
    </row>
    <row r="1891" spans="1:22" ht="12.75" customHeight="1">
      <c r="A1891" s="527" t="s">
        <v>512</v>
      </c>
      <c r="B1891" s="528"/>
      <c r="C1891" s="531" t="s">
        <v>5</v>
      </c>
      <c r="D1891" s="533" t="s">
        <v>513</v>
      </c>
      <c r="E1891" s="534"/>
      <c r="F1891" s="530"/>
      <c r="G1891" s="531" t="s">
        <v>11</v>
      </c>
      <c r="H1891" s="535" t="s">
        <v>514</v>
      </c>
      <c r="I1891" s="511"/>
      <c r="J1891" s="511"/>
      <c r="K1891" s="512"/>
      <c r="L1891" s="193"/>
      <c r="M1891" s="193"/>
      <c r="N1891" s="193"/>
      <c r="O1891" s="193"/>
      <c r="P1891" s="193"/>
      <c r="Q1891" s="193"/>
      <c r="R1891" s="193"/>
      <c r="S1891" s="193"/>
      <c r="T1891" s="193"/>
      <c r="U1891" s="193"/>
      <c r="V1891" s="193"/>
    </row>
    <row r="1892" spans="1:22" ht="12.75" customHeight="1">
      <c r="A1892" s="510"/>
      <c r="B1892" s="528"/>
      <c r="C1892" s="558"/>
      <c r="D1892" s="226" t="s">
        <v>515</v>
      </c>
      <c r="E1892" s="226" t="s">
        <v>516</v>
      </c>
      <c r="F1892" s="226" t="s">
        <v>517</v>
      </c>
      <c r="G1892" s="558"/>
      <c r="H1892" s="536"/>
      <c r="I1892" s="534"/>
      <c r="J1892" s="534"/>
      <c r="K1892" s="537"/>
      <c r="L1892" s="193"/>
      <c r="M1892" s="193"/>
      <c r="N1892" s="193"/>
      <c r="O1892" s="193"/>
      <c r="P1892" s="193"/>
      <c r="Q1892" s="193"/>
      <c r="R1892" s="193"/>
      <c r="S1892" s="193"/>
      <c r="T1892" s="193"/>
      <c r="U1892" s="193"/>
      <c r="V1892" s="193"/>
    </row>
    <row r="1893" spans="1:22" ht="12.75" customHeight="1">
      <c r="A1893" s="538" t="s">
        <v>545</v>
      </c>
      <c r="B1893" s="539"/>
      <c r="C1893" s="201">
        <v>6</v>
      </c>
      <c r="D1893" s="202"/>
      <c r="E1893" s="203"/>
      <c r="F1893" s="229"/>
      <c r="G1893" s="237">
        <f>C1893</f>
        <v>6</v>
      </c>
      <c r="H1893" s="206"/>
      <c r="I1893" s="206"/>
      <c r="J1893" s="206"/>
      <c r="K1893" s="207"/>
      <c r="L1893" s="193"/>
      <c r="M1893" s="193"/>
      <c r="N1893" s="193"/>
      <c r="O1893" s="193"/>
      <c r="P1893" s="193"/>
      <c r="Q1893" s="193"/>
      <c r="R1893" s="193"/>
      <c r="S1893" s="193"/>
      <c r="T1893" s="193"/>
      <c r="U1893" s="193"/>
      <c r="V1893" s="193"/>
    </row>
    <row r="1894" spans="1:22" ht="12.75" customHeight="1">
      <c r="A1894" s="538"/>
      <c r="B1894" s="539"/>
      <c r="C1894" s="201"/>
      <c r="D1894" s="202"/>
      <c r="E1894" s="203"/>
      <c r="F1894" s="229"/>
      <c r="G1894" s="237"/>
      <c r="H1894" s="206"/>
      <c r="I1894" s="206"/>
      <c r="J1894" s="206"/>
      <c r="K1894" s="207"/>
      <c r="L1894" s="193"/>
      <c r="M1894" s="193"/>
      <c r="N1894" s="193"/>
      <c r="O1894" s="193"/>
      <c r="P1894" s="193"/>
      <c r="Q1894" s="193"/>
      <c r="R1894" s="193"/>
      <c r="S1894" s="193"/>
      <c r="T1894" s="193"/>
      <c r="U1894" s="193"/>
      <c r="V1894" s="193"/>
    </row>
    <row r="1895" spans="1:22" ht="15" customHeight="1">
      <c r="A1895" s="540"/>
      <c r="B1895" s="559"/>
      <c r="C1895" s="209"/>
      <c r="D1895" s="239"/>
      <c r="E1895" s="239"/>
      <c r="F1895" s="239"/>
      <c r="G1895" s="237"/>
      <c r="K1895" s="207"/>
    </row>
    <row r="1896" spans="1:22" ht="12.75" customHeight="1" thickBot="1">
      <c r="A1896" s="541" t="s">
        <v>11</v>
      </c>
      <c r="B1896" s="534"/>
      <c r="C1896" s="534"/>
      <c r="D1896" s="534"/>
      <c r="E1896" s="534"/>
      <c r="F1896" s="530"/>
      <c r="G1896" s="253">
        <f>ROUNDUP((SUM(G1893:G1895)),2)</f>
        <v>6</v>
      </c>
      <c r="H1896" s="199"/>
      <c r="I1896" s="212"/>
      <c r="J1896" s="212"/>
      <c r="K1896" s="213"/>
      <c r="L1896" s="193"/>
      <c r="N1896" s="193"/>
      <c r="O1896" s="193"/>
      <c r="P1896" s="193"/>
      <c r="Q1896" s="193"/>
      <c r="R1896" s="193"/>
      <c r="S1896" s="193"/>
      <c r="T1896" s="193"/>
      <c r="U1896" s="193"/>
      <c r="V1896" s="193"/>
    </row>
    <row r="1897" spans="1:22" ht="12.75" customHeight="1" thickBot="1">
      <c r="A1897" s="542"/>
      <c r="B1897" s="543"/>
      <c r="C1897" s="543"/>
      <c r="D1897" s="543"/>
      <c r="E1897" s="543"/>
      <c r="F1897" s="543"/>
      <c r="G1897" s="543"/>
      <c r="H1897" s="543"/>
      <c r="I1897" s="543"/>
      <c r="J1897" s="543"/>
      <c r="K1897" s="544"/>
      <c r="L1897" s="193"/>
      <c r="M1897" s="193"/>
      <c r="N1897" s="193"/>
      <c r="O1897" s="193"/>
      <c r="P1897" s="193"/>
      <c r="Q1897" s="193"/>
      <c r="R1897" s="193"/>
      <c r="S1897" s="193"/>
      <c r="T1897" s="193"/>
      <c r="U1897" s="193"/>
      <c r="V1897" s="193"/>
    </row>
    <row r="1898" spans="1:22" ht="12.75" customHeight="1">
      <c r="A1898" s="214"/>
      <c r="B1898" s="215"/>
      <c r="C1898" s="215"/>
      <c r="D1898" s="215"/>
      <c r="E1898" s="215"/>
      <c r="F1898" s="215"/>
      <c r="G1898" s="215"/>
      <c r="H1898" s="215"/>
      <c r="I1898" s="215"/>
      <c r="J1898" s="215"/>
      <c r="K1898" s="216"/>
      <c r="L1898" s="193"/>
      <c r="M1898" s="193"/>
      <c r="N1898" s="193"/>
      <c r="O1898" s="193"/>
      <c r="P1898" s="193"/>
      <c r="Q1898" s="193"/>
      <c r="R1898" s="193"/>
      <c r="S1898" s="193"/>
      <c r="T1898" s="193"/>
      <c r="U1898" s="193"/>
      <c r="V1898" s="193"/>
    </row>
    <row r="1899" spans="1:22" ht="50.25" customHeight="1">
      <c r="A1899" s="545"/>
      <c r="B1899" s="546"/>
      <c r="C1899" s="546"/>
      <c r="D1899" s="546"/>
      <c r="E1899" s="546"/>
      <c r="F1899" s="546"/>
      <c r="G1899" s="546"/>
      <c r="H1899" s="546"/>
      <c r="I1899" s="546"/>
      <c r="J1899" s="193"/>
      <c r="K1899" s="217"/>
      <c r="L1899" s="193"/>
      <c r="M1899" s="193"/>
      <c r="N1899" s="193"/>
      <c r="O1899" s="193"/>
      <c r="P1899" s="193"/>
      <c r="Q1899" s="193"/>
      <c r="R1899" s="193"/>
      <c r="S1899" s="193"/>
      <c r="T1899" s="193"/>
      <c r="U1899" s="193"/>
      <c r="V1899" s="193"/>
    </row>
    <row r="1900" spans="1:22" ht="12.75" customHeight="1">
      <c r="A1900" s="547" t="s">
        <v>519</v>
      </c>
      <c r="B1900" s="546"/>
      <c r="C1900" s="546"/>
      <c r="D1900" s="219"/>
      <c r="E1900" s="219"/>
      <c r="F1900" s="548" t="s">
        <v>519</v>
      </c>
      <c r="G1900" s="546"/>
      <c r="H1900" s="546"/>
      <c r="I1900" s="219"/>
      <c r="J1900" s="193"/>
      <c r="K1900" s="217"/>
      <c r="L1900" s="193"/>
      <c r="M1900" s="193"/>
      <c r="N1900" s="193"/>
      <c r="O1900" s="193"/>
      <c r="P1900" s="193"/>
      <c r="Q1900" s="193"/>
      <c r="R1900" s="193"/>
      <c r="S1900" s="193"/>
      <c r="T1900" s="193"/>
      <c r="U1900" s="193"/>
      <c r="V1900" s="193"/>
    </row>
    <row r="1901" spans="1:22" ht="12.75" customHeight="1" thickBot="1">
      <c r="A1901" s="549" t="s">
        <v>520</v>
      </c>
      <c r="B1901" s="550"/>
      <c r="C1901" s="550"/>
      <c r="D1901" s="220"/>
      <c r="E1901" s="220"/>
      <c r="F1901" s="551" t="s">
        <v>520</v>
      </c>
      <c r="G1901" s="550"/>
      <c r="H1901" s="550"/>
      <c r="I1901" s="220"/>
      <c r="J1901" s="221"/>
      <c r="K1901" s="222"/>
      <c r="L1901" s="193"/>
      <c r="M1901" s="193"/>
      <c r="N1901" s="193"/>
      <c r="O1901" s="193"/>
      <c r="P1901" s="193"/>
      <c r="Q1901" s="193"/>
      <c r="R1901" s="193"/>
      <c r="S1901" s="193"/>
      <c r="T1901" s="193"/>
      <c r="U1901" s="193"/>
      <c r="V1901" s="193"/>
    </row>
    <row r="1902" spans="1:22" ht="12.75" customHeight="1">
      <c r="A1902" s="507" t="s">
        <v>508</v>
      </c>
      <c r="B1902" s="508"/>
      <c r="C1902" s="508"/>
      <c r="D1902" s="508"/>
      <c r="E1902" s="508"/>
      <c r="F1902" s="508"/>
      <c r="G1902" s="508"/>
      <c r="H1902" s="508"/>
      <c r="I1902" s="508"/>
      <c r="J1902" s="508"/>
      <c r="K1902" s="509"/>
      <c r="L1902" s="193"/>
      <c r="M1902" s="193"/>
      <c r="N1902" s="193"/>
      <c r="O1902" s="193"/>
      <c r="P1902" s="193"/>
      <c r="Q1902" s="193"/>
      <c r="R1902" s="193"/>
      <c r="S1902" s="193"/>
      <c r="T1902" s="193"/>
      <c r="U1902" s="193"/>
      <c r="V1902" s="193"/>
    </row>
    <row r="1903" spans="1:22" ht="12.75" customHeight="1" thickBot="1">
      <c r="A1903" s="510"/>
      <c r="B1903" s="511"/>
      <c r="C1903" s="511"/>
      <c r="D1903" s="511"/>
      <c r="E1903" s="511"/>
      <c r="F1903" s="511"/>
      <c r="G1903" s="511"/>
      <c r="H1903" s="511"/>
      <c r="I1903" s="511"/>
      <c r="J1903" s="511"/>
      <c r="K1903" s="512"/>
      <c r="L1903" s="193"/>
      <c r="M1903" s="193"/>
      <c r="N1903" s="193"/>
      <c r="O1903" s="193"/>
      <c r="P1903" s="193"/>
      <c r="Q1903" s="193"/>
      <c r="R1903" s="193"/>
      <c r="S1903" s="193"/>
      <c r="T1903" s="193"/>
      <c r="U1903" s="193"/>
      <c r="V1903" s="193"/>
    </row>
    <row r="1904" spans="1:22" ht="42" customHeight="1">
      <c r="A1904" s="195" t="s">
        <v>509</v>
      </c>
      <c r="B1904" s="513" t="str">
        <f>$B$3</f>
        <v>OPTIMIZACIÓN Y MEJORAMIENTO DE LOS SISTEMAS DE ACUEDUCTO EN EL ÁREA RURAL DEL MUNICIPIO DE TUNJA-BOYACÁ</v>
      </c>
      <c r="C1904" s="514"/>
      <c r="D1904" s="514"/>
      <c r="E1904" s="514"/>
      <c r="F1904" s="514"/>
      <c r="G1904" s="514"/>
      <c r="H1904" s="514"/>
      <c r="I1904" s="514"/>
      <c r="J1904" s="514"/>
      <c r="K1904" s="515"/>
      <c r="L1904" s="193"/>
      <c r="M1904" s="193"/>
      <c r="N1904" s="193"/>
      <c r="O1904" s="193"/>
      <c r="P1904" s="193"/>
      <c r="Q1904" s="193"/>
      <c r="R1904" s="193"/>
      <c r="S1904" s="193"/>
      <c r="T1904" s="193"/>
      <c r="U1904" s="193"/>
      <c r="V1904" s="193"/>
    </row>
    <row r="1905" spans="1:22" ht="12.75" customHeight="1">
      <c r="A1905" s="516" t="s">
        <v>510</v>
      </c>
      <c r="B1905" s="517"/>
      <c r="C1905" s="518"/>
      <c r="D1905" s="519"/>
      <c r="E1905" s="519"/>
      <c r="F1905" s="517"/>
      <c r="G1905" s="520" t="s">
        <v>511</v>
      </c>
      <c r="H1905" s="517"/>
      <c r="I1905" s="520"/>
      <c r="J1905" s="519"/>
      <c r="K1905" s="521"/>
      <c r="L1905" s="193"/>
      <c r="M1905" s="193"/>
      <c r="N1905" s="193"/>
      <c r="O1905" s="193"/>
      <c r="P1905" s="193"/>
      <c r="Q1905" s="193"/>
      <c r="R1905" s="193"/>
      <c r="S1905" s="193"/>
      <c r="T1905" s="193"/>
      <c r="U1905" s="193"/>
      <c r="V1905" s="193"/>
    </row>
    <row r="1906" spans="1:22" ht="39.75" customHeight="1" thickBot="1">
      <c r="A1906" s="196" t="s">
        <v>8</v>
      </c>
      <c r="B1906" s="522" t="s">
        <v>637</v>
      </c>
      <c r="C1906" s="523"/>
      <c r="D1906" s="524" t="s">
        <v>10</v>
      </c>
      <c r="E1906" s="525"/>
      <c r="F1906" s="523"/>
      <c r="G1906" s="526" t="s">
        <v>280</v>
      </c>
      <c r="H1906" s="525"/>
      <c r="I1906" s="525"/>
      <c r="J1906" s="197" t="s">
        <v>9</v>
      </c>
      <c r="K1906" s="198" t="s">
        <v>9</v>
      </c>
      <c r="L1906" s="193"/>
      <c r="M1906" s="193"/>
      <c r="N1906" s="193"/>
      <c r="O1906" s="193"/>
      <c r="P1906" s="193"/>
      <c r="Q1906" s="193"/>
      <c r="R1906" s="193"/>
      <c r="S1906" s="193"/>
      <c r="T1906" s="193"/>
      <c r="U1906" s="193"/>
      <c r="V1906" s="193"/>
    </row>
    <row r="1907" spans="1:22" ht="12.75" customHeight="1">
      <c r="A1907" s="527" t="s">
        <v>512</v>
      </c>
      <c r="B1907" s="528"/>
      <c r="C1907" s="531" t="s">
        <v>5</v>
      </c>
      <c r="D1907" s="533" t="s">
        <v>513</v>
      </c>
      <c r="E1907" s="534"/>
      <c r="F1907" s="530"/>
      <c r="G1907" s="531" t="s">
        <v>11</v>
      </c>
      <c r="H1907" s="535" t="s">
        <v>514</v>
      </c>
      <c r="I1907" s="511"/>
      <c r="J1907" s="511"/>
      <c r="K1907" s="512"/>
      <c r="L1907" s="193"/>
      <c r="M1907" s="193"/>
      <c r="N1907" s="193"/>
      <c r="O1907" s="193"/>
      <c r="P1907" s="193"/>
      <c r="Q1907" s="193"/>
      <c r="R1907" s="193"/>
      <c r="S1907" s="193"/>
      <c r="T1907" s="193"/>
      <c r="U1907" s="193"/>
      <c r="V1907" s="193"/>
    </row>
    <row r="1908" spans="1:22" ht="12.75" customHeight="1">
      <c r="A1908" s="510"/>
      <c r="B1908" s="528"/>
      <c r="C1908" s="558"/>
      <c r="D1908" s="226" t="s">
        <v>515</v>
      </c>
      <c r="E1908" s="226" t="s">
        <v>516</v>
      </c>
      <c r="F1908" s="226" t="s">
        <v>517</v>
      </c>
      <c r="G1908" s="558"/>
      <c r="H1908" s="536"/>
      <c r="I1908" s="534"/>
      <c r="J1908" s="534"/>
      <c r="K1908" s="537"/>
      <c r="L1908" s="193"/>
      <c r="M1908" s="193"/>
      <c r="N1908" s="193"/>
      <c r="O1908" s="193"/>
      <c r="P1908" s="193"/>
      <c r="Q1908" s="193"/>
      <c r="R1908" s="193"/>
      <c r="S1908" s="193"/>
      <c r="T1908" s="193"/>
      <c r="U1908" s="193"/>
      <c r="V1908" s="193"/>
    </row>
    <row r="1909" spans="1:22" ht="12.75" customHeight="1">
      <c r="A1909" s="538" t="s">
        <v>522</v>
      </c>
      <c r="B1909" s="539"/>
      <c r="C1909" s="201">
        <v>1</v>
      </c>
      <c r="D1909" s="202"/>
      <c r="E1909" s="203"/>
      <c r="F1909" s="229"/>
      <c r="G1909" s="237">
        <f>C1909</f>
        <v>1</v>
      </c>
      <c r="H1909" s="206"/>
      <c r="I1909" s="206"/>
      <c r="J1909" s="206"/>
      <c r="K1909" s="207"/>
      <c r="L1909" s="193"/>
      <c r="M1909" s="193"/>
      <c r="N1909" s="193"/>
      <c r="O1909" s="193"/>
      <c r="P1909" s="193"/>
      <c r="Q1909" s="193"/>
      <c r="R1909" s="193"/>
      <c r="S1909" s="193"/>
      <c r="T1909" s="193"/>
      <c r="U1909" s="193"/>
      <c r="V1909" s="193"/>
    </row>
    <row r="1910" spans="1:22" ht="12.75" customHeight="1">
      <c r="A1910" s="538"/>
      <c r="B1910" s="539"/>
      <c r="C1910" s="201"/>
      <c r="D1910" s="202"/>
      <c r="E1910" s="203"/>
      <c r="F1910" s="229"/>
      <c r="G1910" s="237"/>
      <c r="H1910" s="206"/>
      <c r="I1910" s="206"/>
      <c r="J1910" s="206"/>
      <c r="K1910" s="207"/>
      <c r="L1910" s="193"/>
      <c r="M1910" s="193"/>
      <c r="N1910" s="193"/>
      <c r="O1910" s="193"/>
      <c r="P1910" s="193"/>
      <c r="Q1910" s="193"/>
      <c r="R1910" s="193"/>
      <c r="S1910" s="193"/>
      <c r="T1910" s="193"/>
      <c r="U1910" s="193"/>
      <c r="V1910" s="193"/>
    </row>
    <row r="1911" spans="1:22" ht="15" customHeight="1">
      <c r="A1911" s="540"/>
      <c r="B1911" s="559"/>
      <c r="C1911" s="209"/>
      <c r="D1911" s="239"/>
      <c r="E1911" s="239"/>
      <c r="F1911" s="239"/>
      <c r="G1911" s="237"/>
      <c r="K1911" s="207"/>
    </row>
    <row r="1912" spans="1:22" ht="12.75" customHeight="1" thickBot="1">
      <c r="A1912" s="541" t="s">
        <v>11</v>
      </c>
      <c r="B1912" s="534"/>
      <c r="C1912" s="534"/>
      <c r="D1912" s="534"/>
      <c r="E1912" s="534"/>
      <c r="F1912" s="530"/>
      <c r="G1912" s="253">
        <f>ROUNDUP((SUM(G1909:G1911)),2)</f>
        <v>1</v>
      </c>
      <c r="H1912" s="199"/>
      <c r="I1912" s="212"/>
      <c r="J1912" s="212"/>
      <c r="K1912" s="213"/>
      <c r="L1912" s="193"/>
      <c r="N1912" s="193"/>
      <c r="O1912" s="193"/>
      <c r="P1912" s="193"/>
      <c r="Q1912" s="193"/>
      <c r="R1912" s="193"/>
      <c r="S1912" s="193"/>
      <c r="T1912" s="193"/>
      <c r="U1912" s="193"/>
      <c r="V1912" s="193"/>
    </row>
    <row r="1913" spans="1:22" ht="12.75" customHeight="1" thickBot="1">
      <c r="A1913" s="542"/>
      <c r="B1913" s="543"/>
      <c r="C1913" s="543"/>
      <c r="D1913" s="543"/>
      <c r="E1913" s="543"/>
      <c r="F1913" s="543"/>
      <c r="G1913" s="543"/>
      <c r="H1913" s="543"/>
      <c r="I1913" s="543"/>
      <c r="J1913" s="543"/>
      <c r="K1913" s="544"/>
      <c r="L1913" s="193"/>
      <c r="M1913" s="193"/>
      <c r="N1913" s="193"/>
      <c r="O1913" s="193"/>
      <c r="P1913" s="193"/>
      <c r="Q1913" s="193"/>
      <c r="R1913" s="193"/>
      <c r="S1913" s="193"/>
      <c r="T1913" s="193"/>
      <c r="U1913" s="193"/>
      <c r="V1913" s="193"/>
    </row>
    <row r="1914" spans="1:22" ht="12.75" customHeight="1">
      <c r="A1914" s="214"/>
      <c r="B1914" s="215"/>
      <c r="C1914" s="215"/>
      <c r="D1914" s="215"/>
      <c r="E1914" s="215"/>
      <c r="F1914" s="215"/>
      <c r="G1914" s="215"/>
      <c r="H1914" s="215"/>
      <c r="I1914" s="215"/>
      <c r="J1914" s="215"/>
      <c r="K1914" s="216"/>
      <c r="L1914" s="193"/>
      <c r="M1914" s="193"/>
      <c r="N1914" s="193"/>
      <c r="O1914" s="193"/>
      <c r="P1914" s="193"/>
      <c r="Q1914" s="193"/>
      <c r="R1914" s="193"/>
      <c r="S1914" s="193"/>
      <c r="T1914" s="193"/>
      <c r="U1914" s="193"/>
      <c r="V1914" s="193"/>
    </row>
    <row r="1915" spans="1:22" ht="50.25" customHeight="1">
      <c r="A1915" s="545"/>
      <c r="B1915" s="546"/>
      <c r="C1915" s="546"/>
      <c r="D1915" s="546"/>
      <c r="E1915" s="546"/>
      <c r="F1915" s="546"/>
      <c r="G1915" s="546"/>
      <c r="H1915" s="546"/>
      <c r="I1915" s="546"/>
      <c r="J1915" s="193"/>
      <c r="K1915" s="217"/>
      <c r="L1915" s="193"/>
      <c r="M1915" s="193"/>
      <c r="N1915" s="193"/>
      <c r="O1915" s="193"/>
      <c r="P1915" s="193"/>
      <c r="Q1915" s="193"/>
      <c r="R1915" s="193"/>
      <c r="S1915" s="193"/>
      <c r="T1915" s="193"/>
      <c r="U1915" s="193"/>
      <c r="V1915" s="193"/>
    </row>
    <row r="1916" spans="1:22" ht="12.75" customHeight="1">
      <c r="A1916" s="547" t="s">
        <v>519</v>
      </c>
      <c r="B1916" s="546"/>
      <c r="C1916" s="546"/>
      <c r="D1916" s="219"/>
      <c r="E1916" s="219"/>
      <c r="F1916" s="548" t="s">
        <v>519</v>
      </c>
      <c r="G1916" s="546"/>
      <c r="H1916" s="546"/>
      <c r="I1916" s="219"/>
      <c r="J1916" s="193"/>
      <c r="K1916" s="217"/>
      <c r="L1916" s="193"/>
      <c r="M1916" s="193"/>
      <c r="N1916" s="193"/>
      <c r="O1916" s="193"/>
      <c r="P1916" s="193"/>
      <c r="Q1916" s="193"/>
      <c r="R1916" s="193"/>
      <c r="S1916" s="193"/>
      <c r="T1916" s="193"/>
      <c r="U1916" s="193"/>
      <c r="V1916" s="193"/>
    </row>
    <row r="1917" spans="1:22" ht="12.75" customHeight="1" thickBot="1">
      <c r="A1917" s="549" t="s">
        <v>520</v>
      </c>
      <c r="B1917" s="550"/>
      <c r="C1917" s="550"/>
      <c r="D1917" s="220"/>
      <c r="E1917" s="220"/>
      <c r="F1917" s="551" t="s">
        <v>520</v>
      </c>
      <c r="G1917" s="550"/>
      <c r="H1917" s="550"/>
      <c r="I1917" s="220"/>
      <c r="J1917" s="221"/>
      <c r="K1917" s="222"/>
      <c r="L1917" s="193"/>
      <c r="M1917" s="193"/>
      <c r="N1917" s="193"/>
      <c r="O1917" s="193"/>
      <c r="P1917" s="193"/>
      <c r="Q1917" s="193"/>
      <c r="R1917" s="193"/>
      <c r="S1917" s="193"/>
      <c r="T1917" s="193"/>
      <c r="U1917" s="193"/>
      <c r="V1917" s="193"/>
    </row>
    <row r="1918" spans="1:22" ht="12.75" customHeight="1">
      <c r="A1918" s="507" t="s">
        <v>508</v>
      </c>
      <c r="B1918" s="508"/>
      <c r="C1918" s="508"/>
      <c r="D1918" s="508"/>
      <c r="E1918" s="508"/>
      <c r="F1918" s="508"/>
      <c r="G1918" s="508"/>
      <c r="H1918" s="508"/>
      <c r="I1918" s="508"/>
      <c r="J1918" s="508"/>
      <c r="K1918" s="509"/>
      <c r="L1918" s="193"/>
      <c r="M1918" s="193"/>
      <c r="N1918" s="193"/>
      <c r="O1918" s="193"/>
      <c r="P1918" s="193"/>
      <c r="Q1918" s="193"/>
      <c r="R1918" s="193"/>
      <c r="S1918" s="193"/>
      <c r="T1918" s="193"/>
      <c r="U1918" s="193"/>
      <c r="V1918" s="193"/>
    </row>
    <row r="1919" spans="1:22" ht="12.75" customHeight="1" thickBot="1">
      <c r="A1919" s="510"/>
      <c r="B1919" s="511"/>
      <c r="C1919" s="511"/>
      <c r="D1919" s="511"/>
      <c r="E1919" s="511"/>
      <c r="F1919" s="511"/>
      <c r="G1919" s="511"/>
      <c r="H1919" s="511"/>
      <c r="I1919" s="511"/>
      <c r="J1919" s="511"/>
      <c r="K1919" s="512"/>
      <c r="L1919" s="193"/>
      <c r="M1919" s="193"/>
      <c r="N1919" s="193"/>
      <c r="O1919" s="193"/>
      <c r="P1919" s="193"/>
      <c r="Q1919" s="193"/>
      <c r="R1919" s="193"/>
      <c r="S1919" s="193"/>
      <c r="T1919" s="193"/>
      <c r="U1919" s="193"/>
      <c r="V1919" s="193"/>
    </row>
    <row r="1920" spans="1:22" ht="42" customHeight="1">
      <c r="A1920" s="195" t="s">
        <v>509</v>
      </c>
      <c r="B1920" s="513" t="str">
        <f>$B$3</f>
        <v>OPTIMIZACIÓN Y MEJORAMIENTO DE LOS SISTEMAS DE ACUEDUCTO EN EL ÁREA RURAL DEL MUNICIPIO DE TUNJA-BOYACÁ</v>
      </c>
      <c r="C1920" s="514"/>
      <c r="D1920" s="514"/>
      <c r="E1920" s="514"/>
      <c r="F1920" s="514"/>
      <c r="G1920" s="514"/>
      <c r="H1920" s="514"/>
      <c r="I1920" s="514"/>
      <c r="J1920" s="514"/>
      <c r="K1920" s="515"/>
      <c r="L1920" s="193"/>
      <c r="M1920" s="193"/>
      <c r="N1920" s="193"/>
      <c r="O1920" s="193"/>
      <c r="P1920" s="193"/>
      <c r="Q1920" s="193"/>
      <c r="R1920" s="193"/>
      <c r="S1920" s="193"/>
      <c r="T1920" s="193"/>
      <c r="U1920" s="193"/>
      <c r="V1920" s="193"/>
    </row>
    <row r="1921" spans="1:22" ht="12.75" customHeight="1">
      <c r="A1921" s="516" t="s">
        <v>510</v>
      </c>
      <c r="B1921" s="517"/>
      <c r="C1921" s="518"/>
      <c r="D1921" s="519"/>
      <c r="E1921" s="519"/>
      <c r="F1921" s="517"/>
      <c r="G1921" s="520" t="s">
        <v>511</v>
      </c>
      <c r="H1921" s="517"/>
      <c r="I1921" s="520"/>
      <c r="J1921" s="519"/>
      <c r="K1921" s="521"/>
      <c r="L1921" s="193"/>
      <c r="M1921" s="193"/>
      <c r="N1921" s="193"/>
      <c r="O1921" s="193"/>
      <c r="P1921" s="193"/>
      <c r="Q1921" s="193"/>
      <c r="R1921" s="193"/>
      <c r="S1921" s="193"/>
      <c r="T1921" s="193"/>
      <c r="U1921" s="193"/>
      <c r="V1921" s="193"/>
    </row>
    <row r="1922" spans="1:22" ht="39.75" customHeight="1" thickBot="1">
      <c r="A1922" s="196" t="s">
        <v>8</v>
      </c>
      <c r="B1922" s="522" t="s">
        <v>638</v>
      </c>
      <c r="C1922" s="523"/>
      <c r="D1922" s="524" t="s">
        <v>10</v>
      </c>
      <c r="E1922" s="525"/>
      <c r="F1922" s="523"/>
      <c r="G1922" s="526" t="s">
        <v>278</v>
      </c>
      <c r="H1922" s="525"/>
      <c r="I1922" s="525"/>
      <c r="J1922" s="197" t="s">
        <v>9</v>
      </c>
      <c r="K1922" s="198" t="s">
        <v>9</v>
      </c>
      <c r="L1922" s="193"/>
      <c r="M1922" s="193"/>
      <c r="N1922" s="193"/>
      <c r="O1922" s="193"/>
      <c r="P1922" s="193"/>
      <c r="Q1922" s="193"/>
      <c r="R1922" s="193"/>
      <c r="S1922" s="193"/>
      <c r="T1922" s="193"/>
      <c r="U1922" s="193"/>
      <c r="V1922" s="193"/>
    </row>
    <row r="1923" spans="1:22" ht="12.75" customHeight="1">
      <c r="A1923" s="527" t="s">
        <v>512</v>
      </c>
      <c r="B1923" s="528"/>
      <c r="C1923" s="531" t="s">
        <v>5</v>
      </c>
      <c r="D1923" s="533" t="s">
        <v>513</v>
      </c>
      <c r="E1923" s="534"/>
      <c r="F1923" s="530"/>
      <c r="G1923" s="531" t="s">
        <v>11</v>
      </c>
      <c r="H1923" s="535" t="s">
        <v>514</v>
      </c>
      <c r="I1923" s="511"/>
      <c r="J1923" s="511"/>
      <c r="K1923" s="512"/>
      <c r="L1923" s="193"/>
      <c r="M1923" s="193"/>
      <c r="N1923" s="193"/>
      <c r="O1923" s="193"/>
      <c r="P1923" s="193"/>
      <c r="Q1923" s="193"/>
      <c r="R1923" s="193"/>
      <c r="S1923" s="193"/>
      <c r="T1923" s="193"/>
      <c r="U1923" s="193"/>
      <c r="V1923" s="193"/>
    </row>
    <row r="1924" spans="1:22" ht="12.75" customHeight="1">
      <c r="A1924" s="510"/>
      <c r="B1924" s="528"/>
      <c r="C1924" s="558"/>
      <c r="D1924" s="226" t="s">
        <v>515</v>
      </c>
      <c r="E1924" s="226" t="s">
        <v>516</v>
      </c>
      <c r="F1924" s="226" t="s">
        <v>517</v>
      </c>
      <c r="G1924" s="558"/>
      <c r="H1924" s="536"/>
      <c r="I1924" s="534"/>
      <c r="J1924" s="534"/>
      <c r="K1924" s="537"/>
      <c r="L1924" s="193"/>
      <c r="M1924" s="193"/>
      <c r="N1924" s="193"/>
      <c r="O1924" s="193"/>
      <c r="P1924" s="193"/>
      <c r="Q1924" s="193"/>
      <c r="R1924" s="193"/>
      <c r="S1924" s="193"/>
      <c r="T1924" s="193"/>
      <c r="U1924" s="193"/>
      <c r="V1924" s="193"/>
    </row>
    <row r="1925" spans="1:22" ht="12.75" customHeight="1">
      <c r="A1925" s="538" t="s">
        <v>521</v>
      </c>
      <c r="B1925" s="539"/>
      <c r="C1925" s="201">
        <v>9</v>
      </c>
      <c r="D1925" s="202"/>
      <c r="E1925" s="203"/>
      <c r="F1925" s="229"/>
      <c r="G1925" s="237">
        <f>C1925</f>
        <v>9</v>
      </c>
      <c r="H1925" s="206"/>
      <c r="I1925" s="206"/>
      <c r="J1925" s="206"/>
      <c r="K1925" s="207"/>
      <c r="L1925" s="193"/>
      <c r="M1925" s="193"/>
      <c r="N1925" s="193"/>
      <c r="O1925" s="193"/>
      <c r="P1925" s="193"/>
      <c r="Q1925" s="193"/>
      <c r="R1925" s="193"/>
      <c r="S1925" s="193"/>
      <c r="T1925" s="193"/>
      <c r="U1925" s="193"/>
      <c r="V1925" s="193"/>
    </row>
    <row r="1926" spans="1:22" ht="12.75" customHeight="1">
      <c r="A1926" s="538"/>
      <c r="B1926" s="539"/>
      <c r="C1926" s="201"/>
      <c r="D1926" s="202"/>
      <c r="E1926" s="203"/>
      <c r="F1926" s="229"/>
      <c r="G1926" s="237"/>
      <c r="H1926" s="206"/>
      <c r="I1926" s="206"/>
      <c r="J1926" s="206"/>
      <c r="K1926" s="207"/>
      <c r="L1926" s="193"/>
      <c r="M1926" s="193"/>
      <c r="N1926" s="193"/>
      <c r="O1926" s="193"/>
      <c r="P1926" s="193"/>
      <c r="Q1926" s="193"/>
      <c r="R1926" s="193"/>
      <c r="S1926" s="193"/>
      <c r="T1926" s="193"/>
      <c r="U1926" s="193"/>
      <c r="V1926" s="193"/>
    </row>
    <row r="1927" spans="1:22" ht="15" customHeight="1">
      <c r="A1927" s="540"/>
      <c r="B1927" s="559"/>
      <c r="C1927" s="209"/>
      <c r="D1927" s="239"/>
      <c r="E1927" s="239"/>
      <c r="F1927" s="239"/>
      <c r="G1927" s="237"/>
      <c r="K1927" s="207"/>
    </row>
    <row r="1928" spans="1:22" ht="12.75" customHeight="1" thickBot="1">
      <c r="A1928" s="541" t="s">
        <v>11</v>
      </c>
      <c r="B1928" s="534"/>
      <c r="C1928" s="534"/>
      <c r="D1928" s="534"/>
      <c r="E1928" s="534"/>
      <c r="F1928" s="530"/>
      <c r="G1928" s="253">
        <f>ROUNDUP((SUM(G1925:G1927)),2)</f>
        <v>9</v>
      </c>
      <c r="H1928" s="199"/>
      <c r="I1928" s="212"/>
      <c r="J1928" s="212"/>
      <c r="K1928" s="213"/>
      <c r="L1928" s="193"/>
      <c r="N1928" s="193"/>
      <c r="O1928" s="193"/>
      <c r="P1928" s="193"/>
      <c r="Q1928" s="193"/>
      <c r="R1928" s="193"/>
      <c r="S1928" s="193"/>
      <c r="T1928" s="193"/>
      <c r="U1928" s="193"/>
      <c r="V1928" s="193"/>
    </row>
    <row r="1929" spans="1:22" ht="12.75" customHeight="1" thickBot="1">
      <c r="A1929" s="542"/>
      <c r="B1929" s="543"/>
      <c r="C1929" s="543"/>
      <c r="D1929" s="543"/>
      <c r="E1929" s="543"/>
      <c r="F1929" s="543"/>
      <c r="G1929" s="543"/>
      <c r="H1929" s="543"/>
      <c r="I1929" s="543"/>
      <c r="J1929" s="543"/>
      <c r="K1929" s="544"/>
      <c r="L1929" s="193"/>
      <c r="M1929" s="193"/>
      <c r="N1929" s="193"/>
      <c r="O1929" s="193"/>
      <c r="P1929" s="193"/>
      <c r="Q1929" s="193"/>
      <c r="R1929" s="193"/>
      <c r="S1929" s="193"/>
      <c r="T1929" s="193"/>
      <c r="U1929" s="193"/>
      <c r="V1929" s="193"/>
    </row>
    <row r="1930" spans="1:22" ht="12.75" customHeight="1">
      <c r="A1930" s="214"/>
      <c r="B1930" s="215"/>
      <c r="C1930" s="215"/>
      <c r="D1930" s="215"/>
      <c r="E1930" s="215"/>
      <c r="F1930" s="215"/>
      <c r="G1930" s="215"/>
      <c r="H1930" s="215"/>
      <c r="I1930" s="215"/>
      <c r="J1930" s="215"/>
      <c r="K1930" s="216"/>
      <c r="L1930" s="193"/>
      <c r="M1930" s="193"/>
      <c r="N1930" s="193"/>
      <c r="O1930" s="193"/>
      <c r="P1930" s="193"/>
      <c r="Q1930" s="193"/>
      <c r="R1930" s="193"/>
      <c r="S1930" s="193"/>
      <c r="T1930" s="193"/>
      <c r="U1930" s="193"/>
      <c r="V1930" s="193"/>
    </row>
    <row r="1931" spans="1:22" ht="50.25" customHeight="1">
      <c r="A1931" s="545"/>
      <c r="B1931" s="546"/>
      <c r="C1931" s="546"/>
      <c r="D1931" s="546"/>
      <c r="E1931" s="546"/>
      <c r="F1931" s="546"/>
      <c r="G1931" s="546"/>
      <c r="H1931" s="546"/>
      <c r="I1931" s="546"/>
      <c r="J1931" s="193"/>
      <c r="K1931" s="217"/>
      <c r="L1931" s="193"/>
      <c r="M1931" s="193"/>
      <c r="N1931" s="193"/>
      <c r="O1931" s="193"/>
      <c r="P1931" s="193"/>
      <c r="Q1931" s="193"/>
      <c r="R1931" s="193"/>
      <c r="S1931" s="193"/>
      <c r="T1931" s="193"/>
      <c r="U1931" s="193"/>
      <c r="V1931" s="193"/>
    </row>
    <row r="1932" spans="1:22" ht="12.75" customHeight="1">
      <c r="A1932" s="547" t="s">
        <v>519</v>
      </c>
      <c r="B1932" s="546"/>
      <c r="C1932" s="546"/>
      <c r="D1932" s="219"/>
      <c r="E1932" s="219"/>
      <c r="F1932" s="548" t="s">
        <v>519</v>
      </c>
      <c r="G1932" s="546"/>
      <c r="H1932" s="546"/>
      <c r="I1932" s="219"/>
      <c r="J1932" s="193"/>
      <c r="K1932" s="217"/>
      <c r="L1932" s="193"/>
      <c r="M1932" s="193"/>
      <c r="N1932" s="193"/>
      <c r="O1932" s="193"/>
      <c r="P1932" s="193"/>
      <c r="Q1932" s="193"/>
      <c r="R1932" s="193"/>
      <c r="S1932" s="193"/>
      <c r="T1932" s="193"/>
      <c r="U1932" s="193"/>
      <c r="V1932" s="193"/>
    </row>
    <row r="1933" spans="1:22" ht="12.75" customHeight="1" thickBot="1">
      <c r="A1933" s="549" t="s">
        <v>520</v>
      </c>
      <c r="B1933" s="550"/>
      <c r="C1933" s="550"/>
      <c r="D1933" s="220"/>
      <c r="E1933" s="220"/>
      <c r="F1933" s="551" t="s">
        <v>520</v>
      </c>
      <c r="G1933" s="550"/>
      <c r="H1933" s="550"/>
      <c r="I1933" s="220"/>
      <c r="J1933" s="221"/>
      <c r="K1933" s="222"/>
      <c r="L1933" s="193"/>
      <c r="M1933" s="193"/>
      <c r="N1933" s="193"/>
      <c r="O1933" s="193"/>
      <c r="P1933" s="193"/>
      <c r="Q1933" s="193"/>
      <c r="R1933" s="193"/>
      <c r="S1933" s="193"/>
      <c r="T1933" s="193"/>
      <c r="U1933" s="193"/>
      <c r="V1933" s="193"/>
    </row>
    <row r="1934" spans="1:22" ht="12.75" customHeight="1">
      <c r="A1934" s="507" t="s">
        <v>508</v>
      </c>
      <c r="B1934" s="508"/>
      <c r="C1934" s="508"/>
      <c r="D1934" s="508"/>
      <c r="E1934" s="508"/>
      <c r="F1934" s="508"/>
      <c r="G1934" s="508"/>
      <c r="H1934" s="508"/>
      <c r="I1934" s="508"/>
      <c r="J1934" s="508"/>
      <c r="K1934" s="509"/>
      <c r="L1934" s="193"/>
      <c r="M1934" s="193"/>
      <c r="N1934" s="193"/>
      <c r="O1934" s="193"/>
      <c r="P1934" s="193"/>
      <c r="Q1934" s="193"/>
      <c r="R1934" s="193"/>
      <c r="S1934" s="193"/>
      <c r="T1934" s="193"/>
      <c r="U1934" s="193"/>
      <c r="V1934" s="193"/>
    </row>
    <row r="1935" spans="1:22" ht="12.75" customHeight="1" thickBot="1">
      <c r="A1935" s="510"/>
      <c r="B1935" s="511"/>
      <c r="C1935" s="511"/>
      <c r="D1935" s="511"/>
      <c r="E1935" s="511"/>
      <c r="F1935" s="511"/>
      <c r="G1935" s="511"/>
      <c r="H1935" s="511"/>
      <c r="I1935" s="511"/>
      <c r="J1935" s="511"/>
      <c r="K1935" s="512"/>
      <c r="L1935" s="193"/>
      <c r="M1935" s="193"/>
      <c r="N1935" s="193"/>
      <c r="O1935" s="193"/>
      <c r="P1935" s="193"/>
      <c r="Q1935" s="193"/>
      <c r="R1935" s="193"/>
      <c r="S1935" s="193"/>
      <c r="T1935" s="193"/>
      <c r="U1935" s="193"/>
      <c r="V1935" s="193"/>
    </row>
    <row r="1936" spans="1:22" ht="42" customHeight="1">
      <c r="A1936" s="195" t="s">
        <v>509</v>
      </c>
      <c r="B1936" s="513" t="str">
        <f>$B$3</f>
        <v>OPTIMIZACIÓN Y MEJORAMIENTO DE LOS SISTEMAS DE ACUEDUCTO EN EL ÁREA RURAL DEL MUNICIPIO DE TUNJA-BOYACÁ</v>
      </c>
      <c r="C1936" s="514"/>
      <c r="D1936" s="514"/>
      <c r="E1936" s="514"/>
      <c r="F1936" s="514"/>
      <c r="G1936" s="514"/>
      <c r="H1936" s="514"/>
      <c r="I1936" s="514"/>
      <c r="J1936" s="514"/>
      <c r="K1936" s="515"/>
      <c r="L1936" s="193"/>
      <c r="M1936" s="193"/>
      <c r="N1936" s="193"/>
      <c r="O1936" s="193"/>
      <c r="P1936" s="193"/>
      <c r="Q1936" s="193"/>
      <c r="R1936" s="193"/>
      <c r="S1936" s="193"/>
      <c r="T1936" s="193"/>
      <c r="U1936" s="193"/>
      <c r="V1936" s="193"/>
    </row>
    <row r="1937" spans="1:22" ht="12.75" customHeight="1">
      <c r="A1937" s="516" t="s">
        <v>510</v>
      </c>
      <c r="B1937" s="517"/>
      <c r="C1937" s="518"/>
      <c r="D1937" s="519"/>
      <c r="E1937" s="519"/>
      <c r="F1937" s="517"/>
      <c r="G1937" s="520" t="s">
        <v>511</v>
      </c>
      <c r="H1937" s="517"/>
      <c r="I1937" s="520"/>
      <c r="J1937" s="519"/>
      <c r="K1937" s="521"/>
      <c r="L1937" s="193"/>
      <c r="M1937" s="193"/>
      <c r="N1937" s="193"/>
      <c r="O1937" s="193"/>
      <c r="P1937" s="193"/>
      <c r="Q1937" s="193"/>
      <c r="R1937" s="193"/>
      <c r="S1937" s="193"/>
      <c r="T1937" s="193"/>
      <c r="U1937" s="193"/>
      <c r="V1937" s="193"/>
    </row>
    <row r="1938" spans="1:22" ht="39.75" customHeight="1" thickBot="1">
      <c r="A1938" s="196" t="s">
        <v>8</v>
      </c>
      <c r="B1938" s="522" t="s">
        <v>639</v>
      </c>
      <c r="C1938" s="523"/>
      <c r="D1938" s="524" t="s">
        <v>10</v>
      </c>
      <c r="E1938" s="525"/>
      <c r="F1938" s="523"/>
      <c r="G1938" s="526" t="s">
        <v>276</v>
      </c>
      <c r="H1938" s="525"/>
      <c r="I1938" s="525"/>
      <c r="J1938" s="197" t="s">
        <v>9</v>
      </c>
      <c r="K1938" s="198" t="s">
        <v>9</v>
      </c>
      <c r="L1938" s="193"/>
      <c r="M1938" s="193"/>
      <c r="N1938" s="193"/>
      <c r="O1938" s="193"/>
      <c r="P1938" s="193"/>
      <c r="Q1938" s="193"/>
      <c r="R1938" s="193"/>
      <c r="S1938" s="193"/>
      <c r="T1938" s="193"/>
      <c r="U1938" s="193"/>
      <c r="V1938" s="193"/>
    </row>
    <row r="1939" spans="1:22" ht="12.75" customHeight="1">
      <c r="A1939" s="527" t="s">
        <v>512</v>
      </c>
      <c r="B1939" s="528"/>
      <c r="C1939" s="531" t="s">
        <v>5</v>
      </c>
      <c r="D1939" s="533" t="s">
        <v>513</v>
      </c>
      <c r="E1939" s="534"/>
      <c r="F1939" s="530"/>
      <c r="G1939" s="531" t="s">
        <v>11</v>
      </c>
      <c r="H1939" s="535" t="s">
        <v>514</v>
      </c>
      <c r="I1939" s="511"/>
      <c r="J1939" s="511"/>
      <c r="K1939" s="512"/>
      <c r="L1939" s="193"/>
      <c r="M1939" s="193"/>
      <c r="N1939" s="193"/>
      <c r="O1939" s="193"/>
      <c r="P1939" s="193"/>
      <c r="Q1939" s="193"/>
      <c r="R1939" s="193"/>
      <c r="S1939" s="193"/>
      <c r="T1939" s="193"/>
      <c r="U1939" s="193"/>
      <c r="V1939" s="193"/>
    </row>
    <row r="1940" spans="1:22" ht="12.75" customHeight="1">
      <c r="A1940" s="510"/>
      <c r="B1940" s="528"/>
      <c r="C1940" s="558"/>
      <c r="D1940" s="226" t="s">
        <v>515</v>
      </c>
      <c r="E1940" s="226" t="s">
        <v>516</v>
      </c>
      <c r="F1940" s="226" t="s">
        <v>517</v>
      </c>
      <c r="G1940" s="558"/>
      <c r="H1940" s="536"/>
      <c r="I1940" s="534"/>
      <c r="J1940" s="534"/>
      <c r="K1940" s="537"/>
      <c r="L1940" s="193"/>
      <c r="M1940" s="193"/>
      <c r="N1940" s="193"/>
      <c r="O1940" s="193"/>
      <c r="P1940" s="193"/>
      <c r="Q1940" s="193"/>
      <c r="R1940" s="193"/>
      <c r="S1940" s="193"/>
      <c r="T1940" s="193"/>
      <c r="U1940" s="193"/>
      <c r="V1940" s="193"/>
    </row>
    <row r="1941" spans="1:22" ht="12.75" customHeight="1">
      <c r="A1941" s="538" t="s">
        <v>518</v>
      </c>
      <c r="B1941" s="539"/>
      <c r="C1941" s="201">
        <v>7</v>
      </c>
      <c r="D1941" s="202"/>
      <c r="E1941" s="203"/>
      <c r="F1941" s="229"/>
      <c r="G1941" s="237">
        <f>C1941</f>
        <v>7</v>
      </c>
      <c r="H1941" s="206"/>
      <c r="I1941" s="206"/>
      <c r="J1941" s="206"/>
      <c r="K1941" s="207"/>
      <c r="L1941" s="193"/>
      <c r="M1941" s="193"/>
      <c r="N1941" s="193"/>
      <c r="O1941" s="193"/>
      <c r="P1941" s="193"/>
      <c r="Q1941" s="193"/>
      <c r="R1941" s="193"/>
      <c r="S1941" s="193"/>
      <c r="T1941" s="193"/>
      <c r="U1941" s="193"/>
      <c r="V1941" s="193"/>
    </row>
    <row r="1942" spans="1:22" ht="12.75" customHeight="1">
      <c r="A1942" s="538"/>
      <c r="B1942" s="539"/>
      <c r="C1942" s="201"/>
      <c r="D1942" s="202"/>
      <c r="E1942" s="203"/>
      <c r="F1942" s="229"/>
      <c r="G1942" s="237"/>
      <c r="H1942" s="206"/>
      <c r="I1942" s="206"/>
      <c r="J1942" s="206"/>
      <c r="K1942" s="207"/>
      <c r="L1942" s="193"/>
      <c r="M1942" s="193"/>
      <c r="N1942" s="193"/>
      <c r="O1942" s="193"/>
      <c r="P1942" s="193"/>
      <c r="Q1942" s="193"/>
      <c r="R1942" s="193"/>
      <c r="S1942" s="193"/>
      <c r="T1942" s="193"/>
      <c r="U1942" s="193"/>
      <c r="V1942" s="193"/>
    </row>
    <row r="1943" spans="1:22" ht="15" customHeight="1">
      <c r="A1943" s="540"/>
      <c r="B1943" s="559"/>
      <c r="C1943" s="209"/>
      <c r="D1943" s="239"/>
      <c r="E1943" s="239"/>
      <c r="F1943" s="239"/>
      <c r="G1943" s="237"/>
      <c r="K1943" s="207"/>
    </row>
    <row r="1944" spans="1:22" ht="12.75" customHeight="1" thickBot="1">
      <c r="A1944" s="541" t="s">
        <v>11</v>
      </c>
      <c r="B1944" s="534"/>
      <c r="C1944" s="534"/>
      <c r="D1944" s="534"/>
      <c r="E1944" s="534"/>
      <c r="F1944" s="530"/>
      <c r="G1944" s="253">
        <f>ROUNDUP((SUM(G1941:G1943)),2)</f>
        <v>7</v>
      </c>
      <c r="H1944" s="199"/>
      <c r="I1944" s="212"/>
      <c r="J1944" s="212"/>
      <c r="K1944" s="213"/>
      <c r="L1944" s="193"/>
      <c r="N1944" s="193"/>
      <c r="O1944" s="193"/>
      <c r="P1944" s="193"/>
      <c r="Q1944" s="193"/>
      <c r="R1944" s="193"/>
      <c r="S1944" s="193"/>
      <c r="T1944" s="193"/>
      <c r="U1944" s="193"/>
      <c r="V1944" s="193"/>
    </row>
    <row r="1945" spans="1:22" ht="12.75" customHeight="1" thickBot="1">
      <c r="A1945" s="542"/>
      <c r="B1945" s="543"/>
      <c r="C1945" s="543"/>
      <c r="D1945" s="543"/>
      <c r="E1945" s="543"/>
      <c r="F1945" s="543"/>
      <c r="G1945" s="543"/>
      <c r="H1945" s="543"/>
      <c r="I1945" s="543"/>
      <c r="J1945" s="543"/>
      <c r="K1945" s="544"/>
      <c r="L1945" s="193"/>
      <c r="M1945" s="193"/>
      <c r="N1945" s="193"/>
      <c r="O1945" s="193"/>
      <c r="P1945" s="193"/>
      <c r="Q1945" s="193"/>
      <c r="R1945" s="193"/>
      <c r="S1945" s="193"/>
      <c r="T1945" s="193"/>
      <c r="U1945" s="193"/>
      <c r="V1945" s="193"/>
    </row>
    <row r="1946" spans="1:22" ht="12.75" customHeight="1">
      <c r="A1946" s="214"/>
      <c r="B1946" s="215"/>
      <c r="C1946" s="215"/>
      <c r="D1946" s="215"/>
      <c r="E1946" s="215"/>
      <c r="F1946" s="215"/>
      <c r="G1946" s="215"/>
      <c r="H1946" s="215"/>
      <c r="I1946" s="215"/>
      <c r="J1946" s="215"/>
      <c r="K1946" s="216"/>
      <c r="L1946" s="193"/>
      <c r="M1946" s="193"/>
      <c r="N1946" s="193"/>
      <c r="O1946" s="193"/>
      <c r="P1946" s="193"/>
      <c r="Q1946" s="193"/>
      <c r="R1946" s="193"/>
      <c r="S1946" s="193"/>
      <c r="T1946" s="193"/>
      <c r="U1946" s="193"/>
      <c r="V1946" s="193"/>
    </row>
    <row r="1947" spans="1:22" ht="50.25" customHeight="1">
      <c r="A1947" s="545"/>
      <c r="B1947" s="546"/>
      <c r="C1947" s="546"/>
      <c r="D1947" s="546"/>
      <c r="E1947" s="546"/>
      <c r="F1947" s="546"/>
      <c r="G1947" s="546"/>
      <c r="H1947" s="546"/>
      <c r="I1947" s="546"/>
      <c r="J1947" s="193"/>
      <c r="K1947" s="217"/>
      <c r="L1947" s="193"/>
      <c r="M1947" s="193"/>
      <c r="N1947" s="193"/>
      <c r="O1947" s="193"/>
      <c r="P1947" s="193"/>
      <c r="Q1947" s="193"/>
      <c r="R1947" s="193"/>
      <c r="S1947" s="193"/>
      <c r="T1947" s="193"/>
      <c r="U1947" s="193"/>
      <c r="V1947" s="193"/>
    </row>
    <row r="1948" spans="1:22" ht="12.75" customHeight="1">
      <c r="A1948" s="547" t="s">
        <v>519</v>
      </c>
      <c r="B1948" s="546"/>
      <c r="C1948" s="546"/>
      <c r="D1948" s="219"/>
      <c r="E1948" s="219"/>
      <c r="F1948" s="548" t="s">
        <v>519</v>
      </c>
      <c r="G1948" s="546"/>
      <c r="H1948" s="546"/>
      <c r="I1948" s="219"/>
      <c r="J1948" s="193"/>
      <c r="K1948" s="217"/>
      <c r="L1948" s="193"/>
      <c r="M1948" s="193"/>
      <c r="N1948" s="193"/>
      <c r="O1948" s="193"/>
      <c r="P1948" s="193"/>
      <c r="Q1948" s="193"/>
      <c r="R1948" s="193"/>
      <c r="S1948" s="193"/>
      <c r="T1948" s="193"/>
      <c r="U1948" s="193"/>
      <c r="V1948" s="193"/>
    </row>
    <row r="1949" spans="1:22" ht="12.75" customHeight="1" thickBot="1">
      <c r="A1949" s="549" t="s">
        <v>520</v>
      </c>
      <c r="B1949" s="550"/>
      <c r="C1949" s="550"/>
      <c r="D1949" s="220"/>
      <c r="E1949" s="220"/>
      <c r="F1949" s="551" t="s">
        <v>520</v>
      </c>
      <c r="G1949" s="550"/>
      <c r="H1949" s="550"/>
      <c r="I1949" s="220"/>
      <c r="J1949" s="221"/>
      <c r="K1949" s="222"/>
      <c r="L1949" s="193"/>
      <c r="M1949" s="193"/>
      <c r="N1949" s="193"/>
      <c r="O1949" s="193"/>
      <c r="P1949" s="193"/>
      <c r="Q1949" s="193"/>
      <c r="R1949" s="193"/>
      <c r="S1949" s="193"/>
      <c r="T1949" s="193"/>
      <c r="U1949" s="193"/>
      <c r="V1949" s="193"/>
    </row>
    <row r="1950" spans="1:22" ht="12.75" customHeight="1">
      <c r="A1950" s="507" t="s">
        <v>508</v>
      </c>
      <c r="B1950" s="508"/>
      <c r="C1950" s="508"/>
      <c r="D1950" s="508"/>
      <c r="E1950" s="508"/>
      <c r="F1950" s="508"/>
      <c r="G1950" s="508"/>
      <c r="H1950" s="508"/>
      <c r="I1950" s="508"/>
      <c r="J1950" s="508"/>
      <c r="K1950" s="509"/>
      <c r="L1950" s="193"/>
      <c r="M1950" s="193"/>
      <c r="N1950" s="193"/>
      <c r="O1950" s="193"/>
      <c r="P1950" s="193"/>
      <c r="Q1950" s="193"/>
      <c r="R1950" s="193"/>
      <c r="S1950" s="193"/>
      <c r="T1950" s="193"/>
      <c r="U1950" s="193"/>
      <c r="V1950" s="193"/>
    </row>
    <row r="1951" spans="1:22" ht="12.75" customHeight="1" thickBot="1">
      <c r="A1951" s="510"/>
      <c r="B1951" s="511"/>
      <c r="C1951" s="511"/>
      <c r="D1951" s="511"/>
      <c r="E1951" s="511"/>
      <c r="F1951" s="511"/>
      <c r="G1951" s="511"/>
      <c r="H1951" s="511"/>
      <c r="I1951" s="511"/>
      <c r="J1951" s="511"/>
      <c r="K1951" s="512"/>
      <c r="L1951" s="193"/>
      <c r="M1951" s="193"/>
      <c r="N1951" s="193"/>
      <c r="O1951" s="193"/>
      <c r="P1951" s="193"/>
      <c r="Q1951" s="193"/>
      <c r="R1951" s="193"/>
      <c r="S1951" s="193"/>
      <c r="T1951" s="193"/>
      <c r="U1951" s="193"/>
      <c r="V1951" s="193"/>
    </row>
    <row r="1952" spans="1:22" ht="42" customHeight="1">
      <c r="A1952" s="195" t="s">
        <v>509</v>
      </c>
      <c r="B1952" s="513" t="str">
        <f>$B$3</f>
        <v>OPTIMIZACIÓN Y MEJORAMIENTO DE LOS SISTEMAS DE ACUEDUCTO EN EL ÁREA RURAL DEL MUNICIPIO DE TUNJA-BOYACÁ</v>
      </c>
      <c r="C1952" s="514"/>
      <c r="D1952" s="514"/>
      <c r="E1952" s="514"/>
      <c r="F1952" s="514"/>
      <c r="G1952" s="514"/>
      <c r="H1952" s="514"/>
      <c r="I1952" s="514"/>
      <c r="J1952" s="514"/>
      <c r="K1952" s="515"/>
      <c r="L1952" s="193"/>
      <c r="M1952" s="193"/>
      <c r="N1952" s="193"/>
      <c r="O1952" s="193"/>
      <c r="P1952" s="193"/>
      <c r="Q1952" s="193"/>
      <c r="R1952" s="193"/>
      <c r="S1952" s="193"/>
      <c r="T1952" s="193"/>
      <c r="U1952" s="193"/>
      <c r="V1952" s="193"/>
    </row>
    <row r="1953" spans="1:22" ht="12.75" customHeight="1">
      <c r="A1953" s="516" t="s">
        <v>510</v>
      </c>
      <c r="B1953" s="517"/>
      <c r="C1953" s="518"/>
      <c r="D1953" s="519"/>
      <c r="E1953" s="519"/>
      <c r="F1953" s="517"/>
      <c r="G1953" s="520" t="s">
        <v>511</v>
      </c>
      <c r="H1953" s="517"/>
      <c r="I1953" s="520"/>
      <c r="J1953" s="519"/>
      <c r="K1953" s="521"/>
      <c r="L1953" s="193"/>
      <c r="M1953" s="193"/>
      <c r="N1953" s="193"/>
      <c r="O1953" s="193"/>
      <c r="P1953" s="193"/>
      <c r="Q1953" s="193"/>
      <c r="R1953" s="193"/>
      <c r="S1953" s="193"/>
      <c r="T1953" s="193"/>
      <c r="U1953" s="193"/>
      <c r="V1953" s="193"/>
    </row>
    <row r="1954" spans="1:22" ht="39.75" customHeight="1" thickBot="1">
      <c r="A1954" s="196" t="s">
        <v>8</v>
      </c>
      <c r="B1954" s="522" t="s">
        <v>640</v>
      </c>
      <c r="C1954" s="523"/>
      <c r="D1954" s="524" t="s">
        <v>10</v>
      </c>
      <c r="E1954" s="525"/>
      <c r="F1954" s="523"/>
      <c r="G1954" s="526" t="s">
        <v>332</v>
      </c>
      <c r="H1954" s="525"/>
      <c r="I1954" s="525"/>
      <c r="J1954" s="197" t="s">
        <v>9</v>
      </c>
      <c r="K1954" s="198" t="s">
        <v>9</v>
      </c>
      <c r="L1954" s="193"/>
      <c r="M1954" s="193"/>
      <c r="N1954" s="193"/>
      <c r="O1954" s="193"/>
      <c r="P1954" s="193"/>
      <c r="Q1954" s="193"/>
      <c r="R1954" s="193"/>
      <c r="S1954" s="193"/>
      <c r="T1954" s="193"/>
      <c r="U1954" s="193"/>
      <c r="V1954" s="193"/>
    </row>
    <row r="1955" spans="1:22" ht="12.75" customHeight="1">
      <c r="A1955" s="527" t="s">
        <v>512</v>
      </c>
      <c r="B1955" s="528"/>
      <c r="C1955" s="531" t="s">
        <v>5</v>
      </c>
      <c r="D1955" s="533" t="s">
        <v>513</v>
      </c>
      <c r="E1955" s="534"/>
      <c r="F1955" s="530"/>
      <c r="G1955" s="531" t="s">
        <v>11</v>
      </c>
      <c r="H1955" s="535" t="s">
        <v>514</v>
      </c>
      <c r="I1955" s="511"/>
      <c r="J1955" s="511"/>
      <c r="K1955" s="512"/>
      <c r="L1955" s="193"/>
      <c r="M1955" s="193"/>
      <c r="N1955" s="193"/>
      <c r="O1955" s="193"/>
      <c r="P1955" s="193"/>
      <c r="Q1955" s="193"/>
      <c r="R1955" s="193"/>
      <c r="S1955" s="193"/>
      <c r="T1955" s="193"/>
      <c r="U1955" s="193"/>
      <c r="V1955" s="193"/>
    </row>
    <row r="1956" spans="1:22" ht="12.75" customHeight="1">
      <c r="A1956" s="510"/>
      <c r="B1956" s="528"/>
      <c r="C1956" s="558"/>
      <c r="D1956" s="226" t="s">
        <v>515</v>
      </c>
      <c r="E1956" s="226" t="s">
        <v>516</v>
      </c>
      <c r="F1956" s="226" t="s">
        <v>517</v>
      </c>
      <c r="G1956" s="558"/>
      <c r="H1956" s="536"/>
      <c r="I1956" s="534"/>
      <c r="J1956" s="534"/>
      <c r="K1956" s="537"/>
      <c r="L1956" s="193"/>
      <c r="M1956" s="193"/>
      <c r="N1956" s="193"/>
      <c r="O1956" s="193"/>
      <c r="P1956" s="193"/>
      <c r="Q1956" s="193"/>
      <c r="R1956" s="193"/>
      <c r="S1956" s="193"/>
      <c r="T1956" s="193"/>
      <c r="U1956" s="193"/>
      <c r="V1956" s="193"/>
    </row>
    <row r="1957" spans="1:22" ht="12.75" customHeight="1">
      <c r="A1957" s="538" t="s">
        <v>565</v>
      </c>
      <c r="B1957" s="539"/>
      <c r="C1957" s="201">
        <v>4</v>
      </c>
      <c r="D1957" s="202"/>
      <c r="E1957" s="203"/>
      <c r="F1957" s="229"/>
      <c r="G1957" s="237">
        <f>C1957</f>
        <v>4</v>
      </c>
      <c r="H1957" s="206"/>
      <c r="I1957" s="206"/>
      <c r="J1957" s="206"/>
      <c r="K1957" s="207"/>
      <c r="L1957" s="193"/>
      <c r="M1957" s="193"/>
      <c r="N1957" s="193"/>
      <c r="O1957" s="193"/>
      <c r="P1957" s="193"/>
      <c r="Q1957" s="193"/>
      <c r="R1957" s="193"/>
      <c r="S1957" s="193"/>
      <c r="T1957" s="193"/>
      <c r="U1957" s="193"/>
      <c r="V1957" s="193"/>
    </row>
    <row r="1958" spans="1:22" ht="12.75" customHeight="1">
      <c r="A1958" s="538"/>
      <c r="B1958" s="539"/>
      <c r="C1958" s="201"/>
      <c r="D1958" s="202"/>
      <c r="E1958" s="203"/>
      <c r="F1958" s="229"/>
      <c r="G1958" s="237"/>
      <c r="H1958" s="206"/>
      <c r="I1958" s="206"/>
      <c r="J1958" s="206"/>
      <c r="K1958" s="207"/>
      <c r="L1958" s="193"/>
      <c r="M1958" s="193"/>
      <c r="N1958" s="193"/>
      <c r="O1958" s="193"/>
      <c r="P1958" s="193"/>
      <c r="Q1958" s="193"/>
      <c r="R1958" s="193"/>
      <c r="S1958" s="193"/>
      <c r="T1958" s="193"/>
      <c r="U1958" s="193"/>
      <c r="V1958" s="193"/>
    </row>
    <row r="1959" spans="1:22" ht="15" customHeight="1">
      <c r="A1959" s="540"/>
      <c r="B1959" s="559"/>
      <c r="C1959" s="209"/>
      <c r="D1959" s="239"/>
      <c r="E1959" s="239"/>
      <c r="F1959" s="239"/>
      <c r="G1959" s="237"/>
      <c r="K1959" s="207"/>
    </row>
    <row r="1960" spans="1:22" ht="12.75" customHeight="1" thickBot="1">
      <c r="A1960" s="541" t="s">
        <v>11</v>
      </c>
      <c r="B1960" s="534"/>
      <c r="C1960" s="534"/>
      <c r="D1960" s="534"/>
      <c r="E1960" s="534"/>
      <c r="F1960" s="530"/>
      <c r="G1960" s="253">
        <f>ROUNDUP((SUM(G1957:G1959)),2)</f>
        <v>4</v>
      </c>
      <c r="H1960" s="199"/>
      <c r="I1960" s="212"/>
      <c r="J1960" s="212"/>
      <c r="K1960" s="213"/>
      <c r="L1960" s="193"/>
      <c r="N1960" s="193"/>
      <c r="O1960" s="193"/>
      <c r="P1960" s="193"/>
      <c r="Q1960" s="193"/>
      <c r="R1960" s="193"/>
      <c r="S1960" s="193"/>
      <c r="T1960" s="193"/>
      <c r="U1960" s="193"/>
      <c r="V1960" s="193"/>
    </row>
    <row r="1961" spans="1:22" ht="12.75" customHeight="1" thickBot="1">
      <c r="A1961" s="542"/>
      <c r="B1961" s="543"/>
      <c r="C1961" s="543"/>
      <c r="D1961" s="543"/>
      <c r="E1961" s="543"/>
      <c r="F1961" s="543"/>
      <c r="G1961" s="543"/>
      <c r="H1961" s="543"/>
      <c r="I1961" s="543"/>
      <c r="J1961" s="543"/>
      <c r="K1961" s="544"/>
      <c r="L1961" s="193"/>
      <c r="M1961" s="193"/>
      <c r="N1961" s="193"/>
      <c r="O1961" s="193"/>
      <c r="P1961" s="193"/>
      <c r="Q1961" s="193"/>
      <c r="R1961" s="193"/>
      <c r="S1961" s="193"/>
      <c r="T1961" s="193"/>
      <c r="U1961" s="193"/>
      <c r="V1961" s="193"/>
    </row>
    <row r="1962" spans="1:22" ht="12.75" customHeight="1">
      <c r="A1962" s="214"/>
      <c r="B1962" s="215"/>
      <c r="C1962" s="215"/>
      <c r="D1962" s="215"/>
      <c r="E1962" s="215"/>
      <c r="F1962" s="215"/>
      <c r="G1962" s="215"/>
      <c r="H1962" s="215"/>
      <c r="I1962" s="215"/>
      <c r="J1962" s="215"/>
      <c r="K1962" s="216"/>
      <c r="L1962" s="193"/>
      <c r="M1962" s="193"/>
      <c r="N1962" s="193"/>
      <c r="O1962" s="193"/>
      <c r="P1962" s="193"/>
      <c r="Q1962" s="193"/>
      <c r="R1962" s="193"/>
      <c r="S1962" s="193"/>
      <c r="T1962" s="193"/>
      <c r="U1962" s="193"/>
      <c r="V1962" s="193"/>
    </row>
    <row r="1963" spans="1:22" ht="50.25" customHeight="1">
      <c r="A1963" s="545"/>
      <c r="B1963" s="546"/>
      <c r="C1963" s="546"/>
      <c r="D1963" s="546"/>
      <c r="E1963" s="546"/>
      <c r="F1963" s="546"/>
      <c r="G1963" s="546"/>
      <c r="H1963" s="546"/>
      <c r="I1963" s="546"/>
      <c r="J1963" s="193"/>
      <c r="K1963" s="217"/>
      <c r="L1963" s="193"/>
      <c r="M1963" s="193"/>
      <c r="N1963" s="193"/>
      <c r="O1963" s="193"/>
      <c r="P1963" s="193"/>
      <c r="Q1963" s="193"/>
      <c r="R1963" s="193"/>
      <c r="S1963" s="193"/>
      <c r="T1963" s="193"/>
      <c r="U1963" s="193"/>
      <c r="V1963" s="193"/>
    </row>
    <row r="1964" spans="1:22" ht="12.75" customHeight="1">
      <c r="A1964" s="547" t="s">
        <v>519</v>
      </c>
      <c r="B1964" s="546"/>
      <c r="C1964" s="546"/>
      <c r="D1964" s="219"/>
      <c r="E1964" s="219"/>
      <c r="F1964" s="548" t="s">
        <v>519</v>
      </c>
      <c r="G1964" s="546"/>
      <c r="H1964" s="546"/>
      <c r="I1964" s="219"/>
      <c r="J1964" s="193"/>
      <c r="K1964" s="217"/>
      <c r="L1964" s="193"/>
      <c r="M1964" s="193"/>
      <c r="N1964" s="193"/>
      <c r="O1964" s="193"/>
      <c r="P1964" s="193"/>
      <c r="Q1964" s="193"/>
      <c r="R1964" s="193"/>
      <c r="S1964" s="193"/>
      <c r="T1964" s="193"/>
      <c r="U1964" s="193"/>
      <c r="V1964" s="193"/>
    </row>
    <row r="1965" spans="1:22" ht="12.6" customHeight="1" thickBot="1">
      <c r="A1965" s="549" t="s">
        <v>520</v>
      </c>
      <c r="B1965" s="550"/>
      <c r="C1965" s="550"/>
      <c r="D1965" s="220"/>
      <c r="E1965" s="220"/>
      <c r="F1965" s="551" t="s">
        <v>520</v>
      </c>
      <c r="G1965" s="550"/>
      <c r="H1965" s="550"/>
      <c r="I1965" s="220"/>
      <c r="J1965" s="221"/>
      <c r="K1965" s="222"/>
      <c r="L1965" s="193"/>
      <c r="M1965" s="193"/>
      <c r="N1965" s="193"/>
      <c r="O1965" s="193"/>
      <c r="P1965" s="193"/>
      <c r="Q1965" s="193"/>
      <c r="R1965" s="193"/>
      <c r="S1965" s="193"/>
      <c r="T1965" s="193"/>
      <c r="U1965" s="193"/>
      <c r="V1965" s="193"/>
    </row>
    <row r="1966" spans="1:22" ht="42" customHeight="1">
      <c r="A1966" s="195" t="s">
        <v>509</v>
      </c>
      <c r="B1966" s="513" t="str">
        <f>$B$3</f>
        <v>OPTIMIZACIÓN Y MEJORAMIENTO DE LOS SISTEMAS DE ACUEDUCTO EN EL ÁREA RURAL DEL MUNICIPIO DE TUNJA-BOYACÁ</v>
      </c>
      <c r="C1966" s="514"/>
      <c r="D1966" s="514"/>
      <c r="E1966" s="514"/>
      <c r="F1966" s="514"/>
      <c r="G1966" s="514"/>
      <c r="H1966" s="514"/>
      <c r="I1966" s="514"/>
      <c r="J1966" s="514"/>
      <c r="K1966" s="515"/>
      <c r="L1966" s="193"/>
      <c r="M1966" s="193"/>
      <c r="N1966" s="193"/>
      <c r="O1966" s="193"/>
      <c r="P1966" s="193"/>
      <c r="Q1966" s="193"/>
      <c r="R1966" s="193"/>
      <c r="S1966" s="193"/>
      <c r="T1966" s="193"/>
      <c r="U1966" s="193"/>
      <c r="V1966" s="193"/>
    </row>
    <row r="1967" spans="1:22" ht="12.75" customHeight="1">
      <c r="A1967" s="516" t="s">
        <v>510</v>
      </c>
      <c r="B1967" s="517"/>
      <c r="C1967" s="518"/>
      <c r="D1967" s="519"/>
      <c r="E1967" s="519"/>
      <c r="F1967" s="517"/>
      <c r="G1967" s="520" t="s">
        <v>511</v>
      </c>
      <c r="H1967" s="517"/>
      <c r="I1967" s="520"/>
      <c r="J1967" s="519"/>
      <c r="K1967" s="521"/>
      <c r="L1967" s="193"/>
      <c r="M1967" s="193"/>
      <c r="N1967" s="193"/>
      <c r="O1967" s="193"/>
      <c r="P1967" s="193"/>
      <c r="Q1967" s="193"/>
      <c r="R1967" s="193"/>
      <c r="S1967" s="193"/>
      <c r="T1967" s="193"/>
      <c r="U1967" s="193"/>
      <c r="V1967" s="193"/>
    </row>
    <row r="1968" spans="1:22" ht="39.75" customHeight="1" thickBot="1">
      <c r="A1968" s="196" t="s">
        <v>8</v>
      </c>
      <c r="B1968" s="522" t="s">
        <v>641</v>
      </c>
      <c r="C1968" s="523"/>
      <c r="D1968" s="524" t="s">
        <v>10</v>
      </c>
      <c r="E1968" s="525"/>
      <c r="F1968" s="523"/>
      <c r="G1968" s="526" t="s">
        <v>302</v>
      </c>
      <c r="H1968" s="525"/>
      <c r="I1968" s="525"/>
      <c r="J1968" s="197" t="s">
        <v>9</v>
      </c>
      <c r="K1968" s="198" t="s">
        <v>9</v>
      </c>
      <c r="L1968" s="193"/>
      <c r="M1968" s="193"/>
      <c r="N1968" s="193"/>
      <c r="O1968" s="193"/>
      <c r="P1968" s="193"/>
      <c r="Q1968" s="193"/>
      <c r="R1968" s="193"/>
      <c r="S1968" s="193"/>
      <c r="T1968" s="193"/>
      <c r="U1968" s="193"/>
      <c r="V1968" s="193"/>
    </row>
    <row r="1969" spans="1:22" ht="12.75" customHeight="1">
      <c r="A1969" s="527" t="s">
        <v>512</v>
      </c>
      <c r="B1969" s="528"/>
      <c r="C1969" s="531" t="s">
        <v>5</v>
      </c>
      <c r="D1969" s="533" t="s">
        <v>513</v>
      </c>
      <c r="E1969" s="534"/>
      <c r="F1969" s="530"/>
      <c r="G1969" s="531" t="s">
        <v>11</v>
      </c>
      <c r="H1969" s="535" t="s">
        <v>514</v>
      </c>
      <c r="I1969" s="511"/>
      <c r="J1969" s="511"/>
      <c r="K1969" s="512"/>
      <c r="L1969" s="193"/>
      <c r="M1969" s="193"/>
      <c r="N1969" s="193"/>
      <c r="O1969" s="193"/>
      <c r="P1969" s="193"/>
      <c r="Q1969" s="193"/>
      <c r="R1969" s="193"/>
      <c r="S1969" s="193"/>
      <c r="T1969" s="193"/>
      <c r="U1969" s="193"/>
      <c r="V1969" s="193"/>
    </row>
    <row r="1970" spans="1:22" ht="12.75" customHeight="1">
      <c r="A1970" s="510"/>
      <c r="B1970" s="528"/>
      <c r="C1970" s="558"/>
      <c r="D1970" s="226" t="s">
        <v>515</v>
      </c>
      <c r="E1970" s="226" t="s">
        <v>516</v>
      </c>
      <c r="F1970" s="226" t="s">
        <v>517</v>
      </c>
      <c r="G1970" s="558"/>
      <c r="H1970" s="536"/>
      <c r="I1970" s="534"/>
      <c r="J1970" s="534"/>
      <c r="K1970" s="537"/>
      <c r="L1970" s="193"/>
      <c r="M1970" s="193"/>
      <c r="N1970" s="193"/>
      <c r="O1970" s="193"/>
      <c r="P1970" s="193"/>
      <c r="Q1970" s="193"/>
      <c r="R1970" s="193"/>
      <c r="S1970" s="193"/>
      <c r="T1970" s="193"/>
      <c r="U1970" s="193"/>
      <c r="V1970" s="193"/>
    </row>
    <row r="1971" spans="1:22" ht="12.75" customHeight="1">
      <c r="A1971" s="538" t="s">
        <v>571</v>
      </c>
      <c r="B1971" s="539"/>
      <c r="C1971" s="201">
        <v>1</v>
      </c>
      <c r="D1971" s="202"/>
      <c r="E1971" s="203"/>
      <c r="F1971" s="229"/>
      <c r="G1971" s="237">
        <f>C1971</f>
        <v>1</v>
      </c>
      <c r="H1971" s="206"/>
      <c r="I1971" s="206"/>
      <c r="J1971" s="206"/>
      <c r="K1971" s="207"/>
      <c r="L1971" s="193"/>
      <c r="M1971" s="193"/>
      <c r="N1971" s="193"/>
      <c r="O1971" s="193"/>
      <c r="P1971" s="193"/>
      <c r="Q1971" s="193"/>
      <c r="R1971" s="193"/>
      <c r="S1971" s="193"/>
      <c r="T1971" s="193"/>
      <c r="U1971" s="193"/>
      <c r="V1971" s="193"/>
    </row>
    <row r="1972" spans="1:22" ht="12.75" customHeight="1">
      <c r="A1972" s="538"/>
      <c r="B1972" s="539"/>
      <c r="C1972" s="201"/>
      <c r="D1972" s="202"/>
      <c r="E1972" s="203"/>
      <c r="F1972" s="229"/>
      <c r="G1972" s="237"/>
      <c r="H1972" s="206"/>
      <c r="I1972" s="206"/>
      <c r="J1972" s="206"/>
      <c r="K1972" s="207"/>
      <c r="L1972" s="193"/>
      <c r="M1972" s="193"/>
      <c r="N1972" s="193"/>
      <c r="O1972" s="193"/>
      <c r="P1972" s="193"/>
      <c r="Q1972" s="193"/>
      <c r="R1972" s="193"/>
      <c r="S1972" s="193"/>
      <c r="T1972" s="193"/>
      <c r="U1972" s="193"/>
      <c r="V1972" s="193"/>
    </row>
    <row r="1973" spans="1:22" ht="15" customHeight="1">
      <c r="A1973" s="540"/>
      <c r="B1973" s="559"/>
      <c r="C1973" s="209"/>
      <c r="D1973" s="239"/>
      <c r="E1973" s="239"/>
      <c r="F1973" s="239"/>
      <c r="G1973" s="237"/>
      <c r="K1973" s="207"/>
    </row>
    <row r="1974" spans="1:22" ht="12.75" customHeight="1" thickBot="1">
      <c r="A1974" s="541" t="s">
        <v>11</v>
      </c>
      <c r="B1974" s="534"/>
      <c r="C1974" s="534"/>
      <c r="D1974" s="534"/>
      <c r="E1974" s="534"/>
      <c r="F1974" s="530"/>
      <c r="G1974" s="253">
        <f>ROUNDUP((SUM(G1971:G1973)),2)</f>
        <v>1</v>
      </c>
      <c r="H1974" s="199"/>
      <c r="I1974" s="212"/>
      <c r="J1974" s="212"/>
      <c r="K1974" s="213"/>
      <c r="L1974" s="193"/>
      <c r="N1974" s="193"/>
      <c r="O1974" s="193"/>
      <c r="P1974" s="193"/>
      <c r="Q1974" s="193"/>
      <c r="R1974" s="193"/>
      <c r="S1974" s="193"/>
      <c r="T1974" s="193"/>
      <c r="U1974" s="193"/>
      <c r="V1974" s="193"/>
    </row>
    <row r="1975" spans="1:22" ht="12.75" customHeight="1" thickBot="1">
      <c r="A1975" s="542"/>
      <c r="B1975" s="543"/>
      <c r="C1975" s="543"/>
      <c r="D1975" s="543"/>
      <c r="E1975" s="543"/>
      <c r="F1975" s="543"/>
      <c r="G1975" s="543"/>
      <c r="H1975" s="543"/>
      <c r="I1975" s="543"/>
      <c r="J1975" s="543"/>
      <c r="K1975" s="544"/>
      <c r="L1975" s="193"/>
      <c r="M1975" s="193"/>
      <c r="N1975" s="193"/>
      <c r="O1975" s="193"/>
      <c r="P1975" s="193"/>
      <c r="Q1975" s="193"/>
      <c r="R1975" s="193"/>
      <c r="S1975" s="193"/>
      <c r="T1975" s="193"/>
      <c r="U1975" s="193"/>
      <c r="V1975" s="193"/>
    </row>
    <row r="1976" spans="1:22" ht="12.75" customHeight="1">
      <c r="A1976" s="214"/>
      <c r="B1976" s="215"/>
      <c r="C1976" s="215"/>
      <c r="D1976" s="215"/>
      <c r="E1976" s="215"/>
      <c r="F1976" s="215"/>
      <c r="G1976" s="215"/>
      <c r="H1976" s="215"/>
      <c r="I1976" s="215"/>
      <c r="J1976" s="215"/>
      <c r="K1976" s="216"/>
      <c r="L1976" s="193"/>
      <c r="M1976" s="193"/>
      <c r="N1976" s="193"/>
      <c r="O1976" s="193"/>
      <c r="P1976" s="193"/>
      <c r="Q1976" s="193"/>
      <c r="R1976" s="193"/>
      <c r="S1976" s="193"/>
      <c r="T1976" s="193"/>
      <c r="U1976" s="193"/>
      <c r="V1976" s="193"/>
    </row>
    <row r="1977" spans="1:22" ht="50.25" customHeight="1">
      <c r="A1977" s="545"/>
      <c r="B1977" s="546"/>
      <c r="C1977" s="546"/>
      <c r="D1977" s="546"/>
      <c r="E1977" s="546"/>
      <c r="F1977" s="546"/>
      <c r="G1977" s="546"/>
      <c r="H1977" s="546"/>
      <c r="I1977" s="546"/>
      <c r="J1977" s="193"/>
      <c r="K1977" s="217"/>
      <c r="L1977" s="193"/>
      <c r="M1977" s="193"/>
      <c r="N1977" s="193"/>
      <c r="O1977" s="193"/>
      <c r="P1977" s="193"/>
      <c r="Q1977" s="193"/>
      <c r="R1977" s="193"/>
      <c r="S1977" s="193"/>
      <c r="T1977" s="193"/>
      <c r="U1977" s="193"/>
      <c r="V1977" s="193"/>
    </row>
    <row r="1978" spans="1:22" ht="12.75" customHeight="1">
      <c r="A1978" s="547" t="s">
        <v>519</v>
      </c>
      <c r="B1978" s="546"/>
      <c r="C1978" s="546"/>
      <c r="D1978" s="219"/>
      <c r="E1978" s="219"/>
      <c r="F1978" s="548" t="s">
        <v>519</v>
      </c>
      <c r="G1978" s="546"/>
      <c r="H1978" s="546"/>
      <c r="I1978" s="219"/>
      <c r="J1978" s="193"/>
      <c r="K1978" s="217"/>
      <c r="L1978" s="193"/>
      <c r="M1978" s="193"/>
      <c r="N1978" s="193"/>
      <c r="O1978" s="193"/>
      <c r="P1978" s="193"/>
      <c r="Q1978" s="193"/>
      <c r="R1978" s="193"/>
      <c r="S1978" s="193"/>
      <c r="T1978" s="193"/>
      <c r="U1978" s="193"/>
      <c r="V1978" s="193"/>
    </row>
    <row r="1979" spans="1:22" ht="12.75" customHeight="1" thickBot="1">
      <c r="A1979" s="549" t="s">
        <v>520</v>
      </c>
      <c r="B1979" s="550"/>
      <c r="C1979" s="550"/>
      <c r="D1979" s="220"/>
      <c r="E1979" s="220"/>
      <c r="F1979" s="551" t="s">
        <v>520</v>
      </c>
      <c r="G1979" s="550"/>
      <c r="H1979" s="550"/>
      <c r="I1979" s="220"/>
      <c r="J1979" s="221"/>
      <c r="K1979" s="222"/>
      <c r="L1979" s="193"/>
      <c r="M1979" s="193"/>
      <c r="N1979" s="193"/>
      <c r="O1979" s="193"/>
      <c r="P1979" s="193"/>
      <c r="Q1979" s="193"/>
      <c r="R1979" s="193"/>
      <c r="S1979" s="193"/>
      <c r="T1979" s="193"/>
      <c r="U1979" s="193"/>
      <c r="V1979" s="193"/>
    </row>
    <row r="1980" spans="1:22" ht="12.75" customHeight="1">
      <c r="A1980" s="507" t="s">
        <v>508</v>
      </c>
      <c r="B1980" s="508"/>
      <c r="C1980" s="508"/>
      <c r="D1980" s="508"/>
      <c r="E1980" s="508"/>
      <c r="F1980" s="508"/>
      <c r="G1980" s="508"/>
      <c r="H1980" s="508"/>
      <c r="I1980" s="508"/>
      <c r="J1980" s="508"/>
      <c r="K1980" s="509"/>
      <c r="L1980" s="193"/>
      <c r="M1980" s="193"/>
      <c r="N1980" s="193"/>
      <c r="O1980" s="193"/>
      <c r="P1980" s="193"/>
      <c r="Q1980" s="193"/>
      <c r="R1980" s="193"/>
      <c r="S1980" s="193"/>
      <c r="T1980" s="193"/>
      <c r="U1980" s="193"/>
      <c r="V1980" s="193"/>
    </row>
    <row r="1981" spans="1:22" ht="12.75" customHeight="1" thickBot="1">
      <c r="A1981" s="510"/>
      <c r="B1981" s="511"/>
      <c r="C1981" s="511"/>
      <c r="D1981" s="511"/>
      <c r="E1981" s="511"/>
      <c r="F1981" s="511"/>
      <c r="G1981" s="511"/>
      <c r="H1981" s="511"/>
      <c r="I1981" s="511"/>
      <c r="J1981" s="511"/>
      <c r="K1981" s="512"/>
      <c r="L1981" s="193"/>
      <c r="M1981" s="193"/>
      <c r="N1981" s="193"/>
      <c r="O1981" s="193"/>
      <c r="P1981" s="193"/>
      <c r="Q1981" s="193"/>
      <c r="R1981" s="193"/>
      <c r="S1981" s="193"/>
      <c r="T1981" s="193"/>
      <c r="U1981" s="193"/>
      <c r="V1981" s="193"/>
    </row>
    <row r="1982" spans="1:22" ht="42" customHeight="1">
      <c r="A1982" s="195" t="s">
        <v>509</v>
      </c>
      <c r="B1982" s="513" t="str">
        <f>$B$3</f>
        <v>OPTIMIZACIÓN Y MEJORAMIENTO DE LOS SISTEMAS DE ACUEDUCTO EN EL ÁREA RURAL DEL MUNICIPIO DE TUNJA-BOYACÁ</v>
      </c>
      <c r="C1982" s="514"/>
      <c r="D1982" s="514"/>
      <c r="E1982" s="514"/>
      <c r="F1982" s="514"/>
      <c r="G1982" s="514"/>
      <c r="H1982" s="514"/>
      <c r="I1982" s="514"/>
      <c r="J1982" s="514"/>
      <c r="K1982" s="515"/>
      <c r="L1982" s="193"/>
      <c r="M1982" s="193"/>
      <c r="N1982" s="193"/>
      <c r="O1982" s="193"/>
      <c r="P1982" s="193"/>
      <c r="Q1982" s="193"/>
      <c r="R1982" s="193"/>
      <c r="S1982" s="193"/>
      <c r="T1982" s="193"/>
      <c r="U1982" s="193"/>
      <c r="V1982" s="193"/>
    </row>
    <row r="1983" spans="1:22" ht="12.75" customHeight="1">
      <c r="A1983" s="516" t="s">
        <v>510</v>
      </c>
      <c r="B1983" s="517"/>
      <c r="C1983" s="518"/>
      <c r="D1983" s="519"/>
      <c r="E1983" s="519"/>
      <c r="F1983" s="517"/>
      <c r="G1983" s="520" t="s">
        <v>511</v>
      </c>
      <c r="H1983" s="517"/>
      <c r="I1983" s="520"/>
      <c r="J1983" s="519"/>
      <c r="K1983" s="521"/>
      <c r="L1983" s="193"/>
      <c r="M1983" s="193"/>
      <c r="N1983" s="193"/>
      <c r="O1983" s="193"/>
      <c r="P1983" s="193"/>
      <c r="Q1983" s="193"/>
      <c r="R1983" s="193"/>
      <c r="S1983" s="193"/>
      <c r="T1983" s="193"/>
      <c r="U1983" s="193"/>
      <c r="V1983" s="193"/>
    </row>
    <row r="1984" spans="1:22" ht="39.75" customHeight="1" thickBot="1">
      <c r="A1984" s="196" t="s">
        <v>8</v>
      </c>
      <c r="B1984" s="522" t="s">
        <v>642</v>
      </c>
      <c r="C1984" s="523"/>
      <c r="D1984" s="524" t="s">
        <v>10</v>
      </c>
      <c r="E1984" s="525"/>
      <c r="F1984" s="523"/>
      <c r="G1984" s="526" t="s">
        <v>384</v>
      </c>
      <c r="H1984" s="525"/>
      <c r="I1984" s="525"/>
      <c r="J1984" s="197" t="s">
        <v>9</v>
      </c>
      <c r="K1984" s="198" t="s">
        <v>9</v>
      </c>
      <c r="L1984" s="193"/>
      <c r="M1984" s="193"/>
      <c r="N1984" s="193"/>
      <c r="O1984" s="193"/>
      <c r="P1984" s="193"/>
      <c r="Q1984" s="193"/>
      <c r="R1984" s="193"/>
      <c r="S1984" s="193"/>
      <c r="T1984" s="193"/>
      <c r="U1984" s="193"/>
      <c r="V1984" s="193"/>
    </row>
    <row r="1985" spans="1:22" ht="12.75" customHeight="1">
      <c r="A1985" s="527" t="s">
        <v>512</v>
      </c>
      <c r="B1985" s="528"/>
      <c r="C1985" s="531" t="s">
        <v>5</v>
      </c>
      <c r="D1985" s="533" t="s">
        <v>513</v>
      </c>
      <c r="E1985" s="534"/>
      <c r="F1985" s="530"/>
      <c r="G1985" s="531" t="s">
        <v>11</v>
      </c>
      <c r="H1985" s="535" t="s">
        <v>514</v>
      </c>
      <c r="I1985" s="511"/>
      <c r="J1985" s="511"/>
      <c r="K1985" s="512"/>
      <c r="L1985" s="193"/>
      <c r="M1985" s="193"/>
      <c r="N1985" s="193"/>
      <c r="O1985" s="193"/>
      <c r="P1985" s="193"/>
      <c r="Q1985" s="193"/>
      <c r="R1985" s="193"/>
      <c r="S1985" s="193"/>
      <c r="T1985" s="193"/>
      <c r="U1985" s="193"/>
      <c r="V1985" s="193"/>
    </row>
    <row r="1986" spans="1:22" ht="12.75" customHeight="1">
      <c r="A1986" s="510"/>
      <c r="B1986" s="528"/>
      <c r="C1986" s="558"/>
      <c r="D1986" s="226" t="s">
        <v>515</v>
      </c>
      <c r="E1986" s="226" t="s">
        <v>516</v>
      </c>
      <c r="F1986" s="226" t="s">
        <v>517</v>
      </c>
      <c r="G1986" s="558"/>
      <c r="H1986" s="536"/>
      <c r="I1986" s="534"/>
      <c r="J1986" s="534"/>
      <c r="K1986" s="537"/>
      <c r="L1986" s="193"/>
      <c r="M1986" s="193"/>
      <c r="N1986" s="193"/>
      <c r="O1986" s="193"/>
      <c r="P1986" s="193"/>
      <c r="Q1986" s="193"/>
      <c r="R1986" s="193"/>
      <c r="S1986" s="193"/>
      <c r="T1986" s="193"/>
      <c r="U1986" s="193"/>
      <c r="V1986" s="193"/>
    </row>
    <row r="1987" spans="1:22" ht="12.75" customHeight="1">
      <c r="A1987" s="538" t="s">
        <v>572</v>
      </c>
      <c r="B1987" s="539"/>
      <c r="C1987" s="201">
        <v>30</v>
      </c>
      <c r="D1987" s="202"/>
      <c r="E1987" s="203"/>
      <c r="F1987" s="229"/>
      <c r="G1987" s="237">
        <f>C1987</f>
        <v>30</v>
      </c>
      <c r="H1987" s="206"/>
      <c r="I1987" s="206"/>
      <c r="J1987" s="206"/>
      <c r="K1987" s="207"/>
      <c r="L1987" s="193"/>
      <c r="M1987" s="193"/>
      <c r="N1987" s="193"/>
      <c r="O1987" s="193"/>
      <c r="P1987" s="193"/>
      <c r="Q1987" s="193"/>
      <c r="R1987" s="193"/>
      <c r="S1987" s="193"/>
      <c r="T1987" s="193"/>
      <c r="U1987" s="193"/>
      <c r="V1987" s="193"/>
    </row>
    <row r="1988" spans="1:22" ht="12.75" customHeight="1">
      <c r="A1988" s="538"/>
      <c r="B1988" s="539"/>
      <c r="C1988" s="201"/>
      <c r="D1988" s="202"/>
      <c r="E1988" s="203"/>
      <c r="F1988" s="229"/>
      <c r="G1988" s="237"/>
      <c r="H1988" s="206"/>
      <c r="I1988" s="206"/>
      <c r="J1988" s="206"/>
      <c r="K1988" s="207"/>
      <c r="L1988" s="193"/>
      <c r="M1988" s="193"/>
      <c r="N1988" s="193"/>
      <c r="O1988" s="193"/>
      <c r="P1988" s="193"/>
      <c r="Q1988" s="193"/>
      <c r="R1988" s="193"/>
      <c r="S1988" s="193"/>
      <c r="T1988" s="193"/>
      <c r="U1988" s="193"/>
      <c r="V1988" s="193"/>
    </row>
    <row r="1989" spans="1:22" ht="15" customHeight="1">
      <c r="A1989" s="540"/>
      <c r="B1989" s="559"/>
      <c r="C1989" s="209"/>
      <c r="D1989" s="239"/>
      <c r="E1989" s="239"/>
      <c r="F1989" s="239"/>
      <c r="G1989" s="237"/>
      <c r="K1989" s="207"/>
    </row>
    <row r="1990" spans="1:22" ht="12.75" customHeight="1" thickBot="1">
      <c r="A1990" s="541" t="s">
        <v>11</v>
      </c>
      <c r="B1990" s="534"/>
      <c r="C1990" s="534"/>
      <c r="D1990" s="534"/>
      <c r="E1990" s="534"/>
      <c r="F1990" s="530"/>
      <c r="G1990" s="253">
        <f>ROUNDUP((SUM(G1987:G1989)),2)</f>
        <v>30</v>
      </c>
      <c r="H1990" s="199"/>
      <c r="I1990" s="212"/>
      <c r="J1990" s="212"/>
      <c r="K1990" s="213"/>
      <c r="L1990" s="193"/>
      <c r="N1990" s="193"/>
      <c r="O1990" s="193"/>
      <c r="P1990" s="193"/>
      <c r="Q1990" s="193"/>
      <c r="R1990" s="193"/>
      <c r="S1990" s="193"/>
      <c r="T1990" s="193"/>
      <c r="U1990" s="193"/>
      <c r="V1990" s="193"/>
    </row>
    <row r="1991" spans="1:22" ht="12.75" customHeight="1" thickBot="1">
      <c r="A1991" s="542"/>
      <c r="B1991" s="543"/>
      <c r="C1991" s="543"/>
      <c r="D1991" s="543"/>
      <c r="E1991" s="543"/>
      <c r="F1991" s="543"/>
      <c r="G1991" s="543"/>
      <c r="H1991" s="543"/>
      <c r="I1991" s="543"/>
      <c r="J1991" s="543"/>
      <c r="K1991" s="544"/>
      <c r="L1991" s="193"/>
      <c r="M1991" s="193"/>
      <c r="N1991" s="193"/>
      <c r="O1991" s="193"/>
      <c r="P1991" s="193"/>
      <c r="Q1991" s="193"/>
      <c r="R1991" s="193"/>
      <c r="S1991" s="193"/>
      <c r="T1991" s="193"/>
      <c r="U1991" s="193"/>
      <c r="V1991" s="193"/>
    </row>
    <row r="1992" spans="1:22" ht="12.75" customHeight="1">
      <c r="A1992" s="214"/>
      <c r="B1992" s="215"/>
      <c r="C1992" s="215"/>
      <c r="D1992" s="215"/>
      <c r="E1992" s="215"/>
      <c r="F1992" s="215"/>
      <c r="G1992" s="215"/>
      <c r="H1992" s="215"/>
      <c r="I1992" s="215"/>
      <c r="J1992" s="215"/>
      <c r="K1992" s="216"/>
      <c r="L1992" s="193"/>
      <c r="M1992" s="193"/>
      <c r="N1992" s="193"/>
      <c r="O1992" s="193"/>
      <c r="P1992" s="193"/>
      <c r="Q1992" s="193"/>
      <c r="R1992" s="193"/>
      <c r="S1992" s="193"/>
      <c r="T1992" s="193"/>
      <c r="U1992" s="193"/>
      <c r="V1992" s="193"/>
    </row>
    <row r="1993" spans="1:22" ht="50.25" customHeight="1">
      <c r="A1993" s="545"/>
      <c r="B1993" s="546"/>
      <c r="C1993" s="546"/>
      <c r="D1993" s="546"/>
      <c r="E1993" s="546"/>
      <c r="F1993" s="546"/>
      <c r="G1993" s="546"/>
      <c r="H1993" s="546"/>
      <c r="I1993" s="546"/>
      <c r="J1993" s="193"/>
      <c r="K1993" s="217"/>
      <c r="L1993" s="193"/>
      <c r="M1993" s="193"/>
      <c r="N1993" s="193"/>
      <c r="O1993" s="193"/>
      <c r="P1993" s="193"/>
      <c r="Q1993" s="193"/>
      <c r="R1993" s="193"/>
      <c r="S1993" s="193"/>
      <c r="T1993" s="193"/>
      <c r="U1993" s="193"/>
      <c r="V1993" s="193"/>
    </row>
    <row r="1994" spans="1:22" ht="12.75" customHeight="1">
      <c r="A1994" s="547" t="s">
        <v>519</v>
      </c>
      <c r="B1994" s="546"/>
      <c r="C1994" s="546"/>
      <c r="D1994" s="219"/>
      <c r="E1994" s="219"/>
      <c r="F1994" s="548" t="s">
        <v>519</v>
      </c>
      <c r="G1994" s="546"/>
      <c r="H1994" s="546"/>
      <c r="I1994" s="219"/>
      <c r="J1994" s="193"/>
      <c r="K1994" s="217"/>
      <c r="L1994" s="193"/>
      <c r="M1994" s="193"/>
      <c r="N1994" s="193"/>
      <c r="O1994" s="193"/>
      <c r="P1994" s="193"/>
      <c r="Q1994" s="193"/>
      <c r="R1994" s="193"/>
      <c r="S1994" s="193"/>
      <c r="T1994" s="193"/>
      <c r="U1994" s="193"/>
      <c r="V1994" s="193"/>
    </row>
    <row r="1995" spans="1:22" ht="12.75" customHeight="1" thickBot="1">
      <c r="A1995" s="549" t="s">
        <v>520</v>
      </c>
      <c r="B1995" s="550"/>
      <c r="C1995" s="550"/>
      <c r="D1995" s="220"/>
      <c r="E1995" s="220"/>
      <c r="F1995" s="551" t="s">
        <v>520</v>
      </c>
      <c r="G1995" s="550"/>
      <c r="H1995" s="550"/>
      <c r="I1995" s="220"/>
      <c r="J1995" s="221"/>
      <c r="K1995" s="222"/>
      <c r="L1995" s="193"/>
      <c r="M1995" s="193"/>
      <c r="N1995" s="193"/>
      <c r="O1995" s="193"/>
      <c r="P1995" s="193"/>
      <c r="Q1995" s="193"/>
      <c r="R1995" s="193"/>
      <c r="S1995" s="193"/>
      <c r="T1995" s="193"/>
      <c r="U1995" s="193"/>
      <c r="V1995" s="193"/>
    </row>
    <row r="1996" spans="1:22" ht="12.75" customHeight="1">
      <c r="A1996" s="507" t="s">
        <v>508</v>
      </c>
      <c r="B1996" s="508"/>
      <c r="C1996" s="508"/>
      <c r="D1996" s="508"/>
      <c r="E1996" s="508"/>
      <c r="F1996" s="508"/>
      <c r="G1996" s="508"/>
      <c r="H1996" s="508"/>
      <c r="I1996" s="508"/>
      <c r="J1996" s="508"/>
      <c r="K1996" s="509"/>
      <c r="L1996" s="193"/>
      <c r="M1996" s="193"/>
      <c r="N1996" s="193"/>
      <c r="O1996" s="193"/>
      <c r="P1996" s="193"/>
      <c r="Q1996" s="193"/>
      <c r="R1996" s="193"/>
      <c r="S1996" s="193"/>
      <c r="T1996" s="193"/>
      <c r="U1996" s="193"/>
      <c r="V1996" s="193"/>
    </row>
    <row r="1997" spans="1:22" ht="12.75" customHeight="1" thickBot="1">
      <c r="A1997" s="510"/>
      <c r="B1997" s="511"/>
      <c r="C1997" s="511"/>
      <c r="D1997" s="511"/>
      <c r="E1997" s="511"/>
      <c r="F1997" s="511"/>
      <c r="G1997" s="511"/>
      <c r="H1997" s="511"/>
      <c r="I1997" s="511"/>
      <c r="J1997" s="511"/>
      <c r="K1997" s="512"/>
      <c r="L1997" s="193"/>
      <c r="M1997" s="193"/>
      <c r="N1997" s="193"/>
      <c r="O1997" s="193"/>
      <c r="P1997" s="193"/>
      <c r="Q1997" s="193"/>
      <c r="R1997" s="193"/>
      <c r="S1997" s="193"/>
      <c r="T1997" s="193"/>
      <c r="U1997" s="193"/>
      <c r="V1997" s="193"/>
    </row>
    <row r="1998" spans="1:22" ht="42" customHeight="1">
      <c r="A1998" s="195" t="s">
        <v>509</v>
      </c>
      <c r="B1998" s="513" t="str">
        <f>$B$3</f>
        <v>OPTIMIZACIÓN Y MEJORAMIENTO DE LOS SISTEMAS DE ACUEDUCTO EN EL ÁREA RURAL DEL MUNICIPIO DE TUNJA-BOYACÁ</v>
      </c>
      <c r="C1998" s="514"/>
      <c r="D1998" s="514"/>
      <c r="E1998" s="514"/>
      <c r="F1998" s="514"/>
      <c r="G1998" s="514"/>
      <c r="H1998" s="514"/>
      <c r="I1998" s="514"/>
      <c r="J1998" s="514"/>
      <c r="K1998" s="515"/>
      <c r="L1998" s="193"/>
      <c r="M1998" s="193"/>
      <c r="N1998" s="193"/>
      <c r="O1998" s="193"/>
      <c r="P1998" s="193"/>
      <c r="Q1998" s="193"/>
      <c r="R1998" s="193"/>
      <c r="S1998" s="193"/>
      <c r="T1998" s="193"/>
      <c r="U1998" s="193"/>
      <c r="V1998" s="193"/>
    </row>
    <row r="1999" spans="1:22" ht="12.75" customHeight="1">
      <c r="A1999" s="516" t="s">
        <v>510</v>
      </c>
      <c r="B1999" s="517"/>
      <c r="C1999" s="518"/>
      <c r="D1999" s="519"/>
      <c r="E1999" s="519"/>
      <c r="F1999" s="517"/>
      <c r="G1999" s="520" t="s">
        <v>511</v>
      </c>
      <c r="H1999" s="517"/>
      <c r="I1999" s="520"/>
      <c r="J1999" s="519"/>
      <c r="K1999" s="521"/>
      <c r="L1999" s="193"/>
      <c r="M1999" s="193"/>
      <c r="N1999" s="193"/>
      <c r="O1999" s="193"/>
      <c r="P1999" s="193"/>
      <c r="Q1999" s="193"/>
      <c r="R1999" s="193"/>
      <c r="S1999" s="193"/>
      <c r="T1999" s="193"/>
      <c r="U1999" s="193"/>
      <c r="V1999" s="193"/>
    </row>
    <row r="2000" spans="1:22" ht="39.75" customHeight="1" thickBot="1">
      <c r="A2000" s="196" t="s">
        <v>8</v>
      </c>
      <c r="B2000" s="522" t="s">
        <v>643</v>
      </c>
      <c r="C2000" s="523"/>
      <c r="D2000" s="524" t="s">
        <v>10</v>
      </c>
      <c r="E2000" s="525"/>
      <c r="F2000" s="523"/>
      <c r="G2000" s="526" t="s">
        <v>130</v>
      </c>
      <c r="H2000" s="525"/>
      <c r="I2000" s="525"/>
      <c r="J2000" s="197" t="s">
        <v>9</v>
      </c>
      <c r="K2000" s="198" t="s">
        <v>9</v>
      </c>
      <c r="L2000" s="193"/>
      <c r="M2000" s="193"/>
      <c r="N2000" s="193"/>
      <c r="O2000" s="193"/>
      <c r="P2000" s="193"/>
      <c r="Q2000" s="193"/>
      <c r="R2000" s="193"/>
      <c r="S2000" s="193"/>
      <c r="T2000" s="193"/>
      <c r="U2000" s="193"/>
      <c r="V2000" s="193"/>
    </row>
    <row r="2001" spans="1:22" ht="12.75" customHeight="1">
      <c r="A2001" s="527" t="s">
        <v>512</v>
      </c>
      <c r="B2001" s="528"/>
      <c r="C2001" s="531" t="s">
        <v>5</v>
      </c>
      <c r="D2001" s="533" t="s">
        <v>513</v>
      </c>
      <c r="E2001" s="534"/>
      <c r="F2001" s="530"/>
      <c r="G2001" s="531" t="s">
        <v>11</v>
      </c>
      <c r="H2001" s="535" t="s">
        <v>514</v>
      </c>
      <c r="I2001" s="511"/>
      <c r="J2001" s="511"/>
      <c r="K2001" s="512"/>
      <c r="L2001" s="193"/>
      <c r="M2001" s="193"/>
      <c r="N2001" s="193"/>
      <c r="O2001" s="193"/>
      <c r="P2001" s="193"/>
      <c r="Q2001" s="193"/>
      <c r="R2001" s="193"/>
      <c r="S2001" s="193"/>
      <c r="T2001" s="193"/>
      <c r="U2001" s="193"/>
      <c r="V2001" s="193"/>
    </row>
    <row r="2002" spans="1:22" ht="12.75" customHeight="1">
      <c r="A2002" s="510"/>
      <c r="B2002" s="528"/>
      <c r="C2002" s="558"/>
      <c r="D2002" s="226" t="s">
        <v>515</v>
      </c>
      <c r="E2002" s="226" t="s">
        <v>516</v>
      </c>
      <c r="F2002" s="226" t="s">
        <v>517</v>
      </c>
      <c r="G2002" s="558"/>
      <c r="H2002" s="536"/>
      <c r="I2002" s="534"/>
      <c r="J2002" s="534"/>
      <c r="K2002" s="537"/>
      <c r="L2002" s="193"/>
      <c r="M2002" s="193"/>
      <c r="N2002" s="193"/>
      <c r="O2002" s="193"/>
      <c r="P2002" s="193"/>
      <c r="Q2002" s="193"/>
      <c r="R2002" s="193"/>
      <c r="S2002" s="193"/>
      <c r="T2002" s="193"/>
      <c r="U2002" s="193"/>
      <c r="V2002" s="193"/>
    </row>
    <row r="2003" spans="1:22" ht="12.75" customHeight="1">
      <c r="A2003" s="538" t="s">
        <v>551</v>
      </c>
      <c r="B2003" s="539"/>
      <c r="C2003" s="201">
        <v>1</v>
      </c>
      <c r="D2003" s="202"/>
      <c r="E2003" s="203"/>
      <c r="F2003" s="229"/>
      <c r="G2003" s="237">
        <f>C2003</f>
        <v>1</v>
      </c>
      <c r="H2003" s="206"/>
      <c r="I2003" s="206"/>
      <c r="J2003" s="206"/>
      <c r="K2003" s="207"/>
      <c r="L2003" s="193"/>
      <c r="M2003" s="193"/>
      <c r="N2003" s="193"/>
      <c r="O2003" s="193"/>
      <c r="P2003" s="193"/>
      <c r="Q2003" s="193"/>
      <c r="R2003" s="193"/>
      <c r="S2003" s="193"/>
      <c r="T2003" s="193"/>
      <c r="U2003" s="193"/>
      <c r="V2003" s="193"/>
    </row>
    <row r="2004" spans="1:22" ht="12.75" customHeight="1">
      <c r="A2004" s="538"/>
      <c r="B2004" s="539"/>
      <c r="C2004" s="201"/>
      <c r="D2004" s="202"/>
      <c r="E2004" s="203"/>
      <c r="F2004" s="229"/>
      <c r="G2004" s="237"/>
      <c r="H2004" s="206"/>
      <c r="I2004" s="206"/>
      <c r="J2004" s="206"/>
      <c r="K2004" s="207"/>
      <c r="L2004" s="193"/>
      <c r="M2004" s="193"/>
      <c r="N2004" s="193"/>
      <c r="O2004" s="193"/>
      <c r="P2004" s="193"/>
      <c r="Q2004" s="193"/>
      <c r="R2004" s="193"/>
      <c r="S2004" s="193"/>
      <c r="T2004" s="193"/>
      <c r="U2004" s="193"/>
      <c r="V2004" s="193"/>
    </row>
    <row r="2005" spans="1:22" ht="15" customHeight="1">
      <c r="A2005" s="540"/>
      <c r="B2005" s="559"/>
      <c r="C2005" s="209"/>
      <c r="D2005" s="239"/>
      <c r="E2005" s="239"/>
      <c r="F2005" s="239"/>
      <c r="G2005" s="237"/>
      <c r="K2005" s="207"/>
    </row>
    <row r="2006" spans="1:22" ht="12.75" customHeight="1" thickBot="1">
      <c r="A2006" s="541" t="s">
        <v>11</v>
      </c>
      <c r="B2006" s="534"/>
      <c r="C2006" s="534"/>
      <c r="D2006" s="534"/>
      <c r="E2006" s="534"/>
      <c r="F2006" s="530"/>
      <c r="G2006" s="253">
        <f>ROUNDUP((SUM(G2003:G2005)),2)</f>
        <v>1</v>
      </c>
      <c r="H2006" s="199"/>
      <c r="I2006" s="212"/>
      <c r="J2006" s="212"/>
      <c r="K2006" s="213"/>
      <c r="L2006" s="193"/>
      <c r="N2006" s="193"/>
      <c r="O2006" s="193"/>
      <c r="P2006" s="193"/>
      <c r="Q2006" s="193"/>
      <c r="R2006" s="193"/>
      <c r="S2006" s="193"/>
      <c r="T2006" s="193"/>
      <c r="U2006" s="193"/>
      <c r="V2006" s="193"/>
    </row>
    <row r="2007" spans="1:22" ht="12.75" customHeight="1" thickBot="1">
      <c r="A2007" s="542"/>
      <c r="B2007" s="543"/>
      <c r="C2007" s="543"/>
      <c r="D2007" s="543"/>
      <c r="E2007" s="543"/>
      <c r="F2007" s="543"/>
      <c r="G2007" s="543"/>
      <c r="H2007" s="543"/>
      <c r="I2007" s="543"/>
      <c r="J2007" s="543"/>
      <c r="K2007" s="544"/>
      <c r="L2007" s="193"/>
      <c r="M2007" s="193"/>
      <c r="N2007" s="193"/>
      <c r="O2007" s="193"/>
      <c r="P2007" s="193"/>
      <c r="Q2007" s="193"/>
      <c r="R2007" s="193"/>
      <c r="S2007" s="193"/>
      <c r="T2007" s="193"/>
      <c r="U2007" s="193"/>
      <c r="V2007" s="193"/>
    </row>
    <row r="2008" spans="1:22" ht="12.75" customHeight="1">
      <c r="A2008" s="214"/>
      <c r="B2008" s="215"/>
      <c r="C2008" s="215"/>
      <c r="D2008" s="215"/>
      <c r="E2008" s="215"/>
      <c r="F2008" s="215"/>
      <c r="G2008" s="215"/>
      <c r="H2008" s="215"/>
      <c r="I2008" s="215"/>
      <c r="J2008" s="215"/>
      <c r="K2008" s="216"/>
      <c r="L2008" s="193"/>
      <c r="M2008" s="193"/>
      <c r="N2008" s="193"/>
      <c r="O2008" s="193"/>
      <c r="P2008" s="193"/>
      <c r="Q2008" s="193"/>
      <c r="R2008" s="193"/>
      <c r="S2008" s="193"/>
      <c r="T2008" s="193"/>
      <c r="U2008" s="193"/>
      <c r="V2008" s="193"/>
    </row>
    <row r="2009" spans="1:22" ht="50.25" customHeight="1">
      <c r="A2009" s="545"/>
      <c r="B2009" s="546"/>
      <c r="C2009" s="546"/>
      <c r="D2009" s="546"/>
      <c r="E2009" s="546"/>
      <c r="F2009" s="546"/>
      <c r="G2009" s="546"/>
      <c r="H2009" s="546"/>
      <c r="I2009" s="546"/>
      <c r="J2009" s="193"/>
      <c r="K2009" s="217"/>
      <c r="L2009" s="193"/>
      <c r="M2009" s="193"/>
      <c r="N2009" s="193"/>
      <c r="O2009" s="193"/>
      <c r="P2009" s="193"/>
      <c r="Q2009" s="193"/>
      <c r="R2009" s="193"/>
      <c r="S2009" s="193"/>
      <c r="T2009" s="193"/>
      <c r="U2009" s="193"/>
      <c r="V2009" s="193"/>
    </row>
    <row r="2010" spans="1:22" ht="12.75" customHeight="1">
      <c r="A2010" s="547" t="s">
        <v>519</v>
      </c>
      <c r="B2010" s="546"/>
      <c r="C2010" s="546"/>
      <c r="D2010" s="219"/>
      <c r="E2010" s="219"/>
      <c r="F2010" s="548" t="s">
        <v>519</v>
      </c>
      <c r="G2010" s="546"/>
      <c r="H2010" s="546"/>
      <c r="I2010" s="219"/>
      <c r="J2010" s="193"/>
      <c r="K2010" s="217"/>
      <c r="L2010" s="193"/>
      <c r="M2010" s="193"/>
      <c r="N2010" s="193"/>
      <c r="O2010" s="193"/>
      <c r="P2010" s="193"/>
      <c r="Q2010" s="193"/>
      <c r="R2010" s="193"/>
      <c r="S2010" s="193"/>
      <c r="T2010" s="193"/>
      <c r="U2010" s="193"/>
      <c r="V2010" s="193"/>
    </row>
    <row r="2011" spans="1:22" ht="12.75" customHeight="1" thickBot="1">
      <c r="A2011" s="549" t="s">
        <v>520</v>
      </c>
      <c r="B2011" s="550"/>
      <c r="C2011" s="550"/>
      <c r="D2011" s="220"/>
      <c r="E2011" s="220"/>
      <c r="F2011" s="551" t="s">
        <v>520</v>
      </c>
      <c r="G2011" s="550"/>
      <c r="H2011" s="550"/>
      <c r="I2011" s="220"/>
      <c r="J2011" s="221"/>
      <c r="K2011" s="222"/>
      <c r="L2011" s="193"/>
      <c r="M2011" s="193"/>
      <c r="N2011" s="193"/>
      <c r="O2011" s="193"/>
      <c r="P2011" s="193"/>
      <c r="Q2011" s="193"/>
      <c r="R2011" s="193"/>
      <c r="S2011" s="193"/>
      <c r="T2011" s="193"/>
      <c r="U2011" s="193"/>
      <c r="V2011" s="193"/>
    </row>
    <row r="2012" spans="1:22" ht="12.75" customHeight="1">
      <c r="A2012" s="507" t="s">
        <v>508</v>
      </c>
      <c r="B2012" s="508"/>
      <c r="C2012" s="508"/>
      <c r="D2012" s="508"/>
      <c r="E2012" s="508"/>
      <c r="F2012" s="508"/>
      <c r="G2012" s="508"/>
      <c r="H2012" s="508"/>
      <c r="I2012" s="508"/>
      <c r="J2012" s="508"/>
      <c r="K2012" s="509"/>
      <c r="L2012" s="193"/>
      <c r="M2012" s="193"/>
      <c r="N2012" s="193"/>
      <c r="O2012" s="193"/>
      <c r="P2012" s="193"/>
      <c r="Q2012" s="193"/>
      <c r="R2012" s="193"/>
      <c r="S2012" s="193"/>
      <c r="T2012" s="193"/>
      <c r="U2012" s="193"/>
      <c r="V2012" s="193"/>
    </row>
    <row r="2013" spans="1:22" ht="12.75" customHeight="1" thickBot="1">
      <c r="A2013" s="510"/>
      <c r="B2013" s="511"/>
      <c r="C2013" s="511"/>
      <c r="D2013" s="511"/>
      <c r="E2013" s="511"/>
      <c r="F2013" s="511"/>
      <c r="G2013" s="511"/>
      <c r="H2013" s="511"/>
      <c r="I2013" s="511"/>
      <c r="J2013" s="511"/>
      <c r="K2013" s="512"/>
      <c r="L2013" s="193"/>
      <c r="M2013" s="193"/>
      <c r="N2013" s="193"/>
      <c r="O2013" s="193"/>
      <c r="P2013" s="193"/>
      <c r="Q2013" s="193"/>
      <c r="R2013" s="193"/>
      <c r="S2013" s="193"/>
      <c r="T2013" s="193"/>
      <c r="U2013" s="193"/>
      <c r="V2013" s="193"/>
    </row>
    <row r="2014" spans="1:22" ht="42" customHeight="1">
      <c r="A2014" s="195" t="s">
        <v>509</v>
      </c>
      <c r="B2014" s="513" t="str">
        <f>$B$3</f>
        <v>OPTIMIZACIÓN Y MEJORAMIENTO DE LOS SISTEMAS DE ACUEDUCTO EN EL ÁREA RURAL DEL MUNICIPIO DE TUNJA-BOYACÁ</v>
      </c>
      <c r="C2014" s="514"/>
      <c r="D2014" s="514"/>
      <c r="E2014" s="514"/>
      <c r="F2014" s="514"/>
      <c r="G2014" s="514"/>
      <c r="H2014" s="514"/>
      <c r="I2014" s="514"/>
      <c r="J2014" s="514"/>
      <c r="K2014" s="515"/>
      <c r="L2014" s="193"/>
      <c r="M2014" s="193"/>
      <c r="N2014" s="193"/>
      <c r="O2014" s="193"/>
      <c r="P2014" s="193"/>
      <c r="Q2014" s="193"/>
      <c r="R2014" s="193"/>
      <c r="S2014" s="193"/>
      <c r="T2014" s="193"/>
      <c r="U2014" s="193"/>
      <c r="V2014" s="193"/>
    </row>
    <row r="2015" spans="1:22" ht="12.75" customHeight="1">
      <c r="A2015" s="516" t="s">
        <v>510</v>
      </c>
      <c r="B2015" s="517"/>
      <c r="C2015" s="518"/>
      <c r="D2015" s="519"/>
      <c r="E2015" s="519"/>
      <c r="F2015" s="517"/>
      <c r="G2015" s="520" t="s">
        <v>511</v>
      </c>
      <c r="H2015" s="517"/>
      <c r="I2015" s="520"/>
      <c r="J2015" s="519"/>
      <c r="K2015" s="521"/>
      <c r="L2015" s="193"/>
      <c r="M2015" s="193"/>
      <c r="N2015" s="193"/>
      <c r="O2015" s="193"/>
      <c r="P2015" s="193"/>
      <c r="Q2015" s="193"/>
      <c r="R2015" s="193"/>
      <c r="S2015" s="193"/>
      <c r="T2015" s="193"/>
      <c r="U2015" s="193"/>
      <c r="V2015" s="193"/>
    </row>
    <row r="2016" spans="1:22" ht="39.75" customHeight="1" thickBot="1">
      <c r="A2016" s="196" t="s">
        <v>8</v>
      </c>
      <c r="B2016" s="522" t="s">
        <v>396</v>
      </c>
      <c r="C2016" s="523"/>
      <c r="D2016" s="524" t="s">
        <v>10</v>
      </c>
      <c r="E2016" s="525"/>
      <c r="F2016" s="523"/>
      <c r="G2016" s="526" t="s">
        <v>320</v>
      </c>
      <c r="H2016" s="525"/>
      <c r="I2016" s="525"/>
      <c r="J2016" s="197" t="s">
        <v>9</v>
      </c>
      <c r="K2016" s="198" t="s">
        <v>12</v>
      </c>
      <c r="L2016" s="193"/>
      <c r="M2016" s="193"/>
      <c r="N2016" s="193"/>
      <c r="O2016" s="193"/>
      <c r="P2016" s="193"/>
      <c r="Q2016" s="193"/>
      <c r="R2016" s="193"/>
      <c r="S2016" s="193"/>
      <c r="T2016" s="193"/>
      <c r="U2016" s="193"/>
      <c r="V2016" s="193"/>
    </row>
    <row r="2017" spans="1:30" ht="12.75" customHeight="1">
      <c r="A2017" s="527" t="s">
        <v>512</v>
      </c>
      <c r="B2017" s="528"/>
      <c r="C2017" s="531" t="s">
        <v>5</v>
      </c>
      <c r="D2017" s="533" t="s">
        <v>513</v>
      </c>
      <c r="E2017" s="534"/>
      <c r="F2017" s="530"/>
      <c r="G2017" s="531" t="s">
        <v>11</v>
      </c>
      <c r="H2017" s="535" t="s">
        <v>514</v>
      </c>
      <c r="I2017" s="511"/>
      <c r="J2017" s="511"/>
      <c r="K2017" s="512"/>
      <c r="L2017" s="193"/>
      <c r="M2017" s="193"/>
      <c r="N2017" s="193"/>
      <c r="O2017" s="193"/>
      <c r="P2017" s="193"/>
      <c r="Q2017" s="193"/>
      <c r="R2017" s="193"/>
      <c r="S2017" s="193"/>
      <c r="T2017" s="193"/>
      <c r="U2017" s="193"/>
      <c r="V2017" s="193"/>
    </row>
    <row r="2018" spans="1:30" ht="12.75" customHeight="1">
      <c r="A2018" s="510"/>
      <c r="B2018" s="528"/>
      <c r="C2018" s="558"/>
      <c r="D2018" s="226" t="s">
        <v>515</v>
      </c>
      <c r="E2018" s="226" t="s">
        <v>516</v>
      </c>
      <c r="F2018" s="226" t="s">
        <v>517</v>
      </c>
      <c r="G2018" s="558"/>
      <c r="H2018" s="536"/>
      <c r="I2018" s="534"/>
      <c r="J2018" s="534"/>
      <c r="K2018" s="537"/>
      <c r="L2018" s="193"/>
      <c r="M2018" s="193"/>
      <c r="N2018" s="193"/>
      <c r="O2018" s="193"/>
      <c r="P2018" s="193"/>
      <c r="Q2018" s="193"/>
      <c r="R2018" s="193"/>
      <c r="S2018" s="193"/>
      <c r="T2018" s="193"/>
      <c r="U2018" s="193"/>
      <c r="V2018" s="193"/>
    </row>
    <row r="2019" spans="1:30" ht="12.75" customHeight="1">
      <c r="A2019" s="538" t="s">
        <v>555</v>
      </c>
      <c r="B2019" s="539"/>
      <c r="C2019" s="201">
        <v>186.28</v>
      </c>
      <c r="D2019" s="202"/>
      <c r="E2019" s="203"/>
      <c r="F2019" s="229"/>
      <c r="G2019" s="237">
        <f>C2019</f>
        <v>186.28</v>
      </c>
      <c r="H2019" s="206"/>
      <c r="I2019" s="206"/>
      <c r="J2019" s="206"/>
      <c r="K2019" s="207"/>
      <c r="L2019" s="193"/>
      <c r="M2019" s="193"/>
      <c r="N2019" s="193"/>
      <c r="O2019" s="193"/>
      <c r="P2019" s="193"/>
      <c r="Q2019" s="193"/>
      <c r="R2019" s="193"/>
      <c r="S2019" s="193"/>
      <c r="T2019" s="193"/>
      <c r="U2019" s="193"/>
      <c r="V2019" s="193"/>
    </row>
    <row r="2020" spans="1:30" ht="12.75" customHeight="1">
      <c r="A2020" s="538"/>
      <c r="B2020" s="539"/>
      <c r="C2020" s="201">
        <v>310.47000000000003</v>
      </c>
      <c r="D2020" s="202"/>
      <c r="E2020" s="203"/>
      <c r="F2020" s="229"/>
      <c r="G2020" s="237">
        <f>C2020</f>
        <v>310.47000000000003</v>
      </c>
      <c r="H2020" s="206"/>
      <c r="I2020" s="206"/>
      <c r="J2020" s="206"/>
      <c r="K2020" s="207"/>
      <c r="L2020" s="193"/>
      <c r="M2020" s="193"/>
      <c r="N2020" s="193"/>
      <c r="O2020" s="193"/>
      <c r="P2020" s="193"/>
      <c r="Q2020" s="193"/>
      <c r="R2020" s="193"/>
      <c r="S2020" s="193"/>
      <c r="T2020" s="193"/>
      <c r="U2020" s="193"/>
      <c r="V2020" s="193"/>
    </row>
    <row r="2021" spans="1:30" ht="15" customHeight="1">
      <c r="A2021" s="540"/>
      <c r="B2021" s="559"/>
      <c r="C2021" s="209">
        <v>124.19</v>
      </c>
      <c r="D2021" s="239"/>
      <c r="E2021" s="239"/>
      <c r="F2021" s="239"/>
      <c r="G2021" s="237">
        <f>C2021</f>
        <v>124.19</v>
      </c>
      <c r="K2021" s="207"/>
    </row>
    <row r="2022" spans="1:30" ht="12.75" customHeight="1" thickBot="1">
      <c r="A2022" s="541" t="s">
        <v>11</v>
      </c>
      <c r="B2022" s="534"/>
      <c r="C2022" s="534"/>
      <c r="D2022" s="534"/>
      <c r="E2022" s="534"/>
      <c r="F2022" s="530"/>
      <c r="G2022" s="253">
        <f>ROUNDUP((SUM(G2019:G2021)),2)</f>
        <v>620.94000000000005</v>
      </c>
      <c r="H2022" s="199"/>
      <c r="I2022" s="212"/>
      <c r="J2022" s="212"/>
      <c r="K2022" s="213"/>
      <c r="L2022" s="193"/>
      <c r="N2022" s="193"/>
      <c r="O2022" s="193"/>
      <c r="P2022" s="193"/>
      <c r="Q2022" s="193"/>
      <c r="R2022" s="193"/>
      <c r="S2022" s="193"/>
      <c r="T2022" s="193"/>
      <c r="U2022" s="193"/>
      <c r="V2022" s="193"/>
    </row>
    <row r="2023" spans="1:30" ht="12.75" customHeight="1" thickBot="1">
      <c r="A2023" s="542"/>
      <c r="B2023" s="543"/>
      <c r="C2023" s="543"/>
      <c r="D2023" s="543"/>
      <c r="E2023" s="543"/>
      <c r="F2023" s="543"/>
      <c r="G2023" s="543"/>
      <c r="H2023" s="543"/>
      <c r="I2023" s="543"/>
      <c r="J2023" s="543"/>
      <c r="K2023" s="544"/>
      <c r="L2023" s="193"/>
      <c r="M2023" s="193"/>
      <c r="N2023" s="193"/>
      <c r="O2023" s="193"/>
      <c r="P2023" s="193"/>
      <c r="Q2023" s="193"/>
      <c r="R2023" s="193"/>
      <c r="S2023" s="193"/>
      <c r="T2023" s="193"/>
      <c r="U2023" s="193"/>
      <c r="V2023" s="193"/>
    </row>
    <row r="2024" spans="1:30" ht="12.75" customHeight="1">
      <c r="A2024" s="214"/>
      <c r="B2024" s="215"/>
      <c r="C2024" s="215"/>
      <c r="D2024" s="215"/>
      <c r="E2024" s="215"/>
      <c r="F2024" s="215"/>
      <c r="G2024" s="215"/>
      <c r="H2024" s="215"/>
      <c r="I2024" s="215"/>
      <c r="J2024" s="215"/>
      <c r="K2024" s="216"/>
      <c r="L2024" s="193"/>
      <c r="M2024" s="193"/>
      <c r="N2024" s="193"/>
      <c r="O2024" s="193"/>
      <c r="P2024" s="193"/>
      <c r="Q2024" s="193"/>
      <c r="R2024" s="193"/>
      <c r="S2024" s="193"/>
      <c r="T2024" s="193"/>
      <c r="U2024" s="193"/>
      <c r="V2024" s="193"/>
    </row>
    <row r="2025" spans="1:30" ht="50.25" customHeight="1">
      <c r="A2025" s="545"/>
      <c r="B2025" s="546"/>
      <c r="C2025" s="546"/>
      <c r="D2025" s="546"/>
      <c r="E2025" s="546"/>
      <c r="F2025" s="546"/>
      <c r="G2025" s="546"/>
      <c r="H2025" s="546"/>
      <c r="I2025" s="546"/>
      <c r="J2025" s="193"/>
      <c r="K2025" s="217"/>
      <c r="L2025" s="193"/>
      <c r="M2025" s="193"/>
      <c r="N2025" s="193"/>
      <c r="O2025" s="193"/>
      <c r="P2025" s="193"/>
      <c r="Q2025" s="193"/>
      <c r="R2025" s="193"/>
      <c r="S2025" s="193"/>
      <c r="T2025" s="193"/>
      <c r="U2025" s="193"/>
      <c r="V2025" s="193"/>
    </row>
    <row r="2026" spans="1:30" ht="12.75" customHeight="1">
      <c r="A2026" s="547" t="s">
        <v>519</v>
      </c>
      <c r="B2026" s="546"/>
      <c r="C2026" s="546"/>
      <c r="D2026" s="219"/>
      <c r="E2026" s="219"/>
      <c r="F2026" s="548" t="s">
        <v>519</v>
      </c>
      <c r="G2026" s="546"/>
      <c r="H2026" s="546"/>
      <c r="I2026" s="219"/>
      <c r="J2026" s="193"/>
      <c r="K2026" s="217"/>
      <c r="L2026" s="193"/>
      <c r="M2026" s="193"/>
      <c r="N2026" s="193"/>
      <c r="O2026" s="193"/>
      <c r="P2026" s="193"/>
      <c r="Q2026" s="193"/>
      <c r="R2026" s="193"/>
      <c r="S2026" s="193"/>
      <c r="T2026" s="193"/>
      <c r="U2026" s="193"/>
      <c r="V2026" s="193"/>
    </row>
    <row r="2027" spans="1:30" ht="12.75" customHeight="1" thickBot="1">
      <c r="A2027" s="549" t="s">
        <v>520</v>
      </c>
      <c r="B2027" s="550"/>
      <c r="C2027" s="550"/>
      <c r="D2027" s="220"/>
      <c r="E2027" s="220"/>
      <c r="F2027" s="551" t="s">
        <v>520</v>
      </c>
      <c r="G2027" s="550"/>
      <c r="H2027" s="550"/>
      <c r="I2027" s="220"/>
      <c r="J2027" s="221"/>
      <c r="K2027" s="222"/>
      <c r="L2027" s="193"/>
      <c r="M2027" s="193"/>
      <c r="N2027" s="193"/>
      <c r="O2027" s="193"/>
      <c r="P2027" s="193"/>
      <c r="Q2027" s="193"/>
      <c r="R2027" s="193"/>
      <c r="S2027" s="193"/>
      <c r="T2027" s="193"/>
      <c r="U2027" s="193"/>
      <c r="V2027" s="193"/>
    </row>
    <row r="2028" spans="1:30" ht="12.75" customHeight="1">
      <c r="A2028" s="507" t="s">
        <v>508</v>
      </c>
      <c r="B2028" s="508"/>
      <c r="C2028" s="508"/>
      <c r="D2028" s="508"/>
      <c r="E2028" s="508"/>
      <c r="F2028" s="508"/>
      <c r="G2028" s="508"/>
      <c r="H2028" s="508"/>
      <c r="I2028" s="508"/>
      <c r="J2028" s="508"/>
      <c r="K2028" s="509"/>
      <c r="L2028" s="193"/>
      <c r="M2028" s="193"/>
      <c r="N2028" s="193"/>
      <c r="O2028" s="193"/>
      <c r="P2028" s="193"/>
      <c r="Q2028" s="193"/>
      <c r="R2028" s="193"/>
      <c r="S2028" s="193"/>
      <c r="T2028" s="193"/>
      <c r="U2028" s="193"/>
      <c r="V2028" s="193"/>
    </row>
    <row r="2029" spans="1:30" ht="12.75" customHeight="1" thickBot="1">
      <c r="A2029" s="510"/>
      <c r="B2029" s="511"/>
      <c r="C2029" s="511"/>
      <c r="D2029" s="511"/>
      <c r="E2029" s="511"/>
      <c r="F2029" s="511"/>
      <c r="G2029" s="511"/>
      <c r="H2029" s="511"/>
      <c r="I2029" s="511"/>
      <c r="J2029" s="511"/>
      <c r="K2029" s="512"/>
      <c r="L2029" s="193"/>
      <c r="M2029" s="193"/>
      <c r="N2029" s="193"/>
      <c r="O2029" s="193"/>
      <c r="P2029" s="193"/>
      <c r="Q2029" s="193"/>
      <c r="R2029" s="193"/>
      <c r="S2029" s="193"/>
      <c r="T2029" s="193"/>
      <c r="U2029" s="193"/>
      <c r="V2029" s="193"/>
    </row>
    <row r="2030" spans="1:30" ht="42" customHeight="1">
      <c r="A2030" s="195" t="s">
        <v>509</v>
      </c>
      <c r="B2030" s="513" t="str">
        <f>$B$3</f>
        <v>OPTIMIZACIÓN Y MEJORAMIENTO DE LOS SISTEMAS DE ACUEDUCTO EN EL ÁREA RURAL DEL MUNICIPIO DE TUNJA-BOYACÁ</v>
      </c>
      <c r="C2030" s="514"/>
      <c r="D2030" s="514"/>
      <c r="E2030" s="514"/>
      <c r="F2030" s="514"/>
      <c r="G2030" s="514"/>
      <c r="H2030" s="514"/>
      <c r="I2030" s="514"/>
      <c r="J2030" s="514"/>
      <c r="K2030" s="515"/>
      <c r="L2030" s="193"/>
      <c r="M2030" s="193"/>
      <c r="N2030" s="193"/>
      <c r="O2030" s="193"/>
      <c r="P2030" s="193"/>
      <c r="Q2030" s="193"/>
      <c r="R2030" s="193"/>
      <c r="S2030" s="193"/>
      <c r="T2030" s="193"/>
      <c r="U2030" s="193"/>
      <c r="V2030" s="193"/>
    </row>
    <row r="2031" spans="1:30" ht="12.75" customHeight="1" thickBot="1">
      <c r="A2031" s="516" t="s">
        <v>510</v>
      </c>
      <c r="B2031" s="517"/>
      <c r="C2031" s="518"/>
      <c r="D2031" s="519"/>
      <c r="E2031" s="519"/>
      <c r="F2031" s="517"/>
      <c r="G2031" s="520" t="s">
        <v>511</v>
      </c>
      <c r="H2031" s="517"/>
      <c r="I2031" s="520"/>
      <c r="J2031" s="519"/>
      <c r="K2031" s="521"/>
      <c r="L2031" s="193"/>
      <c r="M2031" s="193"/>
      <c r="N2031" s="193"/>
      <c r="O2031" s="193"/>
      <c r="P2031" s="193"/>
      <c r="Q2031" s="193"/>
      <c r="R2031" s="193"/>
      <c r="S2031" s="193"/>
      <c r="T2031" s="193"/>
      <c r="U2031" s="193"/>
      <c r="V2031" s="193"/>
    </row>
    <row r="2032" spans="1:30" ht="39.75" customHeight="1" thickBot="1">
      <c r="A2032" s="196" t="s">
        <v>8</v>
      </c>
      <c r="B2032" s="522" t="s">
        <v>646</v>
      </c>
      <c r="C2032" s="523"/>
      <c r="D2032" s="524" t="s">
        <v>10</v>
      </c>
      <c r="E2032" s="525"/>
      <c r="F2032" s="523"/>
      <c r="G2032" s="526" t="s">
        <v>241</v>
      </c>
      <c r="H2032" s="525"/>
      <c r="I2032" s="525"/>
      <c r="J2032" s="197" t="s">
        <v>9</v>
      </c>
      <c r="K2032" s="198" t="s">
        <v>12</v>
      </c>
      <c r="L2032" s="193"/>
      <c r="M2032" s="193"/>
      <c r="N2032" s="193"/>
      <c r="O2032" s="575" t="s">
        <v>699</v>
      </c>
      <c r="P2032" s="575"/>
      <c r="Q2032" s="285">
        <v>0.06</v>
      </c>
      <c r="R2032" s="285" t="s">
        <v>700</v>
      </c>
      <c r="S2032" s="286"/>
      <c r="T2032" s="286"/>
      <c r="U2032" s="284" t="s">
        <v>542</v>
      </c>
      <c r="V2032" s="287">
        <f>+(PI()*Q2032^2)/4</f>
        <v>2.8274333882308137E-3</v>
      </c>
      <c r="W2032" s="285" t="s">
        <v>701</v>
      </c>
      <c r="X2032" s="286"/>
      <c r="Y2032" s="284" t="s">
        <v>515</v>
      </c>
      <c r="Z2032" s="285">
        <v>16</v>
      </c>
      <c r="AA2032" s="285" t="s">
        <v>700</v>
      </c>
      <c r="AB2032" s="288"/>
      <c r="AC2032" s="288"/>
      <c r="AD2032" s="288"/>
    </row>
    <row r="2033" spans="1:30" ht="12.75" customHeight="1" thickBot="1">
      <c r="A2033" s="527" t="s">
        <v>512</v>
      </c>
      <c r="B2033" s="528"/>
      <c r="C2033" s="531" t="s">
        <v>5</v>
      </c>
      <c r="D2033" s="533" t="s">
        <v>513</v>
      </c>
      <c r="E2033" s="534"/>
      <c r="F2033" s="530"/>
      <c r="G2033" s="531" t="s">
        <v>11</v>
      </c>
      <c r="H2033" s="535" t="s">
        <v>514</v>
      </c>
      <c r="I2033" s="511"/>
      <c r="J2033" s="511"/>
      <c r="K2033" s="512"/>
      <c r="L2033" s="193"/>
      <c r="M2033" s="193"/>
      <c r="N2033" s="193"/>
      <c r="O2033" s="288"/>
      <c r="P2033" s="288"/>
      <c r="Q2033" s="288"/>
      <c r="R2033" s="288"/>
      <c r="S2033" s="288"/>
      <c r="T2033" s="288"/>
      <c r="U2033" s="288"/>
      <c r="V2033" s="288"/>
      <c r="W2033" s="288"/>
      <c r="X2033" s="288"/>
      <c r="Y2033" s="289" t="s">
        <v>702</v>
      </c>
      <c r="Z2033" s="285">
        <v>1.1599999999999999</v>
      </c>
      <c r="AA2033" s="285" t="s">
        <v>700</v>
      </c>
      <c r="AB2033" s="288"/>
      <c r="AC2033" s="288"/>
      <c r="AD2033" s="288"/>
    </row>
    <row r="2034" spans="1:30" ht="12.75" customHeight="1" thickBot="1">
      <c r="A2034" s="510"/>
      <c r="B2034" s="528"/>
      <c r="C2034" s="558"/>
      <c r="D2034" s="226" t="s">
        <v>515</v>
      </c>
      <c r="E2034" s="226" t="s">
        <v>516</v>
      </c>
      <c r="F2034" s="226" t="s">
        <v>517</v>
      </c>
      <c r="G2034" s="558"/>
      <c r="H2034" s="536"/>
      <c r="I2034" s="534"/>
      <c r="J2034" s="534"/>
      <c r="K2034" s="537"/>
      <c r="L2034" s="193"/>
      <c r="M2034" s="193"/>
      <c r="N2034" s="193"/>
      <c r="O2034" s="576" t="s">
        <v>703</v>
      </c>
      <c r="P2034" s="577"/>
      <c r="Q2034" s="577"/>
      <c r="R2034" s="577"/>
      <c r="S2034" s="578"/>
      <c r="T2034" s="288"/>
      <c r="U2034" s="579"/>
      <c r="V2034" s="579"/>
      <c r="W2034" s="579"/>
      <c r="X2034" s="579"/>
      <c r="Y2034" s="579"/>
      <c r="Z2034" s="579"/>
      <c r="AA2034" s="288"/>
      <c r="AB2034" s="288"/>
      <c r="AC2034" s="288"/>
      <c r="AD2034" s="288"/>
    </row>
    <row r="2035" spans="1:30" ht="12.75" customHeight="1" thickBot="1">
      <c r="A2035" s="563" t="s">
        <v>533</v>
      </c>
      <c r="B2035" s="564" t="s">
        <v>534</v>
      </c>
      <c r="C2035" s="209"/>
      <c r="D2035" s="208">
        <v>16</v>
      </c>
      <c r="E2035" s="210">
        <v>0.3</v>
      </c>
      <c r="F2035" s="229">
        <v>1.1599999999999999</v>
      </c>
      <c r="G2035" s="237">
        <f>D2035*E2035*F2035</f>
        <v>5.5679999999999996</v>
      </c>
      <c r="H2035" s="206"/>
      <c r="I2035" s="206"/>
      <c r="J2035" s="206"/>
      <c r="K2035" s="207"/>
      <c r="L2035" s="193"/>
      <c r="M2035" s="193"/>
      <c r="N2035" s="193"/>
      <c r="O2035" s="291" t="s">
        <v>533</v>
      </c>
      <c r="P2035" s="291" t="s">
        <v>704</v>
      </c>
      <c r="Q2035" s="291" t="s">
        <v>705</v>
      </c>
      <c r="R2035" s="291" t="s">
        <v>706</v>
      </c>
      <c r="S2035" s="292" t="s">
        <v>707</v>
      </c>
      <c r="T2035" s="288"/>
      <c r="U2035" s="290"/>
      <c r="V2035" s="290"/>
      <c r="W2035" s="290"/>
      <c r="X2035" s="290"/>
      <c r="Y2035" s="293"/>
      <c r="Z2035" s="293"/>
      <c r="AA2035" s="288"/>
      <c r="AB2035" s="288"/>
      <c r="AC2035" s="288"/>
      <c r="AD2035" s="288"/>
    </row>
    <row r="2036" spans="1:30" ht="12.75" customHeight="1" thickBot="1">
      <c r="A2036" s="561"/>
      <c r="B2036" s="562"/>
      <c r="C2036" s="209"/>
      <c r="D2036" s="208"/>
      <c r="E2036" s="210"/>
      <c r="F2036" s="229"/>
      <c r="G2036" s="237"/>
      <c r="H2036" s="206"/>
      <c r="I2036" s="206"/>
      <c r="J2036" s="206"/>
      <c r="K2036" s="207"/>
      <c r="L2036" s="193"/>
      <c r="M2036" s="193"/>
      <c r="N2036" s="193"/>
      <c r="O2036" s="294">
        <v>1</v>
      </c>
      <c r="P2036" s="295">
        <v>0.3</v>
      </c>
      <c r="Q2036" s="295">
        <f>Z2032</f>
        <v>16</v>
      </c>
      <c r="R2036" s="296">
        <f>Z2033*0.3</f>
        <v>0.34799999999999998</v>
      </c>
      <c r="S2036" s="297">
        <f>+P2036*Q2036*R2036</f>
        <v>1.6703999999999999</v>
      </c>
      <c r="T2036" s="288"/>
      <c r="U2036" s="298"/>
      <c r="V2036" s="299"/>
      <c r="W2036" s="299"/>
      <c r="X2036" s="300"/>
      <c r="Y2036" s="298"/>
      <c r="Z2036" s="301"/>
      <c r="AA2036" s="288"/>
      <c r="AB2036" s="288"/>
      <c r="AC2036" s="288"/>
      <c r="AD2036" s="288"/>
    </row>
    <row r="2037" spans="1:30" ht="12.75" customHeight="1" thickBot="1">
      <c r="A2037" s="563"/>
      <c r="B2037" s="564"/>
      <c r="C2037" s="209"/>
      <c r="D2037" s="208"/>
      <c r="E2037" s="210"/>
      <c r="F2037" s="229"/>
      <c r="G2037" s="237"/>
      <c r="H2037" s="206"/>
      <c r="I2037" s="206"/>
      <c r="J2037" s="206"/>
      <c r="K2037" s="207"/>
      <c r="L2037" s="193"/>
      <c r="M2037" s="193"/>
      <c r="N2037" s="193"/>
      <c r="O2037" s="580" t="s">
        <v>11</v>
      </c>
      <c r="P2037" s="581"/>
      <c r="Q2037" s="581"/>
      <c r="R2037" s="581"/>
      <c r="S2037" s="291">
        <f>+SUM(S2036:S2036)</f>
        <v>1.6703999999999999</v>
      </c>
      <c r="T2037" s="288"/>
      <c r="U2037" s="579"/>
      <c r="V2037" s="579"/>
      <c r="W2037" s="579"/>
      <c r="X2037" s="579"/>
      <c r="Y2037" s="290"/>
      <c r="Z2037" s="302"/>
      <c r="AA2037" s="288"/>
      <c r="AB2037" s="288"/>
      <c r="AC2037" s="288"/>
      <c r="AD2037" s="288"/>
    </row>
    <row r="2038" spans="1:30" ht="12.75" customHeight="1">
      <c r="A2038" s="563"/>
      <c r="B2038" s="564"/>
      <c r="C2038" s="209"/>
      <c r="D2038" s="208"/>
      <c r="E2038" s="210"/>
      <c r="F2038" s="229"/>
      <c r="G2038" s="237"/>
      <c r="H2038" s="206"/>
      <c r="I2038" s="206"/>
      <c r="J2038" s="206"/>
      <c r="K2038" s="207"/>
      <c r="L2038" s="193"/>
      <c r="M2038" s="193"/>
      <c r="N2038" s="193"/>
      <c r="O2038" s="288"/>
      <c r="P2038" s="288"/>
      <c r="Q2038" s="288"/>
      <c r="R2038" s="288"/>
      <c r="S2038" s="288"/>
      <c r="T2038" s="288"/>
      <c r="U2038" s="288"/>
      <c r="V2038" s="288"/>
      <c r="W2038" s="288"/>
      <c r="X2038" s="288"/>
      <c r="Y2038" s="288"/>
      <c r="Z2038" s="288"/>
      <c r="AA2038" s="288"/>
      <c r="AB2038" s="288"/>
      <c r="AC2038" s="288"/>
      <c r="AD2038" s="288"/>
    </row>
    <row r="2039" spans="1:30" ht="15" customHeight="1" thickBot="1">
      <c r="A2039" s="563"/>
      <c r="B2039" s="564"/>
      <c r="C2039" s="209"/>
      <c r="D2039" s="239"/>
      <c r="E2039" s="239"/>
      <c r="F2039" s="229"/>
      <c r="G2039" s="237"/>
      <c r="K2039" s="207"/>
      <c r="O2039" s="288"/>
      <c r="P2039" s="288"/>
      <c r="Q2039" s="288"/>
      <c r="R2039" s="288"/>
      <c r="S2039" s="288"/>
      <c r="T2039" s="288"/>
      <c r="U2039" s="288"/>
      <c r="V2039" s="288"/>
      <c r="W2039" s="288"/>
      <c r="X2039" s="288"/>
      <c r="Y2039" s="288"/>
      <c r="Z2039" s="288"/>
      <c r="AA2039" s="288"/>
      <c r="AB2039" s="288"/>
      <c r="AC2039" s="288"/>
      <c r="AD2039" s="288"/>
    </row>
    <row r="2040" spans="1:30" ht="12.75" customHeight="1" thickBot="1">
      <c r="A2040" s="541" t="s">
        <v>11</v>
      </c>
      <c r="B2040" s="534"/>
      <c r="C2040" s="534"/>
      <c r="D2040" s="534"/>
      <c r="E2040" s="534"/>
      <c r="F2040" s="530"/>
      <c r="G2040" s="253">
        <f>ROUNDUP((SUM(G2035:G2039)*0.3),2)</f>
        <v>1.68</v>
      </c>
      <c r="H2040" s="199"/>
      <c r="I2040" s="212"/>
      <c r="J2040" s="212"/>
      <c r="K2040" s="213"/>
      <c r="L2040" s="193"/>
      <c r="N2040" s="193"/>
      <c r="O2040" s="576" t="s">
        <v>708</v>
      </c>
      <c r="P2040" s="577"/>
      <c r="Q2040" s="577"/>
      <c r="R2040" s="577"/>
      <c r="S2040" s="578"/>
      <c r="T2040" s="288"/>
      <c r="U2040" s="582" t="s">
        <v>709</v>
      </c>
      <c r="V2040" s="583"/>
      <c r="W2040" s="583"/>
      <c r="X2040" s="583"/>
      <c r="Y2040" s="583"/>
      <c r="Z2040" s="583"/>
      <c r="AA2040" s="583"/>
      <c r="AB2040" s="583"/>
      <c r="AC2040" s="583"/>
      <c r="AD2040" s="584"/>
    </row>
    <row r="2041" spans="1:30" ht="12.75" customHeight="1" thickBot="1">
      <c r="A2041" s="542"/>
      <c r="B2041" s="543"/>
      <c r="C2041" s="543"/>
      <c r="D2041" s="543"/>
      <c r="E2041" s="543"/>
      <c r="F2041" s="543"/>
      <c r="G2041" s="543"/>
      <c r="H2041" s="543"/>
      <c r="I2041" s="543"/>
      <c r="J2041" s="543"/>
      <c r="K2041" s="544"/>
      <c r="L2041" s="193"/>
      <c r="M2041" s="193"/>
      <c r="N2041" s="193"/>
      <c r="O2041" s="291" t="s">
        <v>533</v>
      </c>
      <c r="P2041" s="291" t="s">
        <v>704</v>
      </c>
      <c r="Q2041" s="291" t="s">
        <v>705</v>
      </c>
      <c r="R2041" s="291" t="s">
        <v>706</v>
      </c>
      <c r="S2041" s="292" t="s">
        <v>707</v>
      </c>
      <c r="T2041" s="288"/>
      <c r="U2041" s="291" t="s">
        <v>710</v>
      </c>
      <c r="V2041" s="291" t="s">
        <v>704</v>
      </c>
      <c r="W2041" s="291" t="s">
        <v>705</v>
      </c>
      <c r="X2041" s="291" t="s">
        <v>711</v>
      </c>
      <c r="Y2041" s="291" t="s">
        <v>712</v>
      </c>
      <c r="Z2041" s="291" t="s">
        <v>713</v>
      </c>
      <c r="AA2041" s="291" t="s">
        <v>714</v>
      </c>
      <c r="AB2041" s="291" t="s">
        <v>706</v>
      </c>
      <c r="AC2041" s="303" t="s">
        <v>715</v>
      </c>
      <c r="AD2041" s="303" t="s">
        <v>716</v>
      </c>
    </row>
    <row r="2042" spans="1:30" ht="12.75" customHeight="1" thickBot="1">
      <c r="A2042" s="214"/>
      <c r="B2042" s="215"/>
      <c r="C2042" s="215"/>
      <c r="D2042" s="215"/>
      <c r="E2042" s="215"/>
      <c r="F2042" s="215"/>
      <c r="G2042" s="215"/>
      <c r="H2042" s="215"/>
      <c r="I2042" s="215"/>
      <c r="J2042" s="215"/>
      <c r="K2042" s="216"/>
      <c r="L2042" s="193"/>
      <c r="M2042" s="193"/>
      <c r="N2042" s="193"/>
      <c r="O2042" s="294">
        <v>1</v>
      </c>
      <c r="P2042" s="295">
        <v>0.3</v>
      </c>
      <c r="Q2042" s="295">
        <f>+Z2032</f>
        <v>16</v>
      </c>
      <c r="R2042" s="296">
        <f>Z2033*0.5</f>
        <v>0.57999999999999996</v>
      </c>
      <c r="S2042" s="297">
        <f>+P2042*Q2042*R2042</f>
        <v>2.7839999999999998</v>
      </c>
      <c r="T2042" s="288"/>
      <c r="U2042" s="304">
        <v>1</v>
      </c>
      <c r="V2042" s="305">
        <v>0.3</v>
      </c>
      <c r="W2042" s="305">
        <f>Z2032</f>
        <v>16</v>
      </c>
      <c r="X2042" s="285">
        <v>0.1</v>
      </c>
      <c r="Y2042" s="285">
        <v>0.23</v>
      </c>
      <c r="Z2042" s="285">
        <v>0.83</v>
      </c>
      <c r="AA2042" s="285">
        <v>1</v>
      </c>
      <c r="AB2042" s="304">
        <v>0.2</v>
      </c>
      <c r="AC2042" s="304">
        <f>((X2042+Y2042)*W2042*V2042)-(V2032*Z2032)</f>
        <v>1.5387610657883071</v>
      </c>
      <c r="AD2042" s="305">
        <f>Z2042*W2042*V2042</f>
        <v>3.9839999999999995</v>
      </c>
    </row>
    <row r="2043" spans="1:30" ht="50.25" customHeight="1" thickBot="1">
      <c r="A2043" s="545"/>
      <c r="B2043" s="546"/>
      <c r="C2043" s="546"/>
      <c r="D2043" s="546"/>
      <c r="E2043" s="546"/>
      <c r="F2043" s="546"/>
      <c r="G2043" s="546"/>
      <c r="H2043" s="546"/>
      <c r="I2043" s="546"/>
      <c r="J2043" s="193"/>
      <c r="K2043" s="217"/>
      <c r="L2043" s="193"/>
      <c r="M2043" s="193"/>
      <c r="N2043" s="193"/>
      <c r="O2043" s="580" t="s">
        <v>11</v>
      </c>
      <c r="P2043" s="581"/>
      <c r="Q2043" s="581"/>
      <c r="R2043" s="581"/>
      <c r="S2043" s="291">
        <f>+SUM(S2042:S2042)</f>
        <v>2.7839999999999998</v>
      </c>
      <c r="T2043" s="288"/>
      <c r="U2043" s="580" t="s">
        <v>11</v>
      </c>
      <c r="V2043" s="581"/>
      <c r="W2043" s="581"/>
      <c r="X2043" s="581"/>
      <c r="Y2043" s="581"/>
      <c r="Z2043" s="581"/>
      <c r="AA2043" s="581"/>
      <c r="AB2043" s="585"/>
      <c r="AC2043" s="291">
        <f>+SUM(AC2042:AC2042)</f>
        <v>1.5387610657883071</v>
      </c>
      <c r="AD2043" s="306">
        <f>+SUM(AD2042:AD2042)</f>
        <v>3.9839999999999995</v>
      </c>
    </row>
    <row r="2044" spans="1:30" ht="12.75" customHeight="1" thickBot="1">
      <c r="A2044" s="547" t="s">
        <v>519</v>
      </c>
      <c r="B2044" s="546"/>
      <c r="C2044" s="546"/>
      <c r="D2044" s="219"/>
      <c r="E2044" s="219"/>
      <c r="F2044" s="548" t="s">
        <v>519</v>
      </c>
      <c r="G2044" s="546"/>
      <c r="H2044" s="546"/>
      <c r="I2044" s="219"/>
      <c r="J2044" s="193"/>
      <c r="K2044" s="217"/>
      <c r="L2044" s="193"/>
      <c r="M2044" s="193"/>
      <c r="N2044" s="193"/>
      <c r="O2044" s="288"/>
      <c r="P2044" s="288"/>
      <c r="Q2044" s="288"/>
      <c r="R2044" s="288"/>
      <c r="S2044" s="288"/>
      <c r="T2044" s="288"/>
      <c r="U2044" s="307"/>
      <c r="V2044" s="288"/>
      <c r="W2044" s="288"/>
      <c r="X2044" s="288"/>
      <c r="Y2044" s="288"/>
      <c r="Z2044" s="288"/>
      <c r="AA2044" s="288"/>
      <c r="AB2044" s="288"/>
      <c r="AC2044" s="288"/>
      <c r="AD2044" s="288"/>
    </row>
    <row r="2045" spans="1:30" ht="12.75" customHeight="1" thickBot="1">
      <c r="A2045" s="549" t="s">
        <v>520</v>
      </c>
      <c r="B2045" s="550"/>
      <c r="C2045" s="550"/>
      <c r="D2045" s="220"/>
      <c r="E2045" s="220"/>
      <c r="F2045" s="551" t="s">
        <v>520</v>
      </c>
      <c r="G2045" s="550"/>
      <c r="H2045" s="550"/>
      <c r="I2045" s="220"/>
      <c r="J2045" s="221"/>
      <c r="K2045" s="222"/>
      <c r="L2045" s="193"/>
      <c r="M2045" s="193"/>
      <c r="N2045" s="193"/>
      <c r="O2045" s="576" t="s">
        <v>717</v>
      </c>
      <c r="P2045" s="577"/>
      <c r="Q2045" s="577"/>
      <c r="R2045" s="577"/>
      <c r="S2045" s="578"/>
      <c r="T2045" s="288"/>
      <c r="U2045" s="586" t="s">
        <v>718</v>
      </c>
      <c r="V2045" s="587"/>
      <c r="W2045" s="588"/>
      <c r="X2045" s="308"/>
      <c r="Y2045" s="308"/>
      <c r="Z2045" s="309"/>
      <c r="AA2045" s="288"/>
      <c r="AB2045" s="288"/>
      <c r="AC2045" s="288"/>
      <c r="AD2045" s="288"/>
    </row>
    <row r="2046" spans="1:30" ht="12.75" customHeight="1" thickBot="1">
      <c r="A2046" s="507" t="s">
        <v>508</v>
      </c>
      <c r="B2046" s="508"/>
      <c r="C2046" s="508"/>
      <c r="D2046" s="508"/>
      <c r="E2046" s="508"/>
      <c r="F2046" s="508"/>
      <c r="G2046" s="508"/>
      <c r="H2046" s="508"/>
      <c r="I2046" s="508"/>
      <c r="J2046" s="508"/>
      <c r="K2046" s="509"/>
      <c r="L2046" s="193"/>
      <c r="M2046" s="193"/>
      <c r="N2046" s="193"/>
      <c r="O2046" s="291" t="s">
        <v>533</v>
      </c>
      <c r="P2046" s="291" t="s">
        <v>704</v>
      </c>
      <c r="Q2046" s="291" t="s">
        <v>705</v>
      </c>
      <c r="R2046" s="291" t="s">
        <v>706</v>
      </c>
      <c r="S2046" s="292" t="s">
        <v>707</v>
      </c>
      <c r="T2046" s="288"/>
      <c r="U2046" s="589" t="s">
        <v>719</v>
      </c>
      <c r="V2046" s="590"/>
      <c r="W2046" s="590"/>
      <c r="X2046" s="590"/>
      <c r="Y2046" s="590"/>
      <c r="Z2046" s="591"/>
      <c r="AA2046" s="288"/>
      <c r="AB2046" s="288"/>
      <c r="AC2046" s="288"/>
      <c r="AD2046" s="288"/>
    </row>
    <row r="2047" spans="1:30" ht="12.75" customHeight="1" thickBot="1">
      <c r="A2047" s="510"/>
      <c r="B2047" s="511"/>
      <c r="C2047" s="511"/>
      <c r="D2047" s="511"/>
      <c r="E2047" s="511"/>
      <c r="F2047" s="511"/>
      <c r="G2047" s="511"/>
      <c r="H2047" s="511"/>
      <c r="I2047" s="511"/>
      <c r="J2047" s="511"/>
      <c r="K2047" s="512"/>
      <c r="L2047" s="193"/>
      <c r="M2047" s="193"/>
      <c r="N2047" s="193"/>
      <c r="O2047" s="294">
        <v>1</v>
      </c>
      <c r="P2047" s="295">
        <v>0.3</v>
      </c>
      <c r="Q2047" s="295">
        <f>+Z2032</f>
        <v>16</v>
      </c>
      <c r="R2047" s="296">
        <f>Z2033*0.2</f>
        <v>0.23199999999999998</v>
      </c>
      <c r="S2047" s="297">
        <f>+P2047*Q2047*R2047</f>
        <v>1.1135999999999999</v>
      </c>
      <c r="T2047" s="288"/>
      <c r="U2047" s="589"/>
      <c r="V2047" s="590"/>
      <c r="W2047" s="590"/>
      <c r="X2047" s="590"/>
      <c r="Y2047" s="590"/>
      <c r="Z2047" s="591"/>
      <c r="AA2047" s="288"/>
      <c r="AB2047" s="288"/>
      <c r="AC2047" s="288"/>
      <c r="AD2047" s="288"/>
    </row>
    <row r="2048" spans="1:30" ht="42" customHeight="1" thickBot="1">
      <c r="A2048" s="195" t="s">
        <v>509</v>
      </c>
      <c r="B2048" s="513" t="str">
        <f>$B$3</f>
        <v>OPTIMIZACIÓN Y MEJORAMIENTO DE LOS SISTEMAS DE ACUEDUCTO EN EL ÁREA RURAL DEL MUNICIPIO DE TUNJA-BOYACÁ</v>
      </c>
      <c r="C2048" s="514"/>
      <c r="D2048" s="514"/>
      <c r="E2048" s="514"/>
      <c r="F2048" s="514"/>
      <c r="G2048" s="514"/>
      <c r="H2048" s="514"/>
      <c r="I2048" s="514"/>
      <c r="J2048" s="514"/>
      <c r="K2048" s="515"/>
      <c r="L2048" s="193"/>
      <c r="M2048" s="193"/>
      <c r="N2048" s="193"/>
      <c r="O2048" s="580" t="s">
        <v>11</v>
      </c>
      <c r="P2048" s="581"/>
      <c r="Q2048" s="581"/>
      <c r="R2048" s="581"/>
      <c r="S2048" s="291">
        <f>+SUM(S2047:S2047)</f>
        <v>1.1135999999999999</v>
      </c>
      <c r="T2048" s="288"/>
      <c r="U2048" s="589"/>
      <c r="V2048" s="590"/>
      <c r="W2048" s="590"/>
      <c r="X2048" s="590"/>
      <c r="Y2048" s="590"/>
      <c r="Z2048" s="591"/>
      <c r="AA2048" s="288"/>
      <c r="AB2048" s="288"/>
      <c r="AC2048" s="288"/>
      <c r="AD2048" s="288"/>
    </row>
    <row r="2049" spans="1:30" ht="12.75" customHeight="1" thickBot="1">
      <c r="A2049" s="516" t="s">
        <v>510</v>
      </c>
      <c r="B2049" s="517"/>
      <c r="C2049" s="518"/>
      <c r="D2049" s="519"/>
      <c r="E2049" s="519"/>
      <c r="F2049" s="517"/>
      <c r="G2049" s="520" t="s">
        <v>511</v>
      </c>
      <c r="H2049" s="517"/>
      <c r="I2049" s="520"/>
      <c r="J2049" s="519"/>
      <c r="K2049" s="521"/>
      <c r="L2049" s="193"/>
      <c r="M2049" s="193"/>
      <c r="N2049" s="193"/>
      <c r="O2049" s="288"/>
      <c r="P2049" s="288"/>
      <c r="Q2049" s="288"/>
      <c r="R2049" s="288"/>
      <c r="S2049" s="288"/>
      <c r="T2049" s="288"/>
      <c r="U2049" s="592"/>
      <c r="V2049" s="593"/>
      <c r="W2049" s="593"/>
      <c r="X2049" s="593"/>
      <c r="Y2049" s="593"/>
      <c r="Z2049" s="594"/>
      <c r="AA2049" s="288"/>
      <c r="AB2049" s="288"/>
      <c r="AC2049" s="288"/>
      <c r="AD2049" s="288"/>
    </row>
    <row r="2050" spans="1:30" ht="39.75" customHeight="1" thickBot="1">
      <c r="A2050" s="196" t="s">
        <v>8</v>
      </c>
      <c r="B2050" s="522" t="s">
        <v>647</v>
      </c>
      <c r="C2050" s="523"/>
      <c r="D2050" s="524" t="s">
        <v>10</v>
      </c>
      <c r="E2050" s="525"/>
      <c r="F2050" s="523"/>
      <c r="G2050" s="526" t="s">
        <v>239</v>
      </c>
      <c r="H2050" s="525"/>
      <c r="I2050" s="525"/>
      <c r="J2050" s="197" t="s">
        <v>9</v>
      </c>
      <c r="K2050" s="198" t="s">
        <v>12</v>
      </c>
      <c r="L2050" s="193"/>
      <c r="M2050" s="193"/>
      <c r="N2050" s="193"/>
      <c r="O2050" s="193"/>
      <c r="P2050" s="193"/>
      <c r="Q2050" s="193"/>
      <c r="R2050" s="193"/>
      <c r="S2050" s="193"/>
      <c r="T2050" s="193"/>
      <c r="U2050" s="193"/>
      <c r="V2050" s="193"/>
    </row>
    <row r="2051" spans="1:30" ht="12.75" customHeight="1">
      <c r="A2051" s="527" t="s">
        <v>512</v>
      </c>
      <c r="B2051" s="528"/>
      <c r="C2051" s="531" t="s">
        <v>5</v>
      </c>
      <c r="D2051" s="533" t="s">
        <v>513</v>
      </c>
      <c r="E2051" s="534"/>
      <c r="F2051" s="530"/>
      <c r="G2051" s="531" t="s">
        <v>11</v>
      </c>
      <c r="H2051" s="535" t="s">
        <v>514</v>
      </c>
      <c r="I2051" s="511"/>
      <c r="J2051" s="511"/>
      <c r="K2051" s="512"/>
      <c r="L2051" s="193"/>
      <c r="M2051" s="193"/>
      <c r="N2051" s="193"/>
      <c r="O2051" s="193"/>
      <c r="P2051" s="193"/>
      <c r="Q2051" s="193"/>
      <c r="R2051" s="193"/>
      <c r="S2051" s="193"/>
      <c r="T2051" s="193"/>
      <c r="U2051" s="193"/>
      <c r="V2051" s="193"/>
    </row>
    <row r="2052" spans="1:30" ht="12.75" customHeight="1">
      <c r="A2052" s="510"/>
      <c r="B2052" s="528"/>
      <c r="C2052" s="558"/>
      <c r="D2052" s="226" t="s">
        <v>515</v>
      </c>
      <c r="E2052" s="226" t="s">
        <v>516</v>
      </c>
      <c r="F2052" s="226" t="s">
        <v>517</v>
      </c>
      <c r="G2052" s="558"/>
      <c r="H2052" s="536"/>
      <c r="I2052" s="534"/>
      <c r="J2052" s="534"/>
      <c r="K2052" s="537"/>
      <c r="L2052" s="193"/>
      <c r="M2052" s="193"/>
      <c r="N2052" s="193"/>
      <c r="O2052" s="193"/>
      <c r="P2052" s="193"/>
      <c r="Q2052" s="193"/>
      <c r="R2052" s="193"/>
      <c r="S2052" s="193"/>
      <c r="T2052" s="193"/>
      <c r="U2052" s="193"/>
      <c r="V2052" s="193"/>
    </row>
    <row r="2053" spans="1:30" ht="12.75" customHeight="1">
      <c r="A2053" s="563" t="s">
        <v>533</v>
      </c>
      <c r="B2053" s="564" t="s">
        <v>534</v>
      </c>
      <c r="C2053" s="209"/>
      <c r="D2053" s="208">
        <v>16</v>
      </c>
      <c r="E2053" s="210">
        <v>0.3</v>
      </c>
      <c r="F2053" s="229">
        <v>1.1599999999999999</v>
      </c>
      <c r="G2053" s="237">
        <f>D2053*E2053*F2053</f>
        <v>5.5679999999999996</v>
      </c>
      <c r="H2053" s="206"/>
      <c r="I2053" s="206"/>
      <c r="J2053" s="206"/>
      <c r="K2053" s="207"/>
      <c r="L2053" s="193"/>
      <c r="M2053" s="193"/>
      <c r="N2053" s="193"/>
      <c r="O2053" s="193"/>
      <c r="P2053" s="193"/>
      <c r="Q2053" s="193"/>
      <c r="R2053" s="193"/>
      <c r="S2053" s="193"/>
      <c r="T2053" s="193"/>
      <c r="U2053" s="193"/>
      <c r="V2053" s="193"/>
    </row>
    <row r="2054" spans="1:30" ht="12.75" customHeight="1">
      <c r="A2054" s="561"/>
      <c r="B2054" s="562"/>
      <c r="C2054" s="209"/>
      <c r="D2054" s="208"/>
      <c r="E2054" s="210"/>
      <c r="F2054" s="229"/>
      <c r="G2054" s="237"/>
      <c r="H2054" s="206"/>
      <c r="I2054" s="206"/>
      <c r="J2054" s="206"/>
      <c r="K2054" s="207"/>
      <c r="L2054" s="193"/>
      <c r="M2054" s="193"/>
      <c r="N2054" s="193"/>
      <c r="O2054" s="193"/>
      <c r="P2054" s="193"/>
      <c r="Q2054" s="193"/>
      <c r="R2054" s="193"/>
      <c r="S2054" s="193"/>
      <c r="T2054" s="193"/>
      <c r="U2054" s="193"/>
      <c r="V2054" s="193"/>
    </row>
    <row r="2055" spans="1:30" ht="12.75" customHeight="1">
      <c r="A2055" s="563"/>
      <c r="B2055" s="564"/>
      <c r="C2055" s="209"/>
      <c r="D2055" s="208"/>
      <c r="E2055" s="210"/>
      <c r="F2055" s="229"/>
      <c r="G2055" s="237"/>
      <c r="H2055" s="206"/>
      <c r="I2055" s="206"/>
      <c r="J2055" s="206"/>
      <c r="K2055" s="207"/>
      <c r="L2055" s="193"/>
      <c r="M2055" s="193"/>
      <c r="N2055" s="193"/>
      <c r="O2055" s="193"/>
      <c r="P2055" s="193"/>
      <c r="Q2055" s="193"/>
      <c r="R2055" s="193"/>
      <c r="S2055" s="193"/>
      <c r="T2055" s="193"/>
      <c r="U2055" s="193"/>
      <c r="V2055" s="193"/>
    </row>
    <row r="2056" spans="1:30" ht="12.75" customHeight="1">
      <c r="A2056" s="563"/>
      <c r="B2056" s="564"/>
      <c r="C2056" s="209"/>
      <c r="D2056" s="208"/>
      <c r="E2056" s="210"/>
      <c r="F2056" s="229"/>
      <c r="G2056" s="237"/>
      <c r="H2056" s="206"/>
      <c r="I2056" s="206"/>
      <c r="J2056" s="206"/>
      <c r="K2056" s="207"/>
      <c r="L2056" s="193"/>
      <c r="M2056" s="193"/>
      <c r="N2056" s="193"/>
      <c r="O2056" s="193"/>
      <c r="P2056" s="193"/>
      <c r="Q2056" s="193"/>
      <c r="R2056" s="193"/>
      <c r="S2056" s="193"/>
      <c r="T2056" s="193"/>
      <c r="U2056" s="193"/>
      <c r="V2056" s="193"/>
    </row>
    <row r="2057" spans="1:30" ht="15" customHeight="1">
      <c r="A2057" s="563"/>
      <c r="B2057" s="564"/>
      <c r="C2057" s="209"/>
      <c r="D2057" s="239"/>
      <c r="E2057" s="239"/>
      <c r="F2057" s="229"/>
      <c r="G2057" s="237"/>
      <c r="K2057" s="207"/>
    </row>
    <row r="2058" spans="1:30" ht="12.75" customHeight="1" thickBot="1">
      <c r="A2058" s="541" t="s">
        <v>11</v>
      </c>
      <c r="B2058" s="534"/>
      <c r="C2058" s="534"/>
      <c r="D2058" s="534"/>
      <c r="E2058" s="534"/>
      <c r="F2058" s="530"/>
      <c r="G2058" s="253">
        <f>ROUNDUP((SUM(G2053:G2057)*0.5),2)</f>
        <v>2.7899999999999996</v>
      </c>
      <c r="H2058" s="199"/>
      <c r="I2058" s="212"/>
      <c r="J2058" s="212"/>
      <c r="K2058" s="213"/>
      <c r="L2058" s="193"/>
      <c r="N2058" s="193"/>
      <c r="O2058" s="193"/>
      <c r="P2058" s="193"/>
      <c r="Q2058" s="193"/>
      <c r="R2058" s="193"/>
      <c r="S2058" s="193"/>
      <c r="T2058" s="193"/>
      <c r="U2058" s="193"/>
      <c r="V2058" s="193"/>
    </row>
    <row r="2059" spans="1:30" ht="12.75" customHeight="1" thickBot="1">
      <c r="A2059" s="542"/>
      <c r="B2059" s="543"/>
      <c r="C2059" s="543"/>
      <c r="D2059" s="543"/>
      <c r="E2059" s="543"/>
      <c r="F2059" s="543"/>
      <c r="G2059" s="543"/>
      <c r="H2059" s="543"/>
      <c r="I2059" s="543"/>
      <c r="J2059" s="543"/>
      <c r="K2059" s="544"/>
      <c r="L2059" s="193"/>
      <c r="M2059" s="193"/>
      <c r="N2059" s="193"/>
      <c r="O2059" s="193"/>
      <c r="P2059" s="193"/>
      <c r="Q2059" s="193"/>
      <c r="R2059" s="193"/>
      <c r="S2059" s="193"/>
      <c r="T2059" s="193"/>
      <c r="U2059" s="193"/>
      <c r="V2059" s="193"/>
    </row>
    <row r="2060" spans="1:30" ht="12.75" customHeight="1">
      <c r="A2060" s="214"/>
      <c r="B2060" s="215"/>
      <c r="C2060" s="215"/>
      <c r="D2060" s="215"/>
      <c r="E2060" s="215"/>
      <c r="F2060" s="215"/>
      <c r="G2060" s="215"/>
      <c r="H2060" s="215"/>
      <c r="I2060" s="215"/>
      <c r="J2060" s="215"/>
      <c r="K2060" s="216"/>
      <c r="L2060" s="193"/>
      <c r="M2060" s="193"/>
      <c r="N2060" s="193"/>
      <c r="O2060" s="193"/>
      <c r="P2060" s="193"/>
      <c r="Q2060" s="193"/>
      <c r="R2060" s="193"/>
      <c r="S2060" s="193"/>
      <c r="T2060" s="193"/>
      <c r="U2060" s="193"/>
      <c r="V2060" s="193"/>
    </row>
    <row r="2061" spans="1:30" ht="50.25" customHeight="1">
      <c r="A2061" s="545"/>
      <c r="B2061" s="546"/>
      <c r="C2061" s="546"/>
      <c r="D2061" s="546"/>
      <c r="E2061" s="546"/>
      <c r="F2061" s="546"/>
      <c r="G2061" s="546"/>
      <c r="H2061" s="546"/>
      <c r="I2061" s="546"/>
      <c r="J2061" s="193"/>
      <c r="K2061" s="217"/>
      <c r="L2061" s="193"/>
      <c r="M2061" s="193"/>
      <c r="N2061" s="193"/>
      <c r="O2061" s="193"/>
      <c r="P2061" s="193"/>
      <c r="Q2061" s="193"/>
      <c r="R2061" s="193"/>
      <c r="S2061" s="193"/>
      <c r="T2061" s="193"/>
      <c r="U2061" s="193"/>
      <c r="V2061" s="193"/>
    </row>
    <row r="2062" spans="1:30" ht="12.75" customHeight="1">
      <c r="A2062" s="547" t="s">
        <v>519</v>
      </c>
      <c r="B2062" s="546"/>
      <c r="C2062" s="546"/>
      <c r="D2062" s="219"/>
      <c r="E2062" s="219"/>
      <c r="F2062" s="548" t="s">
        <v>519</v>
      </c>
      <c r="G2062" s="546"/>
      <c r="H2062" s="546"/>
      <c r="I2062" s="219"/>
      <c r="J2062" s="193"/>
      <c r="K2062" s="217"/>
      <c r="L2062" s="193"/>
      <c r="M2062" s="193"/>
      <c r="N2062" s="193"/>
      <c r="O2062" s="193"/>
      <c r="P2062" s="193"/>
      <c r="Q2062" s="193"/>
      <c r="R2062" s="193"/>
      <c r="S2062" s="193"/>
      <c r="T2062" s="193"/>
      <c r="U2062" s="193"/>
      <c r="V2062" s="193"/>
    </row>
    <row r="2063" spans="1:30" ht="12.75" customHeight="1" thickBot="1">
      <c r="A2063" s="549" t="s">
        <v>520</v>
      </c>
      <c r="B2063" s="550"/>
      <c r="C2063" s="550"/>
      <c r="D2063" s="220"/>
      <c r="E2063" s="220"/>
      <c r="F2063" s="551" t="s">
        <v>520</v>
      </c>
      <c r="G2063" s="550"/>
      <c r="H2063" s="550"/>
      <c r="I2063" s="220"/>
      <c r="J2063" s="221"/>
      <c r="K2063" s="222"/>
      <c r="L2063" s="193"/>
      <c r="M2063" s="193"/>
      <c r="N2063" s="193"/>
      <c r="O2063" s="193"/>
      <c r="P2063" s="193"/>
      <c r="Q2063" s="193"/>
      <c r="R2063" s="193"/>
      <c r="S2063" s="193"/>
      <c r="T2063" s="193"/>
      <c r="U2063" s="193"/>
      <c r="V2063" s="193"/>
    </row>
    <row r="2064" spans="1:30" ht="12.75" customHeight="1">
      <c r="A2064" s="507" t="s">
        <v>508</v>
      </c>
      <c r="B2064" s="508"/>
      <c r="C2064" s="508"/>
      <c r="D2064" s="508"/>
      <c r="E2064" s="508"/>
      <c r="F2064" s="508"/>
      <c r="G2064" s="508"/>
      <c r="H2064" s="508"/>
      <c r="I2064" s="508"/>
      <c r="J2064" s="508"/>
      <c r="K2064" s="509"/>
      <c r="L2064" s="193"/>
      <c r="M2064" s="193"/>
      <c r="N2064" s="193"/>
      <c r="O2064" s="193"/>
      <c r="P2064" s="193"/>
      <c r="Q2064" s="193"/>
      <c r="R2064" s="193"/>
      <c r="S2064" s="193"/>
      <c r="T2064" s="193"/>
      <c r="U2064" s="193"/>
      <c r="V2064" s="193"/>
    </row>
    <row r="2065" spans="1:22" ht="12.75" customHeight="1" thickBot="1">
      <c r="A2065" s="510"/>
      <c r="B2065" s="511"/>
      <c r="C2065" s="511"/>
      <c r="D2065" s="511"/>
      <c r="E2065" s="511"/>
      <c r="F2065" s="511"/>
      <c r="G2065" s="511"/>
      <c r="H2065" s="511"/>
      <c r="I2065" s="511"/>
      <c r="J2065" s="511"/>
      <c r="K2065" s="512"/>
      <c r="L2065" s="193"/>
      <c r="M2065" s="193"/>
      <c r="N2065" s="193"/>
      <c r="O2065" s="193"/>
      <c r="P2065" s="193"/>
      <c r="Q2065" s="193"/>
      <c r="R2065" s="193"/>
      <c r="S2065" s="193"/>
      <c r="T2065" s="193"/>
      <c r="U2065" s="193"/>
      <c r="V2065" s="193"/>
    </row>
    <row r="2066" spans="1:22" ht="42" customHeight="1">
      <c r="A2066" s="195" t="s">
        <v>509</v>
      </c>
      <c r="B2066" s="513" t="str">
        <f>$B$3</f>
        <v>OPTIMIZACIÓN Y MEJORAMIENTO DE LOS SISTEMAS DE ACUEDUCTO EN EL ÁREA RURAL DEL MUNICIPIO DE TUNJA-BOYACÁ</v>
      </c>
      <c r="C2066" s="514"/>
      <c r="D2066" s="514"/>
      <c r="E2066" s="514"/>
      <c r="F2066" s="514"/>
      <c r="G2066" s="514"/>
      <c r="H2066" s="514"/>
      <c r="I2066" s="514"/>
      <c r="J2066" s="514"/>
      <c r="K2066" s="515"/>
      <c r="L2066" s="193"/>
      <c r="M2066" s="193"/>
      <c r="N2066" s="193"/>
      <c r="O2066" s="193"/>
      <c r="P2066" s="193"/>
      <c r="Q2066" s="193"/>
      <c r="R2066" s="193"/>
      <c r="S2066" s="193"/>
      <c r="T2066" s="193"/>
      <c r="U2066" s="193"/>
      <c r="V2066" s="193"/>
    </row>
    <row r="2067" spans="1:22" ht="12.75" customHeight="1">
      <c r="A2067" s="516" t="s">
        <v>510</v>
      </c>
      <c r="B2067" s="517"/>
      <c r="C2067" s="518"/>
      <c r="D2067" s="519"/>
      <c r="E2067" s="519"/>
      <c r="F2067" s="517"/>
      <c r="G2067" s="520" t="s">
        <v>511</v>
      </c>
      <c r="H2067" s="517"/>
      <c r="I2067" s="520"/>
      <c r="J2067" s="519"/>
      <c r="K2067" s="521"/>
      <c r="L2067" s="193"/>
      <c r="M2067" s="193"/>
      <c r="N2067" s="193"/>
      <c r="O2067" s="193"/>
      <c r="P2067" s="193"/>
      <c r="Q2067" s="193"/>
      <c r="R2067" s="193"/>
      <c r="S2067" s="193"/>
      <c r="T2067" s="193"/>
      <c r="U2067" s="193"/>
      <c r="V2067" s="193"/>
    </row>
    <row r="2068" spans="1:22" ht="39.75" customHeight="1" thickBot="1">
      <c r="A2068" s="196" t="s">
        <v>8</v>
      </c>
      <c r="B2068" s="522" t="s">
        <v>648</v>
      </c>
      <c r="C2068" s="523"/>
      <c r="D2068" s="524" t="s">
        <v>10</v>
      </c>
      <c r="E2068" s="525"/>
      <c r="F2068" s="523"/>
      <c r="G2068" s="526" t="s">
        <v>240</v>
      </c>
      <c r="H2068" s="525"/>
      <c r="I2068" s="525"/>
      <c r="J2068" s="197" t="s">
        <v>9</v>
      </c>
      <c r="K2068" s="198" t="s">
        <v>12</v>
      </c>
      <c r="L2068" s="193"/>
      <c r="M2068" s="193"/>
      <c r="N2068" s="193"/>
      <c r="O2068" s="193"/>
      <c r="P2068" s="193"/>
      <c r="Q2068" s="193"/>
      <c r="R2068" s="193"/>
      <c r="S2068" s="193"/>
      <c r="T2068" s="193"/>
      <c r="U2068" s="193"/>
      <c r="V2068" s="193"/>
    </row>
    <row r="2069" spans="1:22" ht="12.75" customHeight="1">
      <c r="A2069" s="527" t="s">
        <v>512</v>
      </c>
      <c r="B2069" s="528"/>
      <c r="C2069" s="531" t="s">
        <v>5</v>
      </c>
      <c r="D2069" s="533" t="s">
        <v>513</v>
      </c>
      <c r="E2069" s="534"/>
      <c r="F2069" s="530"/>
      <c r="G2069" s="531" t="s">
        <v>11</v>
      </c>
      <c r="H2069" s="535" t="s">
        <v>514</v>
      </c>
      <c r="I2069" s="511"/>
      <c r="J2069" s="511"/>
      <c r="K2069" s="512"/>
      <c r="L2069" s="193"/>
      <c r="M2069" s="193"/>
      <c r="N2069" s="193"/>
      <c r="O2069" s="193"/>
      <c r="P2069" s="193"/>
      <c r="Q2069" s="193"/>
      <c r="R2069" s="193"/>
      <c r="S2069" s="193"/>
      <c r="T2069" s="193"/>
      <c r="U2069" s="193"/>
      <c r="V2069" s="193"/>
    </row>
    <row r="2070" spans="1:22" ht="12.75" customHeight="1">
      <c r="A2070" s="510"/>
      <c r="B2070" s="528"/>
      <c r="C2070" s="558"/>
      <c r="D2070" s="226" t="s">
        <v>515</v>
      </c>
      <c r="E2070" s="226" t="s">
        <v>516</v>
      </c>
      <c r="F2070" s="226" t="s">
        <v>517</v>
      </c>
      <c r="G2070" s="558"/>
      <c r="H2070" s="536"/>
      <c r="I2070" s="534"/>
      <c r="J2070" s="534"/>
      <c r="K2070" s="537"/>
      <c r="L2070" s="193"/>
      <c r="M2070" s="193"/>
      <c r="N2070" s="193"/>
      <c r="O2070" s="193"/>
      <c r="P2070" s="193"/>
      <c r="Q2070" s="193"/>
      <c r="R2070" s="193"/>
      <c r="S2070" s="193"/>
      <c r="T2070" s="193"/>
      <c r="U2070" s="193"/>
      <c r="V2070" s="193"/>
    </row>
    <row r="2071" spans="1:22" ht="12.75" customHeight="1">
      <c r="A2071" s="563" t="s">
        <v>533</v>
      </c>
      <c r="B2071" s="564" t="s">
        <v>534</v>
      </c>
      <c r="C2071" s="209"/>
      <c r="D2071" s="208">
        <v>16</v>
      </c>
      <c r="E2071" s="210">
        <v>0.3</v>
      </c>
      <c r="F2071" s="229">
        <v>1.1599999999999999</v>
      </c>
      <c r="G2071" s="237">
        <f>D2071*E2071*F2071</f>
        <v>5.5679999999999996</v>
      </c>
      <c r="H2071" s="206"/>
      <c r="I2071" s="206"/>
      <c r="J2071" s="206"/>
      <c r="K2071" s="207"/>
      <c r="L2071" s="193"/>
      <c r="M2071" s="193"/>
      <c r="N2071" s="193"/>
      <c r="O2071" s="193"/>
      <c r="P2071" s="193"/>
      <c r="Q2071" s="193"/>
      <c r="R2071" s="193"/>
      <c r="S2071" s="193"/>
      <c r="T2071" s="193"/>
      <c r="U2071" s="193"/>
      <c r="V2071" s="193"/>
    </row>
    <row r="2072" spans="1:22" ht="12.75" customHeight="1">
      <c r="A2072" s="561"/>
      <c r="B2072" s="562"/>
      <c r="C2072" s="209"/>
      <c r="D2072" s="208"/>
      <c r="E2072" s="210"/>
      <c r="F2072" s="229"/>
      <c r="G2072" s="237"/>
      <c r="H2072" s="206"/>
      <c r="I2072" s="206"/>
      <c r="J2072" s="206"/>
      <c r="K2072" s="207"/>
      <c r="L2072" s="193"/>
      <c r="M2072" s="193"/>
      <c r="N2072" s="193"/>
      <c r="O2072" s="193"/>
      <c r="P2072" s="193"/>
      <c r="Q2072" s="193"/>
      <c r="R2072" s="193"/>
      <c r="S2072" s="193"/>
      <c r="T2072" s="193"/>
      <c r="U2072" s="193"/>
      <c r="V2072" s="193"/>
    </row>
    <row r="2073" spans="1:22" ht="12.75" customHeight="1">
      <c r="A2073" s="563"/>
      <c r="B2073" s="564"/>
      <c r="C2073" s="209"/>
      <c r="D2073" s="208"/>
      <c r="E2073" s="210"/>
      <c r="F2073" s="229"/>
      <c r="G2073" s="237"/>
      <c r="H2073" s="206"/>
      <c r="I2073" s="206"/>
      <c r="J2073" s="206"/>
      <c r="K2073" s="207"/>
      <c r="L2073" s="193"/>
      <c r="M2073" s="193"/>
      <c r="N2073" s="193"/>
      <c r="O2073" s="193"/>
      <c r="P2073" s="193"/>
      <c r="Q2073" s="193"/>
      <c r="R2073" s="193"/>
      <c r="S2073" s="193"/>
      <c r="T2073" s="193"/>
      <c r="U2073" s="193"/>
      <c r="V2073" s="193"/>
    </row>
    <row r="2074" spans="1:22" ht="12.75" customHeight="1">
      <c r="A2074" s="563"/>
      <c r="B2074" s="564"/>
      <c r="C2074" s="209"/>
      <c r="D2074" s="208"/>
      <c r="E2074" s="210"/>
      <c r="F2074" s="229"/>
      <c r="G2074" s="237"/>
      <c r="H2074" s="206"/>
      <c r="I2074" s="206"/>
      <c r="J2074" s="206"/>
      <c r="K2074" s="207"/>
      <c r="L2074" s="193"/>
      <c r="M2074" s="193"/>
      <c r="N2074" s="193"/>
      <c r="O2074" s="193"/>
      <c r="P2074" s="193"/>
      <c r="Q2074" s="193"/>
      <c r="R2074" s="193"/>
      <c r="S2074" s="193"/>
      <c r="T2074" s="193"/>
      <c r="U2074" s="193"/>
      <c r="V2074" s="193"/>
    </row>
    <row r="2075" spans="1:22" ht="15" customHeight="1">
      <c r="A2075" s="563"/>
      <c r="B2075" s="564"/>
      <c r="C2075" s="209"/>
      <c r="D2075" s="239"/>
      <c r="E2075" s="239"/>
      <c r="F2075" s="229"/>
      <c r="G2075" s="237"/>
      <c r="K2075" s="207"/>
    </row>
    <row r="2076" spans="1:22" ht="12.75" customHeight="1" thickBot="1">
      <c r="A2076" s="541" t="s">
        <v>11</v>
      </c>
      <c r="B2076" s="534"/>
      <c r="C2076" s="534"/>
      <c r="D2076" s="534"/>
      <c r="E2076" s="534"/>
      <c r="F2076" s="530"/>
      <c r="G2076" s="253">
        <f>ROUNDUP((SUM(G2071:G2075)*0.2),2)</f>
        <v>1.1200000000000001</v>
      </c>
      <c r="H2076" s="199"/>
      <c r="I2076" s="212"/>
      <c r="J2076" s="212"/>
      <c r="K2076" s="213"/>
      <c r="L2076" s="193"/>
      <c r="N2076" s="193"/>
      <c r="O2076" s="193"/>
      <c r="P2076" s="193"/>
      <c r="Q2076" s="193"/>
      <c r="R2076" s="193"/>
      <c r="S2076" s="193"/>
      <c r="T2076" s="193"/>
      <c r="U2076" s="193"/>
      <c r="V2076" s="193"/>
    </row>
    <row r="2077" spans="1:22" ht="12.75" customHeight="1" thickBot="1">
      <c r="A2077" s="542"/>
      <c r="B2077" s="543"/>
      <c r="C2077" s="543"/>
      <c r="D2077" s="543"/>
      <c r="E2077" s="543"/>
      <c r="F2077" s="543"/>
      <c r="G2077" s="543"/>
      <c r="H2077" s="543"/>
      <c r="I2077" s="543"/>
      <c r="J2077" s="543"/>
      <c r="K2077" s="544"/>
      <c r="L2077" s="193"/>
      <c r="M2077" s="193"/>
      <c r="N2077" s="193"/>
      <c r="O2077" s="193"/>
      <c r="P2077" s="193"/>
      <c r="Q2077" s="193"/>
      <c r="R2077" s="193"/>
      <c r="S2077" s="193"/>
      <c r="T2077" s="193"/>
      <c r="U2077" s="193"/>
      <c r="V2077" s="193"/>
    </row>
    <row r="2078" spans="1:22" ht="12.75" customHeight="1">
      <c r="A2078" s="214"/>
      <c r="B2078" s="215"/>
      <c r="C2078" s="215"/>
      <c r="D2078" s="215"/>
      <c r="E2078" s="215"/>
      <c r="F2078" s="215"/>
      <c r="G2078" s="215"/>
      <c r="H2078" s="215"/>
      <c r="I2078" s="215"/>
      <c r="J2078" s="215"/>
      <c r="K2078" s="216"/>
      <c r="L2078" s="193"/>
      <c r="M2078" s="193"/>
      <c r="N2078" s="193"/>
      <c r="O2078" s="193"/>
      <c r="P2078" s="193"/>
      <c r="Q2078" s="193"/>
      <c r="R2078" s="193"/>
      <c r="S2078" s="193"/>
      <c r="T2078" s="193"/>
      <c r="U2078" s="193"/>
      <c r="V2078" s="193"/>
    </row>
    <row r="2079" spans="1:22" ht="50.25" customHeight="1">
      <c r="A2079" s="545"/>
      <c r="B2079" s="546"/>
      <c r="C2079" s="546"/>
      <c r="D2079" s="546"/>
      <c r="E2079" s="546"/>
      <c r="F2079" s="546"/>
      <c r="G2079" s="546"/>
      <c r="H2079" s="546"/>
      <c r="I2079" s="546"/>
      <c r="J2079" s="193"/>
      <c r="K2079" s="217"/>
      <c r="L2079" s="193"/>
      <c r="M2079" s="193"/>
      <c r="N2079" s="193"/>
      <c r="O2079" s="193"/>
      <c r="P2079" s="193"/>
      <c r="Q2079" s="193"/>
      <c r="R2079" s="193"/>
      <c r="S2079" s="193"/>
      <c r="T2079" s="193"/>
      <c r="U2079" s="193"/>
      <c r="V2079" s="193"/>
    </row>
    <row r="2080" spans="1:22" ht="12.75" customHeight="1">
      <c r="A2080" s="547" t="s">
        <v>519</v>
      </c>
      <c r="B2080" s="546"/>
      <c r="C2080" s="546"/>
      <c r="D2080" s="219"/>
      <c r="E2080" s="219"/>
      <c r="F2080" s="548" t="s">
        <v>519</v>
      </c>
      <c r="G2080" s="546"/>
      <c r="H2080" s="546"/>
      <c r="I2080" s="219"/>
      <c r="J2080" s="193"/>
      <c r="K2080" s="217"/>
      <c r="L2080" s="193"/>
      <c r="M2080" s="193"/>
      <c r="N2080" s="193"/>
      <c r="O2080" s="193"/>
      <c r="P2080" s="193"/>
      <c r="Q2080" s="193"/>
      <c r="R2080" s="193"/>
      <c r="S2080" s="193"/>
      <c r="T2080" s="193"/>
      <c r="U2080" s="193"/>
      <c r="V2080" s="193"/>
    </row>
    <row r="2081" spans="1:22" ht="12.75" customHeight="1" thickBot="1">
      <c r="A2081" s="549" t="s">
        <v>520</v>
      </c>
      <c r="B2081" s="550"/>
      <c r="C2081" s="550"/>
      <c r="D2081" s="220"/>
      <c r="E2081" s="220"/>
      <c r="F2081" s="551" t="s">
        <v>520</v>
      </c>
      <c r="G2081" s="550"/>
      <c r="H2081" s="550"/>
      <c r="I2081" s="220"/>
      <c r="J2081" s="221"/>
      <c r="K2081" s="222"/>
      <c r="L2081" s="193"/>
      <c r="M2081" s="193"/>
      <c r="N2081" s="193"/>
      <c r="O2081" s="193"/>
      <c r="P2081" s="193"/>
      <c r="Q2081" s="193"/>
      <c r="R2081" s="193"/>
      <c r="S2081" s="193"/>
      <c r="T2081" s="193"/>
      <c r="U2081" s="193"/>
      <c r="V2081" s="193"/>
    </row>
    <row r="2082" spans="1:22" ht="12.75" customHeight="1">
      <c r="A2082" s="507" t="s">
        <v>508</v>
      </c>
      <c r="B2082" s="508"/>
      <c r="C2082" s="508"/>
      <c r="D2082" s="508"/>
      <c r="E2082" s="508"/>
      <c r="F2082" s="508"/>
      <c r="G2082" s="508"/>
      <c r="H2082" s="508"/>
      <c r="I2082" s="508"/>
      <c r="J2082" s="508"/>
      <c r="K2082" s="509"/>
      <c r="L2082" s="193"/>
      <c r="M2082" s="193"/>
      <c r="N2082" s="193"/>
      <c r="O2082" s="193"/>
      <c r="P2082" s="193"/>
      <c r="Q2082" s="193"/>
      <c r="R2082" s="193"/>
      <c r="S2082" s="193"/>
      <c r="T2082" s="193"/>
      <c r="U2082" s="193"/>
      <c r="V2082" s="193"/>
    </row>
    <row r="2083" spans="1:22" ht="12.75" customHeight="1" thickBot="1">
      <c r="A2083" s="510"/>
      <c r="B2083" s="511"/>
      <c r="C2083" s="511"/>
      <c r="D2083" s="511"/>
      <c r="E2083" s="511"/>
      <c r="F2083" s="511"/>
      <c r="G2083" s="511"/>
      <c r="H2083" s="511"/>
      <c r="I2083" s="511"/>
      <c r="J2083" s="511"/>
      <c r="K2083" s="512"/>
      <c r="L2083" s="193"/>
      <c r="M2083" s="193"/>
      <c r="N2083" s="193"/>
      <c r="O2083" s="193"/>
      <c r="P2083" s="193"/>
      <c r="Q2083" s="193"/>
      <c r="R2083" s="193"/>
      <c r="S2083" s="193"/>
      <c r="T2083" s="193"/>
      <c r="U2083" s="193"/>
      <c r="V2083" s="193"/>
    </row>
    <row r="2084" spans="1:22" ht="42" customHeight="1">
      <c r="A2084" s="195" t="s">
        <v>509</v>
      </c>
      <c r="B2084" s="513" t="str">
        <f>$B$3</f>
        <v>OPTIMIZACIÓN Y MEJORAMIENTO DE LOS SISTEMAS DE ACUEDUCTO EN EL ÁREA RURAL DEL MUNICIPIO DE TUNJA-BOYACÁ</v>
      </c>
      <c r="C2084" s="514"/>
      <c r="D2084" s="514"/>
      <c r="E2084" s="514"/>
      <c r="F2084" s="514"/>
      <c r="G2084" s="514"/>
      <c r="H2084" s="514"/>
      <c r="I2084" s="514"/>
      <c r="J2084" s="514"/>
      <c r="K2084" s="515"/>
      <c r="L2084" s="193"/>
      <c r="M2084" s="193"/>
      <c r="N2084" s="193"/>
      <c r="O2084" s="193"/>
      <c r="P2084" s="193"/>
      <c r="Q2084" s="193"/>
      <c r="R2084" s="193"/>
      <c r="S2084" s="193"/>
      <c r="T2084" s="193"/>
      <c r="U2084" s="193"/>
      <c r="V2084" s="193"/>
    </row>
    <row r="2085" spans="1:22" ht="12.75" customHeight="1">
      <c r="A2085" s="516" t="s">
        <v>510</v>
      </c>
      <c r="B2085" s="517"/>
      <c r="C2085" s="518"/>
      <c r="D2085" s="519"/>
      <c r="E2085" s="519"/>
      <c r="F2085" s="517"/>
      <c r="G2085" s="520" t="s">
        <v>511</v>
      </c>
      <c r="H2085" s="517"/>
      <c r="I2085" s="520"/>
      <c r="J2085" s="519"/>
      <c r="K2085" s="521"/>
      <c r="L2085" s="193"/>
      <c r="M2085" s="193"/>
      <c r="N2085" s="193"/>
      <c r="O2085" s="193"/>
      <c r="P2085" s="193"/>
      <c r="Q2085" s="193"/>
      <c r="R2085" s="193"/>
      <c r="S2085" s="193"/>
      <c r="T2085" s="193"/>
      <c r="U2085" s="193"/>
      <c r="V2085" s="193"/>
    </row>
    <row r="2086" spans="1:22" ht="39.75" customHeight="1" thickBot="1">
      <c r="A2086" s="196" t="s">
        <v>8</v>
      </c>
      <c r="B2086" s="522" t="s">
        <v>649</v>
      </c>
      <c r="C2086" s="523"/>
      <c r="D2086" s="524" t="s">
        <v>10</v>
      </c>
      <c r="E2086" s="525"/>
      <c r="F2086" s="523"/>
      <c r="G2086" s="526" t="s">
        <v>249</v>
      </c>
      <c r="H2086" s="525"/>
      <c r="I2086" s="525"/>
      <c r="J2086" s="197" t="s">
        <v>9</v>
      </c>
      <c r="K2086" s="198" t="s">
        <v>7</v>
      </c>
      <c r="L2086" s="193"/>
      <c r="M2086" s="193"/>
      <c r="N2086" s="193"/>
      <c r="O2086" s="193"/>
      <c r="P2086" s="193"/>
      <c r="Q2086" s="193"/>
      <c r="R2086" s="193"/>
      <c r="S2086" s="193"/>
      <c r="T2086" s="193"/>
      <c r="U2086" s="193"/>
      <c r="V2086" s="193"/>
    </row>
    <row r="2087" spans="1:22" ht="12.75" customHeight="1">
      <c r="A2087" s="527" t="s">
        <v>512</v>
      </c>
      <c r="B2087" s="528"/>
      <c r="C2087" s="531" t="s">
        <v>5</v>
      </c>
      <c r="D2087" s="533" t="s">
        <v>513</v>
      </c>
      <c r="E2087" s="534"/>
      <c r="F2087" s="530"/>
      <c r="G2087" s="531" t="s">
        <v>11</v>
      </c>
      <c r="H2087" s="535" t="s">
        <v>514</v>
      </c>
      <c r="I2087" s="511"/>
      <c r="J2087" s="511"/>
      <c r="K2087" s="512"/>
      <c r="L2087" s="193"/>
      <c r="M2087" s="193"/>
      <c r="N2087" s="193"/>
      <c r="O2087" s="193"/>
      <c r="P2087" s="193"/>
      <c r="Q2087" s="193"/>
      <c r="R2087" s="193"/>
      <c r="S2087" s="193"/>
      <c r="T2087" s="193"/>
      <c r="U2087" s="193"/>
      <c r="V2087" s="193"/>
    </row>
    <row r="2088" spans="1:22" ht="12.75" customHeight="1">
      <c r="A2088" s="510"/>
      <c r="B2088" s="528"/>
      <c r="C2088" s="558"/>
      <c r="D2088" s="226" t="s">
        <v>515</v>
      </c>
      <c r="E2088" s="226" t="s">
        <v>516</v>
      </c>
      <c r="F2088" s="226" t="s">
        <v>517</v>
      </c>
      <c r="G2088" s="558"/>
      <c r="H2088" s="536"/>
      <c r="I2088" s="534"/>
      <c r="J2088" s="534"/>
      <c r="K2088" s="537"/>
      <c r="L2088" s="193"/>
      <c r="M2088" s="193"/>
      <c r="N2088" s="193"/>
      <c r="O2088" s="193"/>
      <c r="P2088" s="193"/>
      <c r="Q2088" s="193"/>
      <c r="R2088" s="193"/>
      <c r="S2088" s="193"/>
      <c r="T2088" s="193"/>
      <c r="U2088" s="193"/>
      <c r="V2088" s="193"/>
    </row>
    <row r="2089" spans="1:22" ht="12.75" customHeight="1">
      <c r="A2089" s="540" t="s">
        <v>535</v>
      </c>
      <c r="B2089" s="559" t="s">
        <v>536</v>
      </c>
      <c r="C2089" s="209"/>
      <c r="D2089" s="208">
        <v>16</v>
      </c>
      <c r="E2089" s="210"/>
      <c r="F2089" s="211"/>
      <c r="G2089" s="237">
        <f>D2089</f>
        <v>16</v>
      </c>
      <c r="H2089" s="206"/>
      <c r="I2089" s="206"/>
      <c r="J2089" s="206"/>
      <c r="K2089" s="207"/>
      <c r="L2089" s="193"/>
      <c r="M2089" s="193"/>
      <c r="N2089" s="193"/>
      <c r="O2089" s="193"/>
      <c r="P2089" s="193"/>
      <c r="Q2089" s="193"/>
      <c r="R2089" s="193"/>
      <c r="S2089" s="193"/>
      <c r="T2089" s="193"/>
      <c r="U2089" s="193"/>
      <c r="V2089" s="193"/>
    </row>
    <row r="2090" spans="1:22" ht="12.75" customHeight="1">
      <c r="A2090" s="540"/>
      <c r="B2090" s="559"/>
      <c r="C2090" s="209"/>
      <c r="D2090" s="208"/>
      <c r="E2090" s="210"/>
      <c r="F2090" s="211"/>
      <c r="G2090" s="237"/>
      <c r="H2090" s="206"/>
      <c r="I2090" s="206"/>
      <c r="J2090" s="206"/>
      <c r="K2090" s="207"/>
      <c r="L2090" s="193"/>
      <c r="M2090" s="193"/>
      <c r="N2090" s="193"/>
      <c r="O2090" s="193"/>
      <c r="P2090" s="193"/>
      <c r="Q2090" s="193"/>
      <c r="R2090" s="193"/>
      <c r="S2090" s="193"/>
      <c r="T2090" s="193"/>
      <c r="U2090" s="193"/>
      <c r="V2090" s="193"/>
    </row>
    <row r="2091" spans="1:22" ht="12.75" customHeight="1">
      <c r="A2091" s="540"/>
      <c r="B2091" s="559"/>
      <c r="C2091" s="209"/>
      <c r="D2091" s="208"/>
      <c r="E2091" s="210"/>
      <c r="F2091" s="211"/>
      <c r="G2091" s="237"/>
      <c r="H2091" s="206"/>
      <c r="I2091" s="206"/>
      <c r="J2091" s="206"/>
      <c r="K2091" s="207"/>
      <c r="L2091" s="193"/>
      <c r="M2091" s="193"/>
      <c r="N2091" s="193"/>
      <c r="O2091" s="193"/>
      <c r="P2091" s="193"/>
      <c r="Q2091" s="193"/>
      <c r="R2091" s="193"/>
      <c r="S2091" s="193"/>
      <c r="T2091" s="193"/>
      <c r="U2091" s="193"/>
      <c r="V2091" s="193"/>
    </row>
    <row r="2092" spans="1:22" ht="12.75" customHeight="1">
      <c r="A2092" s="540"/>
      <c r="B2092" s="559"/>
      <c r="C2092" s="209"/>
      <c r="D2092" s="208"/>
      <c r="E2092" s="210"/>
      <c r="F2092" s="211"/>
      <c r="G2092" s="237"/>
      <c r="H2092" s="206"/>
      <c r="I2092" s="206"/>
      <c r="J2092" s="206"/>
      <c r="K2092" s="207"/>
      <c r="L2092" s="193"/>
      <c r="M2092" s="193"/>
      <c r="N2092" s="193"/>
      <c r="O2092" s="193"/>
      <c r="P2092" s="193"/>
      <c r="Q2092" s="193"/>
      <c r="R2092" s="193"/>
      <c r="S2092" s="193"/>
      <c r="T2092" s="193"/>
      <c r="U2092" s="193"/>
      <c r="V2092" s="193"/>
    </row>
    <row r="2093" spans="1:22" ht="15" customHeight="1">
      <c r="A2093" s="540"/>
      <c r="B2093" s="559"/>
      <c r="C2093" s="209"/>
      <c r="D2093" s="239"/>
      <c r="E2093" s="239"/>
      <c r="F2093" s="239"/>
      <c r="G2093" s="237"/>
      <c r="K2093" s="207"/>
    </row>
    <row r="2094" spans="1:22" ht="12.75" customHeight="1" thickBot="1">
      <c r="A2094" s="541" t="s">
        <v>11</v>
      </c>
      <c r="B2094" s="534"/>
      <c r="C2094" s="534"/>
      <c r="D2094" s="534"/>
      <c r="E2094" s="534"/>
      <c r="F2094" s="530"/>
      <c r="G2094" s="253">
        <f>ROUNDUP((SUM(G2089:G2093)),2)</f>
        <v>16</v>
      </c>
      <c r="H2094" s="199"/>
      <c r="I2094" s="212"/>
      <c r="J2094" s="212"/>
      <c r="K2094" s="213"/>
      <c r="L2094" s="193"/>
      <c r="N2094" s="193"/>
      <c r="O2094" s="193"/>
      <c r="P2094" s="193"/>
      <c r="Q2094" s="193"/>
      <c r="R2094" s="193"/>
      <c r="S2094" s="193"/>
      <c r="T2094" s="193"/>
      <c r="U2094" s="193"/>
      <c r="V2094" s="193"/>
    </row>
    <row r="2095" spans="1:22" ht="12.75" customHeight="1" thickBot="1">
      <c r="A2095" s="542"/>
      <c r="B2095" s="543"/>
      <c r="C2095" s="543"/>
      <c r="D2095" s="543"/>
      <c r="E2095" s="543"/>
      <c r="F2095" s="543"/>
      <c r="G2095" s="543"/>
      <c r="H2095" s="543"/>
      <c r="I2095" s="543"/>
      <c r="J2095" s="543"/>
      <c r="K2095" s="544"/>
      <c r="L2095" s="193"/>
      <c r="M2095" s="193"/>
      <c r="N2095" s="193"/>
      <c r="O2095" s="193"/>
      <c r="P2095" s="193"/>
      <c r="Q2095" s="193"/>
      <c r="R2095" s="193"/>
      <c r="S2095" s="193"/>
      <c r="T2095" s="193"/>
      <c r="U2095" s="193"/>
      <c r="V2095" s="193"/>
    </row>
    <row r="2096" spans="1:22" ht="12.75" customHeight="1">
      <c r="A2096" s="214"/>
      <c r="B2096" s="215"/>
      <c r="C2096" s="215"/>
      <c r="D2096" s="215"/>
      <c r="E2096" s="215"/>
      <c r="F2096" s="215"/>
      <c r="G2096" s="215"/>
      <c r="H2096" s="215"/>
      <c r="I2096" s="215"/>
      <c r="J2096" s="215"/>
      <c r="K2096" s="216"/>
      <c r="L2096" s="193"/>
      <c r="M2096" s="193"/>
      <c r="N2096" s="193"/>
      <c r="O2096" s="193"/>
      <c r="P2096" s="193"/>
      <c r="Q2096" s="193"/>
      <c r="R2096" s="193"/>
      <c r="S2096" s="193"/>
      <c r="T2096" s="193"/>
      <c r="U2096" s="193"/>
      <c r="V2096" s="193"/>
    </row>
    <row r="2097" spans="1:22" ht="50.25" customHeight="1">
      <c r="A2097" s="545"/>
      <c r="B2097" s="546"/>
      <c r="C2097" s="546"/>
      <c r="D2097" s="546"/>
      <c r="E2097" s="546"/>
      <c r="F2097" s="546"/>
      <c r="G2097" s="546"/>
      <c r="H2097" s="546"/>
      <c r="I2097" s="546"/>
      <c r="J2097" s="193"/>
      <c r="K2097" s="217"/>
      <c r="L2097" s="193"/>
      <c r="M2097" s="193"/>
      <c r="N2097" s="193"/>
      <c r="O2097" s="193"/>
      <c r="P2097" s="193"/>
      <c r="Q2097" s="193"/>
      <c r="R2097" s="193"/>
      <c r="S2097" s="193"/>
      <c r="T2097" s="193"/>
      <c r="U2097" s="193"/>
      <c r="V2097" s="193"/>
    </row>
    <row r="2098" spans="1:22" ht="12.75" customHeight="1">
      <c r="A2098" s="547" t="s">
        <v>519</v>
      </c>
      <c r="B2098" s="546"/>
      <c r="C2098" s="546"/>
      <c r="D2098" s="219"/>
      <c r="E2098" s="219"/>
      <c r="F2098" s="548" t="s">
        <v>519</v>
      </c>
      <c r="G2098" s="546"/>
      <c r="H2098" s="546"/>
      <c r="I2098" s="219"/>
      <c r="J2098" s="193"/>
      <c r="K2098" s="217"/>
      <c r="L2098" s="193"/>
      <c r="M2098" s="193"/>
      <c r="N2098" s="193"/>
      <c r="O2098" s="193"/>
      <c r="P2098" s="193"/>
      <c r="Q2098" s="193"/>
      <c r="R2098" s="193"/>
      <c r="S2098" s="193"/>
      <c r="T2098" s="193"/>
      <c r="U2098" s="193"/>
      <c r="V2098" s="193"/>
    </row>
    <row r="2099" spans="1:22" ht="12.75" customHeight="1" thickBot="1">
      <c r="A2099" s="549" t="s">
        <v>520</v>
      </c>
      <c r="B2099" s="550"/>
      <c r="C2099" s="550"/>
      <c r="D2099" s="220"/>
      <c r="E2099" s="220"/>
      <c r="F2099" s="551" t="s">
        <v>520</v>
      </c>
      <c r="G2099" s="550"/>
      <c r="H2099" s="550"/>
      <c r="I2099" s="220"/>
      <c r="J2099" s="221"/>
      <c r="K2099" s="222"/>
      <c r="L2099" s="193"/>
      <c r="M2099" s="193"/>
      <c r="N2099" s="193"/>
      <c r="O2099" s="193"/>
      <c r="P2099" s="193"/>
      <c r="Q2099" s="193"/>
      <c r="R2099" s="193"/>
      <c r="S2099" s="193"/>
      <c r="T2099" s="193"/>
      <c r="U2099" s="193"/>
      <c r="V2099" s="193"/>
    </row>
    <row r="2100" spans="1:22" ht="12.75" customHeight="1">
      <c r="A2100" s="507" t="s">
        <v>508</v>
      </c>
      <c r="B2100" s="508"/>
      <c r="C2100" s="508"/>
      <c r="D2100" s="508"/>
      <c r="E2100" s="508"/>
      <c r="F2100" s="508"/>
      <c r="G2100" s="508"/>
      <c r="H2100" s="508"/>
      <c r="I2100" s="508"/>
      <c r="J2100" s="508"/>
      <c r="K2100" s="509"/>
      <c r="L2100" s="193"/>
      <c r="M2100" s="193"/>
      <c r="N2100" s="193"/>
      <c r="O2100" s="193"/>
      <c r="P2100" s="193"/>
      <c r="Q2100" s="193"/>
      <c r="R2100" s="193"/>
      <c r="S2100" s="193"/>
      <c r="T2100" s="193"/>
      <c r="U2100" s="193"/>
      <c r="V2100" s="193"/>
    </row>
    <row r="2101" spans="1:22" ht="12.75" customHeight="1" thickBot="1">
      <c r="A2101" s="510"/>
      <c r="B2101" s="511"/>
      <c r="C2101" s="511"/>
      <c r="D2101" s="511"/>
      <c r="E2101" s="511"/>
      <c r="F2101" s="511"/>
      <c r="G2101" s="511"/>
      <c r="H2101" s="511"/>
      <c r="I2101" s="511"/>
      <c r="J2101" s="511"/>
      <c r="K2101" s="512"/>
      <c r="L2101" s="193"/>
      <c r="M2101" s="193"/>
      <c r="N2101" s="193"/>
      <c r="O2101" s="193"/>
      <c r="P2101" s="193"/>
      <c r="Q2101" s="193"/>
      <c r="R2101" s="193"/>
      <c r="S2101" s="193"/>
      <c r="T2101" s="193"/>
      <c r="U2101" s="193"/>
      <c r="V2101" s="193"/>
    </row>
    <row r="2102" spans="1:22" ht="42" customHeight="1">
      <c r="A2102" s="195" t="s">
        <v>509</v>
      </c>
      <c r="B2102" s="513" t="str">
        <f>$B$3</f>
        <v>OPTIMIZACIÓN Y MEJORAMIENTO DE LOS SISTEMAS DE ACUEDUCTO EN EL ÁREA RURAL DEL MUNICIPIO DE TUNJA-BOYACÁ</v>
      </c>
      <c r="C2102" s="514"/>
      <c r="D2102" s="514"/>
      <c r="E2102" s="514"/>
      <c r="F2102" s="514"/>
      <c r="G2102" s="514"/>
      <c r="H2102" s="514"/>
      <c r="I2102" s="514"/>
      <c r="J2102" s="514"/>
      <c r="K2102" s="515"/>
      <c r="L2102" s="193"/>
      <c r="M2102" s="193"/>
      <c r="N2102" s="193"/>
      <c r="O2102" s="193"/>
      <c r="P2102" s="193"/>
      <c r="Q2102" s="193"/>
      <c r="R2102" s="193"/>
      <c r="S2102" s="193"/>
      <c r="T2102" s="193"/>
      <c r="U2102" s="193"/>
      <c r="V2102" s="193"/>
    </row>
    <row r="2103" spans="1:22" ht="12.75" customHeight="1">
      <c r="A2103" s="516" t="s">
        <v>510</v>
      </c>
      <c r="B2103" s="517"/>
      <c r="C2103" s="518"/>
      <c r="D2103" s="519"/>
      <c r="E2103" s="519"/>
      <c r="F2103" s="517"/>
      <c r="G2103" s="520" t="s">
        <v>511</v>
      </c>
      <c r="H2103" s="517"/>
      <c r="I2103" s="520"/>
      <c r="J2103" s="519"/>
      <c r="K2103" s="521"/>
      <c r="L2103" s="193"/>
      <c r="M2103" s="193"/>
      <c r="N2103" s="193"/>
      <c r="O2103" s="193"/>
      <c r="P2103" s="193"/>
      <c r="Q2103" s="193"/>
      <c r="R2103" s="193"/>
      <c r="S2103" s="193"/>
      <c r="T2103" s="193"/>
      <c r="U2103" s="193"/>
      <c r="V2103" s="193"/>
    </row>
    <row r="2104" spans="1:22" ht="39.75" customHeight="1" thickBot="1">
      <c r="A2104" s="196" t="s">
        <v>8</v>
      </c>
      <c r="B2104" s="522" t="s">
        <v>650</v>
      </c>
      <c r="C2104" s="523"/>
      <c r="D2104" s="524" t="s">
        <v>10</v>
      </c>
      <c r="E2104" s="525"/>
      <c r="F2104" s="523"/>
      <c r="G2104" s="526" t="s">
        <v>251</v>
      </c>
      <c r="H2104" s="525"/>
      <c r="I2104" s="525"/>
      <c r="J2104" s="197" t="s">
        <v>9</v>
      </c>
      <c r="K2104" s="198" t="s">
        <v>7</v>
      </c>
      <c r="L2104" s="193"/>
      <c r="M2104" s="193"/>
      <c r="N2104" s="193"/>
      <c r="O2104" s="193"/>
      <c r="P2104" s="193"/>
      <c r="Q2104" s="193"/>
      <c r="R2104" s="193"/>
      <c r="S2104" s="193"/>
      <c r="T2104" s="193"/>
      <c r="U2104" s="193"/>
      <c r="V2104" s="193"/>
    </row>
    <row r="2105" spans="1:22" ht="12.75" customHeight="1">
      <c r="A2105" s="527" t="s">
        <v>512</v>
      </c>
      <c r="B2105" s="528"/>
      <c r="C2105" s="531" t="s">
        <v>5</v>
      </c>
      <c r="D2105" s="533" t="s">
        <v>513</v>
      </c>
      <c r="E2105" s="534"/>
      <c r="F2105" s="530"/>
      <c r="G2105" s="531" t="s">
        <v>11</v>
      </c>
      <c r="H2105" s="535" t="s">
        <v>514</v>
      </c>
      <c r="I2105" s="511"/>
      <c r="J2105" s="511"/>
      <c r="K2105" s="512"/>
      <c r="L2105" s="193"/>
      <c r="M2105" s="193"/>
      <c r="N2105" s="193"/>
      <c r="O2105" s="193"/>
      <c r="P2105" s="193"/>
      <c r="Q2105" s="193"/>
      <c r="R2105" s="193"/>
      <c r="S2105" s="193"/>
      <c r="T2105" s="193"/>
      <c r="U2105" s="193"/>
      <c r="V2105" s="193"/>
    </row>
    <row r="2106" spans="1:22" ht="12.75" customHeight="1">
      <c r="A2106" s="510"/>
      <c r="B2106" s="528"/>
      <c r="C2106" s="558"/>
      <c r="D2106" s="226" t="s">
        <v>515</v>
      </c>
      <c r="E2106" s="226" t="s">
        <v>516</v>
      </c>
      <c r="F2106" s="226" t="s">
        <v>517</v>
      </c>
      <c r="G2106" s="558"/>
      <c r="H2106" s="536"/>
      <c r="I2106" s="534"/>
      <c r="J2106" s="534"/>
      <c r="K2106" s="537"/>
      <c r="L2106" s="193"/>
      <c r="M2106" s="193"/>
      <c r="N2106" s="193"/>
      <c r="O2106" s="193"/>
      <c r="P2106" s="193"/>
      <c r="Q2106" s="193"/>
      <c r="R2106" s="193"/>
      <c r="S2106" s="193"/>
      <c r="T2106" s="193"/>
      <c r="U2106" s="193"/>
      <c r="V2106" s="193"/>
    </row>
    <row r="2107" spans="1:22" ht="12.75" customHeight="1">
      <c r="A2107" s="540" t="s">
        <v>535</v>
      </c>
      <c r="B2107" s="559" t="s">
        <v>536</v>
      </c>
      <c r="C2107" s="209"/>
      <c r="D2107" s="208">
        <v>16</v>
      </c>
      <c r="E2107" s="210"/>
      <c r="F2107" s="211"/>
      <c r="G2107" s="237">
        <f>D2107</f>
        <v>16</v>
      </c>
      <c r="H2107" s="206"/>
      <c r="I2107" s="206"/>
      <c r="J2107" s="206"/>
      <c r="K2107" s="207"/>
      <c r="L2107" s="193"/>
      <c r="M2107" s="193"/>
      <c r="N2107" s="193"/>
      <c r="O2107" s="193"/>
      <c r="P2107" s="193"/>
      <c r="Q2107" s="193"/>
      <c r="R2107" s="193"/>
      <c r="S2107" s="193"/>
      <c r="T2107" s="193"/>
      <c r="U2107" s="193"/>
      <c r="V2107" s="193"/>
    </row>
    <row r="2108" spans="1:22" ht="12.75" customHeight="1">
      <c r="A2108" s="540"/>
      <c r="B2108" s="559"/>
      <c r="C2108" s="209"/>
      <c r="D2108" s="208"/>
      <c r="E2108" s="210"/>
      <c r="F2108" s="211"/>
      <c r="G2108" s="237"/>
      <c r="H2108" s="206"/>
      <c r="I2108" s="206"/>
      <c r="J2108" s="206"/>
      <c r="K2108" s="207"/>
      <c r="L2108" s="193"/>
      <c r="M2108" s="193"/>
      <c r="N2108" s="193"/>
      <c r="O2108" s="193"/>
      <c r="P2108" s="193"/>
      <c r="Q2108" s="193"/>
      <c r="R2108" s="193"/>
      <c r="S2108" s="193"/>
      <c r="T2108" s="193"/>
      <c r="U2108" s="193"/>
      <c r="V2108" s="193"/>
    </row>
    <row r="2109" spans="1:22" ht="12.75" customHeight="1">
      <c r="A2109" s="540"/>
      <c r="B2109" s="559"/>
      <c r="C2109" s="209"/>
      <c r="D2109" s="208"/>
      <c r="E2109" s="210"/>
      <c r="F2109" s="211"/>
      <c r="G2109" s="237"/>
      <c r="H2109" s="206"/>
      <c r="I2109" s="206"/>
      <c r="J2109" s="206"/>
      <c r="K2109" s="207"/>
      <c r="L2109" s="193"/>
      <c r="M2109" s="193"/>
      <c r="N2109" s="193"/>
      <c r="O2109" s="193"/>
      <c r="P2109" s="193"/>
      <c r="Q2109" s="193"/>
      <c r="R2109" s="193"/>
      <c r="S2109" s="193"/>
      <c r="T2109" s="193"/>
      <c r="U2109" s="193"/>
      <c r="V2109" s="193"/>
    </row>
    <row r="2110" spans="1:22" ht="12.75" customHeight="1">
      <c r="A2110" s="540"/>
      <c r="B2110" s="559"/>
      <c r="C2110" s="209"/>
      <c r="D2110" s="208"/>
      <c r="E2110" s="210"/>
      <c r="F2110" s="211"/>
      <c r="G2110" s="237"/>
      <c r="H2110" s="206"/>
      <c r="I2110" s="206"/>
      <c r="J2110" s="206"/>
      <c r="K2110" s="207"/>
      <c r="L2110" s="193"/>
      <c r="M2110" s="193"/>
      <c r="N2110" s="193"/>
      <c r="O2110" s="193"/>
      <c r="P2110" s="193"/>
      <c r="Q2110" s="193"/>
      <c r="R2110" s="193"/>
      <c r="S2110" s="193"/>
      <c r="T2110" s="193"/>
      <c r="U2110" s="193"/>
      <c r="V2110" s="193"/>
    </row>
    <row r="2111" spans="1:22" ht="15" customHeight="1">
      <c r="A2111" s="540"/>
      <c r="B2111" s="559"/>
      <c r="C2111" s="209"/>
      <c r="D2111" s="239"/>
      <c r="E2111" s="239"/>
      <c r="F2111" s="239"/>
      <c r="G2111" s="237"/>
      <c r="K2111" s="207"/>
    </row>
    <row r="2112" spans="1:22" ht="12.75" customHeight="1" thickBot="1">
      <c r="A2112" s="541" t="s">
        <v>11</v>
      </c>
      <c r="B2112" s="534"/>
      <c r="C2112" s="534"/>
      <c r="D2112" s="534"/>
      <c r="E2112" s="534"/>
      <c r="F2112" s="530"/>
      <c r="G2112" s="253">
        <f>ROUNDUP((SUM(G2107:G2111)),2)</f>
        <v>16</v>
      </c>
      <c r="H2112" s="199"/>
      <c r="I2112" s="212"/>
      <c r="J2112" s="212"/>
      <c r="K2112" s="213"/>
      <c r="L2112" s="193"/>
      <c r="N2112" s="193"/>
      <c r="O2112" s="193"/>
      <c r="P2112" s="193"/>
      <c r="Q2112" s="193"/>
      <c r="R2112" s="193"/>
      <c r="S2112" s="193"/>
      <c r="T2112" s="193"/>
      <c r="U2112" s="193"/>
      <c r="V2112" s="193"/>
    </row>
    <row r="2113" spans="1:22" ht="12.75" customHeight="1" thickBot="1">
      <c r="A2113" s="542"/>
      <c r="B2113" s="543"/>
      <c r="C2113" s="543"/>
      <c r="D2113" s="543"/>
      <c r="E2113" s="543"/>
      <c r="F2113" s="543"/>
      <c r="G2113" s="543"/>
      <c r="H2113" s="543"/>
      <c r="I2113" s="543"/>
      <c r="J2113" s="543"/>
      <c r="K2113" s="544"/>
      <c r="L2113" s="193"/>
      <c r="M2113" s="193"/>
      <c r="N2113" s="193"/>
      <c r="O2113" s="193"/>
      <c r="P2113" s="193"/>
      <c r="Q2113" s="193"/>
      <c r="R2113" s="193"/>
      <c r="S2113" s="193"/>
      <c r="T2113" s="193"/>
      <c r="U2113" s="193"/>
      <c r="V2113" s="193"/>
    </row>
    <row r="2114" spans="1:22" ht="12.75" customHeight="1">
      <c r="A2114" s="214"/>
      <c r="B2114" s="215"/>
      <c r="C2114" s="215"/>
      <c r="D2114" s="215"/>
      <c r="E2114" s="215"/>
      <c r="F2114" s="215"/>
      <c r="G2114" s="215"/>
      <c r="H2114" s="215"/>
      <c r="I2114" s="215"/>
      <c r="J2114" s="215"/>
      <c r="K2114" s="216"/>
      <c r="L2114" s="193"/>
      <c r="M2114" s="193"/>
      <c r="N2114" s="193"/>
      <c r="O2114" s="193"/>
      <c r="P2114" s="193"/>
      <c r="Q2114" s="193"/>
      <c r="R2114" s="193"/>
      <c r="S2114" s="193"/>
      <c r="T2114" s="193"/>
      <c r="U2114" s="193"/>
      <c r="V2114" s="193"/>
    </row>
    <row r="2115" spans="1:22" ht="50.25" customHeight="1">
      <c r="A2115" s="545"/>
      <c r="B2115" s="546"/>
      <c r="C2115" s="546"/>
      <c r="D2115" s="546"/>
      <c r="E2115" s="546"/>
      <c r="F2115" s="546"/>
      <c r="G2115" s="546"/>
      <c r="H2115" s="546"/>
      <c r="I2115" s="546"/>
      <c r="J2115" s="193"/>
      <c r="K2115" s="217"/>
      <c r="L2115" s="193"/>
      <c r="M2115" s="193"/>
      <c r="N2115" s="193"/>
      <c r="O2115" s="193"/>
      <c r="P2115" s="193"/>
      <c r="Q2115" s="193"/>
      <c r="R2115" s="193"/>
      <c r="S2115" s="193"/>
      <c r="T2115" s="193"/>
      <c r="U2115" s="193"/>
      <c r="V2115" s="193"/>
    </row>
    <row r="2116" spans="1:22" ht="12.75" customHeight="1">
      <c r="A2116" s="547" t="s">
        <v>519</v>
      </c>
      <c r="B2116" s="546"/>
      <c r="C2116" s="546"/>
      <c r="D2116" s="219"/>
      <c r="E2116" s="219"/>
      <c r="F2116" s="548" t="s">
        <v>519</v>
      </c>
      <c r="G2116" s="546"/>
      <c r="H2116" s="546"/>
      <c r="I2116" s="219"/>
      <c r="J2116" s="193"/>
      <c r="K2116" s="217"/>
      <c r="L2116" s="193"/>
      <c r="M2116" s="193"/>
      <c r="N2116" s="193"/>
      <c r="O2116" s="193"/>
      <c r="P2116" s="193"/>
      <c r="Q2116" s="193"/>
      <c r="R2116" s="193"/>
      <c r="S2116" s="193"/>
      <c r="T2116" s="193"/>
      <c r="U2116" s="193"/>
      <c r="V2116" s="193"/>
    </row>
    <row r="2117" spans="1:22" ht="12.75" customHeight="1" thickBot="1">
      <c r="A2117" s="549" t="s">
        <v>520</v>
      </c>
      <c r="B2117" s="550"/>
      <c r="C2117" s="550"/>
      <c r="D2117" s="220"/>
      <c r="E2117" s="220"/>
      <c r="F2117" s="551" t="s">
        <v>520</v>
      </c>
      <c r="G2117" s="550"/>
      <c r="H2117" s="550"/>
      <c r="I2117" s="220"/>
      <c r="J2117" s="221"/>
      <c r="K2117" s="222"/>
      <c r="L2117" s="193"/>
      <c r="M2117" s="193"/>
      <c r="N2117" s="193"/>
      <c r="O2117" s="193"/>
      <c r="P2117" s="193"/>
      <c r="Q2117" s="193"/>
      <c r="R2117" s="193"/>
      <c r="S2117" s="193"/>
      <c r="T2117" s="193"/>
      <c r="U2117" s="193"/>
      <c r="V2117" s="193"/>
    </row>
    <row r="2118" spans="1:22" ht="12.75" customHeight="1">
      <c r="A2118" s="507" t="s">
        <v>508</v>
      </c>
      <c r="B2118" s="508"/>
      <c r="C2118" s="508"/>
      <c r="D2118" s="508"/>
      <c r="E2118" s="508"/>
      <c r="F2118" s="508"/>
      <c r="G2118" s="508"/>
      <c r="H2118" s="508"/>
      <c r="I2118" s="508"/>
      <c r="J2118" s="508"/>
      <c r="K2118" s="509"/>
      <c r="L2118" s="193"/>
      <c r="M2118" s="193"/>
      <c r="N2118" s="193"/>
      <c r="O2118" s="193"/>
      <c r="P2118" s="193"/>
      <c r="Q2118" s="193"/>
      <c r="R2118" s="193"/>
      <c r="S2118" s="193"/>
      <c r="T2118" s="193"/>
      <c r="U2118" s="193"/>
      <c r="V2118" s="193"/>
    </row>
    <row r="2119" spans="1:22" ht="12.75" customHeight="1" thickBot="1">
      <c r="A2119" s="510"/>
      <c r="B2119" s="511"/>
      <c r="C2119" s="511"/>
      <c r="D2119" s="511"/>
      <c r="E2119" s="511"/>
      <c r="F2119" s="511"/>
      <c r="G2119" s="511"/>
      <c r="H2119" s="511"/>
      <c r="I2119" s="511"/>
      <c r="J2119" s="511"/>
      <c r="K2119" s="512"/>
      <c r="L2119" s="193"/>
      <c r="M2119" s="193"/>
      <c r="N2119" s="193"/>
      <c r="O2119" s="193"/>
      <c r="P2119" s="193"/>
      <c r="Q2119" s="193"/>
      <c r="R2119" s="193"/>
      <c r="S2119" s="193"/>
      <c r="T2119" s="193"/>
      <c r="U2119" s="193"/>
      <c r="V2119" s="193"/>
    </row>
    <row r="2120" spans="1:22" ht="42" customHeight="1">
      <c r="A2120" s="195" t="s">
        <v>509</v>
      </c>
      <c r="B2120" s="513" t="str">
        <f>$B$3</f>
        <v>OPTIMIZACIÓN Y MEJORAMIENTO DE LOS SISTEMAS DE ACUEDUCTO EN EL ÁREA RURAL DEL MUNICIPIO DE TUNJA-BOYACÁ</v>
      </c>
      <c r="C2120" s="514"/>
      <c r="D2120" s="514"/>
      <c r="E2120" s="514"/>
      <c r="F2120" s="514"/>
      <c r="G2120" s="514"/>
      <c r="H2120" s="514"/>
      <c r="I2120" s="514"/>
      <c r="J2120" s="514"/>
      <c r="K2120" s="515"/>
      <c r="L2120" s="193"/>
      <c r="M2120" s="193"/>
      <c r="N2120" s="193"/>
      <c r="O2120" s="193"/>
      <c r="P2120" s="193"/>
      <c r="Q2120" s="193"/>
      <c r="R2120" s="193"/>
      <c r="S2120" s="193"/>
      <c r="T2120" s="193"/>
      <c r="U2120" s="193"/>
      <c r="V2120" s="193"/>
    </row>
    <row r="2121" spans="1:22" ht="12.75" customHeight="1">
      <c r="A2121" s="516" t="s">
        <v>510</v>
      </c>
      <c r="B2121" s="517"/>
      <c r="C2121" s="518"/>
      <c r="D2121" s="519"/>
      <c r="E2121" s="519"/>
      <c r="F2121" s="517"/>
      <c r="G2121" s="520" t="s">
        <v>511</v>
      </c>
      <c r="H2121" s="517"/>
      <c r="I2121" s="520"/>
      <c r="J2121" s="519"/>
      <c r="K2121" s="521"/>
      <c r="L2121" s="193"/>
      <c r="M2121" s="193"/>
      <c r="N2121" s="193"/>
      <c r="O2121" s="193"/>
      <c r="P2121" s="193"/>
      <c r="Q2121" s="193"/>
      <c r="R2121" s="193"/>
      <c r="S2121" s="193"/>
      <c r="T2121" s="193"/>
      <c r="U2121" s="193"/>
      <c r="V2121" s="193"/>
    </row>
    <row r="2122" spans="1:22" ht="39.75" customHeight="1" thickBot="1">
      <c r="A2122" s="196" t="s">
        <v>8</v>
      </c>
      <c r="B2122" s="522" t="s">
        <v>651</v>
      </c>
      <c r="C2122" s="523"/>
      <c r="D2122" s="524" t="s">
        <v>10</v>
      </c>
      <c r="E2122" s="525"/>
      <c r="F2122" s="523"/>
      <c r="G2122" s="526" t="s">
        <v>253</v>
      </c>
      <c r="H2122" s="525"/>
      <c r="I2122" s="525"/>
      <c r="J2122" s="197" t="s">
        <v>9</v>
      </c>
      <c r="K2122" s="198" t="s">
        <v>12</v>
      </c>
      <c r="L2122" s="193"/>
      <c r="M2122" s="193"/>
      <c r="N2122" s="193"/>
      <c r="O2122" s="193"/>
      <c r="P2122" s="193"/>
      <c r="Q2122" s="193"/>
      <c r="R2122" s="193"/>
      <c r="S2122" s="193"/>
      <c r="T2122" s="193"/>
      <c r="U2122" s="193"/>
      <c r="V2122" s="193"/>
    </row>
    <row r="2123" spans="1:22" ht="12.75" customHeight="1">
      <c r="A2123" s="527" t="s">
        <v>512</v>
      </c>
      <c r="B2123" s="528"/>
      <c r="C2123" s="531" t="s">
        <v>5</v>
      </c>
      <c r="D2123" s="533" t="s">
        <v>513</v>
      </c>
      <c r="E2123" s="534"/>
      <c r="F2123" s="530"/>
      <c r="G2123" s="531" t="s">
        <v>11</v>
      </c>
      <c r="H2123" s="535" t="s">
        <v>514</v>
      </c>
      <c r="I2123" s="511"/>
      <c r="J2123" s="511"/>
      <c r="K2123" s="512"/>
      <c r="L2123" s="193"/>
      <c r="M2123" s="193"/>
      <c r="N2123" s="193"/>
      <c r="O2123" s="193"/>
      <c r="P2123" s="193"/>
      <c r="Q2123" s="193"/>
      <c r="R2123" s="193"/>
      <c r="S2123" s="193"/>
      <c r="T2123" s="193"/>
      <c r="U2123" s="193"/>
      <c r="V2123" s="193"/>
    </row>
    <row r="2124" spans="1:22" ht="12.75" customHeight="1">
      <c r="A2124" s="510"/>
      <c r="B2124" s="528"/>
      <c r="C2124" s="558"/>
      <c r="D2124" s="226" t="s">
        <v>515</v>
      </c>
      <c r="E2124" s="226" t="s">
        <v>516</v>
      </c>
      <c r="F2124" s="226" t="s">
        <v>517</v>
      </c>
      <c r="G2124" s="558"/>
      <c r="H2124" s="536"/>
      <c r="I2124" s="534"/>
      <c r="J2124" s="534"/>
      <c r="K2124" s="537"/>
      <c r="L2124" s="193"/>
      <c r="M2124" s="193"/>
      <c r="N2124" s="193"/>
      <c r="O2124" s="193"/>
      <c r="P2124" s="193"/>
      <c r="Q2124" s="193"/>
      <c r="R2124" s="193"/>
      <c r="S2124" s="193"/>
      <c r="T2124" s="193"/>
      <c r="U2124" s="193"/>
      <c r="V2124" s="193"/>
    </row>
    <row r="2125" spans="1:22" ht="12.75" customHeight="1">
      <c r="A2125" s="540" t="s">
        <v>537</v>
      </c>
      <c r="B2125" s="559"/>
      <c r="C2125" s="209">
        <v>1.54</v>
      </c>
      <c r="D2125" s="208"/>
      <c r="E2125" s="210"/>
      <c r="F2125" s="208"/>
      <c r="G2125" s="237">
        <f>C2125</f>
        <v>1.54</v>
      </c>
      <c r="H2125" s="206"/>
      <c r="I2125" s="206"/>
      <c r="J2125" s="206"/>
      <c r="K2125" s="207"/>
      <c r="L2125" s="193"/>
      <c r="M2125" s="193"/>
      <c r="N2125" s="193"/>
      <c r="O2125" s="193"/>
      <c r="P2125" s="193"/>
      <c r="Q2125" s="193"/>
      <c r="R2125" s="193"/>
      <c r="S2125" s="193"/>
      <c r="T2125" s="193"/>
      <c r="U2125" s="193"/>
      <c r="V2125" s="193"/>
    </row>
    <row r="2126" spans="1:22" ht="12.75" customHeight="1">
      <c r="A2126" s="540"/>
      <c r="B2126" s="559"/>
      <c r="C2126" s="209"/>
      <c r="D2126" s="208"/>
      <c r="E2126" s="210"/>
      <c r="F2126" s="208"/>
      <c r="G2126" s="237"/>
      <c r="H2126" s="206"/>
      <c r="I2126" s="206"/>
      <c r="J2126" s="206"/>
      <c r="K2126" s="207"/>
      <c r="L2126" s="193"/>
      <c r="M2126" s="193"/>
      <c r="N2126" s="193"/>
      <c r="O2126" s="193"/>
      <c r="P2126" s="193"/>
      <c r="Q2126" s="193"/>
      <c r="R2126" s="193"/>
      <c r="S2126" s="193"/>
      <c r="T2126" s="193"/>
      <c r="U2126" s="193"/>
      <c r="V2126" s="193"/>
    </row>
    <row r="2127" spans="1:22" ht="12.75" customHeight="1">
      <c r="A2127" s="540"/>
      <c r="B2127" s="559"/>
      <c r="C2127" s="209"/>
      <c r="D2127" s="208"/>
      <c r="E2127" s="210"/>
      <c r="F2127" s="211"/>
      <c r="G2127" s="237"/>
      <c r="H2127" s="206"/>
      <c r="I2127" s="206"/>
      <c r="J2127" s="206"/>
      <c r="K2127" s="207"/>
      <c r="L2127" s="193"/>
      <c r="M2127" s="193"/>
      <c r="N2127" s="193"/>
      <c r="O2127" s="193"/>
      <c r="P2127" s="193"/>
      <c r="Q2127" s="193"/>
      <c r="R2127" s="193"/>
      <c r="S2127" s="193"/>
      <c r="T2127" s="193"/>
      <c r="U2127" s="193"/>
      <c r="V2127" s="193"/>
    </row>
    <row r="2128" spans="1:22" ht="12.75" customHeight="1">
      <c r="A2128" s="540"/>
      <c r="B2128" s="559"/>
      <c r="C2128" s="209"/>
      <c r="D2128" s="208"/>
      <c r="E2128" s="210"/>
      <c r="F2128" s="211"/>
      <c r="G2128" s="237"/>
      <c r="H2128" s="206"/>
      <c r="I2128" s="206"/>
      <c r="J2128" s="206"/>
      <c r="K2128" s="207"/>
      <c r="L2128" s="193"/>
      <c r="M2128" s="193"/>
      <c r="N2128" s="193"/>
      <c r="O2128" s="193"/>
      <c r="P2128" s="193"/>
      <c r="Q2128" s="193"/>
      <c r="R2128" s="193"/>
      <c r="S2128" s="193"/>
      <c r="T2128" s="193"/>
      <c r="U2128" s="193"/>
      <c r="V2128" s="193"/>
    </row>
    <row r="2129" spans="1:22" ht="15" customHeight="1">
      <c r="A2129" s="540"/>
      <c r="B2129" s="559"/>
      <c r="C2129" s="209"/>
      <c r="D2129" s="239"/>
      <c r="E2129" s="239"/>
      <c r="F2129" s="239"/>
      <c r="G2129" s="237"/>
      <c r="K2129" s="207"/>
    </row>
    <row r="2130" spans="1:22" ht="12.75" customHeight="1" thickBot="1">
      <c r="A2130" s="541" t="s">
        <v>11</v>
      </c>
      <c r="B2130" s="534"/>
      <c r="C2130" s="534"/>
      <c r="D2130" s="534"/>
      <c r="E2130" s="534"/>
      <c r="F2130" s="530"/>
      <c r="G2130" s="253">
        <f>ROUNDUP((SUM(G2125:G2129)),2)</f>
        <v>1.54</v>
      </c>
      <c r="H2130" s="199"/>
      <c r="I2130" s="212"/>
      <c r="J2130" s="212"/>
      <c r="K2130" s="213"/>
      <c r="L2130" s="193"/>
      <c r="N2130" s="193"/>
      <c r="O2130" s="193"/>
      <c r="P2130" s="193"/>
      <c r="Q2130" s="193"/>
      <c r="R2130" s="193"/>
      <c r="S2130" s="193"/>
      <c r="T2130" s="193"/>
      <c r="U2130" s="193"/>
      <c r="V2130" s="193"/>
    </row>
    <row r="2131" spans="1:22" ht="12.75" customHeight="1" thickBot="1">
      <c r="A2131" s="542"/>
      <c r="B2131" s="543"/>
      <c r="C2131" s="543"/>
      <c r="D2131" s="543"/>
      <c r="E2131" s="543"/>
      <c r="F2131" s="543"/>
      <c r="G2131" s="543"/>
      <c r="H2131" s="543"/>
      <c r="I2131" s="543"/>
      <c r="J2131" s="543"/>
      <c r="K2131" s="544"/>
      <c r="L2131" s="193"/>
      <c r="M2131" s="193"/>
      <c r="N2131" s="193"/>
      <c r="O2131" s="193"/>
      <c r="P2131" s="193"/>
      <c r="Q2131" s="193"/>
      <c r="R2131" s="193"/>
      <c r="S2131" s="193"/>
      <c r="T2131" s="193"/>
      <c r="U2131" s="193"/>
      <c r="V2131" s="193"/>
    </row>
    <row r="2132" spans="1:22" ht="12.75" customHeight="1">
      <c r="A2132" s="214"/>
      <c r="B2132" s="215"/>
      <c r="C2132" s="215"/>
      <c r="D2132" s="215"/>
      <c r="E2132" s="215"/>
      <c r="F2132" s="215"/>
      <c r="G2132" s="215"/>
      <c r="H2132" s="215"/>
      <c r="I2132" s="215"/>
      <c r="J2132" s="215"/>
      <c r="K2132" s="216"/>
      <c r="L2132" s="193"/>
      <c r="M2132" s="193"/>
      <c r="N2132" s="193"/>
      <c r="O2132" s="193"/>
      <c r="P2132" s="193"/>
      <c r="Q2132" s="193"/>
      <c r="R2132" s="193"/>
      <c r="S2132" s="193"/>
      <c r="T2132" s="193"/>
      <c r="U2132" s="193"/>
      <c r="V2132" s="193"/>
    </row>
    <row r="2133" spans="1:22" ht="50.25" customHeight="1">
      <c r="A2133" s="545"/>
      <c r="B2133" s="546"/>
      <c r="C2133" s="546"/>
      <c r="D2133" s="546"/>
      <c r="E2133" s="546"/>
      <c r="F2133" s="546"/>
      <c r="G2133" s="546"/>
      <c r="H2133" s="546"/>
      <c r="I2133" s="546"/>
      <c r="J2133" s="193"/>
      <c r="K2133" s="217"/>
      <c r="L2133" s="193"/>
      <c r="M2133" s="193"/>
      <c r="N2133" s="193"/>
      <c r="O2133" s="193"/>
      <c r="P2133" s="193"/>
      <c r="Q2133" s="193"/>
      <c r="R2133" s="193"/>
      <c r="S2133" s="193"/>
      <c r="T2133" s="193"/>
      <c r="U2133" s="193"/>
      <c r="V2133" s="193"/>
    </row>
    <row r="2134" spans="1:22" ht="12.75" customHeight="1">
      <c r="A2134" s="547" t="s">
        <v>519</v>
      </c>
      <c r="B2134" s="546"/>
      <c r="C2134" s="546"/>
      <c r="D2134" s="219"/>
      <c r="E2134" s="219"/>
      <c r="F2134" s="548" t="s">
        <v>519</v>
      </c>
      <c r="G2134" s="546"/>
      <c r="H2134" s="546"/>
      <c r="I2134" s="219"/>
      <c r="J2134" s="193"/>
      <c r="K2134" s="217"/>
      <c r="L2134" s="193"/>
      <c r="M2134" s="193"/>
      <c r="N2134" s="193"/>
      <c r="O2134" s="193"/>
      <c r="P2134" s="193"/>
      <c r="Q2134" s="193"/>
      <c r="R2134" s="193"/>
      <c r="S2134" s="193"/>
      <c r="T2134" s="193"/>
      <c r="U2134" s="193"/>
      <c r="V2134" s="193"/>
    </row>
    <row r="2135" spans="1:22" ht="12.75" customHeight="1" thickBot="1">
      <c r="A2135" s="549" t="s">
        <v>520</v>
      </c>
      <c r="B2135" s="550"/>
      <c r="C2135" s="550"/>
      <c r="D2135" s="220"/>
      <c r="E2135" s="220"/>
      <c r="F2135" s="551" t="s">
        <v>520</v>
      </c>
      <c r="G2135" s="550"/>
      <c r="H2135" s="550"/>
      <c r="I2135" s="220"/>
      <c r="J2135" s="221"/>
      <c r="K2135" s="222"/>
      <c r="L2135" s="193"/>
      <c r="M2135" s="193"/>
      <c r="N2135" s="193"/>
      <c r="O2135" s="193"/>
      <c r="P2135" s="193"/>
      <c r="Q2135" s="193"/>
      <c r="R2135" s="193"/>
      <c r="S2135" s="193"/>
      <c r="T2135" s="193"/>
      <c r="U2135" s="193"/>
      <c r="V2135" s="193"/>
    </row>
    <row r="2136" spans="1:22" ht="12.75" customHeight="1">
      <c r="A2136" s="507" t="s">
        <v>508</v>
      </c>
      <c r="B2136" s="508"/>
      <c r="C2136" s="508"/>
      <c r="D2136" s="508"/>
      <c r="E2136" s="508"/>
      <c r="F2136" s="508"/>
      <c r="G2136" s="508"/>
      <c r="H2136" s="508"/>
      <c r="I2136" s="508"/>
      <c r="J2136" s="508"/>
      <c r="K2136" s="509"/>
      <c r="L2136" s="193"/>
      <c r="M2136" s="193"/>
      <c r="N2136" s="193"/>
      <c r="O2136" s="193"/>
      <c r="P2136" s="193"/>
      <c r="Q2136" s="193"/>
      <c r="R2136" s="193"/>
      <c r="S2136" s="193"/>
      <c r="T2136" s="193"/>
      <c r="U2136" s="193"/>
      <c r="V2136" s="193"/>
    </row>
    <row r="2137" spans="1:22" ht="12.75" customHeight="1" thickBot="1">
      <c r="A2137" s="510"/>
      <c r="B2137" s="511"/>
      <c r="C2137" s="511"/>
      <c r="D2137" s="511"/>
      <c r="E2137" s="511"/>
      <c r="F2137" s="511"/>
      <c r="G2137" s="511"/>
      <c r="H2137" s="511"/>
      <c r="I2137" s="511"/>
      <c r="J2137" s="511"/>
      <c r="K2137" s="512"/>
      <c r="L2137" s="193"/>
      <c r="M2137" s="193"/>
      <c r="N2137" s="193"/>
      <c r="O2137" s="193"/>
      <c r="P2137" s="193"/>
      <c r="Q2137" s="193"/>
      <c r="R2137" s="193"/>
      <c r="S2137" s="193"/>
      <c r="T2137" s="193"/>
      <c r="U2137" s="193"/>
      <c r="V2137" s="193"/>
    </row>
    <row r="2138" spans="1:22" ht="42" customHeight="1">
      <c r="A2138" s="195" t="s">
        <v>509</v>
      </c>
      <c r="B2138" s="513" t="str">
        <f>$B$3</f>
        <v>OPTIMIZACIÓN Y MEJORAMIENTO DE LOS SISTEMAS DE ACUEDUCTO EN EL ÁREA RURAL DEL MUNICIPIO DE TUNJA-BOYACÁ</v>
      </c>
      <c r="C2138" s="514"/>
      <c r="D2138" s="514"/>
      <c r="E2138" s="514"/>
      <c r="F2138" s="514"/>
      <c r="G2138" s="514"/>
      <c r="H2138" s="514"/>
      <c r="I2138" s="514"/>
      <c r="J2138" s="514"/>
      <c r="K2138" s="515"/>
      <c r="L2138" s="193"/>
      <c r="M2138" s="193"/>
      <c r="N2138" s="193"/>
      <c r="O2138" s="193"/>
      <c r="P2138" s="193"/>
      <c r="Q2138" s="193"/>
      <c r="R2138" s="193"/>
      <c r="S2138" s="193"/>
      <c r="T2138" s="193"/>
      <c r="U2138" s="193"/>
      <c r="V2138" s="193"/>
    </row>
    <row r="2139" spans="1:22" ht="12.75" customHeight="1">
      <c r="A2139" s="516" t="s">
        <v>510</v>
      </c>
      <c r="B2139" s="517"/>
      <c r="C2139" s="518"/>
      <c r="D2139" s="519"/>
      <c r="E2139" s="519"/>
      <c r="F2139" s="517"/>
      <c r="G2139" s="520" t="s">
        <v>511</v>
      </c>
      <c r="H2139" s="517"/>
      <c r="I2139" s="520"/>
      <c r="J2139" s="519"/>
      <c r="K2139" s="521"/>
      <c r="L2139" s="193"/>
      <c r="M2139" s="193"/>
      <c r="N2139" s="193"/>
      <c r="O2139" s="193"/>
      <c r="P2139" s="193"/>
      <c r="Q2139" s="193"/>
      <c r="R2139" s="193"/>
      <c r="S2139" s="193"/>
      <c r="T2139" s="193"/>
      <c r="U2139" s="193"/>
      <c r="V2139" s="193"/>
    </row>
    <row r="2140" spans="1:22" ht="39.75" customHeight="1" thickBot="1">
      <c r="A2140" s="196" t="s">
        <v>8</v>
      </c>
      <c r="B2140" s="522" t="s">
        <v>652</v>
      </c>
      <c r="C2140" s="523"/>
      <c r="D2140" s="524" t="s">
        <v>10</v>
      </c>
      <c r="E2140" s="525"/>
      <c r="F2140" s="523"/>
      <c r="G2140" s="526" t="s">
        <v>263</v>
      </c>
      <c r="H2140" s="525"/>
      <c r="I2140" s="525"/>
      <c r="J2140" s="197" t="s">
        <v>9</v>
      </c>
      <c r="K2140" s="198" t="s">
        <v>12</v>
      </c>
      <c r="L2140" s="193"/>
      <c r="M2140" s="193"/>
      <c r="N2140" s="193"/>
      <c r="O2140" s="193"/>
      <c r="P2140" s="193"/>
      <c r="Q2140" s="193"/>
      <c r="R2140" s="193"/>
      <c r="S2140" s="193"/>
      <c r="T2140" s="193"/>
      <c r="U2140" s="193"/>
      <c r="V2140" s="193"/>
    </row>
    <row r="2141" spans="1:22" ht="12.75" customHeight="1">
      <c r="A2141" s="527" t="s">
        <v>512</v>
      </c>
      <c r="B2141" s="528"/>
      <c r="C2141" s="531" t="s">
        <v>5</v>
      </c>
      <c r="D2141" s="533" t="s">
        <v>513</v>
      </c>
      <c r="E2141" s="534"/>
      <c r="F2141" s="530"/>
      <c r="G2141" s="531" t="s">
        <v>11</v>
      </c>
      <c r="H2141" s="535" t="s">
        <v>514</v>
      </c>
      <c r="I2141" s="511"/>
      <c r="J2141" s="511"/>
      <c r="K2141" s="512"/>
      <c r="L2141" s="193"/>
      <c r="M2141" s="193"/>
      <c r="N2141" s="193"/>
      <c r="O2141" s="193"/>
      <c r="P2141" s="193"/>
      <c r="Q2141" s="193"/>
      <c r="R2141" s="193"/>
      <c r="S2141" s="193"/>
      <c r="T2141" s="193"/>
      <c r="U2141" s="193"/>
      <c r="V2141" s="193"/>
    </row>
    <row r="2142" spans="1:22" ht="12.75" customHeight="1">
      <c r="A2142" s="510"/>
      <c r="B2142" s="528"/>
      <c r="C2142" s="558"/>
      <c r="D2142" s="226" t="s">
        <v>515</v>
      </c>
      <c r="E2142" s="226" t="s">
        <v>516</v>
      </c>
      <c r="F2142" s="226" t="s">
        <v>517</v>
      </c>
      <c r="G2142" s="558"/>
      <c r="H2142" s="536"/>
      <c r="I2142" s="534"/>
      <c r="J2142" s="534"/>
      <c r="K2142" s="537"/>
      <c r="L2142" s="193"/>
      <c r="M2142" s="193"/>
      <c r="N2142" s="193"/>
      <c r="O2142" s="193"/>
      <c r="P2142" s="193"/>
      <c r="Q2142" s="193"/>
      <c r="R2142" s="193"/>
      <c r="S2142" s="193"/>
      <c r="T2142" s="193"/>
      <c r="U2142" s="193"/>
      <c r="V2142" s="193"/>
    </row>
    <row r="2143" spans="1:22" ht="12.75" customHeight="1">
      <c r="A2143" s="540" t="s">
        <v>538</v>
      </c>
      <c r="B2143" s="559"/>
      <c r="C2143" s="209">
        <v>3.98</v>
      </c>
      <c r="D2143" s="208"/>
      <c r="E2143" s="210"/>
      <c r="F2143" s="208"/>
      <c r="G2143" s="237">
        <f>C2143</f>
        <v>3.98</v>
      </c>
      <c r="H2143" s="206"/>
      <c r="I2143" s="206"/>
      <c r="J2143" s="206"/>
      <c r="K2143" s="207"/>
      <c r="L2143" s="193"/>
      <c r="M2143" s="193"/>
      <c r="N2143" s="193"/>
      <c r="O2143" s="193"/>
      <c r="P2143" s="193"/>
      <c r="Q2143" s="193"/>
      <c r="R2143" s="193"/>
      <c r="S2143" s="193"/>
      <c r="T2143" s="193"/>
      <c r="U2143" s="193"/>
      <c r="V2143" s="193"/>
    </row>
    <row r="2144" spans="1:22" ht="12.75" customHeight="1">
      <c r="A2144" s="540"/>
      <c r="B2144" s="559"/>
      <c r="C2144" s="209"/>
      <c r="D2144" s="208"/>
      <c r="E2144" s="210"/>
      <c r="F2144" s="208"/>
      <c r="G2144" s="237"/>
      <c r="H2144" s="206"/>
      <c r="I2144" s="206"/>
      <c r="J2144" s="206"/>
      <c r="K2144" s="207"/>
      <c r="L2144" s="193"/>
      <c r="M2144" s="193"/>
      <c r="N2144" s="193"/>
      <c r="O2144" s="193"/>
      <c r="P2144" s="193"/>
      <c r="Q2144" s="193"/>
      <c r="R2144" s="193"/>
      <c r="S2144" s="193"/>
      <c r="T2144" s="193"/>
      <c r="U2144" s="193"/>
      <c r="V2144" s="193"/>
    </row>
    <row r="2145" spans="1:22" ht="12.75" customHeight="1">
      <c r="A2145" s="540"/>
      <c r="B2145" s="559"/>
      <c r="C2145" s="209"/>
      <c r="D2145" s="208"/>
      <c r="E2145" s="210"/>
      <c r="F2145" s="211"/>
      <c r="G2145" s="237"/>
      <c r="H2145" s="206"/>
      <c r="I2145" s="206"/>
      <c r="J2145" s="206"/>
      <c r="K2145" s="207"/>
      <c r="L2145" s="193"/>
      <c r="M2145" s="193"/>
      <c r="N2145" s="193"/>
      <c r="O2145" s="193"/>
      <c r="P2145" s="193"/>
      <c r="Q2145" s="193"/>
      <c r="R2145" s="193"/>
      <c r="S2145" s="193"/>
      <c r="T2145" s="193"/>
      <c r="U2145" s="193"/>
      <c r="V2145" s="193"/>
    </row>
    <row r="2146" spans="1:22" ht="12.75" customHeight="1">
      <c r="A2146" s="540"/>
      <c r="B2146" s="559"/>
      <c r="C2146" s="209"/>
      <c r="D2146" s="208"/>
      <c r="E2146" s="210"/>
      <c r="F2146" s="211"/>
      <c r="G2146" s="237"/>
      <c r="H2146" s="206"/>
      <c r="I2146" s="206"/>
      <c r="J2146" s="206"/>
      <c r="K2146" s="207"/>
      <c r="L2146" s="193"/>
      <c r="M2146" s="193"/>
      <c r="N2146" s="193"/>
      <c r="O2146" s="193"/>
      <c r="P2146" s="193"/>
      <c r="Q2146" s="193"/>
      <c r="R2146" s="193"/>
      <c r="S2146" s="193"/>
      <c r="T2146" s="193"/>
      <c r="U2146" s="193"/>
      <c r="V2146" s="193"/>
    </row>
    <row r="2147" spans="1:22" ht="15" customHeight="1">
      <c r="A2147" s="540"/>
      <c r="B2147" s="559"/>
      <c r="C2147" s="209"/>
      <c r="D2147" s="239"/>
      <c r="E2147" s="239"/>
      <c r="F2147" s="239"/>
      <c r="G2147" s="237"/>
      <c r="K2147" s="207"/>
    </row>
    <row r="2148" spans="1:22" ht="12.75" customHeight="1" thickBot="1">
      <c r="A2148" s="541" t="s">
        <v>11</v>
      </c>
      <c r="B2148" s="534"/>
      <c r="C2148" s="534"/>
      <c r="D2148" s="534"/>
      <c r="E2148" s="534"/>
      <c r="F2148" s="530"/>
      <c r="G2148" s="253">
        <f>ROUNDUP((SUM(G2143:G2147)),2)</f>
        <v>3.98</v>
      </c>
      <c r="H2148" s="199"/>
      <c r="I2148" s="212"/>
      <c r="J2148" s="212"/>
      <c r="K2148" s="213"/>
      <c r="L2148" s="193"/>
      <c r="N2148" s="193"/>
      <c r="O2148" s="193"/>
      <c r="P2148" s="193"/>
      <c r="Q2148" s="193"/>
      <c r="R2148" s="193"/>
      <c r="S2148" s="193"/>
      <c r="T2148" s="193"/>
      <c r="U2148" s="193"/>
      <c r="V2148" s="193"/>
    </row>
    <row r="2149" spans="1:22" ht="12.75" customHeight="1" thickBot="1">
      <c r="A2149" s="542"/>
      <c r="B2149" s="543"/>
      <c r="C2149" s="543"/>
      <c r="D2149" s="543"/>
      <c r="E2149" s="543"/>
      <c r="F2149" s="543"/>
      <c r="G2149" s="543"/>
      <c r="H2149" s="543"/>
      <c r="I2149" s="543"/>
      <c r="J2149" s="543"/>
      <c r="K2149" s="544"/>
      <c r="L2149" s="193"/>
      <c r="M2149" s="193"/>
      <c r="N2149" s="193"/>
      <c r="O2149" s="193"/>
      <c r="P2149" s="193"/>
      <c r="Q2149" s="193"/>
      <c r="R2149" s="193"/>
      <c r="S2149" s="193"/>
      <c r="T2149" s="193"/>
      <c r="U2149" s="193"/>
      <c r="V2149" s="193"/>
    </row>
    <row r="2150" spans="1:22" ht="12.75" customHeight="1">
      <c r="A2150" s="214"/>
      <c r="B2150" s="215"/>
      <c r="C2150" s="215"/>
      <c r="D2150" s="215"/>
      <c r="E2150" s="215"/>
      <c r="F2150" s="215"/>
      <c r="G2150" s="215"/>
      <c r="H2150" s="215"/>
      <c r="I2150" s="215"/>
      <c r="J2150" s="215"/>
      <c r="K2150" s="216"/>
      <c r="L2150" s="193"/>
      <c r="M2150" s="193"/>
      <c r="N2150" s="193"/>
      <c r="O2150" s="193"/>
      <c r="P2150" s="193"/>
      <c r="Q2150" s="193"/>
      <c r="R2150" s="193"/>
      <c r="S2150" s="193"/>
      <c r="T2150" s="193"/>
      <c r="U2150" s="193"/>
      <c r="V2150" s="193"/>
    </row>
    <row r="2151" spans="1:22" ht="50.25" customHeight="1">
      <c r="A2151" s="545"/>
      <c r="B2151" s="546"/>
      <c r="C2151" s="546"/>
      <c r="D2151" s="546"/>
      <c r="E2151" s="546"/>
      <c r="F2151" s="546"/>
      <c r="G2151" s="546"/>
      <c r="H2151" s="546"/>
      <c r="I2151" s="546"/>
      <c r="J2151" s="193"/>
      <c r="K2151" s="217"/>
      <c r="L2151" s="193"/>
      <c r="M2151" s="193"/>
      <c r="N2151" s="193"/>
      <c r="O2151" s="193"/>
      <c r="P2151" s="193"/>
      <c r="Q2151" s="193"/>
      <c r="R2151" s="193"/>
      <c r="S2151" s="193"/>
      <c r="T2151" s="193"/>
      <c r="U2151" s="193"/>
      <c r="V2151" s="193"/>
    </row>
    <row r="2152" spans="1:22" ht="12.75" customHeight="1">
      <c r="A2152" s="547" t="s">
        <v>519</v>
      </c>
      <c r="B2152" s="546"/>
      <c r="C2152" s="546"/>
      <c r="D2152" s="219"/>
      <c r="E2152" s="219"/>
      <c r="F2152" s="548" t="s">
        <v>519</v>
      </c>
      <c r="G2152" s="546"/>
      <c r="H2152" s="546"/>
      <c r="I2152" s="219"/>
      <c r="J2152" s="193"/>
      <c r="K2152" s="217"/>
      <c r="L2152" s="193"/>
      <c r="M2152" s="193"/>
      <c r="N2152" s="193"/>
      <c r="O2152" s="193"/>
      <c r="P2152" s="193"/>
      <c r="Q2152" s="193"/>
      <c r="R2152" s="193"/>
      <c r="S2152" s="193"/>
      <c r="T2152" s="193"/>
      <c r="U2152" s="193"/>
      <c r="V2152" s="193"/>
    </row>
    <row r="2153" spans="1:22" ht="12.75" customHeight="1" thickBot="1">
      <c r="A2153" s="549" t="s">
        <v>520</v>
      </c>
      <c r="B2153" s="550"/>
      <c r="C2153" s="550"/>
      <c r="D2153" s="220"/>
      <c r="E2153" s="220"/>
      <c r="F2153" s="551" t="s">
        <v>520</v>
      </c>
      <c r="G2153" s="550"/>
      <c r="H2153" s="550"/>
      <c r="I2153" s="220"/>
      <c r="J2153" s="221"/>
      <c r="K2153" s="222"/>
      <c r="L2153" s="193"/>
      <c r="M2153" s="193"/>
      <c r="N2153" s="193"/>
      <c r="O2153" s="193"/>
      <c r="P2153" s="193"/>
      <c r="Q2153" s="193"/>
      <c r="R2153" s="193"/>
      <c r="S2153" s="193"/>
      <c r="T2153" s="193"/>
      <c r="U2153" s="193"/>
      <c r="V2153" s="193"/>
    </row>
    <row r="2154" spans="1:22" ht="12.75" customHeight="1">
      <c r="A2154" s="507" t="s">
        <v>508</v>
      </c>
      <c r="B2154" s="508"/>
      <c r="C2154" s="508"/>
      <c r="D2154" s="508"/>
      <c r="E2154" s="508"/>
      <c r="F2154" s="508"/>
      <c r="G2154" s="508"/>
      <c r="H2154" s="508"/>
      <c r="I2154" s="508"/>
      <c r="J2154" s="508"/>
      <c r="K2154" s="509"/>
      <c r="L2154" s="193"/>
      <c r="M2154" s="193"/>
      <c r="N2154" s="193"/>
      <c r="O2154" s="193"/>
      <c r="P2154" s="193"/>
      <c r="Q2154" s="193"/>
      <c r="R2154" s="193"/>
      <c r="S2154" s="193"/>
      <c r="T2154" s="193"/>
      <c r="U2154" s="193"/>
      <c r="V2154" s="193"/>
    </row>
    <row r="2155" spans="1:22" ht="12.75" customHeight="1" thickBot="1">
      <c r="A2155" s="510"/>
      <c r="B2155" s="511"/>
      <c r="C2155" s="511"/>
      <c r="D2155" s="511"/>
      <c r="E2155" s="511"/>
      <c r="F2155" s="511"/>
      <c r="G2155" s="511"/>
      <c r="H2155" s="511"/>
      <c r="I2155" s="511"/>
      <c r="J2155" s="511"/>
      <c r="K2155" s="512"/>
      <c r="L2155" s="193"/>
      <c r="M2155" s="193"/>
      <c r="N2155" s="193"/>
      <c r="O2155" s="193"/>
      <c r="P2155" s="193"/>
      <c r="Q2155" s="193"/>
      <c r="R2155" s="193"/>
      <c r="S2155" s="193"/>
      <c r="T2155" s="193"/>
      <c r="U2155" s="193"/>
      <c r="V2155" s="193"/>
    </row>
    <row r="2156" spans="1:22" ht="42" customHeight="1">
      <c r="A2156" s="195" t="s">
        <v>509</v>
      </c>
      <c r="B2156" s="513" t="str">
        <f>$B$3</f>
        <v>OPTIMIZACIÓN Y MEJORAMIENTO DE LOS SISTEMAS DE ACUEDUCTO EN EL ÁREA RURAL DEL MUNICIPIO DE TUNJA-BOYACÁ</v>
      </c>
      <c r="C2156" s="514"/>
      <c r="D2156" s="514"/>
      <c r="E2156" s="514"/>
      <c r="F2156" s="514"/>
      <c r="G2156" s="514"/>
      <c r="H2156" s="514"/>
      <c r="I2156" s="514"/>
      <c r="J2156" s="514"/>
      <c r="K2156" s="515"/>
      <c r="L2156" s="193"/>
      <c r="M2156" s="193"/>
      <c r="N2156" s="193"/>
      <c r="O2156" s="193"/>
      <c r="P2156" s="193"/>
      <c r="Q2156" s="193"/>
      <c r="R2156" s="193"/>
      <c r="S2156" s="193"/>
      <c r="T2156" s="193"/>
      <c r="U2156" s="193"/>
      <c r="V2156" s="193"/>
    </row>
    <row r="2157" spans="1:22" ht="12.75" customHeight="1">
      <c r="A2157" s="516" t="s">
        <v>510</v>
      </c>
      <c r="B2157" s="517"/>
      <c r="C2157" s="518"/>
      <c r="D2157" s="519"/>
      <c r="E2157" s="519"/>
      <c r="F2157" s="517"/>
      <c r="G2157" s="520" t="s">
        <v>511</v>
      </c>
      <c r="H2157" s="517"/>
      <c r="I2157" s="520"/>
      <c r="J2157" s="519"/>
      <c r="K2157" s="521"/>
      <c r="L2157" s="193"/>
      <c r="M2157" s="193"/>
      <c r="N2157" s="193"/>
      <c r="O2157" s="193"/>
      <c r="P2157" s="193"/>
      <c r="Q2157" s="193"/>
      <c r="R2157" s="193"/>
      <c r="S2157" s="193"/>
      <c r="T2157" s="193"/>
      <c r="U2157" s="193"/>
      <c r="V2157" s="193"/>
    </row>
    <row r="2158" spans="1:22" ht="39.75" customHeight="1" thickBot="1">
      <c r="A2158" s="196" t="s">
        <v>8</v>
      </c>
      <c r="B2158" s="522" t="s">
        <v>397</v>
      </c>
      <c r="C2158" s="523"/>
      <c r="D2158" s="524" t="s">
        <v>10</v>
      </c>
      <c r="E2158" s="525"/>
      <c r="F2158" s="523"/>
      <c r="G2158" s="526" t="s">
        <v>276</v>
      </c>
      <c r="H2158" s="525"/>
      <c r="I2158" s="525"/>
      <c r="J2158" s="197" t="s">
        <v>9</v>
      </c>
      <c r="K2158" s="198" t="s">
        <v>9</v>
      </c>
      <c r="L2158" s="193"/>
      <c r="M2158" s="193"/>
      <c r="N2158" s="193"/>
      <c r="O2158" s="193"/>
      <c r="P2158" s="193"/>
      <c r="Q2158" s="193"/>
      <c r="R2158" s="193"/>
      <c r="S2158" s="193"/>
      <c r="T2158" s="193"/>
      <c r="U2158" s="193"/>
      <c r="V2158" s="193"/>
    </row>
    <row r="2159" spans="1:22" ht="12.75" customHeight="1">
      <c r="A2159" s="527" t="s">
        <v>512</v>
      </c>
      <c r="B2159" s="528"/>
      <c r="C2159" s="531" t="s">
        <v>5</v>
      </c>
      <c r="D2159" s="533" t="s">
        <v>513</v>
      </c>
      <c r="E2159" s="534"/>
      <c r="F2159" s="530"/>
      <c r="G2159" s="531" t="s">
        <v>11</v>
      </c>
      <c r="H2159" s="535" t="s">
        <v>514</v>
      </c>
      <c r="I2159" s="511"/>
      <c r="J2159" s="511"/>
      <c r="K2159" s="512"/>
      <c r="L2159" s="193"/>
      <c r="M2159" s="193"/>
      <c r="N2159" s="193"/>
      <c r="O2159" s="193"/>
      <c r="P2159" s="193"/>
      <c r="Q2159" s="193"/>
      <c r="R2159" s="193"/>
      <c r="S2159" s="193"/>
      <c r="T2159" s="193"/>
      <c r="U2159" s="193"/>
      <c r="V2159" s="193"/>
    </row>
    <row r="2160" spans="1:22" ht="12.75" customHeight="1">
      <c r="A2160" s="510"/>
      <c r="B2160" s="528"/>
      <c r="C2160" s="558"/>
      <c r="D2160" s="226" t="s">
        <v>515</v>
      </c>
      <c r="E2160" s="226" t="s">
        <v>516</v>
      </c>
      <c r="F2160" s="226" t="s">
        <v>517</v>
      </c>
      <c r="G2160" s="558"/>
      <c r="H2160" s="536"/>
      <c r="I2160" s="534"/>
      <c r="J2160" s="534"/>
      <c r="K2160" s="537"/>
      <c r="L2160" s="193"/>
      <c r="M2160" s="193"/>
      <c r="N2160" s="193"/>
      <c r="O2160" s="193"/>
      <c r="P2160" s="193"/>
      <c r="Q2160" s="193"/>
      <c r="R2160" s="193"/>
      <c r="S2160" s="193"/>
      <c r="T2160" s="193"/>
      <c r="U2160" s="193"/>
      <c r="V2160" s="193"/>
    </row>
    <row r="2161" spans="1:22" ht="12.75" customHeight="1">
      <c r="A2161" s="538" t="s">
        <v>584</v>
      </c>
      <c r="B2161" s="539"/>
      <c r="C2161" s="201">
        <v>3</v>
      </c>
      <c r="D2161" s="202"/>
      <c r="E2161" s="203"/>
      <c r="F2161" s="229"/>
      <c r="G2161" s="237">
        <f>C2161</f>
        <v>3</v>
      </c>
      <c r="H2161" s="206"/>
      <c r="I2161" s="206"/>
      <c r="J2161" s="206"/>
      <c r="K2161" s="207"/>
      <c r="L2161" s="193"/>
      <c r="M2161" s="193"/>
      <c r="N2161" s="193"/>
      <c r="O2161" s="193"/>
      <c r="P2161" s="193"/>
      <c r="Q2161" s="193"/>
      <c r="R2161" s="193"/>
      <c r="S2161" s="193"/>
      <c r="T2161" s="193"/>
      <c r="U2161" s="193"/>
      <c r="V2161" s="193"/>
    </row>
    <row r="2162" spans="1:22" ht="12.75" customHeight="1">
      <c r="A2162" s="538"/>
      <c r="B2162" s="539"/>
      <c r="C2162" s="201"/>
      <c r="D2162" s="202"/>
      <c r="E2162" s="203"/>
      <c r="F2162" s="229"/>
      <c r="G2162" s="237"/>
      <c r="H2162" s="206"/>
      <c r="I2162" s="206"/>
      <c r="J2162" s="206"/>
      <c r="K2162" s="207"/>
      <c r="L2162" s="193"/>
      <c r="M2162" s="193"/>
      <c r="N2162" s="193"/>
      <c r="O2162" s="193"/>
      <c r="P2162" s="193"/>
      <c r="Q2162" s="193"/>
      <c r="R2162" s="193"/>
      <c r="S2162" s="193"/>
      <c r="T2162" s="193"/>
      <c r="U2162" s="193"/>
      <c r="V2162" s="193"/>
    </row>
    <row r="2163" spans="1:22" ht="15" customHeight="1">
      <c r="A2163" s="540"/>
      <c r="B2163" s="559"/>
      <c r="C2163" s="209"/>
      <c r="D2163" s="239"/>
      <c r="E2163" s="239"/>
      <c r="F2163" s="239"/>
      <c r="G2163" s="237"/>
      <c r="K2163" s="207"/>
    </row>
    <row r="2164" spans="1:22" ht="12.75" customHeight="1" thickBot="1">
      <c r="A2164" s="541" t="s">
        <v>11</v>
      </c>
      <c r="B2164" s="534"/>
      <c r="C2164" s="534"/>
      <c r="D2164" s="534"/>
      <c r="E2164" s="534"/>
      <c r="F2164" s="530"/>
      <c r="G2164" s="253">
        <f>ROUNDUP((SUM(G2161:G2163)),2)</f>
        <v>3</v>
      </c>
      <c r="H2164" s="199"/>
      <c r="I2164" s="212"/>
      <c r="J2164" s="212"/>
      <c r="K2164" s="213"/>
      <c r="L2164" s="193"/>
      <c r="N2164" s="193"/>
      <c r="O2164" s="193"/>
      <c r="P2164" s="193"/>
      <c r="Q2164" s="193"/>
      <c r="R2164" s="193"/>
      <c r="S2164" s="193"/>
      <c r="T2164" s="193"/>
      <c r="U2164" s="193"/>
      <c r="V2164" s="193"/>
    </row>
    <row r="2165" spans="1:22" ht="12.75" customHeight="1" thickBot="1">
      <c r="A2165" s="542"/>
      <c r="B2165" s="543"/>
      <c r="C2165" s="543"/>
      <c r="D2165" s="543"/>
      <c r="E2165" s="543"/>
      <c r="F2165" s="543"/>
      <c r="G2165" s="543"/>
      <c r="H2165" s="543"/>
      <c r="I2165" s="543"/>
      <c r="J2165" s="543"/>
      <c r="K2165" s="544"/>
      <c r="L2165" s="193"/>
      <c r="M2165" s="193"/>
      <c r="N2165" s="193"/>
      <c r="O2165" s="193"/>
      <c r="P2165" s="193"/>
      <c r="Q2165" s="193"/>
      <c r="R2165" s="193"/>
      <c r="S2165" s="193"/>
      <c r="T2165" s="193"/>
      <c r="U2165" s="193"/>
      <c r="V2165" s="193"/>
    </row>
    <row r="2166" spans="1:22" ht="12.75" customHeight="1">
      <c r="A2166" s="214"/>
      <c r="B2166" s="215"/>
      <c r="C2166" s="215"/>
      <c r="D2166" s="215"/>
      <c r="E2166" s="215"/>
      <c r="F2166" s="215"/>
      <c r="G2166" s="215"/>
      <c r="H2166" s="215"/>
      <c r="I2166" s="215"/>
      <c r="J2166" s="215"/>
      <c r="K2166" s="216"/>
      <c r="L2166" s="193"/>
      <c r="M2166" s="193"/>
      <c r="N2166" s="193"/>
      <c r="O2166" s="193"/>
      <c r="P2166" s="193"/>
      <c r="Q2166" s="193"/>
      <c r="R2166" s="193"/>
      <c r="S2166" s="193"/>
      <c r="T2166" s="193"/>
      <c r="U2166" s="193"/>
      <c r="V2166" s="193"/>
    </row>
    <row r="2167" spans="1:22" ht="50.25" customHeight="1">
      <c r="A2167" s="545"/>
      <c r="B2167" s="546"/>
      <c r="C2167" s="546"/>
      <c r="D2167" s="546"/>
      <c r="E2167" s="546"/>
      <c r="F2167" s="546"/>
      <c r="G2167" s="546"/>
      <c r="H2167" s="546"/>
      <c r="I2167" s="546"/>
      <c r="J2167" s="193"/>
      <c r="K2167" s="217"/>
      <c r="L2167" s="193"/>
      <c r="M2167" s="193"/>
      <c r="N2167" s="193"/>
      <c r="O2167" s="193"/>
      <c r="P2167" s="193"/>
      <c r="Q2167" s="193"/>
      <c r="R2167" s="193"/>
      <c r="S2167" s="193"/>
      <c r="T2167" s="193"/>
      <c r="U2167" s="193"/>
      <c r="V2167" s="193"/>
    </row>
    <row r="2168" spans="1:22" ht="12.75" customHeight="1">
      <c r="A2168" s="547" t="s">
        <v>519</v>
      </c>
      <c r="B2168" s="546"/>
      <c r="C2168" s="546"/>
      <c r="D2168" s="219"/>
      <c r="E2168" s="219"/>
      <c r="F2168" s="548" t="s">
        <v>519</v>
      </c>
      <c r="G2168" s="546"/>
      <c r="H2168" s="546"/>
      <c r="I2168" s="219"/>
      <c r="J2168" s="193"/>
      <c r="K2168" s="217"/>
      <c r="L2168" s="193"/>
      <c r="M2168" s="193"/>
      <c r="N2168" s="193"/>
      <c r="O2168" s="193"/>
      <c r="P2168" s="193"/>
      <c r="Q2168" s="193"/>
      <c r="R2168" s="193"/>
      <c r="S2168" s="193"/>
      <c r="T2168" s="193"/>
      <c r="U2168" s="193"/>
      <c r="V2168" s="193"/>
    </row>
    <row r="2169" spans="1:22" ht="12.75" customHeight="1" thickBot="1">
      <c r="A2169" s="549" t="s">
        <v>520</v>
      </c>
      <c r="B2169" s="550"/>
      <c r="C2169" s="550"/>
      <c r="D2169" s="220"/>
      <c r="E2169" s="220"/>
      <c r="F2169" s="551" t="s">
        <v>520</v>
      </c>
      <c r="G2169" s="550"/>
      <c r="H2169" s="550"/>
      <c r="I2169" s="220"/>
      <c r="J2169" s="221"/>
      <c r="K2169" s="222"/>
      <c r="L2169" s="193"/>
      <c r="M2169" s="193"/>
      <c r="N2169" s="193"/>
      <c r="O2169" s="193"/>
      <c r="P2169" s="193"/>
      <c r="Q2169" s="193"/>
      <c r="R2169" s="193"/>
      <c r="S2169" s="193"/>
      <c r="T2169" s="193"/>
      <c r="U2169" s="193"/>
      <c r="V2169" s="193"/>
    </row>
    <row r="2170" spans="1:22" ht="12.75" customHeight="1">
      <c r="A2170" s="507" t="s">
        <v>508</v>
      </c>
      <c r="B2170" s="508"/>
      <c r="C2170" s="508"/>
      <c r="D2170" s="508"/>
      <c r="E2170" s="508"/>
      <c r="F2170" s="508"/>
      <c r="G2170" s="508"/>
      <c r="H2170" s="508"/>
      <c r="I2170" s="508"/>
      <c r="J2170" s="508"/>
      <c r="K2170" s="509"/>
      <c r="L2170" s="193"/>
      <c r="M2170" s="193"/>
      <c r="N2170" s="193"/>
      <c r="O2170" s="193"/>
      <c r="P2170" s="193"/>
      <c r="Q2170" s="193"/>
      <c r="R2170" s="193"/>
      <c r="S2170" s="193"/>
      <c r="T2170" s="193"/>
      <c r="U2170" s="193"/>
      <c r="V2170" s="193"/>
    </row>
    <row r="2171" spans="1:22" ht="12.75" customHeight="1" thickBot="1">
      <c r="A2171" s="510"/>
      <c r="B2171" s="511"/>
      <c r="C2171" s="511"/>
      <c r="D2171" s="511"/>
      <c r="E2171" s="511"/>
      <c r="F2171" s="511"/>
      <c r="G2171" s="511"/>
      <c r="H2171" s="511"/>
      <c r="I2171" s="511"/>
      <c r="J2171" s="511"/>
      <c r="K2171" s="512"/>
      <c r="L2171" s="193"/>
      <c r="M2171" s="193"/>
      <c r="N2171" s="193"/>
      <c r="O2171" s="193"/>
      <c r="P2171" s="193"/>
      <c r="Q2171" s="193"/>
      <c r="R2171" s="193"/>
      <c r="S2171" s="193"/>
      <c r="T2171" s="193"/>
      <c r="U2171" s="193"/>
      <c r="V2171" s="193"/>
    </row>
    <row r="2172" spans="1:22" ht="42" customHeight="1">
      <c r="A2172" s="195" t="s">
        <v>509</v>
      </c>
      <c r="B2172" s="513" t="str">
        <f>$B$3</f>
        <v>OPTIMIZACIÓN Y MEJORAMIENTO DE LOS SISTEMAS DE ACUEDUCTO EN EL ÁREA RURAL DEL MUNICIPIO DE TUNJA-BOYACÁ</v>
      </c>
      <c r="C2172" s="514"/>
      <c r="D2172" s="514"/>
      <c r="E2172" s="514"/>
      <c r="F2172" s="514"/>
      <c r="G2172" s="514"/>
      <c r="H2172" s="514"/>
      <c r="I2172" s="514"/>
      <c r="J2172" s="514"/>
      <c r="K2172" s="515"/>
      <c r="L2172" s="193"/>
      <c r="M2172" s="193"/>
      <c r="N2172" s="193"/>
      <c r="O2172" s="193"/>
      <c r="P2172" s="193"/>
      <c r="Q2172" s="193"/>
      <c r="R2172" s="193"/>
      <c r="S2172" s="193"/>
      <c r="T2172" s="193"/>
      <c r="U2172" s="193"/>
      <c r="V2172" s="193"/>
    </row>
    <row r="2173" spans="1:22" ht="12.75" customHeight="1">
      <c r="A2173" s="516" t="s">
        <v>510</v>
      </c>
      <c r="B2173" s="517"/>
      <c r="C2173" s="518"/>
      <c r="D2173" s="519"/>
      <c r="E2173" s="519"/>
      <c r="F2173" s="517"/>
      <c r="G2173" s="520" t="s">
        <v>511</v>
      </c>
      <c r="H2173" s="517"/>
      <c r="I2173" s="520"/>
      <c r="J2173" s="519"/>
      <c r="K2173" s="521"/>
      <c r="L2173" s="193"/>
      <c r="M2173" s="193"/>
      <c r="N2173" s="193"/>
      <c r="O2173" s="193"/>
      <c r="P2173" s="193"/>
      <c r="Q2173" s="193"/>
      <c r="R2173" s="193"/>
      <c r="S2173" s="193"/>
      <c r="T2173" s="193"/>
      <c r="U2173" s="193"/>
      <c r="V2173" s="193"/>
    </row>
    <row r="2174" spans="1:22" ht="39.75" customHeight="1" thickBot="1">
      <c r="A2174" s="196" t="s">
        <v>8</v>
      </c>
      <c r="B2174" s="522" t="s">
        <v>398</v>
      </c>
      <c r="C2174" s="523"/>
      <c r="D2174" s="524" t="s">
        <v>10</v>
      </c>
      <c r="E2174" s="525"/>
      <c r="F2174" s="523"/>
      <c r="G2174" s="526" t="s">
        <v>278</v>
      </c>
      <c r="H2174" s="525"/>
      <c r="I2174" s="525"/>
      <c r="J2174" s="197" t="s">
        <v>9</v>
      </c>
      <c r="K2174" s="198" t="s">
        <v>9</v>
      </c>
      <c r="L2174" s="193"/>
      <c r="M2174" s="193"/>
      <c r="N2174" s="193"/>
      <c r="O2174" s="193"/>
      <c r="P2174" s="193"/>
      <c r="Q2174" s="193"/>
      <c r="R2174" s="193"/>
      <c r="S2174" s="193"/>
      <c r="T2174" s="193"/>
      <c r="U2174" s="193"/>
      <c r="V2174" s="193"/>
    </row>
    <row r="2175" spans="1:22" ht="12.75" customHeight="1">
      <c r="A2175" s="527" t="s">
        <v>512</v>
      </c>
      <c r="B2175" s="528"/>
      <c r="C2175" s="531" t="s">
        <v>5</v>
      </c>
      <c r="D2175" s="533" t="s">
        <v>513</v>
      </c>
      <c r="E2175" s="534"/>
      <c r="F2175" s="530"/>
      <c r="G2175" s="531" t="s">
        <v>11</v>
      </c>
      <c r="H2175" s="535" t="s">
        <v>514</v>
      </c>
      <c r="I2175" s="511"/>
      <c r="J2175" s="511"/>
      <c r="K2175" s="512"/>
      <c r="L2175" s="193"/>
      <c r="M2175" s="193"/>
      <c r="N2175" s="193"/>
      <c r="O2175" s="193"/>
      <c r="P2175" s="193"/>
      <c r="Q2175" s="193"/>
      <c r="R2175" s="193"/>
      <c r="S2175" s="193"/>
      <c r="T2175" s="193"/>
      <c r="U2175" s="193"/>
      <c r="V2175" s="193"/>
    </row>
    <row r="2176" spans="1:22" ht="12.75" customHeight="1">
      <c r="A2176" s="510"/>
      <c r="B2176" s="528"/>
      <c r="C2176" s="558"/>
      <c r="D2176" s="226" t="s">
        <v>515</v>
      </c>
      <c r="E2176" s="226" t="s">
        <v>516</v>
      </c>
      <c r="F2176" s="226" t="s">
        <v>517</v>
      </c>
      <c r="G2176" s="558"/>
      <c r="H2176" s="536"/>
      <c r="I2176" s="534"/>
      <c r="J2176" s="534"/>
      <c r="K2176" s="537"/>
      <c r="L2176" s="193"/>
      <c r="M2176" s="193"/>
      <c r="N2176" s="193"/>
      <c r="O2176" s="193"/>
      <c r="P2176" s="193"/>
      <c r="Q2176" s="193"/>
      <c r="R2176" s="193"/>
      <c r="S2176" s="193"/>
      <c r="T2176" s="193"/>
      <c r="U2176" s="193"/>
      <c r="V2176" s="193"/>
    </row>
    <row r="2177" spans="1:22" ht="12.75" customHeight="1">
      <c r="A2177" s="538" t="s">
        <v>521</v>
      </c>
      <c r="B2177" s="539"/>
      <c r="C2177" s="201">
        <v>1</v>
      </c>
      <c r="D2177" s="202"/>
      <c r="E2177" s="203"/>
      <c r="F2177" s="229"/>
      <c r="G2177" s="237">
        <f>C2177</f>
        <v>1</v>
      </c>
      <c r="H2177" s="206"/>
      <c r="I2177" s="206"/>
      <c r="J2177" s="206"/>
      <c r="K2177" s="207"/>
      <c r="L2177" s="193"/>
      <c r="M2177" s="193"/>
      <c r="N2177" s="193"/>
      <c r="O2177" s="193"/>
      <c r="P2177" s="193"/>
      <c r="Q2177" s="193"/>
      <c r="R2177" s="193"/>
      <c r="S2177" s="193"/>
      <c r="T2177" s="193"/>
      <c r="U2177" s="193"/>
      <c r="V2177" s="193"/>
    </row>
    <row r="2178" spans="1:22" ht="12.75" customHeight="1">
      <c r="A2178" s="538"/>
      <c r="B2178" s="539"/>
      <c r="C2178" s="201"/>
      <c r="D2178" s="202"/>
      <c r="E2178" s="203"/>
      <c r="F2178" s="229"/>
      <c r="G2178" s="237"/>
      <c r="H2178" s="206"/>
      <c r="I2178" s="206"/>
      <c r="J2178" s="206"/>
      <c r="K2178" s="207"/>
      <c r="L2178" s="193"/>
      <c r="M2178" s="193"/>
      <c r="N2178" s="193"/>
      <c r="O2178" s="193"/>
      <c r="P2178" s="193"/>
      <c r="Q2178" s="193"/>
      <c r="R2178" s="193"/>
      <c r="S2178" s="193"/>
      <c r="T2178" s="193"/>
      <c r="U2178" s="193"/>
      <c r="V2178" s="193"/>
    </row>
    <row r="2179" spans="1:22" ht="15" customHeight="1">
      <c r="A2179" s="540"/>
      <c r="B2179" s="559"/>
      <c r="C2179" s="209"/>
      <c r="D2179" s="239"/>
      <c r="E2179" s="239"/>
      <c r="F2179" s="239"/>
      <c r="G2179" s="237"/>
      <c r="K2179" s="207"/>
    </row>
    <row r="2180" spans="1:22" ht="12.75" customHeight="1" thickBot="1">
      <c r="A2180" s="541" t="s">
        <v>11</v>
      </c>
      <c r="B2180" s="534"/>
      <c r="C2180" s="534"/>
      <c r="D2180" s="534"/>
      <c r="E2180" s="534"/>
      <c r="F2180" s="530"/>
      <c r="G2180" s="253">
        <f>ROUNDUP((SUM(G2177:G2179)),2)</f>
        <v>1</v>
      </c>
      <c r="H2180" s="199"/>
      <c r="I2180" s="212"/>
      <c r="J2180" s="212"/>
      <c r="K2180" s="213"/>
      <c r="L2180" s="193"/>
      <c r="N2180" s="193"/>
      <c r="O2180" s="193"/>
      <c r="P2180" s="193"/>
      <c r="Q2180" s="193"/>
      <c r="R2180" s="193"/>
      <c r="S2180" s="193"/>
      <c r="T2180" s="193"/>
      <c r="U2180" s="193"/>
      <c r="V2180" s="193"/>
    </row>
    <row r="2181" spans="1:22" ht="12.75" customHeight="1" thickBot="1">
      <c r="A2181" s="542"/>
      <c r="B2181" s="543"/>
      <c r="C2181" s="543"/>
      <c r="D2181" s="543"/>
      <c r="E2181" s="543"/>
      <c r="F2181" s="543"/>
      <c r="G2181" s="543"/>
      <c r="H2181" s="543"/>
      <c r="I2181" s="543"/>
      <c r="J2181" s="543"/>
      <c r="K2181" s="544"/>
      <c r="L2181" s="193"/>
      <c r="M2181" s="193"/>
      <c r="N2181" s="193"/>
      <c r="O2181" s="193"/>
      <c r="P2181" s="193"/>
      <c r="Q2181" s="193"/>
      <c r="R2181" s="193"/>
      <c r="S2181" s="193"/>
      <c r="T2181" s="193"/>
      <c r="U2181" s="193"/>
      <c r="V2181" s="193"/>
    </row>
    <row r="2182" spans="1:22" ht="12.75" customHeight="1">
      <c r="A2182" s="214"/>
      <c r="B2182" s="215"/>
      <c r="C2182" s="215"/>
      <c r="D2182" s="215"/>
      <c r="E2182" s="215"/>
      <c r="F2182" s="215"/>
      <c r="G2182" s="215"/>
      <c r="H2182" s="215"/>
      <c r="I2182" s="215"/>
      <c r="J2182" s="215"/>
      <c r="K2182" s="216"/>
      <c r="L2182" s="193"/>
      <c r="M2182" s="193"/>
      <c r="N2182" s="193"/>
      <c r="O2182" s="193"/>
      <c r="P2182" s="193"/>
      <c r="Q2182" s="193"/>
      <c r="R2182" s="193"/>
      <c r="S2182" s="193"/>
      <c r="T2182" s="193"/>
      <c r="U2182" s="193"/>
      <c r="V2182" s="193"/>
    </row>
    <row r="2183" spans="1:22" ht="50.25" customHeight="1">
      <c r="A2183" s="545"/>
      <c r="B2183" s="546"/>
      <c r="C2183" s="546"/>
      <c r="D2183" s="546"/>
      <c r="E2183" s="546"/>
      <c r="F2183" s="546"/>
      <c r="G2183" s="546"/>
      <c r="H2183" s="546"/>
      <c r="I2183" s="546"/>
      <c r="J2183" s="193"/>
      <c r="K2183" s="217"/>
      <c r="L2183" s="193"/>
      <c r="M2183" s="193"/>
      <c r="N2183" s="193"/>
      <c r="O2183" s="193"/>
      <c r="P2183" s="193"/>
      <c r="Q2183" s="193"/>
      <c r="R2183" s="193"/>
      <c r="S2183" s="193"/>
      <c r="T2183" s="193"/>
      <c r="U2183" s="193"/>
      <c r="V2183" s="193"/>
    </row>
    <row r="2184" spans="1:22" ht="12.75" customHeight="1">
      <c r="A2184" s="547" t="s">
        <v>519</v>
      </c>
      <c r="B2184" s="546"/>
      <c r="C2184" s="546"/>
      <c r="D2184" s="219"/>
      <c r="E2184" s="219"/>
      <c r="F2184" s="548" t="s">
        <v>519</v>
      </c>
      <c r="G2184" s="546"/>
      <c r="H2184" s="546"/>
      <c r="I2184" s="219"/>
      <c r="J2184" s="193"/>
      <c r="K2184" s="217"/>
      <c r="L2184" s="193"/>
      <c r="M2184" s="193"/>
      <c r="N2184" s="193"/>
      <c r="O2184" s="193"/>
      <c r="P2184" s="193"/>
      <c r="Q2184" s="193"/>
      <c r="R2184" s="193"/>
      <c r="S2184" s="193"/>
      <c r="T2184" s="193"/>
      <c r="U2184" s="193"/>
      <c r="V2184" s="193"/>
    </row>
    <row r="2185" spans="1:22" ht="12.75" customHeight="1" thickBot="1">
      <c r="A2185" s="549" t="s">
        <v>520</v>
      </c>
      <c r="B2185" s="550"/>
      <c r="C2185" s="550"/>
      <c r="D2185" s="220"/>
      <c r="E2185" s="220"/>
      <c r="F2185" s="551" t="s">
        <v>520</v>
      </c>
      <c r="G2185" s="550"/>
      <c r="H2185" s="550"/>
      <c r="I2185" s="220"/>
      <c r="J2185" s="221"/>
      <c r="K2185" s="222"/>
      <c r="L2185" s="193"/>
      <c r="M2185" s="193"/>
      <c r="N2185" s="193"/>
      <c r="O2185" s="193"/>
      <c r="P2185" s="193"/>
      <c r="Q2185" s="193"/>
      <c r="R2185" s="193"/>
      <c r="S2185" s="193"/>
      <c r="T2185" s="193"/>
      <c r="U2185" s="193"/>
      <c r="V2185" s="193"/>
    </row>
    <row r="2186" spans="1:22" ht="12.75" customHeight="1">
      <c r="A2186" s="507" t="s">
        <v>508</v>
      </c>
      <c r="B2186" s="508"/>
      <c r="C2186" s="508"/>
      <c r="D2186" s="508"/>
      <c r="E2186" s="508"/>
      <c r="F2186" s="508"/>
      <c r="G2186" s="508"/>
      <c r="H2186" s="508"/>
      <c r="I2186" s="508"/>
      <c r="J2186" s="508"/>
      <c r="K2186" s="509"/>
      <c r="L2186" s="193"/>
      <c r="M2186" s="193"/>
      <c r="N2186" s="193"/>
      <c r="O2186" s="193"/>
      <c r="P2186" s="193"/>
      <c r="Q2186" s="193"/>
      <c r="R2186" s="193"/>
      <c r="S2186" s="193"/>
      <c r="T2186" s="193"/>
      <c r="U2186" s="193"/>
      <c r="V2186" s="193"/>
    </row>
    <row r="2187" spans="1:22" ht="12.75" customHeight="1" thickBot="1">
      <c r="A2187" s="510"/>
      <c r="B2187" s="511"/>
      <c r="C2187" s="511"/>
      <c r="D2187" s="511"/>
      <c r="E2187" s="511"/>
      <c r="F2187" s="511"/>
      <c r="G2187" s="511"/>
      <c r="H2187" s="511"/>
      <c r="I2187" s="511"/>
      <c r="J2187" s="511"/>
      <c r="K2187" s="512"/>
      <c r="L2187" s="193"/>
      <c r="M2187" s="193"/>
      <c r="N2187" s="193"/>
      <c r="O2187" s="193"/>
      <c r="P2187" s="193"/>
      <c r="Q2187" s="193"/>
      <c r="R2187" s="193"/>
      <c r="S2187" s="193"/>
      <c r="T2187" s="193"/>
      <c r="U2187" s="193"/>
      <c r="V2187" s="193"/>
    </row>
    <row r="2188" spans="1:22" ht="42" customHeight="1">
      <c r="A2188" s="195" t="s">
        <v>509</v>
      </c>
      <c r="B2188" s="513" t="str">
        <f>$B$3</f>
        <v>OPTIMIZACIÓN Y MEJORAMIENTO DE LOS SISTEMAS DE ACUEDUCTO EN EL ÁREA RURAL DEL MUNICIPIO DE TUNJA-BOYACÁ</v>
      </c>
      <c r="C2188" s="514"/>
      <c r="D2188" s="514"/>
      <c r="E2188" s="514"/>
      <c r="F2188" s="514"/>
      <c r="G2188" s="514"/>
      <c r="H2188" s="514"/>
      <c r="I2188" s="514"/>
      <c r="J2188" s="514"/>
      <c r="K2188" s="515"/>
      <c r="L2188" s="193"/>
      <c r="M2188" s="193"/>
      <c r="N2188" s="193"/>
      <c r="O2188" s="193"/>
      <c r="P2188" s="193"/>
      <c r="Q2188" s="193"/>
      <c r="R2188" s="193"/>
      <c r="S2188" s="193"/>
      <c r="T2188" s="193"/>
      <c r="U2188" s="193"/>
      <c r="V2188" s="193"/>
    </row>
    <row r="2189" spans="1:22" ht="12.75" customHeight="1">
      <c r="A2189" s="516" t="s">
        <v>510</v>
      </c>
      <c r="B2189" s="517"/>
      <c r="C2189" s="518"/>
      <c r="D2189" s="519"/>
      <c r="E2189" s="519"/>
      <c r="F2189" s="517"/>
      <c r="G2189" s="520" t="s">
        <v>511</v>
      </c>
      <c r="H2189" s="517"/>
      <c r="I2189" s="520"/>
      <c r="J2189" s="519"/>
      <c r="K2189" s="521"/>
      <c r="L2189" s="193"/>
      <c r="M2189" s="193"/>
      <c r="N2189" s="193"/>
      <c r="O2189" s="193"/>
      <c r="P2189" s="193"/>
      <c r="Q2189" s="193"/>
      <c r="R2189" s="193"/>
      <c r="S2189" s="193"/>
      <c r="T2189" s="193"/>
      <c r="U2189" s="193"/>
      <c r="V2189" s="193"/>
    </row>
    <row r="2190" spans="1:22" ht="39.75" customHeight="1" thickBot="1">
      <c r="A2190" s="196" t="s">
        <v>8</v>
      </c>
      <c r="B2190" s="522" t="s">
        <v>399</v>
      </c>
      <c r="C2190" s="523"/>
      <c r="D2190" s="524" t="s">
        <v>10</v>
      </c>
      <c r="E2190" s="525"/>
      <c r="F2190" s="523"/>
      <c r="G2190" s="526" t="s">
        <v>280</v>
      </c>
      <c r="H2190" s="525"/>
      <c r="I2190" s="525"/>
      <c r="J2190" s="197" t="s">
        <v>9</v>
      </c>
      <c r="K2190" s="198" t="s">
        <v>9</v>
      </c>
      <c r="L2190" s="193"/>
      <c r="M2190" s="193"/>
      <c r="N2190" s="193"/>
      <c r="O2190" s="193"/>
      <c r="P2190" s="193"/>
      <c r="Q2190" s="193"/>
      <c r="R2190" s="193"/>
      <c r="S2190" s="193"/>
      <c r="T2190" s="193"/>
      <c r="U2190" s="193"/>
      <c r="V2190" s="193"/>
    </row>
    <row r="2191" spans="1:22" ht="12.75" customHeight="1">
      <c r="A2191" s="527" t="s">
        <v>512</v>
      </c>
      <c r="B2191" s="528"/>
      <c r="C2191" s="531" t="s">
        <v>5</v>
      </c>
      <c r="D2191" s="533" t="s">
        <v>513</v>
      </c>
      <c r="E2191" s="534"/>
      <c r="F2191" s="530"/>
      <c r="G2191" s="531" t="s">
        <v>11</v>
      </c>
      <c r="H2191" s="535" t="s">
        <v>514</v>
      </c>
      <c r="I2191" s="511"/>
      <c r="J2191" s="511"/>
      <c r="K2191" s="512"/>
      <c r="L2191" s="193"/>
      <c r="M2191" s="193"/>
      <c r="N2191" s="193"/>
      <c r="O2191" s="193"/>
      <c r="P2191" s="193"/>
      <c r="Q2191" s="193"/>
      <c r="R2191" s="193"/>
      <c r="S2191" s="193"/>
      <c r="T2191" s="193"/>
      <c r="U2191" s="193"/>
      <c r="V2191" s="193"/>
    </row>
    <row r="2192" spans="1:22" ht="12.75" customHeight="1">
      <c r="A2192" s="510"/>
      <c r="B2192" s="528"/>
      <c r="C2192" s="558"/>
      <c r="D2192" s="226" t="s">
        <v>515</v>
      </c>
      <c r="E2192" s="226" t="s">
        <v>516</v>
      </c>
      <c r="F2192" s="226" t="s">
        <v>517</v>
      </c>
      <c r="G2192" s="558"/>
      <c r="H2192" s="536"/>
      <c r="I2192" s="534"/>
      <c r="J2192" s="534"/>
      <c r="K2192" s="537"/>
      <c r="L2192" s="193"/>
      <c r="M2192" s="193"/>
      <c r="N2192" s="193"/>
      <c r="O2192" s="193"/>
      <c r="P2192" s="193"/>
      <c r="Q2192" s="193"/>
      <c r="R2192" s="193"/>
      <c r="S2192" s="193"/>
      <c r="T2192" s="193"/>
      <c r="U2192" s="193"/>
      <c r="V2192" s="193"/>
    </row>
    <row r="2193" spans="1:22" ht="12.75" customHeight="1">
      <c r="A2193" s="538" t="s">
        <v>522</v>
      </c>
      <c r="B2193" s="539"/>
      <c r="C2193" s="201">
        <v>2</v>
      </c>
      <c r="D2193" s="202"/>
      <c r="E2193" s="203"/>
      <c r="F2193" s="229"/>
      <c r="G2193" s="237">
        <f>C2193</f>
        <v>2</v>
      </c>
      <c r="H2193" s="206"/>
      <c r="I2193" s="206"/>
      <c r="J2193" s="206"/>
      <c r="K2193" s="207"/>
      <c r="L2193" s="193"/>
      <c r="M2193" s="193"/>
      <c r="N2193" s="193"/>
      <c r="O2193" s="193"/>
      <c r="P2193" s="193"/>
      <c r="Q2193" s="193"/>
      <c r="R2193" s="193"/>
      <c r="S2193" s="193"/>
      <c r="T2193" s="193"/>
      <c r="U2193" s="193"/>
      <c r="V2193" s="193"/>
    </row>
    <row r="2194" spans="1:22" ht="12.75" customHeight="1">
      <c r="A2194" s="538"/>
      <c r="B2194" s="539"/>
      <c r="C2194" s="201"/>
      <c r="D2194" s="202"/>
      <c r="E2194" s="203"/>
      <c r="F2194" s="229"/>
      <c r="G2194" s="237"/>
      <c r="H2194" s="206"/>
      <c r="I2194" s="206"/>
      <c r="J2194" s="206"/>
      <c r="K2194" s="207"/>
      <c r="L2194" s="193"/>
      <c r="M2194" s="193"/>
      <c r="N2194" s="193"/>
      <c r="O2194" s="193"/>
      <c r="P2194" s="193"/>
      <c r="Q2194" s="193"/>
      <c r="R2194" s="193"/>
      <c r="S2194" s="193"/>
      <c r="T2194" s="193"/>
      <c r="U2194" s="193"/>
      <c r="V2194" s="193"/>
    </row>
    <row r="2195" spans="1:22" ht="15" customHeight="1">
      <c r="A2195" s="540"/>
      <c r="B2195" s="559"/>
      <c r="C2195" s="209"/>
      <c r="D2195" s="239"/>
      <c r="E2195" s="239"/>
      <c r="F2195" s="239"/>
      <c r="G2195" s="237"/>
      <c r="K2195" s="207"/>
    </row>
    <row r="2196" spans="1:22" ht="12.75" customHeight="1" thickBot="1">
      <c r="A2196" s="541" t="s">
        <v>11</v>
      </c>
      <c r="B2196" s="534"/>
      <c r="C2196" s="534"/>
      <c r="D2196" s="534"/>
      <c r="E2196" s="534"/>
      <c r="F2196" s="530"/>
      <c r="G2196" s="253">
        <f>ROUNDUP((SUM(G2193:G2195)),2)</f>
        <v>2</v>
      </c>
      <c r="H2196" s="199"/>
      <c r="I2196" s="212"/>
      <c r="J2196" s="212"/>
      <c r="K2196" s="213"/>
      <c r="L2196" s="193"/>
      <c r="N2196" s="193"/>
      <c r="O2196" s="193"/>
      <c r="P2196" s="193"/>
      <c r="Q2196" s="193"/>
      <c r="R2196" s="193"/>
      <c r="S2196" s="193"/>
      <c r="T2196" s="193"/>
      <c r="U2196" s="193"/>
      <c r="V2196" s="193"/>
    </row>
    <row r="2197" spans="1:22" ht="12.75" customHeight="1" thickBot="1">
      <c r="A2197" s="542"/>
      <c r="B2197" s="543"/>
      <c r="C2197" s="543"/>
      <c r="D2197" s="543"/>
      <c r="E2197" s="543"/>
      <c r="F2197" s="543"/>
      <c r="G2197" s="543"/>
      <c r="H2197" s="543"/>
      <c r="I2197" s="543"/>
      <c r="J2197" s="543"/>
      <c r="K2197" s="544"/>
      <c r="L2197" s="193"/>
      <c r="M2197" s="193"/>
      <c r="N2197" s="193"/>
      <c r="O2197" s="193"/>
      <c r="P2197" s="193"/>
      <c r="Q2197" s="193"/>
      <c r="R2197" s="193"/>
      <c r="S2197" s="193"/>
      <c r="T2197" s="193"/>
      <c r="U2197" s="193"/>
      <c r="V2197" s="193"/>
    </row>
    <row r="2198" spans="1:22" ht="12.75" customHeight="1">
      <c r="A2198" s="214"/>
      <c r="B2198" s="215"/>
      <c r="C2198" s="215"/>
      <c r="D2198" s="215"/>
      <c r="E2198" s="215"/>
      <c r="F2198" s="215"/>
      <c r="G2198" s="215"/>
      <c r="H2198" s="215"/>
      <c r="I2198" s="215"/>
      <c r="J2198" s="215"/>
      <c r="K2198" s="216"/>
      <c r="L2198" s="193"/>
      <c r="M2198" s="193"/>
      <c r="N2198" s="193"/>
      <c r="O2198" s="193"/>
      <c r="P2198" s="193"/>
      <c r="Q2198" s="193"/>
      <c r="R2198" s="193"/>
      <c r="S2198" s="193"/>
      <c r="T2198" s="193"/>
      <c r="U2198" s="193"/>
      <c r="V2198" s="193"/>
    </row>
    <row r="2199" spans="1:22" ht="50.25" customHeight="1">
      <c r="A2199" s="545"/>
      <c r="B2199" s="546"/>
      <c r="C2199" s="546"/>
      <c r="D2199" s="546"/>
      <c r="E2199" s="546"/>
      <c r="F2199" s="546"/>
      <c r="G2199" s="546"/>
      <c r="H2199" s="546"/>
      <c r="I2199" s="546"/>
      <c r="J2199" s="193"/>
      <c r="K2199" s="217"/>
      <c r="L2199" s="193"/>
      <c r="M2199" s="193"/>
      <c r="N2199" s="193"/>
      <c r="O2199" s="193"/>
      <c r="P2199" s="193"/>
      <c r="Q2199" s="193"/>
      <c r="R2199" s="193"/>
      <c r="S2199" s="193"/>
      <c r="T2199" s="193"/>
      <c r="U2199" s="193"/>
      <c r="V2199" s="193"/>
    </row>
    <row r="2200" spans="1:22" ht="12.75" customHeight="1">
      <c r="A2200" s="547" t="s">
        <v>519</v>
      </c>
      <c r="B2200" s="546"/>
      <c r="C2200" s="546"/>
      <c r="D2200" s="219"/>
      <c r="E2200" s="219"/>
      <c r="F2200" s="548" t="s">
        <v>519</v>
      </c>
      <c r="G2200" s="546"/>
      <c r="H2200" s="546"/>
      <c r="I2200" s="219"/>
      <c r="J2200" s="193"/>
      <c r="K2200" s="217"/>
      <c r="L2200" s="193"/>
      <c r="M2200" s="193"/>
      <c r="N2200" s="193"/>
      <c r="O2200" s="193"/>
      <c r="P2200" s="193"/>
      <c r="Q2200" s="193"/>
      <c r="R2200" s="193"/>
      <c r="S2200" s="193"/>
      <c r="T2200" s="193"/>
      <c r="U2200" s="193"/>
      <c r="V2200" s="193"/>
    </row>
    <row r="2201" spans="1:22" ht="12.75" customHeight="1" thickBot="1">
      <c r="A2201" s="549" t="s">
        <v>520</v>
      </c>
      <c r="B2201" s="550"/>
      <c r="C2201" s="550"/>
      <c r="D2201" s="220"/>
      <c r="E2201" s="220"/>
      <c r="F2201" s="551" t="s">
        <v>520</v>
      </c>
      <c r="G2201" s="550"/>
      <c r="H2201" s="550"/>
      <c r="I2201" s="220"/>
      <c r="J2201" s="221"/>
      <c r="K2201" s="222"/>
      <c r="L2201" s="193"/>
      <c r="M2201" s="193"/>
      <c r="N2201" s="193"/>
      <c r="O2201" s="193"/>
      <c r="P2201" s="193"/>
      <c r="Q2201" s="193"/>
      <c r="R2201" s="193"/>
      <c r="S2201" s="193"/>
      <c r="T2201" s="193"/>
      <c r="U2201" s="193"/>
      <c r="V2201" s="193"/>
    </row>
    <row r="2202" spans="1:22" ht="12.75" customHeight="1">
      <c r="A2202" s="507" t="s">
        <v>508</v>
      </c>
      <c r="B2202" s="508"/>
      <c r="C2202" s="508"/>
      <c r="D2202" s="508"/>
      <c r="E2202" s="508"/>
      <c r="F2202" s="508"/>
      <c r="G2202" s="508"/>
      <c r="H2202" s="508"/>
      <c r="I2202" s="508"/>
      <c r="J2202" s="508"/>
      <c r="K2202" s="509"/>
      <c r="L2202" s="193"/>
      <c r="M2202" s="193"/>
      <c r="N2202" s="193"/>
      <c r="O2202" s="193"/>
      <c r="P2202" s="193"/>
      <c r="Q2202" s="193"/>
      <c r="R2202" s="193"/>
      <c r="S2202" s="193"/>
      <c r="T2202" s="193"/>
      <c r="U2202" s="193"/>
      <c r="V2202" s="193"/>
    </row>
    <row r="2203" spans="1:22" ht="12.75" customHeight="1" thickBot="1">
      <c r="A2203" s="510"/>
      <c r="B2203" s="511"/>
      <c r="C2203" s="511"/>
      <c r="D2203" s="511"/>
      <c r="E2203" s="511"/>
      <c r="F2203" s="511"/>
      <c r="G2203" s="511"/>
      <c r="H2203" s="511"/>
      <c r="I2203" s="511"/>
      <c r="J2203" s="511"/>
      <c r="K2203" s="512"/>
      <c r="L2203" s="193"/>
      <c r="M2203" s="193"/>
      <c r="N2203" s="193"/>
      <c r="O2203" s="193"/>
      <c r="P2203" s="193"/>
      <c r="Q2203" s="193"/>
      <c r="R2203" s="193"/>
      <c r="S2203" s="193"/>
      <c r="T2203" s="193"/>
      <c r="U2203" s="193"/>
      <c r="V2203" s="193"/>
    </row>
    <row r="2204" spans="1:22" ht="42" customHeight="1">
      <c r="A2204" s="195" t="s">
        <v>509</v>
      </c>
      <c r="B2204" s="513" t="str">
        <f>$B$3</f>
        <v>OPTIMIZACIÓN Y MEJORAMIENTO DE LOS SISTEMAS DE ACUEDUCTO EN EL ÁREA RURAL DEL MUNICIPIO DE TUNJA-BOYACÁ</v>
      </c>
      <c r="C2204" s="514"/>
      <c r="D2204" s="514"/>
      <c r="E2204" s="514"/>
      <c r="F2204" s="514"/>
      <c r="G2204" s="514"/>
      <c r="H2204" s="514"/>
      <c r="I2204" s="514"/>
      <c r="J2204" s="514"/>
      <c r="K2204" s="515"/>
      <c r="L2204" s="193"/>
      <c r="M2204" s="193"/>
      <c r="N2204" s="193"/>
      <c r="O2204" s="193"/>
      <c r="P2204" s="193"/>
      <c r="Q2204" s="193"/>
      <c r="R2204" s="193"/>
      <c r="S2204" s="193"/>
      <c r="T2204" s="193"/>
      <c r="U2204" s="193"/>
      <c r="V2204" s="193"/>
    </row>
    <row r="2205" spans="1:22" ht="12.75" customHeight="1">
      <c r="A2205" s="516" t="s">
        <v>510</v>
      </c>
      <c r="B2205" s="517"/>
      <c r="C2205" s="518"/>
      <c r="D2205" s="519"/>
      <c r="E2205" s="519"/>
      <c r="F2205" s="517"/>
      <c r="G2205" s="520" t="s">
        <v>511</v>
      </c>
      <c r="H2205" s="517"/>
      <c r="I2205" s="520"/>
      <c r="J2205" s="519"/>
      <c r="K2205" s="521"/>
      <c r="L2205" s="193"/>
      <c r="M2205" s="193"/>
      <c r="N2205" s="193"/>
      <c r="O2205" s="193"/>
      <c r="P2205" s="193"/>
      <c r="Q2205" s="193"/>
      <c r="R2205" s="193"/>
      <c r="S2205" s="193"/>
      <c r="T2205" s="193"/>
      <c r="U2205" s="193"/>
      <c r="V2205" s="193"/>
    </row>
    <row r="2206" spans="1:22" ht="39.75" customHeight="1" thickBot="1">
      <c r="A2206" s="196" t="s">
        <v>8</v>
      </c>
      <c r="B2206" s="522" t="s">
        <v>400</v>
      </c>
      <c r="C2206" s="523"/>
      <c r="D2206" s="524" t="s">
        <v>10</v>
      </c>
      <c r="E2206" s="525"/>
      <c r="F2206" s="523"/>
      <c r="G2206" s="526" t="s">
        <v>296</v>
      </c>
      <c r="H2206" s="525"/>
      <c r="I2206" s="525"/>
      <c r="J2206" s="197" t="s">
        <v>9</v>
      </c>
      <c r="K2206" s="198" t="s">
        <v>9</v>
      </c>
      <c r="L2206" s="193"/>
      <c r="M2206" s="193"/>
      <c r="N2206" s="193"/>
      <c r="O2206" s="193"/>
      <c r="P2206" s="193"/>
      <c r="Q2206" s="193"/>
      <c r="R2206" s="193"/>
      <c r="S2206" s="193"/>
      <c r="T2206" s="193"/>
      <c r="U2206" s="193"/>
      <c r="V2206" s="193"/>
    </row>
    <row r="2207" spans="1:22" ht="12.75" customHeight="1">
      <c r="A2207" s="527" t="s">
        <v>512</v>
      </c>
      <c r="B2207" s="528"/>
      <c r="C2207" s="531" t="s">
        <v>5</v>
      </c>
      <c r="D2207" s="533" t="s">
        <v>513</v>
      </c>
      <c r="E2207" s="534"/>
      <c r="F2207" s="530"/>
      <c r="G2207" s="531" t="s">
        <v>11</v>
      </c>
      <c r="H2207" s="535" t="s">
        <v>514</v>
      </c>
      <c r="I2207" s="511"/>
      <c r="J2207" s="511"/>
      <c r="K2207" s="512"/>
      <c r="L2207" s="193"/>
      <c r="M2207" s="193"/>
      <c r="N2207" s="193"/>
      <c r="O2207" s="193"/>
      <c r="P2207" s="193"/>
      <c r="Q2207" s="193"/>
      <c r="R2207" s="193"/>
      <c r="S2207" s="193"/>
      <c r="T2207" s="193"/>
      <c r="U2207" s="193"/>
      <c r="V2207" s="193"/>
    </row>
    <row r="2208" spans="1:22" ht="12.75" customHeight="1">
      <c r="A2208" s="510"/>
      <c r="B2208" s="528"/>
      <c r="C2208" s="558"/>
      <c r="D2208" s="226" t="s">
        <v>515</v>
      </c>
      <c r="E2208" s="226" t="s">
        <v>516</v>
      </c>
      <c r="F2208" s="226" t="s">
        <v>517</v>
      </c>
      <c r="G2208" s="558"/>
      <c r="H2208" s="536"/>
      <c r="I2208" s="534"/>
      <c r="J2208" s="534"/>
      <c r="K2208" s="537"/>
      <c r="L2208" s="193"/>
      <c r="M2208" s="193"/>
      <c r="N2208" s="193"/>
      <c r="O2208" s="193"/>
      <c r="P2208" s="193"/>
      <c r="Q2208" s="193"/>
      <c r="R2208" s="193"/>
      <c r="S2208" s="193"/>
      <c r="T2208" s="193"/>
      <c r="U2208" s="193"/>
      <c r="V2208" s="193"/>
    </row>
    <row r="2209" spans="1:22" ht="12.75" customHeight="1">
      <c r="A2209" s="538" t="s">
        <v>545</v>
      </c>
      <c r="B2209" s="539"/>
      <c r="C2209" s="201">
        <v>1</v>
      </c>
      <c r="D2209" s="202"/>
      <c r="E2209" s="203"/>
      <c r="F2209" s="229"/>
      <c r="G2209" s="237">
        <f>C2209</f>
        <v>1</v>
      </c>
      <c r="H2209" s="206"/>
      <c r="I2209" s="206"/>
      <c r="J2209" s="206"/>
      <c r="K2209" s="207"/>
      <c r="L2209" s="193"/>
      <c r="M2209" s="193"/>
      <c r="N2209" s="193"/>
      <c r="O2209" s="193"/>
      <c r="P2209" s="193"/>
      <c r="Q2209" s="193"/>
      <c r="R2209" s="193"/>
      <c r="S2209" s="193"/>
      <c r="T2209" s="193"/>
      <c r="U2209" s="193"/>
      <c r="V2209" s="193"/>
    </row>
    <row r="2210" spans="1:22" ht="12.75" customHeight="1">
      <c r="A2210" s="538"/>
      <c r="B2210" s="539"/>
      <c r="C2210" s="201"/>
      <c r="D2210" s="202"/>
      <c r="E2210" s="203"/>
      <c r="F2210" s="229"/>
      <c r="G2210" s="237"/>
      <c r="H2210" s="206"/>
      <c r="I2210" s="206"/>
      <c r="J2210" s="206"/>
      <c r="K2210" s="207"/>
      <c r="L2210" s="193"/>
      <c r="M2210" s="193"/>
      <c r="N2210" s="193"/>
      <c r="O2210" s="193"/>
      <c r="P2210" s="193"/>
      <c r="Q2210" s="193"/>
      <c r="R2210" s="193"/>
      <c r="S2210" s="193"/>
      <c r="T2210" s="193"/>
      <c r="U2210" s="193"/>
      <c r="V2210" s="193"/>
    </row>
    <row r="2211" spans="1:22" ht="15" customHeight="1">
      <c r="A2211" s="540"/>
      <c r="B2211" s="559"/>
      <c r="C2211" s="209"/>
      <c r="D2211" s="239"/>
      <c r="E2211" s="239"/>
      <c r="F2211" s="239"/>
      <c r="G2211" s="237"/>
      <c r="K2211" s="207"/>
    </row>
    <row r="2212" spans="1:22" ht="12.75" customHeight="1" thickBot="1">
      <c r="A2212" s="541" t="s">
        <v>11</v>
      </c>
      <c r="B2212" s="534"/>
      <c r="C2212" s="534"/>
      <c r="D2212" s="534"/>
      <c r="E2212" s="534"/>
      <c r="F2212" s="530"/>
      <c r="G2212" s="253">
        <f>ROUNDUP((SUM(G2209:G2211)),2)</f>
        <v>1</v>
      </c>
      <c r="H2212" s="199"/>
      <c r="I2212" s="212"/>
      <c r="J2212" s="212"/>
      <c r="K2212" s="213"/>
      <c r="L2212" s="193"/>
      <c r="N2212" s="193"/>
      <c r="O2212" s="193"/>
      <c r="P2212" s="193"/>
      <c r="Q2212" s="193"/>
      <c r="R2212" s="193"/>
      <c r="S2212" s="193"/>
      <c r="T2212" s="193"/>
      <c r="U2212" s="193"/>
      <c r="V2212" s="193"/>
    </row>
    <row r="2213" spans="1:22" ht="12.75" customHeight="1" thickBot="1">
      <c r="A2213" s="542"/>
      <c r="B2213" s="543"/>
      <c r="C2213" s="543"/>
      <c r="D2213" s="543"/>
      <c r="E2213" s="543"/>
      <c r="F2213" s="543"/>
      <c r="G2213" s="543"/>
      <c r="H2213" s="543"/>
      <c r="I2213" s="543"/>
      <c r="J2213" s="543"/>
      <c r="K2213" s="544"/>
      <c r="L2213" s="193"/>
      <c r="M2213" s="193"/>
      <c r="N2213" s="193"/>
      <c r="O2213" s="193"/>
      <c r="P2213" s="193"/>
      <c r="Q2213" s="193"/>
      <c r="R2213" s="193"/>
      <c r="S2213" s="193"/>
      <c r="T2213" s="193"/>
      <c r="U2213" s="193"/>
      <c r="V2213" s="193"/>
    </row>
    <row r="2214" spans="1:22" ht="12.75" customHeight="1">
      <c r="A2214" s="214"/>
      <c r="B2214" s="215"/>
      <c r="C2214" s="215"/>
      <c r="D2214" s="215"/>
      <c r="E2214" s="215"/>
      <c r="F2214" s="215"/>
      <c r="G2214" s="215"/>
      <c r="H2214" s="215"/>
      <c r="I2214" s="215"/>
      <c r="J2214" s="215"/>
      <c r="K2214" s="216"/>
      <c r="L2214" s="193"/>
      <c r="M2214" s="193"/>
      <c r="N2214" s="193"/>
      <c r="O2214" s="193"/>
      <c r="P2214" s="193"/>
      <c r="Q2214" s="193"/>
      <c r="R2214" s="193"/>
      <c r="S2214" s="193"/>
      <c r="T2214" s="193"/>
      <c r="U2214" s="193"/>
      <c r="V2214" s="193"/>
    </row>
    <row r="2215" spans="1:22" ht="50.25" customHeight="1">
      <c r="A2215" s="545"/>
      <c r="B2215" s="546"/>
      <c r="C2215" s="546"/>
      <c r="D2215" s="546"/>
      <c r="E2215" s="546"/>
      <c r="F2215" s="546"/>
      <c r="G2215" s="546"/>
      <c r="H2215" s="546"/>
      <c r="I2215" s="546"/>
      <c r="J2215" s="193"/>
      <c r="K2215" s="217"/>
      <c r="L2215" s="193"/>
      <c r="M2215" s="193"/>
      <c r="N2215" s="193"/>
      <c r="O2215" s="193"/>
      <c r="P2215" s="193"/>
      <c r="Q2215" s="193"/>
      <c r="R2215" s="193"/>
      <c r="S2215" s="193"/>
      <c r="T2215" s="193"/>
      <c r="U2215" s="193"/>
      <c r="V2215" s="193"/>
    </row>
    <row r="2216" spans="1:22" ht="12.75" customHeight="1">
      <c r="A2216" s="547" t="s">
        <v>519</v>
      </c>
      <c r="B2216" s="546"/>
      <c r="C2216" s="546"/>
      <c r="D2216" s="219"/>
      <c r="E2216" s="219"/>
      <c r="F2216" s="548" t="s">
        <v>519</v>
      </c>
      <c r="G2216" s="546"/>
      <c r="H2216" s="546"/>
      <c r="I2216" s="219"/>
      <c r="J2216" s="193"/>
      <c r="K2216" s="217"/>
      <c r="L2216" s="193"/>
      <c r="M2216" s="193"/>
      <c r="N2216" s="193"/>
      <c r="O2216" s="193"/>
      <c r="P2216" s="193"/>
      <c r="Q2216" s="193"/>
      <c r="R2216" s="193"/>
      <c r="S2216" s="193"/>
      <c r="T2216" s="193"/>
      <c r="U2216" s="193"/>
      <c r="V2216" s="193"/>
    </row>
    <row r="2217" spans="1:22" ht="12.75" customHeight="1" thickBot="1">
      <c r="A2217" s="549" t="s">
        <v>520</v>
      </c>
      <c r="B2217" s="550"/>
      <c r="C2217" s="550"/>
      <c r="D2217" s="220"/>
      <c r="E2217" s="220"/>
      <c r="F2217" s="551" t="s">
        <v>520</v>
      </c>
      <c r="G2217" s="550"/>
      <c r="H2217" s="550"/>
      <c r="I2217" s="220"/>
      <c r="J2217" s="221"/>
      <c r="K2217" s="222"/>
      <c r="L2217" s="193"/>
      <c r="M2217" s="193"/>
      <c r="N2217" s="193"/>
      <c r="O2217" s="193"/>
      <c r="P2217" s="193"/>
      <c r="Q2217" s="193"/>
      <c r="R2217" s="193"/>
      <c r="S2217" s="193"/>
      <c r="T2217" s="193"/>
      <c r="U2217" s="193"/>
      <c r="V2217" s="193"/>
    </row>
    <row r="2218" spans="1:22" ht="12.75" customHeight="1">
      <c r="A2218" s="507" t="s">
        <v>508</v>
      </c>
      <c r="B2218" s="508"/>
      <c r="C2218" s="508"/>
      <c r="D2218" s="508"/>
      <c r="E2218" s="508"/>
      <c r="F2218" s="508"/>
      <c r="G2218" s="508"/>
      <c r="H2218" s="508"/>
      <c r="I2218" s="508"/>
      <c r="J2218" s="508"/>
      <c r="K2218" s="509"/>
      <c r="L2218" s="193"/>
      <c r="M2218" s="193"/>
      <c r="N2218" s="193"/>
      <c r="O2218" s="193"/>
      <c r="P2218" s="193"/>
      <c r="Q2218" s="193"/>
      <c r="R2218" s="193"/>
      <c r="S2218" s="193"/>
      <c r="T2218" s="193"/>
      <c r="U2218" s="193"/>
      <c r="V2218" s="193"/>
    </row>
    <row r="2219" spans="1:22" ht="12.75" customHeight="1" thickBot="1">
      <c r="A2219" s="510"/>
      <c r="B2219" s="511"/>
      <c r="C2219" s="511"/>
      <c r="D2219" s="511"/>
      <c r="E2219" s="511"/>
      <c r="F2219" s="511"/>
      <c r="G2219" s="511"/>
      <c r="H2219" s="511"/>
      <c r="I2219" s="511"/>
      <c r="J2219" s="511"/>
      <c r="K2219" s="512"/>
      <c r="L2219" s="193"/>
      <c r="M2219" s="193"/>
      <c r="N2219" s="193"/>
      <c r="O2219" s="193"/>
      <c r="P2219" s="193"/>
      <c r="Q2219" s="193"/>
      <c r="R2219" s="193"/>
      <c r="S2219" s="193"/>
      <c r="T2219" s="193"/>
      <c r="U2219" s="193"/>
      <c r="V2219" s="193"/>
    </row>
    <row r="2220" spans="1:22" ht="42" customHeight="1">
      <c r="A2220" s="195" t="s">
        <v>509</v>
      </c>
      <c r="B2220" s="513" t="str">
        <f>$B$3</f>
        <v>OPTIMIZACIÓN Y MEJORAMIENTO DE LOS SISTEMAS DE ACUEDUCTO EN EL ÁREA RURAL DEL MUNICIPIO DE TUNJA-BOYACÁ</v>
      </c>
      <c r="C2220" s="514"/>
      <c r="D2220" s="514"/>
      <c r="E2220" s="514"/>
      <c r="F2220" s="514"/>
      <c r="G2220" s="514"/>
      <c r="H2220" s="514"/>
      <c r="I2220" s="514"/>
      <c r="J2220" s="514"/>
      <c r="K2220" s="515"/>
      <c r="L2220" s="193"/>
      <c r="M2220" s="193"/>
      <c r="N2220" s="193"/>
      <c r="O2220" s="193"/>
      <c r="P2220" s="193"/>
      <c r="Q2220" s="193"/>
      <c r="R2220" s="193"/>
      <c r="S2220" s="193"/>
      <c r="T2220" s="193"/>
      <c r="U2220" s="193"/>
      <c r="V2220" s="193"/>
    </row>
    <row r="2221" spans="1:22" ht="12.75" customHeight="1">
      <c r="A2221" s="516" t="s">
        <v>510</v>
      </c>
      <c r="B2221" s="517"/>
      <c r="C2221" s="518"/>
      <c r="D2221" s="519"/>
      <c r="E2221" s="519"/>
      <c r="F2221" s="517"/>
      <c r="G2221" s="520" t="s">
        <v>511</v>
      </c>
      <c r="H2221" s="517"/>
      <c r="I2221" s="520"/>
      <c r="J2221" s="519"/>
      <c r="K2221" s="521"/>
      <c r="L2221" s="193"/>
      <c r="M2221" s="193"/>
      <c r="N2221" s="193"/>
      <c r="O2221" s="193"/>
      <c r="P2221" s="193"/>
      <c r="Q2221" s="193"/>
      <c r="R2221" s="193"/>
      <c r="S2221" s="193"/>
      <c r="T2221" s="193"/>
      <c r="U2221" s="193"/>
      <c r="V2221" s="193"/>
    </row>
    <row r="2222" spans="1:22" ht="39.75" customHeight="1" thickBot="1">
      <c r="A2222" s="196" t="s">
        <v>8</v>
      </c>
      <c r="B2222" s="522" t="s">
        <v>454</v>
      </c>
      <c r="C2222" s="523"/>
      <c r="D2222" s="524" t="s">
        <v>10</v>
      </c>
      <c r="E2222" s="525"/>
      <c r="F2222" s="523"/>
      <c r="G2222" s="526" t="s">
        <v>332</v>
      </c>
      <c r="H2222" s="525"/>
      <c r="I2222" s="525"/>
      <c r="J2222" s="197" t="s">
        <v>9</v>
      </c>
      <c r="K2222" s="198" t="s">
        <v>9</v>
      </c>
      <c r="L2222" s="193"/>
      <c r="M2222" s="193"/>
      <c r="N2222" s="193"/>
      <c r="O2222" s="193"/>
      <c r="P2222" s="193"/>
      <c r="Q2222" s="193"/>
      <c r="R2222" s="193"/>
      <c r="S2222" s="193"/>
      <c r="T2222" s="193"/>
      <c r="U2222" s="193"/>
      <c r="V2222" s="193"/>
    </row>
    <row r="2223" spans="1:22" ht="12.75" customHeight="1">
      <c r="A2223" s="527" t="s">
        <v>512</v>
      </c>
      <c r="B2223" s="528"/>
      <c r="C2223" s="531" t="s">
        <v>5</v>
      </c>
      <c r="D2223" s="533" t="s">
        <v>513</v>
      </c>
      <c r="E2223" s="534"/>
      <c r="F2223" s="530"/>
      <c r="G2223" s="531" t="s">
        <v>11</v>
      </c>
      <c r="H2223" s="535" t="s">
        <v>514</v>
      </c>
      <c r="I2223" s="511"/>
      <c r="J2223" s="511"/>
      <c r="K2223" s="512"/>
      <c r="L2223" s="193"/>
      <c r="M2223" s="193"/>
      <c r="N2223" s="193"/>
      <c r="O2223" s="193"/>
      <c r="P2223" s="193"/>
      <c r="Q2223" s="193"/>
      <c r="R2223" s="193"/>
      <c r="S2223" s="193"/>
      <c r="T2223" s="193"/>
      <c r="U2223" s="193"/>
      <c r="V2223" s="193"/>
    </row>
    <row r="2224" spans="1:22" ht="12.75" customHeight="1">
      <c r="A2224" s="510"/>
      <c r="B2224" s="528"/>
      <c r="C2224" s="558"/>
      <c r="D2224" s="226" t="s">
        <v>515</v>
      </c>
      <c r="E2224" s="226" t="s">
        <v>516</v>
      </c>
      <c r="F2224" s="226" t="s">
        <v>517</v>
      </c>
      <c r="G2224" s="558"/>
      <c r="H2224" s="536"/>
      <c r="I2224" s="534"/>
      <c r="J2224" s="534"/>
      <c r="K2224" s="537"/>
      <c r="L2224" s="193"/>
      <c r="M2224" s="193"/>
      <c r="N2224" s="193"/>
      <c r="O2224" s="193"/>
      <c r="P2224" s="193"/>
      <c r="Q2224" s="193"/>
      <c r="R2224" s="193"/>
      <c r="S2224" s="193"/>
      <c r="T2224" s="193"/>
      <c r="U2224" s="193"/>
      <c r="V2224" s="193"/>
    </row>
    <row r="2225" spans="1:22" ht="12.75" customHeight="1">
      <c r="A2225" s="538" t="s">
        <v>565</v>
      </c>
      <c r="B2225" s="539"/>
      <c r="C2225" s="201">
        <v>1</v>
      </c>
      <c r="D2225" s="202"/>
      <c r="E2225" s="203"/>
      <c r="F2225" s="229"/>
      <c r="G2225" s="237">
        <f>C2225</f>
        <v>1</v>
      </c>
      <c r="H2225" s="206"/>
      <c r="I2225" s="206"/>
      <c r="J2225" s="206"/>
      <c r="K2225" s="207"/>
      <c r="L2225" s="193"/>
      <c r="M2225" s="193"/>
      <c r="N2225" s="193"/>
      <c r="O2225" s="193"/>
      <c r="P2225" s="193"/>
      <c r="Q2225" s="193"/>
      <c r="R2225" s="193"/>
      <c r="S2225" s="193"/>
      <c r="T2225" s="193"/>
      <c r="U2225" s="193"/>
      <c r="V2225" s="193"/>
    </row>
    <row r="2226" spans="1:22" ht="12.75" customHeight="1">
      <c r="A2226" s="538"/>
      <c r="B2226" s="539"/>
      <c r="C2226" s="201"/>
      <c r="D2226" s="202"/>
      <c r="E2226" s="203"/>
      <c r="F2226" s="229"/>
      <c r="G2226" s="237"/>
      <c r="H2226" s="206"/>
      <c r="I2226" s="206"/>
      <c r="J2226" s="206"/>
      <c r="K2226" s="207"/>
      <c r="L2226" s="193"/>
      <c r="M2226" s="193"/>
      <c r="N2226" s="193"/>
      <c r="O2226" s="193"/>
      <c r="P2226" s="193"/>
      <c r="Q2226" s="193"/>
      <c r="R2226" s="193"/>
      <c r="S2226" s="193"/>
      <c r="T2226" s="193"/>
      <c r="U2226" s="193"/>
      <c r="V2226" s="193"/>
    </row>
    <row r="2227" spans="1:22" ht="15" customHeight="1">
      <c r="A2227" s="540"/>
      <c r="B2227" s="559"/>
      <c r="C2227" s="209"/>
      <c r="D2227" s="239"/>
      <c r="E2227" s="239"/>
      <c r="F2227" s="239"/>
      <c r="G2227" s="237"/>
      <c r="K2227" s="207"/>
    </row>
    <row r="2228" spans="1:22" ht="12.75" customHeight="1" thickBot="1">
      <c r="A2228" s="541" t="s">
        <v>11</v>
      </c>
      <c r="B2228" s="534"/>
      <c r="C2228" s="534"/>
      <c r="D2228" s="534"/>
      <c r="E2228" s="534"/>
      <c r="F2228" s="530"/>
      <c r="G2228" s="253">
        <f>ROUNDUP((SUM(G2225:G2227)),2)</f>
        <v>1</v>
      </c>
      <c r="H2228" s="199"/>
      <c r="I2228" s="212"/>
      <c r="J2228" s="212"/>
      <c r="K2228" s="213"/>
      <c r="L2228" s="193"/>
      <c r="N2228" s="193"/>
      <c r="O2228" s="193"/>
      <c r="P2228" s="193"/>
      <c r="Q2228" s="193"/>
      <c r="R2228" s="193"/>
      <c r="S2228" s="193"/>
      <c r="T2228" s="193"/>
      <c r="U2228" s="193"/>
      <c r="V2228" s="193"/>
    </row>
    <row r="2229" spans="1:22" ht="12.75" customHeight="1" thickBot="1">
      <c r="A2229" s="542"/>
      <c r="B2229" s="543"/>
      <c r="C2229" s="543"/>
      <c r="D2229" s="543"/>
      <c r="E2229" s="543"/>
      <c r="F2229" s="543"/>
      <c r="G2229" s="543"/>
      <c r="H2229" s="543"/>
      <c r="I2229" s="543"/>
      <c r="J2229" s="543"/>
      <c r="K2229" s="544"/>
      <c r="L2229" s="193"/>
      <c r="M2229" s="193"/>
      <c r="N2229" s="193"/>
      <c r="O2229" s="193"/>
      <c r="P2229" s="193"/>
      <c r="Q2229" s="193"/>
      <c r="R2229" s="193"/>
      <c r="S2229" s="193"/>
      <c r="T2229" s="193"/>
      <c r="U2229" s="193"/>
      <c r="V2229" s="193"/>
    </row>
    <row r="2230" spans="1:22" ht="12.75" customHeight="1">
      <c r="A2230" s="214"/>
      <c r="B2230" s="215"/>
      <c r="C2230" s="215"/>
      <c r="D2230" s="215"/>
      <c r="E2230" s="215"/>
      <c r="F2230" s="215"/>
      <c r="G2230" s="215"/>
      <c r="H2230" s="215"/>
      <c r="I2230" s="215"/>
      <c r="J2230" s="215"/>
      <c r="K2230" s="216"/>
      <c r="L2230" s="193"/>
      <c r="M2230" s="193"/>
      <c r="N2230" s="193"/>
      <c r="O2230" s="193"/>
      <c r="P2230" s="193"/>
      <c r="Q2230" s="193"/>
      <c r="R2230" s="193"/>
      <c r="S2230" s="193"/>
      <c r="T2230" s="193"/>
      <c r="U2230" s="193"/>
      <c r="V2230" s="193"/>
    </row>
    <row r="2231" spans="1:22" ht="50.25" customHeight="1">
      <c r="A2231" s="545"/>
      <c r="B2231" s="546"/>
      <c r="C2231" s="546"/>
      <c r="D2231" s="546"/>
      <c r="E2231" s="546"/>
      <c r="F2231" s="546"/>
      <c r="G2231" s="546"/>
      <c r="H2231" s="546"/>
      <c r="I2231" s="546"/>
      <c r="J2231" s="193"/>
      <c r="K2231" s="217"/>
      <c r="L2231" s="193"/>
      <c r="M2231" s="193"/>
      <c r="N2231" s="193"/>
      <c r="O2231" s="193"/>
      <c r="P2231" s="193"/>
      <c r="Q2231" s="193"/>
      <c r="R2231" s="193"/>
      <c r="S2231" s="193"/>
      <c r="T2231" s="193"/>
      <c r="U2231" s="193"/>
      <c r="V2231" s="193"/>
    </row>
    <row r="2232" spans="1:22" ht="12.75" customHeight="1">
      <c r="A2232" s="547" t="s">
        <v>519</v>
      </c>
      <c r="B2232" s="546"/>
      <c r="C2232" s="546"/>
      <c r="D2232" s="219"/>
      <c r="E2232" s="219"/>
      <c r="F2232" s="548" t="s">
        <v>519</v>
      </c>
      <c r="G2232" s="546"/>
      <c r="H2232" s="546"/>
      <c r="I2232" s="219"/>
      <c r="J2232" s="193"/>
      <c r="K2232" s="217"/>
      <c r="L2232" s="193"/>
      <c r="M2232" s="193"/>
      <c r="N2232" s="193"/>
      <c r="O2232" s="193"/>
      <c r="P2232" s="193"/>
      <c r="Q2232" s="193"/>
      <c r="R2232" s="193"/>
      <c r="S2232" s="193"/>
      <c r="T2232" s="193"/>
      <c r="U2232" s="193"/>
      <c r="V2232" s="193"/>
    </row>
    <row r="2233" spans="1:22" ht="12.6" customHeight="1" thickBot="1">
      <c r="A2233" s="549" t="s">
        <v>520</v>
      </c>
      <c r="B2233" s="550"/>
      <c r="C2233" s="550"/>
      <c r="D2233" s="220"/>
      <c r="E2233" s="220"/>
      <c r="F2233" s="551" t="s">
        <v>520</v>
      </c>
      <c r="G2233" s="550"/>
      <c r="H2233" s="550"/>
      <c r="I2233" s="220"/>
      <c r="J2233" s="221"/>
      <c r="K2233" s="222"/>
      <c r="L2233" s="193"/>
      <c r="M2233" s="193"/>
      <c r="N2233" s="193"/>
      <c r="O2233" s="193"/>
      <c r="P2233" s="193"/>
      <c r="Q2233" s="193"/>
      <c r="R2233" s="193"/>
      <c r="S2233" s="193"/>
      <c r="T2233" s="193"/>
      <c r="U2233" s="193"/>
      <c r="V2233" s="193"/>
    </row>
    <row r="2234" spans="1:22" ht="42" customHeight="1">
      <c r="A2234" s="195" t="s">
        <v>509</v>
      </c>
      <c r="B2234" s="513" t="str">
        <f>$B$3</f>
        <v>OPTIMIZACIÓN Y MEJORAMIENTO DE LOS SISTEMAS DE ACUEDUCTO EN EL ÁREA RURAL DEL MUNICIPIO DE TUNJA-BOYACÁ</v>
      </c>
      <c r="C2234" s="514"/>
      <c r="D2234" s="514"/>
      <c r="E2234" s="514"/>
      <c r="F2234" s="514"/>
      <c r="G2234" s="514"/>
      <c r="H2234" s="514"/>
      <c r="I2234" s="514"/>
      <c r="J2234" s="514"/>
      <c r="K2234" s="515"/>
      <c r="L2234" s="193"/>
      <c r="M2234" s="193"/>
      <c r="N2234" s="193"/>
      <c r="O2234" s="193"/>
      <c r="P2234" s="193"/>
      <c r="Q2234" s="193"/>
      <c r="R2234" s="193"/>
      <c r="S2234" s="193"/>
      <c r="T2234" s="193"/>
      <c r="U2234" s="193"/>
      <c r="V2234" s="193"/>
    </row>
    <row r="2235" spans="1:22" ht="12.75" customHeight="1">
      <c r="A2235" s="516" t="s">
        <v>510</v>
      </c>
      <c r="B2235" s="517"/>
      <c r="C2235" s="518"/>
      <c r="D2235" s="519"/>
      <c r="E2235" s="519"/>
      <c r="F2235" s="517"/>
      <c r="G2235" s="520" t="s">
        <v>511</v>
      </c>
      <c r="H2235" s="517"/>
      <c r="I2235" s="520"/>
      <c r="J2235" s="519"/>
      <c r="K2235" s="521"/>
      <c r="L2235" s="193"/>
      <c r="M2235" s="193"/>
      <c r="N2235" s="193"/>
      <c r="O2235" s="193"/>
      <c r="P2235" s="193"/>
      <c r="Q2235" s="193"/>
      <c r="R2235" s="193"/>
      <c r="S2235" s="193"/>
      <c r="T2235" s="193"/>
      <c r="U2235" s="193"/>
      <c r="V2235" s="193"/>
    </row>
    <row r="2236" spans="1:22" ht="39.75" customHeight="1" thickBot="1">
      <c r="A2236" s="196" t="s">
        <v>8</v>
      </c>
      <c r="B2236" s="522" t="s">
        <v>455</v>
      </c>
      <c r="C2236" s="523"/>
      <c r="D2236" s="524" t="s">
        <v>10</v>
      </c>
      <c r="E2236" s="525"/>
      <c r="F2236" s="523"/>
      <c r="G2236" s="526" t="s">
        <v>213</v>
      </c>
      <c r="H2236" s="525"/>
      <c r="I2236" s="525"/>
      <c r="J2236" s="197" t="s">
        <v>9</v>
      </c>
      <c r="K2236" s="198" t="s">
        <v>9</v>
      </c>
      <c r="L2236" s="193"/>
      <c r="M2236" s="193"/>
      <c r="N2236" s="193"/>
      <c r="O2236" s="193"/>
      <c r="P2236" s="193"/>
      <c r="Q2236" s="193"/>
      <c r="R2236" s="193"/>
      <c r="S2236" s="193"/>
      <c r="T2236" s="193"/>
      <c r="U2236" s="193"/>
      <c r="V2236" s="193"/>
    </row>
    <row r="2237" spans="1:22" ht="12.75" customHeight="1">
      <c r="A2237" s="527" t="s">
        <v>512</v>
      </c>
      <c r="B2237" s="528"/>
      <c r="C2237" s="531" t="s">
        <v>5</v>
      </c>
      <c r="D2237" s="533" t="s">
        <v>513</v>
      </c>
      <c r="E2237" s="534"/>
      <c r="F2237" s="530"/>
      <c r="G2237" s="531" t="s">
        <v>11</v>
      </c>
      <c r="H2237" s="535" t="s">
        <v>514</v>
      </c>
      <c r="I2237" s="511"/>
      <c r="J2237" s="511"/>
      <c r="K2237" s="512"/>
      <c r="L2237" s="193"/>
      <c r="M2237" s="193"/>
      <c r="N2237" s="193"/>
      <c r="O2237" s="193"/>
      <c r="P2237" s="193"/>
      <c r="Q2237" s="193"/>
      <c r="R2237" s="193"/>
      <c r="S2237" s="193"/>
      <c r="T2237" s="193"/>
      <c r="U2237" s="193"/>
      <c r="V2237" s="193"/>
    </row>
    <row r="2238" spans="1:22" ht="12.75" customHeight="1">
      <c r="A2238" s="510"/>
      <c r="B2238" s="528"/>
      <c r="C2238" s="558"/>
      <c r="D2238" s="226" t="s">
        <v>515</v>
      </c>
      <c r="E2238" s="226" t="s">
        <v>516</v>
      </c>
      <c r="F2238" s="226" t="s">
        <v>517</v>
      </c>
      <c r="G2238" s="558"/>
      <c r="H2238" s="536"/>
      <c r="I2238" s="534"/>
      <c r="J2238" s="534"/>
      <c r="K2238" s="537"/>
      <c r="L2238" s="193"/>
      <c r="M2238" s="193"/>
      <c r="N2238" s="193"/>
      <c r="O2238" s="193"/>
      <c r="P2238" s="193"/>
      <c r="Q2238" s="193"/>
      <c r="R2238" s="193"/>
      <c r="S2238" s="193"/>
      <c r="T2238" s="193"/>
      <c r="U2238" s="193"/>
      <c r="V2238" s="193"/>
    </row>
    <row r="2239" spans="1:22" ht="12.75" customHeight="1">
      <c r="A2239" s="538" t="s">
        <v>562</v>
      </c>
      <c r="B2239" s="539"/>
      <c r="C2239" s="201">
        <v>2</v>
      </c>
      <c r="D2239" s="202"/>
      <c r="E2239" s="203"/>
      <c r="F2239" s="229"/>
      <c r="G2239" s="237">
        <f>C2239</f>
        <v>2</v>
      </c>
      <c r="H2239" s="206"/>
      <c r="I2239" s="206"/>
      <c r="J2239" s="206"/>
      <c r="K2239" s="207"/>
      <c r="L2239" s="193"/>
      <c r="M2239" s="193"/>
      <c r="N2239" s="193"/>
      <c r="O2239" s="193"/>
      <c r="P2239" s="193"/>
      <c r="Q2239" s="193"/>
      <c r="R2239" s="193"/>
      <c r="S2239" s="193"/>
      <c r="T2239" s="193"/>
      <c r="U2239" s="193"/>
      <c r="V2239" s="193"/>
    </row>
    <row r="2240" spans="1:22" ht="12.75" customHeight="1">
      <c r="A2240" s="538"/>
      <c r="B2240" s="539"/>
      <c r="C2240" s="201"/>
      <c r="D2240" s="202"/>
      <c r="E2240" s="203"/>
      <c r="F2240" s="229"/>
      <c r="G2240" s="237"/>
      <c r="H2240" s="206"/>
      <c r="I2240" s="206"/>
      <c r="J2240" s="206"/>
      <c r="K2240" s="207"/>
      <c r="L2240" s="193"/>
      <c r="M2240" s="193"/>
      <c r="N2240" s="193"/>
      <c r="O2240" s="193"/>
      <c r="P2240" s="193"/>
      <c r="Q2240" s="193"/>
      <c r="R2240" s="193"/>
      <c r="S2240" s="193"/>
      <c r="T2240" s="193"/>
      <c r="U2240" s="193"/>
      <c r="V2240" s="193"/>
    </row>
    <row r="2241" spans="1:22" ht="15" customHeight="1">
      <c r="A2241" s="540"/>
      <c r="B2241" s="559"/>
      <c r="C2241" s="209"/>
      <c r="D2241" s="239"/>
      <c r="E2241" s="239"/>
      <c r="F2241" s="239"/>
      <c r="G2241" s="237"/>
      <c r="K2241" s="207"/>
    </row>
    <row r="2242" spans="1:22" ht="12.75" customHeight="1" thickBot="1">
      <c r="A2242" s="541" t="s">
        <v>11</v>
      </c>
      <c r="B2242" s="534"/>
      <c r="C2242" s="534"/>
      <c r="D2242" s="534"/>
      <c r="E2242" s="534"/>
      <c r="F2242" s="530"/>
      <c r="G2242" s="253">
        <f>ROUNDUP((SUM(G2239:G2241)),2)</f>
        <v>2</v>
      </c>
      <c r="H2242" s="199"/>
      <c r="I2242" s="212"/>
      <c r="J2242" s="212"/>
      <c r="K2242" s="213"/>
      <c r="L2242" s="193"/>
      <c r="N2242" s="193"/>
      <c r="O2242" s="193"/>
      <c r="P2242" s="193"/>
      <c r="Q2242" s="193"/>
      <c r="R2242" s="193"/>
      <c r="S2242" s="193"/>
      <c r="T2242" s="193"/>
      <c r="U2242" s="193"/>
      <c r="V2242" s="193"/>
    </row>
    <row r="2243" spans="1:22" ht="12.75" customHeight="1" thickBot="1">
      <c r="A2243" s="542"/>
      <c r="B2243" s="543"/>
      <c r="C2243" s="543"/>
      <c r="D2243" s="543"/>
      <c r="E2243" s="543"/>
      <c r="F2243" s="543"/>
      <c r="G2243" s="543"/>
      <c r="H2243" s="543"/>
      <c r="I2243" s="543"/>
      <c r="J2243" s="543"/>
      <c r="K2243" s="544"/>
      <c r="L2243" s="193"/>
      <c r="M2243" s="193"/>
      <c r="N2243" s="193"/>
      <c r="O2243" s="193"/>
      <c r="P2243" s="193"/>
      <c r="Q2243" s="193"/>
      <c r="R2243" s="193"/>
      <c r="S2243" s="193"/>
      <c r="T2243" s="193"/>
      <c r="U2243" s="193"/>
      <c r="V2243" s="193"/>
    </row>
    <row r="2244" spans="1:22" ht="12.75" customHeight="1">
      <c r="A2244" s="214"/>
      <c r="B2244" s="215"/>
      <c r="C2244" s="215"/>
      <c r="D2244" s="215"/>
      <c r="E2244" s="215"/>
      <c r="F2244" s="215"/>
      <c r="G2244" s="215"/>
      <c r="H2244" s="215"/>
      <c r="I2244" s="215"/>
      <c r="J2244" s="215"/>
      <c r="K2244" s="216"/>
      <c r="L2244" s="193"/>
      <c r="M2244" s="193"/>
      <c r="N2244" s="193"/>
      <c r="O2244" s="193"/>
      <c r="P2244" s="193"/>
      <c r="Q2244" s="193"/>
      <c r="R2244" s="193"/>
      <c r="S2244" s="193"/>
      <c r="T2244" s="193"/>
      <c r="U2244" s="193"/>
      <c r="V2244" s="193"/>
    </row>
    <row r="2245" spans="1:22" ht="50.25" customHeight="1">
      <c r="A2245" s="545"/>
      <c r="B2245" s="546"/>
      <c r="C2245" s="546"/>
      <c r="D2245" s="546"/>
      <c r="E2245" s="546"/>
      <c r="F2245" s="546"/>
      <c r="G2245" s="546"/>
      <c r="H2245" s="546"/>
      <c r="I2245" s="546"/>
      <c r="J2245" s="193"/>
      <c r="K2245" s="217"/>
      <c r="L2245" s="193"/>
      <c r="M2245" s="193"/>
      <c r="N2245" s="193"/>
      <c r="O2245" s="193"/>
      <c r="P2245" s="193"/>
      <c r="Q2245" s="193"/>
      <c r="R2245" s="193"/>
      <c r="S2245" s="193"/>
      <c r="T2245" s="193"/>
      <c r="U2245" s="193"/>
      <c r="V2245" s="193"/>
    </row>
    <row r="2246" spans="1:22" ht="12.75" customHeight="1" thickBot="1">
      <c r="A2246" s="547" t="s">
        <v>519</v>
      </c>
      <c r="B2246" s="546"/>
      <c r="C2246" s="546"/>
      <c r="D2246" s="219"/>
      <c r="E2246" s="219"/>
      <c r="F2246" s="548" t="s">
        <v>519</v>
      </c>
      <c r="G2246" s="546"/>
      <c r="H2246" s="546"/>
      <c r="I2246" s="219"/>
      <c r="J2246" s="193"/>
      <c r="K2246" s="217"/>
      <c r="L2246" s="193"/>
      <c r="M2246" s="193"/>
      <c r="N2246" s="193"/>
      <c r="O2246" s="193"/>
      <c r="P2246" s="193"/>
      <c r="Q2246" s="193"/>
      <c r="R2246" s="193"/>
      <c r="S2246" s="193"/>
      <c r="T2246" s="193"/>
      <c r="U2246" s="193"/>
      <c r="V2246" s="193"/>
    </row>
    <row r="2247" spans="1:22" ht="12.75" customHeight="1">
      <c r="A2247" s="507" t="s">
        <v>508</v>
      </c>
      <c r="B2247" s="508"/>
      <c r="C2247" s="508"/>
      <c r="D2247" s="508"/>
      <c r="E2247" s="508"/>
      <c r="F2247" s="508"/>
      <c r="G2247" s="508"/>
      <c r="H2247" s="508"/>
      <c r="I2247" s="508"/>
      <c r="J2247" s="508"/>
      <c r="K2247" s="509"/>
      <c r="L2247" s="193"/>
      <c r="M2247" s="193"/>
      <c r="N2247" s="193"/>
      <c r="O2247" s="193"/>
      <c r="P2247" s="193"/>
      <c r="Q2247" s="193"/>
      <c r="R2247" s="193"/>
      <c r="S2247" s="193"/>
      <c r="T2247" s="193"/>
      <c r="U2247" s="193"/>
      <c r="V2247" s="193"/>
    </row>
    <row r="2248" spans="1:22" ht="12.75" customHeight="1" thickBot="1">
      <c r="A2248" s="510"/>
      <c r="B2248" s="511"/>
      <c r="C2248" s="511"/>
      <c r="D2248" s="511"/>
      <c r="E2248" s="511"/>
      <c r="F2248" s="511"/>
      <c r="G2248" s="511"/>
      <c r="H2248" s="511"/>
      <c r="I2248" s="511"/>
      <c r="J2248" s="511"/>
      <c r="K2248" s="512"/>
      <c r="L2248" s="193"/>
      <c r="M2248" s="193"/>
      <c r="N2248" s="193"/>
      <c r="O2248" s="193"/>
      <c r="P2248" s="193"/>
      <c r="Q2248" s="193"/>
      <c r="R2248" s="193"/>
      <c r="S2248" s="193"/>
      <c r="T2248" s="193"/>
      <c r="U2248" s="193"/>
      <c r="V2248" s="193"/>
    </row>
    <row r="2249" spans="1:22" ht="42" customHeight="1">
      <c r="A2249" s="195" t="s">
        <v>509</v>
      </c>
      <c r="B2249" s="513" t="str">
        <f>$B$3</f>
        <v>OPTIMIZACIÓN Y MEJORAMIENTO DE LOS SISTEMAS DE ACUEDUCTO EN EL ÁREA RURAL DEL MUNICIPIO DE TUNJA-BOYACÁ</v>
      </c>
      <c r="C2249" s="514"/>
      <c r="D2249" s="514"/>
      <c r="E2249" s="514"/>
      <c r="F2249" s="514"/>
      <c r="G2249" s="514"/>
      <c r="H2249" s="514"/>
      <c r="I2249" s="514"/>
      <c r="J2249" s="514"/>
      <c r="K2249" s="515"/>
      <c r="L2249" s="193"/>
      <c r="M2249" s="193"/>
      <c r="N2249" s="193"/>
      <c r="O2249" s="193"/>
      <c r="P2249" s="193"/>
      <c r="Q2249" s="193"/>
      <c r="R2249" s="193"/>
      <c r="S2249" s="193"/>
      <c r="T2249" s="193"/>
      <c r="U2249" s="193"/>
      <c r="V2249" s="193"/>
    </row>
    <row r="2250" spans="1:22" ht="12.75" customHeight="1">
      <c r="A2250" s="516" t="s">
        <v>510</v>
      </c>
      <c r="B2250" s="517"/>
      <c r="C2250" s="518"/>
      <c r="D2250" s="519"/>
      <c r="E2250" s="519"/>
      <c r="F2250" s="517"/>
      <c r="G2250" s="520" t="s">
        <v>511</v>
      </c>
      <c r="H2250" s="517"/>
      <c r="I2250" s="520"/>
      <c r="J2250" s="519"/>
      <c r="K2250" s="521"/>
      <c r="L2250" s="193"/>
      <c r="M2250" s="193"/>
      <c r="N2250" s="193"/>
      <c r="O2250" s="193"/>
      <c r="P2250" s="193"/>
      <c r="Q2250" s="193"/>
      <c r="R2250" s="193"/>
      <c r="S2250" s="193"/>
      <c r="T2250" s="193"/>
      <c r="U2250" s="193"/>
      <c r="V2250" s="193"/>
    </row>
    <row r="2251" spans="1:22" ht="39.75" customHeight="1" thickBot="1">
      <c r="A2251" s="196" t="s">
        <v>8</v>
      </c>
      <c r="B2251" s="522" t="s">
        <v>456</v>
      </c>
      <c r="C2251" s="523"/>
      <c r="D2251" s="524" t="s">
        <v>10</v>
      </c>
      <c r="E2251" s="525"/>
      <c r="F2251" s="523"/>
      <c r="G2251" s="526" t="s">
        <v>585</v>
      </c>
      <c r="H2251" s="525"/>
      <c r="I2251" s="525"/>
      <c r="J2251" s="197" t="s">
        <v>9</v>
      </c>
      <c r="K2251" s="198" t="s">
        <v>9</v>
      </c>
      <c r="L2251" s="193"/>
      <c r="M2251" s="193"/>
      <c r="N2251" s="193"/>
      <c r="O2251" s="193"/>
      <c r="P2251" s="193"/>
      <c r="Q2251" s="193"/>
      <c r="R2251" s="193"/>
      <c r="S2251" s="193"/>
      <c r="T2251" s="193"/>
      <c r="U2251" s="193"/>
      <c r="V2251" s="193"/>
    </row>
    <row r="2252" spans="1:22" ht="12.75" customHeight="1">
      <c r="A2252" s="527" t="s">
        <v>512</v>
      </c>
      <c r="B2252" s="528"/>
      <c r="C2252" s="531" t="s">
        <v>5</v>
      </c>
      <c r="D2252" s="533" t="s">
        <v>513</v>
      </c>
      <c r="E2252" s="534"/>
      <c r="F2252" s="530"/>
      <c r="G2252" s="531" t="s">
        <v>11</v>
      </c>
      <c r="H2252" s="535" t="s">
        <v>514</v>
      </c>
      <c r="I2252" s="511"/>
      <c r="J2252" s="511"/>
      <c r="K2252" s="512"/>
      <c r="L2252" s="193"/>
      <c r="M2252" s="193"/>
      <c r="N2252" s="193"/>
      <c r="O2252" s="193"/>
      <c r="P2252" s="193"/>
      <c r="Q2252" s="193"/>
      <c r="R2252" s="193"/>
      <c r="S2252" s="193"/>
      <c r="T2252" s="193"/>
      <c r="U2252" s="193"/>
      <c r="V2252" s="193"/>
    </row>
    <row r="2253" spans="1:22" ht="12.75" customHeight="1">
      <c r="A2253" s="510"/>
      <c r="B2253" s="528"/>
      <c r="C2253" s="558"/>
      <c r="D2253" s="226" t="s">
        <v>515</v>
      </c>
      <c r="E2253" s="226" t="s">
        <v>516</v>
      </c>
      <c r="F2253" s="226" t="s">
        <v>517</v>
      </c>
      <c r="G2253" s="558"/>
      <c r="H2253" s="536"/>
      <c r="I2253" s="534"/>
      <c r="J2253" s="534"/>
      <c r="K2253" s="537"/>
      <c r="L2253" s="193"/>
      <c r="M2253" s="193"/>
      <c r="N2253" s="193"/>
      <c r="O2253" s="193"/>
      <c r="P2253" s="193"/>
      <c r="Q2253" s="193"/>
      <c r="R2253" s="193"/>
      <c r="S2253" s="193"/>
      <c r="T2253" s="193"/>
      <c r="U2253" s="193"/>
      <c r="V2253" s="193"/>
    </row>
    <row r="2254" spans="1:22" ht="12.75" customHeight="1">
      <c r="A2254" s="538" t="s">
        <v>586</v>
      </c>
      <c r="B2254" s="539"/>
      <c r="C2254" s="201">
        <v>1</v>
      </c>
      <c r="D2254" s="202"/>
      <c r="E2254" s="203"/>
      <c r="F2254" s="229"/>
      <c r="G2254" s="237">
        <f>C2254</f>
        <v>1</v>
      </c>
      <c r="H2254" s="206"/>
      <c r="I2254" s="206"/>
      <c r="J2254" s="206"/>
      <c r="K2254" s="207"/>
      <c r="L2254" s="193"/>
      <c r="M2254" s="193"/>
      <c r="N2254" s="193"/>
      <c r="O2254" s="193"/>
      <c r="P2254" s="193"/>
      <c r="Q2254" s="193"/>
      <c r="R2254" s="193"/>
      <c r="S2254" s="193"/>
      <c r="T2254" s="193"/>
      <c r="U2254" s="193"/>
      <c r="V2254" s="193"/>
    </row>
    <row r="2255" spans="1:22" ht="12.75" customHeight="1">
      <c r="A2255" s="538"/>
      <c r="B2255" s="539"/>
      <c r="C2255" s="201"/>
      <c r="D2255" s="202"/>
      <c r="E2255" s="203"/>
      <c r="F2255" s="229"/>
      <c r="G2255" s="237"/>
      <c r="H2255" s="206"/>
      <c r="I2255" s="206"/>
      <c r="J2255" s="206"/>
      <c r="K2255" s="207"/>
      <c r="L2255" s="193"/>
      <c r="M2255" s="193"/>
      <c r="N2255" s="193"/>
      <c r="O2255" s="193"/>
      <c r="P2255" s="193"/>
      <c r="Q2255" s="193"/>
      <c r="R2255" s="193"/>
      <c r="S2255" s="193"/>
      <c r="T2255" s="193"/>
      <c r="U2255" s="193"/>
      <c r="V2255" s="193"/>
    </row>
    <row r="2256" spans="1:22" ht="15" customHeight="1">
      <c r="A2256" s="540"/>
      <c r="B2256" s="559"/>
      <c r="C2256" s="209"/>
      <c r="D2256" s="239"/>
      <c r="E2256" s="239"/>
      <c r="F2256" s="239"/>
      <c r="G2256" s="237"/>
      <c r="K2256" s="207"/>
    </row>
    <row r="2257" spans="1:22" ht="12.75" customHeight="1" thickBot="1">
      <c r="A2257" s="541" t="s">
        <v>11</v>
      </c>
      <c r="B2257" s="534"/>
      <c r="C2257" s="534"/>
      <c r="D2257" s="534"/>
      <c r="E2257" s="534"/>
      <c r="F2257" s="530"/>
      <c r="G2257" s="253">
        <f>ROUNDUP((SUM(G2254:G2256)),2)</f>
        <v>1</v>
      </c>
      <c r="H2257" s="199"/>
      <c r="I2257" s="212"/>
      <c r="J2257" s="212"/>
      <c r="K2257" s="213"/>
      <c r="L2257" s="193"/>
      <c r="N2257" s="193"/>
      <c r="O2257" s="193"/>
      <c r="P2257" s="193"/>
      <c r="Q2257" s="193"/>
      <c r="R2257" s="193"/>
      <c r="S2257" s="193"/>
      <c r="T2257" s="193"/>
      <c r="U2257" s="193"/>
      <c r="V2257" s="193"/>
    </row>
    <row r="2258" spans="1:22" ht="12.75" customHeight="1" thickBot="1">
      <c r="A2258" s="542"/>
      <c r="B2258" s="543"/>
      <c r="C2258" s="543"/>
      <c r="D2258" s="543"/>
      <c r="E2258" s="543"/>
      <c r="F2258" s="543"/>
      <c r="G2258" s="543"/>
      <c r="H2258" s="543"/>
      <c r="I2258" s="543"/>
      <c r="J2258" s="543"/>
      <c r="K2258" s="544"/>
      <c r="L2258" s="193"/>
      <c r="M2258" s="193"/>
      <c r="N2258" s="193"/>
      <c r="O2258" s="193"/>
      <c r="P2258" s="193"/>
      <c r="Q2258" s="193"/>
      <c r="R2258" s="193"/>
      <c r="S2258" s="193"/>
      <c r="T2258" s="193"/>
      <c r="U2258" s="193"/>
      <c r="V2258" s="193"/>
    </row>
    <row r="2259" spans="1:22" ht="12.75" customHeight="1">
      <c r="A2259" s="214"/>
      <c r="B2259" s="215"/>
      <c r="C2259" s="215"/>
      <c r="D2259" s="215"/>
      <c r="E2259" s="215"/>
      <c r="F2259" s="215"/>
      <c r="G2259" s="215"/>
      <c r="H2259" s="215"/>
      <c r="I2259" s="215"/>
      <c r="J2259" s="215"/>
      <c r="K2259" s="216"/>
      <c r="L2259" s="193"/>
      <c r="M2259" s="193"/>
      <c r="N2259" s="193"/>
      <c r="O2259" s="193"/>
      <c r="P2259" s="193"/>
      <c r="Q2259" s="193"/>
      <c r="R2259" s="193"/>
      <c r="S2259" s="193"/>
      <c r="T2259" s="193"/>
      <c r="U2259" s="193"/>
      <c r="V2259" s="193"/>
    </row>
    <row r="2260" spans="1:22" ht="50.25" customHeight="1">
      <c r="A2260" s="545"/>
      <c r="B2260" s="546"/>
      <c r="C2260" s="546"/>
      <c r="D2260" s="546"/>
      <c r="E2260" s="546"/>
      <c r="F2260" s="546"/>
      <c r="G2260" s="546"/>
      <c r="H2260" s="546"/>
      <c r="I2260" s="546"/>
      <c r="J2260" s="193"/>
      <c r="K2260" s="217"/>
      <c r="L2260" s="193"/>
      <c r="M2260" s="193"/>
      <c r="N2260" s="193"/>
      <c r="O2260" s="193"/>
      <c r="P2260" s="193"/>
      <c r="Q2260" s="193"/>
      <c r="R2260" s="193"/>
      <c r="S2260" s="193"/>
      <c r="T2260" s="193"/>
      <c r="U2260" s="193"/>
      <c r="V2260" s="193"/>
    </row>
    <row r="2261" spans="1:22" ht="12.75" customHeight="1">
      <c r="A2261" s="547" t="s">
        <v>519</v>
      </c>
      <c r="B2261" s="546"/>
      <c r="C2261" s="546"/>
      <c r="D2261" s="219"/>
      <c r="E2261" s="219"/>
      <c r="F2261" s="548" t="s">
        <v>519</v>
      </c>
      <c r="G2261" s="546"/>
      <c r="H2261" s="546"/>
      <c r="I2261" s="219"/>
      <c r="J2261" s="193"/>
      <c r="K2261" s="217"/>
      <c r="L2261" s="193"/>
      <c r="M2261" s="193"/>
      <c r="N2261" s="193"/>
      <c r="O2261" s="193"/>
      <c r="P2261" s="193"/>
      <c r="Q2261" s="193"/>
      <c r="R2261" s="193"/>
      <c r="S2261" s="193"/>
      <c r="T2261" s="193"/>
      <c r="U2261" s="193"/>
      <c r="V2261" s="193"/>
    </row>
    <row r="2262" spans="1:22" ht="12.75" customHeight="1" thickBot="1">
      <c r="A2262" s="549" t="s">
        <v>520</v>
      </c>
      <c r="B2262" s="550"/>
      <c r="C2262" s="550"/>
      <c r="D2262" s="220"/>
      <c r="E2262" s="220"/>
      <c r="F2262" s="551" t="s">
        <v>520</v>
      </c>
      <c r="G2262" s="550"/>
      <c r="H2262" s="550"/>
      <c r="I2262" s="220"/>
      <c r="J2262" s="221"/>
      <c r="K2262" s="222"/>
      <c r="L2262" s="193"/>
      <c r="M2262" s="193"/>
      <c r="N2262" s="193"/>
      <c r="O2262" s="193"/>
      <c r="P2262" s="193"/>
      <c r="Q2262" s="193"/>
      <c r="R2262" s="193"/>
      <c r="S2262" s="193"/>
      <c r="T2262" s="193"/>
      <c r="U2262" s="193"/>
      <c r="V2262" s="193"/>
    </row>
    <row r="2263" spans="1:22" ht="12.75" customHeight="1">
      <c r="A2263" s="507" t="s">
        <v>508</v>
      </c>
      <c r="B2263" s="508"/>
      <c r="C2263" s="508"/>
      <c r="D2263" s="508"/>
      <c r="E2263" s="508"/>
      <c r="F2263" s="508"/>
      <c r="G2263" s="508"/>
      <c r="H2263" s="508"/>
      <c r="I2263" s="508"/>
      <c r="J2263" s="508"/>
      <c r="K2263" s="509"/>
      <c r="L2263" s="193"/>
      <c r="M2263" s="193"/>
      <c r="N2263" s="193"/>
      <c r="O2263" s="193"/>
      <c r="P2263" s="193"/>
      <c r="Q2263" s="193"/>
      <c r="R2263" s="193"/>
      <c r="S2263" s="193"/>
      <c r="T2263" s="193"/>
      <c r="U2263" s="193"/>
      <c r="V2263" s="193"/>
    </row>
    <row r="2264" spans="1:22" ht="12.75" customHeight="1" thickBot="1">
      <c r="A2264" s="510"/>
      <c r="B2264" s="511"/>
      <c r="C2264" s="511"/>
      <c r="D2264" s="511"/>
      <c r="E2264" s="511"/>
      <c r="F2264" s="511"/>
      <c r="G2264" s="511"/>
      <c r="H2264" s="511"/>
      <c r="I2264" s="511"/>
      <c r="J2264" s="511"/>
      <c r="K2264" s="512"/>
      <c r="L2264" s="193"/>
      <c r="M2264" s="193"/>
      <c r="N2264" s="193"/>
      <c r="O2264" s="193"/>
      <c r="P2264" s="193"/>
      <c r="Q2264" s="193"/>
      <c r="R2264" s="193"/>
      <c r="S2264" s="193"/>
      <c r="T2264" s="193"/>
      <c r="U2264" s="193"/>
      <c r="V2264" s="193"/>
    </row>
    <row r="2265" spans="1:22" ht="42" customHeight="1">
      <c r="A2265" s="195" t="s">
        <v>509</v>
      </c>
      <c r="B2265" s="513" t="str">
        <f>$B$3</f>
        <v>OPTIMIZACIÓN Y MEJORAMIENTO DE LOS SISTEMAS DE ACUEDUCTO EN EL ÁREA RURAL DEL MUNICIPIO DE TUNJA-BOYACÁ</v>
      </c>
      <c r="C2265" s="514"/>
      <c r="D2265" s="514"/>
      <c r="E2265" s="514"/>
      <c r="F2265" s="514"/>
      <c r="G2265" s="514"/>
      <c r="H2265" s="514"/>
      <c r="I2265" s="514"/>
      <c r="J2265" s="514"/>
      <c r="K2265" s="515"/>
      <c r="L2265" s="193"/>
      <c r="M2265" s="193"/>
      <c r="N2265" s="193"/>
      <c r="O2265" s="193"/>
      <c r="P2265" s="193"/>
      <c r="Q2265" s="193"/>
      <c r="R2265" s="193"/>
      <c r="S2265" s="193"/>
      <c r="T2265" s="193"/>
      <c r="U2265" s="193"/>
      <c r="V2265" s="193"/>
    </row>
    <row r="2266" spans="1:22" ht="12.75" customHeight="1">
      <c r="A2266" s="516" t="s">
        <v>510</v>
      </c>
      <c r="B2266" s="517"/>
      <c r="C2266" s="518"/>
      <c r="D2266" s="519"/>
      <c r="E2266" s="519"/>
      <c r="F2266" s="517"/>
      <c r="G2266" s="520" t="s">
        <v>511</v>
      </c>
      <c r="H2266" s="517"/>
      <c r="I2266" s="520"/>
      <c r="J2266" s="519"/>
      <c r="K2266" s="521"/>
      <c r="L2266" s="193"/>
      <c r="M2266" s="193"/>
      <c r="N2266" s="193"/>
      <c r="O2266" s="193"/>
      <c r="P2266" s="193"/>
      <c r="Q2266" s="193"/>
      <c r="R2266" s="193"/>
      <c r="S2266" s="193"/>
      <c r="T2266" s="193"/>
      <c r="U2266" s="193"/>
      <c r="V2266" s="193"/>
    </row>
    <row r="2267" spans="1:22" ht="39.75" customHeight="1" thickBot="1">
      <c r="A2267" s="196" t="s">
        <v>8</v>
      </c>
      <c r="B2267" s="522" t="s">
        <v>654</v>
      </c>
      <c r="C2267" s="523"/>
      <c r="D2267" s="524" t="s">
        <v>10</v>
      </c>
      <c r="E2267" s="525"/>
      <c r="F2267" s="523"/>
      <c r="G2267" s="526" t="s">
        <v>419</v>
      </c>
      <c r="H2267" s="525"/>
      <c r="I2267" s="525"/>
      <c r="J2267" s="197" t="s">
        <v>9</v>
      </c>
      <c r="K2267" s="198" t="s">
        <v>9</v>
      </c>
      <c r="L2267" s="193"/>
      <c r="M2267" s="193"/>
      <c r="N2267" s="193"/>
      <c r="O2267" s="193"/>
      <c r="P2267" s="193"/>
      <c r="Q2267" s="193"/>
      <c r="R2267" s="193"/>
      <c r="S2267" s="193"/>
      <c r="T2267" s="193"/>
      <c r="U2267" s="193"/>
      <c r="V2267" s="193"/>
    </row>
    <row r="2268" spans="1:22" ht="12.75" customHeight="1">
      <c r="A2268" s="527" t="s">
        <v>512</v>
      </c>
      <c r="B2268" s="528"/>
      <c r="C2268" s="531" t="s">
        <v>5</v>
      </c>
      <c r="D2268" s="533" t="s">
        <v>513</v>
      </c>
      <c r="E2268" s="534"/>
      <c r="F2268" s="530"/>
      <c r="G2268" s="531" t="s">
        <v>11</v>
      </c>
      <c r="H2268" s="535" t="s">
        <v>514</v>
      </c>
      <c r="I2268" s="511"/>
      <c r="J2268" s="511"/>
      <c r="K2268" s="512"/>
      <c r="L2268" s="193"/>
      <c r="M2268" s="193"/>
      <c r="N2268" s="193"/>
      <c r="O2268" s="193"/>
      <c r="P2268" s="193"/>
      <c r="Q2268" s="193"/>
      <c r="R2268" s="193"/>
      <c r="S2268" s="193"/>
      <c r="T2268" s="193"/>
      <c r="U2268" s="193"/>
      <c r="V2268" s="193"/>
    </row>
    <row r="2269" spans="1:22" ht="12.75" customHeight="1">
      <c r="A2269" s="510"/>
      <c r="B2269" s="528"/>
      <c r="C2269" s="558"/>
      <c r="D2269" s="226" t="s">
        <v>515</v>
      </c>
      <c r="E2269" s="226" t="s">
        <v>516</v>
      </c>
      <c r="F2269" s="226" t="s">
        <v>517</v>
      </c>
      <c r="G2269" s="558"/>
      <c r="H2269" s="536"/>
      <c r="I2269" s="534"/>
      <c r="J2269" s="534"/>
      <c r="K2269" s="537"/>
      <c r="L2269" s="193"/>
      <c r="M2269" s="193"/>
      <c r="N2269" s="193"/>
      <c r="O2269" s="193"/>
      <c r="P2269" s="193"/>
      <c r="Q2269" s="193"/>
      <c r="R2269" s="193"/>
      <c r="S2269" s="193"/>
      <c r="T2269" s="193"/>
      <c r="U2269" s="193"/>
      <c r="V2269" s="193"/>
    </row>
    <row r="2270" spans="1:22" ht="12.75" customHeight="1">
      <c r="A2270" s="538" t="s">
        <v>587</v>
      </c>
      <c r="B2270" s="539"/>
      <c r="C2270" s="201">
        <v>5</v>
      </c>
      <c r="D2270" s="202"/>
      <c r="E2270" s="203"/>
      <c r="F2270" s="229"/>
      <c r="G2270" s="237">
        <f>C2270</f>
        <v>5</v>
      </c>
      <c r="H2270" s="206"/>
      <c r="I2270" s="206"/>
      <c r="J2270" s="206"/>
      <c r="K2270" s="207"/>
      <c r="L2270" s="193"/>
      <c r="M2270" s="193"/>
      <c r="N2270" s="193"/>
      <c r="O2270" s="193"/>
      <c r="P2270" s="193"/>
      <c r="Q2270" s="193"/>
      <c r="R2270" s="193"/>
      <c r="S2270" s="193"/>
      <c r="T2270" s="193"/>
      <c r="U2270" s="193"/>
      <c r="V2270" s="193"/>
    </row>
    <row r="2271" spans="1:22" ht="12.75" customHeight="1">
      <c r="A2271" s="538"/>
      <c r="B2271" s="539"/>
      <c r="C2271" s="201"/>
      <c r="D2271" s="202"/>
      <c r="E2271" s="203"/>
      <c r="F2271" s="229"/>
      <c r="G2271" s="237"/>
      <c r="H2271" s="206"/>
      <c r="I2271" s="206"/>
      <c r="J2271" s="206"/>
      <c r="K2271" s="207"/>
      <c r="L2271" s="193"/>
      <c r="M2271" s="193"/>
      <c r="N2271" s="193"/>
      <c r="O2271" s="193"/>
      <c r="P2271" s="193"/>
      <c r="Q2271" s="193"/>
      <c r="R2271" s="193"/>
      <c r="S2271" s="193"/>
      <c r="T2271" s="193"/>
      <c r="U2271" s="193"/>
      <c r="V2271" s="193"/>
    </row>
    <row r="2272" spans="1:22" ht="15" customHeight="1">
      <c r="A2272" s="540"/>
      <c r="B2272" s="559"/>
      <c r="C2272" s="209"/>
      <c r="D2272" s="239"/>
      <c r="E2272" s="239"/>
      <c r="F2272" s="239"/>
      <c r="G2272" s="237"/>
      <c r="K2272" s="207"/>
    </row>
    <row r="2273" spans="1:22" ht="12.75" customHeight="1" thickBot="1">
      <c r="A2273" s="541" t="s">
        <v>11</v>
      </c>
      <c r="B2273" s="534"/>
      <c r="C2273" s="534"/>
      <c r="D2273" s="534"/>
      <c r="E2273" s="534"/>
      <c r="F2273" s="530"/>
      <c r="G2273" s="253">
        <f>ROUNDUP((SUM(G2270:G2272)),2)</f>
        <v>5</v>
      </c>
      <c r="H2273" s="199"/>
      <c r="I2273" s="212"/>
      <c r="J2273" s="212"/>
      <c r="K2273" s="213"/>
      <c r="L2273" s="193"/>
      <c r="N2273" s="193"/>
      <c r="O2273" s="193"/>
      <c r="P2273" s="193"/>
      <c r="Q2273" s="193"/>
      <c r="R2273" s="193"/>
      <c r="S2273" s="193"/>
      <c r="T2273" s="193"/>
      <c r="U2273" s="193"/>
      <c r="V2273" s="193"/>
    </row>
    <row r="2274" spans="1:22" ht="12.75" customHeight="1" thickBot="1">
      <c r="A2274" s="542"/>
      <c r="B2274" s="543"/>
      <c r="C2274" s="543"/>
      <c r="D2274" s="543"/>
      <c r="E2274" s="543"/>
      <c r="F2274" s="543"/>
      <c r="G2274" s="543"/>
      <c r="H2274" s="543"/>
      <c r="I2274" s="543"/>
      <c r="J2274" s="543"/>
      <c r="K2274" s="544"/>
      <c r="L2274" s="193"/>
      <c r="M2274" s="193"/>
      <c r="N2274" s="193"/>
      <c r="O2274" s="193"/>
      <c r="P2274" s="193"/>
      <c r="Q2274" s="193"/>
      <c r="R2274" s="193"/>
      <c r="S2274" s="193"/>
      <c r="T2274" s="193"/>
      <c r="U2274" s="193"/>
      <c r="V2274" s="193"/>
    </row>
    <row r="2275" spans="1:22" ht="12.75" customHeight="1">
      <c r="A2275" s="214"/>
      <c r="B2275" s="215"/>
      <c r="C2275" s="215"/>
      <c r="D2275" s="215"/>
      <c r="E2275" s="215"/>
      <c r="F2275" s="215"/>
      <c r="G2275" s="215"/>
      <c r="H2275" s="215"/>
      <c r="I2275" s="215"/>
      <c r="J2275" s="215"/>
      <c r="K2275" s="216"/>
      <c r="L2275" s="193"/>
      <c r="M2275" s="193"/>
      <c r="N2275" s="193"/>
      <c r="O2275" s="193"/>
      <c r="P2275" s="193"/>
      <c r="Q2275" s="193"/>
      <c r="R2275" s="193"/>
      <c r="S2275" s="193"/>
      <c r="T2275" s="193"/>
      <c r="U2275" s="193"/>
      <c r="V2275" s="193"/>
    </row>
    <row r="2276" spans="1:22" ht="50.25" customHeight="1">
      <c r="A2276" s="545"/>
      <c r="B2276" s="546"/>
      <c r="C2276" s="546"/>
      <c r="D2276" s="546"/>
      <c r="E2276" s="546"/>
      <c r="F2276" s="546"/>
      <c r="G2276" s="546"/>
      <c r="H2276" s="546"/>
      <c r="I2276" s="546"/>
      <c r="J2276" s="193"/>
      <c r="K2276" s="217"/>
      <c r="L2276" s="193"/>
      <c r="M2276" s="193"/>
      <c r="N2276" s="193"/>
      <c r="O2276" s="193"/>
      <c r="P2276" s="193"/>
      <c r="Q2276" s="193"/>
      <c r="R2276" s="193"/>
      <c r="S2276" s="193"/>
      <c r="T2276" s="193"/>
      <c r="U2276" s="193"/>
      <c r="V2276" s="193"/>
    </row>
    <row r="2277" spans="1:22" ht="12.75" customHeight="1">
      <c r="A2277" s="547" t="s">
        <v>519</v>
      </c>
      <c r="B2277" s="546"/>
      <c r="C2277" s="546"/>
      <c r="D2277" s="219"/>
      <c r="E2277" s="219"/>
      <c r="F2277" s="548" t="s">
        <v>519</v>
      </c>
      <c r="G2277" s="546"/>
      <c r="H2277" s="546"/>
      <c r="I2277" s="219"/>
      <c r="J2277" s="193"/>
      <c r="K2277" s="217"/>
      <c r="L2277" s="193"/>
      <c r="M2277" s="193"/>
      <c r="N2277" s="193"/>
      <c r="O2277" s="193"/>
      <c r="P2277" s="193"/>
      <c r="Q2277" s="193"/>
      <c r="R2277" s="193"/>
      <c r="S2277" s="193"/>
      <c r="T2277" s="193"/>
      <c r="U2277" s="193"/>
      <c r="V2277" s="193"/>
    </row>
    <row r="2278" spans="1:22" ht="12.75" customHeight="1" thickBot="1">
      <c r="A2278" s="549" t="s">
        <v>520</v>
      </c>
      <c r="B2278" s="550"/>
      <c r="C2278" s="550"/>
      <c r="D2278" s="220"/>
      <c r="E2278" s="220"/>
      <c r="F2278" s="551" t="s">
        <v>520</v>
      </c>
      <c r="G2278" s="550"/>
      <c r="H2278" s="550"/>
      <c r="I2278" s="220"/>
      <c r="J2278" s="221"/>
      <c r="K2278" s="222"/>
      <c r="L2278" s="193"/>
      <c r="M2278" s="193"/>
      <c r="N2278" s="193"/>
      <c r="O2278" s="193"/>
      <c r="P2278" s="193"/>
      <c r="Q2278" s="193"/>
      <c r="R2278" s="193"/>
      <c r="S2278" s="193"/>
      <c r="T2278" s="193"/>
      <c r="U2278" s="193"/>
      <c r="V2278" s="193"/>
    </row>
    <row r="2279" spans="1:22" ht="12.75" customHeight="1">
      <c r="A2279" s="507" t="s">
        <v>508</v>
      </c>
      <c r="B2279" s="508"/>
      <c r="C2279" s="508"/>
      <c r="D2279" s="508"/>
      <c r="E2279" s="508"/>
      <c r="F2279" s="508"/>
      <c r="G2279" s="508"/>
      <c r="H2279" s="508"/>
      <c r="I2279" s="508"/>
      <c r="J2279" s="508"/>
      <c r="K2279" s="509"/>
      <c r="L2279" s="193"/>
      <c r="M2279" s="193"/>
      <c r="N2279" s="193"/>
      <c r="O2279" s="193"/>
      <c r="P2279" s="193"/>
      <c r="Q2279" s="193"/>
      <c r="R2279" s="193"/>
      <c r="S2279" s="193"/>
      <c r="T2279" s="193"/>
      <c r="U2279" s="193"/>
      <c r="V2279" s="193"/>
    </row>
    <row r="2280" spans="1:22" ht="12.75" customHeight="1" thickBot="1">
      <c r="A2280" s="510"/>
      <c r="B2280" s="511"/>
      <c r="C2280" s="511"/>
      <c r="D2280" s="511"/>
      <c r="E2280" s="511"/>
      <c r="F2280" s="511"/>
      <c r="G2280" s="511"/>
      <c r="H2280" s="511"/>
      <c r="I2280" s="511"/>
      <c r="J2280" s="511"/>
      <c r="K2280" s="512"/>
      <c r="L2280" s="193"/>
      <c r="M2280" s="193"/>
      <c r="N2280" s="193"/>
      <c r="O2280" s="193"/>
      <c r="P2280" s="193"/>
      <c r="Q2280" s="193"/>
      <c r="R2280" s="193"/>
      <c r="S2280" s="193"/>
      <c r="T2280" s="193"/>
      <c r="U2280" s="193"/>
      <c r="V2280" s="193"/>
    </row>
    <row r="2281" spans="1:22" ht="42" customHeight="1">
      <c r="A2281" s="195" t="s">
        <v>509</v>
      </c>
      <c r="B2281" s="513" t="str">
        <f>$B$3</f>
        <v>OPTIMIZACIÓN Y MEJORAMIENTO DE LOS SISTEMAS DE ACUEDUCTO EN EL ÁREA RURAL DEL MUNICIPIO DE TUNJA-BOYACÁ</v>
      </c>
      <c r="C2281" s="514"/>
      <c r="D2281" s="514"/>
      <c r="E2281" s="514"/>
      <c r="F2281" s="514"/>
      <c r="G2281" s="514"/>
      <c r="H2281" s="514"/>
      <c r="I2281" s="514"/>
      <c r="J2281" s="514"/>
      <c r="K2281" s="515"/>
      <c r="L2281" s="193"/>
      <c r="M2281" s="193"/>
      <c r="N2281" s="193"/>
      <c r="O2281" s="193"/>
      <c r="P2281" s="193"/>
      <c r="Q2281" s="193"/>
      <c r="R2281" s="193"/>
      <c r="S2281" s="193"/>
      <c r="T2281" s="193"/>
      <c r="U2281" s="193"/>
      <c r="V2281" s="193"/>
    </row>
    <row r="2282" spans="1:22" ht="12.75" customHeight="1">
      <c r="A2282" s="516" t="s">
        <v>510</v>
      </c>
      <c r="B2282" s="517"/>
      <c r="C2282" s="518"/>
      <c r="D2282" s="519"/>
      <c r="E2282" s="519"/>
      <c r="F2282" s="517"/>
      <c r="G2282" s="520" t="s">
        <v>511</v>
      </c>
      <c r="H2282" s="517"/>
      <c r="I2282" s="520"/>
      <c r="J2282" s="519"/>
      <c r="K2282" s="521"/>
      <c r="L2282" s="193"/>
      <c r="M2282" s="193"/>
      <c r="N2282" s="193"/>
      <c r="O2282" s="193"/>
      <c r="P2282" s="193"/>
      <c r="Q2282" s="193"/>
      <c r="R2282" s="193"/>
      <c r="S2282" s="193"/>
      <c r="T2282" s="193"/>
      <c r="U2282" s="193"/>
      <c r="V2282" s="193"/>
    </row>
    <row r="2283" spans="1:22" ht="39.75" customHeight="1" thickBot="1">
      <c r="A2283" s="196" t="s">
        <v>8</v>
      </c>
      <c r="B2283" s="522" t="s">
        <v>655</v>
      </c>
      <c r="C2283" s="523"/>
      <c r="D2283" s="524" t="s">
        <v>10</v>
      </c>
      <c r="E2283" s="525"/>
      <c r="F2283" s="523"/>
      <c r="G2283" s="526" t="s">
        <v>384</v>
      </c>
      <c r="H2283" s="525"/>
      <c r="I2283" s="525"/>
      <c r="J2283" s="197" t="s">
        <v>9</v>
      </c>
      <c r="K2283" s="198" t="s">
        <v>9</v>
      </c>
      <c r="L2283" s="193"/>
      <c r="M2283" s="193"/>
      <c r="N2283" s="193"/>
      <c r="O2283" s="193"/>
      <c r="P2283" s="193"/>
      <c r="Q2283" s="193"/>
      <c r="R2283" s="193"/>
      <c r="S2283" s="193"/>
      <c r="T2283" s="193"/>
      <c r="U2283" s="193"/>
      <c r="V2283" s="193"/>
    </row>
    <row r="2284" spans="1:22" ht="12.75" customHeight="1">
      <c r="A2284" s="527" t="s">
        <v>512</v>
      </c>
      <c r="B2284" s="528"/>
      <c r="C2284" s="531" t="s">
        <v>5</v>
      </c>
      <c r="D2284" s="533" t="s">
        <v>513</v>
      </c>
      <c r="E2284" s="534"/>
      <c r="F2284" s="530"/>
      <c r="G2284" s="531" t="s">
        <v>11</v>
      </c>
      <c r="H2284" s="535" t="s">
        <v>514</v>
      </c>
      <c r="I2284" s="511"/>
      <c r="J2284" s="511"/>
      <c r="K2284" s="512"/>
      <c r="L2284" s="193"/>
      <c r="M2284" s="193"/>
      <c r="N2284" s="193"/>
      <c r="O2284" s="193"/>
      <c r="P2284" s="193"/>
      <c r="Q2284" s="193"/>
      <c r="R2284" s="193"/>
      <c r="S2284" s="193"/>
      <c r="T2284" s="193"/>
      <c r="U2284" s="193"/>
      <c r="V2284" s="193"/>
    </row>
    <row r="2285" spans="1:22" ht="12.75" customHeight="1">
      <c r="A2285" s="510"/>
      <c r="B2285" s="528"/>
      <c r="C2285" s="558"/>
      <c r="D2285" s="226" t="s">
        <v>515</v>
      </c>
      <c r="E2285" s="226" t="s">
        <v>516</v>
      </c>
      <c r="F2285" s="226" t="s">
        <v>517</v>
      </c>
      <c r="G2285" s="558"/>
      <c r="H2285" s="536"/>
      <c r="I2285" s="534"/>
      <c r="J2285" s="534"/>
      <c r="K2285" s="537"/>
      <c r="L2285" s="193"/>
      <c r="M2285" s="193"/>
      <c r="N2285" s="193"/>
      <c r="O2285" s="193"/>
      <c r="P2285" s="193"/>
      <c r="Q2285" s="193"/>
      <c r="R2285" s="193"/>
      <c r="S2285" s="193"/>
      <c r="T2285" s="193"/>
      <c r="U2285" s="193"/>
      <c r="V2285" s="193"/>
    </row>
    <row r="2286" spans="1:22" ht="12.75" customHeight="1">
      <c r="A2286" s="538" t="s">
        <v>572</v>
      </c>
      <c r="B2286" s="539"/>
      <c r="C2286" s="201">
        <v>23</v>
      </c>
      <c r="D2286" s="202"/>
      <c r="E2286" s="203"/>
      <c r="F2286" s="229"/>
      <c r="G2286" s="237">
        <f>C2286</f>
        <v>23</v>
      </c>
      <c r="H2286" s="206"/>
      <c r="I2286" s="206"/>
      <c r="J2286" s="206"/>
      <c r="K2286" s="207"/>
      <c r="L2286" s="193"/>
      <c r="M2286" s="193"/>
      <c r="N2286" s="193"/>
      <c r="O2286" s="193"/>
      <c r="P2286" s="193"/>
      <c r="Q2286" s="193"/>
      <c r="R2286" s="193"/>
      <c r="S2286" s="193"/>
      <c r="T2286" s="193"/>
      <c r="U2286" s="193"/>
      <c r="V2286" s="193"/>
    </row>
    <row r="2287" spans="1:22" ht="12.75" customHeight="1">
      <c r="A2287" s="538"/>
      <c r="B2287" s="539"/>
      <c r="C2287" s="201"/>
      <c r="D2287" s="202"/>
      <c r="E2287" s="203"/>
      <c r="F2287" s="229"/>
      <c r="G2287" s="237"/>
      <c r="H2287" s="206"/>
      <c r="I2287" s="206"/>
      <c r="J2287" s="206"/>
      <c r="K2287" s="207"/>
      <c r="L2287" s="193"/>
      <c r="M2287" s="193"/>
      <c r="N2287" s="193"/>
      <c r="O2287" s="193"/>
      <c r="P2287" s="193"/>
      <c r="Q2287" s="193"/>
      <c r="R2287" s="193"/>
      <c r="S2287" s="193"/>
      <c r="T2287" s="193"/>
      <c r="U2287" s="193"/>
      <c r="V2287" s="193"/>
    </row>
    <row r="2288" spans="1:22" ht="15" customHeight="1">
      <c r="A2288" s="540"/>
      <c r="B2288" s="559"/>
      <c r="C2288" s="209"/>
      <c r="D2288" s="239"/>
      <c r="E2288" s="239"/>
      <c r="F2288" s="239"/>
      <c r="G2288" s="237"/>
      <c r="K2288" s="207"/>
    </row>
    <row r="2289" spans="1:22" ht="12.75" customHeight="1" thickBot="1">
      <c r="A2289" s="541" t="s">
        <v>11</v>
      </c>
      <c r="B2289" s="534"/>
      <c r="C2289" s="534"/>
      <c r="D2289" s="534"/>
      <c r="E2289" s="534"/>
      <c r="F2289" s="530"/>
      <c r="G2289" s="253">
        <f>ROUNDUP((SUM(G2286:G2288)),2)</f>
        <v>23</v>
      </c>
      <c r="H2289" s="199"/>
      <c r="I2289" s="212"/>
      <c r="J2289" s="212"/>
      <c r="K2289" s="213"/>
      <c r="L2289" s="193"/>
      <c r="N2289" s="193"/>
      <c r="O2289" s="193"/>
      <c r="P2289" s="193"/>
      <c r="Q2289" s="193"/>
      <c r="R2289" s="193"/>
      <c r="S2289" s="193"/>
      <c r="T2289" s="193"/>
      <c r="U2289" s="193"/>
      <c r="V2289" s="193"/>
    </row>
    <row r="2290" spans="1:22" ht="12.75" customHeight="1" thickBot="1">
      <c r="A2290" s="542"/>
      <c r="B2290" s="543"/>
      <c r="C2290" s="543"/>
      <c r="D2290" s="543"/>
      <c r="E2290" s="543"/>
      <c r="F2290" s="543"/>
      <c r="G2290" s="543"/>
      <c r="H2290" s="543"/>
      <c r="I2290" s="543"/>
      <c r="J2290" s="543"/>
      <c r="K2290" s="544"/>
      <c r="L2290" s="193"/>
      <c r="M2290" s="193"/>
      <c r="N2290" s="193"/>
      <c r="O2290" s="193"/>
      <c r="P2290" s="193"/>
      <c r="Q2290" s="193"/>
      <c r="R2290" s="193"/>
      <c r="S2290" s="193"/>
      <c r="T2290" s="193"/>
      <c r="U2290" s="193"/>
      <c r="V2290" s="193"/>
    </row>
    <row r="2291" spans="1:22" ht="12.75" customHeight="1">
      <c r="A2291" s="214"/>
      <c r="B2291" s="215"/>
      <c r="C2291" s="215"/>
      <c r="D2291" s="215"/>
      <c r="E2291" s="215"/>
      <c r="F2291" s="215"/>
      <c r="G2291" s="215"/>
      <c r="H2291" s="215"/>
      <c r="I2291" s="215"/>
      <c r="J2291" s="215"/>
      <c r="K2291" s="216"/>
      <c r="L2291" s="193"/>
      <c r="M2291" s="193"/>
      <c r="N2291" s="193"/>
      <c r="O2291" s="193"/>
      <c r="P2291" s="193"/>
      <c r="Q2291" s="193"/>
      <c r="R2291" s="193"/>
      <c r="S2291" s="193"/>
      <c r="T2291" s="193"/>
      <c r="U2291" s="193"/>
      <c r="V2291" s="193"/>
    </row>
    <row r="2292" spans="1:22" ht="50.25" customHeight="1">
      <c r="A2292" s="545"/>
      <c r="B2292" s="546"/>
      <c r="C2292" s="546"/>
      <c r="D2292" s="546"/>
      <c r="E2292" s="546"/>
      <c r="F2292" s="546"/>
      <c r="G2292" s="546"/>
      <c r="H2292" s="546"/>
      <c r="I2292" s="546"/>
      <c r="J2292" s="193"/>
      <c r="K2292" s="217"/>
      <c r="L2292" s="193"/>
      <c r="M2292" s="193"/>
      <c r="N2292" s="193"/>
      <c r="O2292" s="193"/>
      <c r="P2292" s="193"/>
      <c r="Q2292" s="193"/>
      <c r="R2292" s="193"/>
      <c r="S2292" s="193"/>
      <c r="T2292" s="193"/>
      <c r="U2292" s="193"/>
      <c r="V2292" s="193"/>
    </row>
    <row r="2293" spans="1:22" ht="12.75" customHeight="1">
      <c r="A2293" s="547" t="s">
        <v>519</v>
      </c>
      <c r="B2293" s="546"/>
      <c r="C2293" s="546"/>
      <c r="D2293" s="219"/>
      <c r="E2293" s="219"/>
      <c r="F2293" s="548" t="s">
        <v>519</v>
      </c>
      <c r="G2293" s="546"/>
      <c r="H2293" s="546"/>
      <c r="I2293" s="219"/>
      <c r="J2293" s="193"/>
      <c r="K2293" s="217"/>
      <c r="L2293" s="193"/>
      <c r="M2293" s="193"/>
      <c r="N2293" s="193"/>
      <c r="O2293" s="193"/>
      <c r="P2293" s="193"/>
      <c r="Q2293" s="193"/>
      <c r="R2293" s="193"/>
      <c r="S2293" s="193"/>
      <c r="T2293" s="193"/>
      <c r="U2293" s="193"/>
      <c r="V2293" s="193"/>
    </row>
    <row r="2294" spans="1:22" ht="12.75" customHeight="1" thickBot="1">
      <c r="A2294" s="549" t="s">
        <v>520</v>
      </c>
      <c r="B2294" s="550"/>
      <c r="C2294" s="550"/>
      <c r="D2294" s="220"/>
      <c r="E2294" s="220"/>
      <c r="F2294" s="551" t="s">
        <v>520</v>
      </c>
      <c r="G2294" s="550"/>
      <c r="H2294" s="550"/>
      <c r="I2294" s="220"/>
      <c r="J2294" s="221"/>
      <c r="K2294" s="222"/>
      <c r="L2294" s="193"/>
      <c r="M2294" s="193"/>
      <c r="N2294" s="193"/>
      <c r="O2294" s="193"/>
      <c r="P2294" s="193"/>
      <c r="Q2294" s="193"/>
      <c r="R2294" s="193"/>
      <c r="S2294" s="193"/>
      <c r="T2294" s="193"/>
      <c r="U2294" s="193"/>
      <c r="V2294" s="193"/>
    </row>
    <row r="2295" spans="1:22" ht="12.75" customHeight="1">
      <c r="A2295" s="507" t="s">
        <v>508</v>
      </c>
      <c r="B2295" s="508"/>
      <c r="C2295" s="508"/>
      <c r="D2295" s="508"/>
      <c r="E2295" s="508"/>
      <c r="F2295" s="508"/>
      <c r="G2295" s="508"/>
      <c r="H2295" s="508"/>
      <c r="I2295" s="508"/>
      <c r="J2295" s="508"/>
      <c r="K2295" s="509"/>
      <c r="L2295" s="193"/>
      <c r="M2295" s="193"/>
      <c r="N2295" s="193"/>
      <c r="O2295" s="193"/>
      <c r="P2295" s="193"/>
      <c r="Q2295" s="193"/>
      <c r="R2295" s="193"/>
      <c r="S2295" s="193"/>
      <c r="T2295" s="193"/>
      <c r="U2295" s="193"/>
      <c r="V2295" s="193"/>
    </row>
    <row r="2296" spans="1:22" ht="12.75" customHeight="1" thickBot="1">
      <c r="A2296" s="510"/>
      <c r="B2296" s="511"/>
      <c r="C2296" s="511"/>
      <c r="D2296" s="511"/>
      <c r="E2296" s="511"/>
      <c r="F2296" s="511"/>
      <c r="G2296" s="511"/>
      <c r="H2296" s="511"/>
      <c r="I2296" s="511"/>
      <c r="J2296" s="511"/>
      <c r="K2296" s="512"/>
      <c r="L2296" s="193"/>
      <c r="M2296" s="193"/>
      <c r="N2296" s="193"/>
      <c r="O2296" s="193"/>
      <c r="P2296" s="193"/>
      <c r="Q2296" s="193"/>
      <c r="R2296" s="193"/>
      <c r="S2296" s="193"/>
      <c r="T2296" s="193"/>
      <c r="U2296" s="193"/>
      <c r="V2296" s="193"/>
    </row>
    <row r="2297" spans="1:22" ht="42" customHeight="1">
      <c r="A2297" s="195" t="s">
        <v>509</v>
      </c>
      <c r="B2297" s="513" t="str">
        <f>$B$3</f>
        <v>OPTIMIZACIÓN Y MEJORAMIENTO DE LOS SISTEMAS DE ACUEDUCTO EN EL ÁREA RURAL DEL MUNICIPIO DE TUNJA-BOYACÁ</v>
      </c>
      <c r="C2297" s="514"/>
      <c r="D2297" s="514"/>
      <c r="E2297" s="514"/>
      <c r="F2297" s="514"/>
      <c r="G2297" s="514"/>
      <c r="H2297" s="514"/>
      <c r="I2297" s="514"/>
      <c r="J2297" s="514"/>
      <c r="K2297" s="515"/>
      <c r="L2297" s="193"/>
      <c r="M2297" s="193"/>
      <c r="N2297" s="193"/>
      <c r="O2297" s="193"/>
      <c r="P2297" s="193"/>
      <c r="Q2297" s="193"/>
      <c r="R2297" s="193"/>
      <c r="S2297" s="193"/>
      <c r="T2297" s="193"/>
      <c r="U2297" s="193"/>
      <c r="V2297" s="193"/>
    </row>
    <row r="2298" spans="1:22" ht="12.75" customHeight="1">
      <c r="A2298" s="516" t="s">
        <v>510</v>
      </c>
      <c r="B2298" s="517"/>
      <c r="C2298" s="518"/>
      <c r="D2298" s="519"/>
      <c r="E2298" s="519"/>
      <c r="F2298" s="517"/>
      <c r="G2298" s="520" t="s">
        <v>511</v>
      </c>
      <c r="H2298" s="517"/>
      <c r="I2298" s="520"/>
      <c r="J2298" s="519"/>
      <c r="K2298" s="521"/>
      <c r="L2298" s="193"/>
      <c r="M2298" s="193"/>
      <c r="N2298" s="193"/>
      <c r="O2298" s="193"/>
      <c r="P2298" s="193"/>
      <c r="Q2298" s="193"/>
      <c r="R2298" s="193"/>
      <c r="S2298" s="193"/>
      <c r="T2298" s="193"/>
      <c r="U2298" s="193"/>
      <c r="V2298" s="193"/>
    </row>
    <row r="2299" spans="1:22" ht="39.75" customHeight="1" thickBot="1">
      <c r="A2299" s="196" t="s">
        <v>8</v>
      </c>
      <c r="B2299" s="522" t="s">
        <v>656</v>
      </c>
      <c r="C2299" s="523"/>
      <c r="D2299" s="524" t="s">
        <v>10</v>
      </c>
      <c r="E2299" s="525"/>
      <c r="F2299" s="523"/>
      <c r="G2299" s="526" t="s">
        <v>130</v>
      </c>
      <c r="H2299" s="525"/>
      <c r="I2299" s="525"/>
      <c r="J2299" s="197" t="s">
        <v>9</v>
      </c>
      <c r="K2299" s="198" t="s">
        <v>9</v>
      </c>
      <c r="L2299" s="193"/>
      <c r="M2299" s="193"/>
      <c r="N2299" s="193"/>
      <c r="O2299" s="193"/>
      <c r="P2299" s="193"/>
      <c r="Q2299" s="193"/>
      <c r="R2299" s="193"/>
      <c r="S2299" s="193"/>
      <c r="T2299" s="193"/>
      <c r="U2299" s="193"/>
      <c r="V2299" s="193"/>
    </row>
    <row r="2300" spans="1:22" ht="12.75" customHeight="1">
      <c r="A2300" s="527" t="s">
        <v>512</v>
      </c>
      <c r="B2300" s="528"/>
      <c r="C2300" s="531" t="s">
        <v>5</v>
      </c>
      <c r="D2300" s="533" t="s">
        <v>513</v>
      </c>
      <c r="E2300" s="534"/>
      <c r="F2300" s="530"/>
      <c r="G2300" s="531" t="s">
        <v>11</v>
      </c>
      <c r="H2300" s="535" t="s">
        <v>514</v>
      </c>
      <c r="I2300" s="511"/>
      <c r="J2300" s="511"/>
      <c r="K2300" s="512"/>
      <c r="L2300" s="193"/>
      <c r="M2300" s="193"/>
      <c r="N2300" s="193"/>
      <c r="O2300" s="193"/>
      <c r="P2300" s="193"/>
      <c r="Q2300" s="193"/>
      <c r="R2300" s="193"/>
      <c r="S2300" s="193"/>
      <c r="T2300" s="193"/>
      <c r="U2300" s="193"/>
      <c r="V2300" s="193"/>
    </row>
    <row r="2301" spans="1:22" ht="12.75" customHeight="1">
      <c r="A2301" s="510"/>
      <c r="B2301" s="528"/>
      <c r="C2301" s="558"/>
      <c r="D2301" s="226" t="s">
        <v>515</v>
      </c>
      <c r="E2301" s="226" t="s">
        <v>516</v>
      </c>
      <c r="F2301" s="226" t="s">
        <v>517</v>
      </c>
      <c r="G2301" s="558"/>
      <c r="H2301" s="536"/>
      <c r="I2301" s="534"/>
      <c r="J2301" s="534"/>
      <c r="K2301" s="537"/>
      <c r="L2301" s="193"/>
      <c r="M2301" s="193"/>
      <c r="N2301" s="193"/>
      <c r="O2301" s="193"/>
      <c r="P2301" s="193"/>
      <c r="Q2301" s="193"/>
      <c r="R2301" s="193"/>
      <c r="S2301" s="193"/>
      <c r="T2301" s="193"/>
      <c r="U2301" s="193"/>
      <c r="V2301" s="193"/>
    </row>
    <row r="2302" spans="1:22" ht="12.75" customHeight="1">
      <c r="A2302" s="538" t="s">
        <v>551</v>
      </c>
      <c r="B2302" s="539"/>
      <c r="C2302" s="201">
        <v>3</v>
      </c>
      <c r="D2302" s="202"/>
      <c r="E2302" s="203"/>
      <c r="F2302" s="229"/>
      <c r="G2302" s="237">
        <f>C2302</f>
        <v>3</v>
      </c>
      <c r="H2302" s="206"/>
      <c r="I2302" s="206"/>
      <c r="J2302" s="206"/>
      <c r="K2302" s="207"/>
      <c r="L2302" s="193"/>
      <c r="M2302" s="193"/>
      <c r="N2302" s="193"/>
      <c r="O2302" s="193"/>
      <c r="P2302" s="193"/>
      <c r="Q2302" s="193"/>
      <c r="R2302" s="193"/>
      <c r="S2302" s="193"/>
      <c r="T2302" s="193"/>
      <c r="U2302" s="193"/>
      <c r="V2302" s="193"/>
    </row>
    <row r="2303" spans="1:22" ht="12.75" customHeight="1">
      <c r="A2303" s="538"/>
      <c r="B2303" s="539"/>
      <c r="C2303" s="201"/>
      <c r="D2303" s="202"/>
      <c r="E2303" s="203"/>
      <c r="F2303" s="229"/>
      <c r="G2303" s="237"/>
      <c r="H2303" s="206"/>
      <c r="I2303" s="206"/>
      <c r="J2303" s="206"/>
      <c r="K2303" s="207"/>
      <c r="L2303" s="193"/>
      <c r="M2303" s="193"/>
      <c r="N2303" s="193"/>
      <c r="O2303" s="193"/>
      <c r="P2303" s="193"/>
      <c r="Q2303" s="193"/>
      <c r="R2303" s="193"/>
      <c r="S2303" s="193"/>
      <c r="T2303" s="193"/>
      <c r="U2303" s="193"/>
      <c r="V2303" s="193"/>
    </row>
    <row r="2304" spans="1:22" ht="15" customHeight="1">
      <c r="A2304" s="540"/>
      <c r="B2304" s="559"/>
      <c r="C2304" s="209"/>
      <c r="D2304" s="239"/>
      <c r="E2304" s="239"/>
      <c r="F2304" s="239"/>
      <c r="G2304" s="237"/>
      <c r="K2304" s="207"/>
    </row>
    <row r="2305" spans="1:22" ht="12.75" customHeight="1" thickBot="1">
      <c r="A2305" s="541" t="s">
        <v>11</v>
      </c>
      <c r="B2305" s="534"/>
      <c r="C2305" s="534"/>
      <c r="D2305" s="534"/>
      <c r="E2305" s="534"/>
      <c r="F2305" s="530"/>
      <c r="G2305" s="253">
        <f>ROUNDUP((SUM(G2302:G2304)),2)</f>
        <v>3</v>
      </c>
      <c r="H2305" s="199"/>
      <c r="I2305" s="212"/>
      <c r="J2305" s="212"/>
      <c r="K2305" s="213"/>
      <c r="L2305" s="193"/>
      <c r="N2305" s="193"/>
      <c r="O2305" s="193"/>
      <c r="P2305" s="193"/>
      <c r="Q2305" s="193"/>
      <c r="R2305" s="193"/>
      <c r="S2305" s="193"/>
      <c r="T2305" s="193"/>
      <c r="U2305" s="193"/>
      <c r="V2305" s="193"/>
    </row>
    <row r="2306" spans="1:22" ht="12.75" customHeight="1" thickBot="1">
      <c r="A2306" s="542"/>
      <c r="B2306" s="543"/>
      <c r="C2306" s="543"/>
      <c r="D2306" s="543"/>
      <c r="E2306" s="543"/>
      <c r="F2306" s="543"/>
      <c r="G2306" s="543"/>
      <c r="H2306" s="543"/>
      <c r="I2306" s="543"/>
      <c r="J2306" s="543"/>
      <c r="K2306" s="544"/>
      <c r="L2306" s="193"/>
      <c r="M2306" s="193"/>
      <c r="N2306" s="193"/>
      <c r="O2306" s="193"/>
      <c r="P2306" s="193"/>
      <c r="Q2306" s="193"/>
      <c r="R2306" s="193"/>
      <c r="S2306" s="193"/>
      <c r="T2306" s="193"/>
      <c r="U2306" s="193"/>
      <c r="V2306" s="193"/>
    </row>
    <row r="2307" spans="1:22" ht="12.75" customHeight="1">
      <c r="A2307" s="214"/>
      <c r="B2307" s="215"/>
      <c r="C2307" s="215"/>
      <c r="D2307" s="215"/>
      <c r="E2307" s="215"/>
      <c r="F2307" s="215"/>
      <c r="G2307" s="215"/>
      <c r="H2307" s="215"/>
      <c r="I2307" s="215"/>
      <c r="J2307" s="215"/>
      <c r="K2307" s="216"/>
      <c r="L2307" s="193"/>
      <c r="M2307" s="193"/>
      <c r="N2307" s="193"/>
      <c r="O2307" s="193"/>
      <c r="P2307" s="193"/>
      <c r="Q2307" s="193"/>
      <c r="R2307" s="193"/>
      <c r="S2307" s="193"/>
      <c r="T2307" s="193"/>
      <c r="U2307" s="193"/>
      <c r="V2307" s="193"/>
    </row>
    <row r="2308" spans="1:22" ht="50.25" customHeight="1">
      <c r="A2308" s="545"/>
      <c r="B2308" s="546"/>
      <c r="C2308" s="546"/>
      <c r="D2308" s="546"/>
      <c r="E2308" s="546"/>
      <c r="F2308" s="546"/>
      <c r="G2308" s="546"/>
      <c r="H2308" s="546"/>
      <c r="I2308" s="546"/>
      <c r="J2308" s="193"/>
      <c r="K2308" s="217"/>
      <c r="L2308" s="193"/>
      <c r="M2308" s="193"/>
      <c r="N2308" s="193"/>
      <c r="O2308" s="193"/>
      <c r="P2308" s="193"/>
      <c r="Q2308" s="193"/>
      <c r="R2308" s="193"/>
      <c r="S2308" s="193"/>
      <c r="T2308" s="193"/>
      <c r="U2308" s="193"/>
      <c r="V2308" s="193"/>
    </row>
    <row r="2309" spans="1:22" ht="12.75" customHeight="1">
      <c r="A2309" s="547" t="s">
        <v>519</v>
      </c>
      <c r="B2309" s="546"/>
      <c r="C2309" s="546"/>
      <c r="D2309" s="219"/>
      <c r="E2309" s="219"/>
      <c r="F2309" s="548" t="s">
        <v>519</v>
      </c>
      <c r="G2309" s="546"/>
      <c r="H2309" s="546"/>
      <c r="I2309" s="219"/>
      <c r="J2309" s="193"/>
      <c r="K2309" s="217"/>
      <c r="L2309" s="193"/>
      <c r="M2309" s="193"/>
      <c r="N2309" s="193"/>
      <c r="O2309" s="193"/>
      <c r="P2309" s="193"/>
      <c r="Q2309" s="193"/>
      <c r="R2309" s="193"/>
      <c r="S2309" s="193"/>
      <c r="T2309" s="193"/>
      <c r="U2309" s="193"/>
      <c r="V2309" s="193"/>
    </row>
    <row r="2310" spans="1:22" ht="12.75" customHeight="1" thickBot="1">
      <c r="A2310" s="549" t="s">
        <v>520</v>
      </c>
      <c r="B2310" s="550"/>
      <c r="C2310" s="550"/>
      <c r="D2310" s="220"/>
      <c r="E2310" s="220"/>
      <c r="F2310" s="551" t="s">
        <v>520</v>
      </c>
      <c r="G2310" s="550"/>
      <c r="H2310" s="550"/>
      <c r="I2310" s="220"/>
      <c r="J2310" s="221"/>
      <c r="K2310" s="222"/>
      <c r="L2310" s="193"/>
      <c r="M2310" s="193"/>
      <c r="N2310" s="193"/>
      <c r="O2310" s="193"/>
      <c r="P2310" s="193"/>
      <c r="Q2310" s="193"/>
      <c r="R2310" s="193"/>
      <c r="S2310" s="193"/>
      <c r="T2310" s="193"/>
      <c r="U2310" s="193"/>
      <c r="V2310" s="193"/>
    </row>
    <row r="2311" spans="1:22" ht="12.75" customHeight="1">
      <c r="A2311" s="507" t="s">
        <v>508</v>
      </c>
      <c r="B2311" s="508"/>
      <c r="C2311" s="508"/>
      <c r="D2311" s="508"/>
      <c r="E2311" s="508"/>
      <c r="F2311" s="508"/>
      <c r="G2311" s="508"/>
      <c r="H2311" s="508"/>
      <c r="I2311" s="508"/>
      <c r="J2311" s="508"/>
      <c r="K2311" s="509"/>
      <c r="L2311" s="193"/>
      <c r="M2311" s="193"/>
      <c r="N2311" s="193"/>
      <c r="O2311" s="193"/>
      <c r="P2311" s="193"/>
      <c r="Q2311" s="193"/>
      <c r="R2311" s="193"/>
      <c r="S2311" s="193"/>
      <c r="T2311" s="193"/>
      <c r="U2311" s="193"/>
      <c r="V2311" s="193"/>
    </row>
    <row r="2312" spans="1:22" ht="12.75" customHeight="1" thickBot="1">
      <c r="A2312" s="510"/>
      <c r="B2312" s="511"/>
      <c r="C2312" s="511"/>
      <c r="D2312" s="511"/>
      <c r="E2312" s="511"/>
      <c r="F2312" s="511"/>
      <c r="G2312" s="511"/>
      <c r="H2312" s="511"/>
      <c r="I2312" s="511"/>
      <c r="J2312" s="511"/>
      <c r="K2312" s="512"/>
      <c r="L2312" s="193"/>
      <c r="M2312" s="193"/>
      <c r="N2312" s="193"/>
      <c r="O2312" s="193"/>
      <c r="P2312" s="193"/>
      <c r="Q2312" s="193"/>
      <c r="R2312" s="193"/>
      <c r="S2312" s="193"/>
      <c r="T2312" s="193"/>
      <c r="U2312" s="193"/>
      <c r="V2312" s="193"/>
    </row>
    <row r="2313" spans="1:22" ht="42" customHeight="1">
      <c r="A2313" s="195" t="s">
        <v>509</v>
      </c>
      <c r="B2313" s="513" t="str">
        <f>$B$3</f>
        <v>OPTIMIZACIÓN Y MEJORAMIENTO DE LOS SISTEMAS DE ACUEDUCTO EN EL ÁREA RURAL DEL MUNICIPIO DE TUNJA-BOYACÁ</v>
      </c>
      <c r="C2313" s="514"/>
      <c r="D2313" s="514"/>
      <c r="E2313" s="514"/>
      <c r="F2313" s="514"/>
      <c r="G2313" s="514"/>
      <c r="H2313" s="514"/>
      <c r="I2313" s="514"/>
      <c r="J2313" s="514"/>
      <c r="K2313" s="515"/>
      <c r="L2313" s="193"/>
      <c r="M2313" s="193"/>
      <c r="N2313" s="193"/>
      <c r="O2313" s="193"/>
      <c r="P2313" s="193"/>
      <c r="Q2313" s="193"/>
      <c r="R2313" s="193"/>
      <c r="S2313" s="193"/>
      <c r="T2313" s="193"/>
      <c r="U2313" s="193"/>
      <c r="V2313" s="193"/>
    </row>
    <row r="2314" spans="1:22" ht="12.75" customHeight="1">
      <c r="A2314" s="516" t="s">
        <v>510</v>
      </c>
      <c r="B2314" s="517"/>
      <c r="C2314" s="518"/>
      <c r="D2314" s="519"/>
      <c r="E2314" s="519"/>
      <c r="F2314" s="517"/>
      <c r="G2314" s="520" t="s">
        <v>511</v>
      </c>
      <c r="H2314" s="517"/>
      <c r="I2314" s="520"/>
      <c r="J2314" s="519"/>
      <c r="K2314" s="521"/>
      <c r="L2314" s="193"/>
      <c r="M2314" s="193"/>
      <c r="N2314" s="193"/>
      <c r="O2314" s="193"/>
      <c r="P2314" s="193"/>
      <c r="Q2314" s="193"/>
      <c r="R2314" s="193"/>
      <c r="S2314" s="193"/>
      <c r="T2314" s="193"/>
      <c r="U2314" s="193"/>
      <c r="V2314" s="193"/>
    </row>
    <row r="2315" spans="1:22" ht="39.75" customHeight="1" thickBot="1">
      <c r="A2315" s="196" t="s">
        <v>8</v>
      </c>
      <c r="B2315" s="522" t="s">
        <v>657</v>
      </c>
      <c r="C2315" s="523"/>
      <c r="D2315" s="524" t="s">
        <v>10</v>
      </c>
      <c r="E2315" s="525"/>
      <c r="F2315" s="523"/>
      <c r="G2315" s="526" t="s">
        <v>505</v>
      </c>
      <c r="H2315" s="525"/>
      <c r="I2315" s="525"/>
      <c r="J2315" s="197" t="s">
        <v>9</v>
      </c>
      <c r="K2315" s="198" t="s">
        <v>9</v>
      </c>
      <c r="L2315" s="193"/>
      <c r="M2315" s="193"/>
      <c r="N2315" s="193"/>
      <c r="O2315" s="193"/>
      <c r="P2315" s="193"/>
      <c r="Q2315" s="193"/>
      <c r="R2315" s="193"/>
      <c r="S2315" s="193"/>
      <c r="T2315" s="193"/>
      <c r="U2315" s="193"/>
      <c r="V2315" s="193"/>
    </row>
    <row r="2316" spans="1:22" ht="12.75" customHeight="1">
      <c r="A2316" s="527" t="s">
        <v>512</v>
      </c>
      <c r="B2316" s="528"/>
      <c r="C2316" s="531" t="s">
        <v>5</v>
      </c>
      <c r="D2316" s="533" t="s">
        <v>513</v>
      </c>
      <c r="E2316" s="534"/>
      <c r="F2316" s="530"/>
      <c r="G2316" s="531" t="s">
        <v>11</v>
      </c>
      <c r="H2316" s="535" t="s">
        <v>514</v>
      </c>
      <c r="I2316" s="511"/>
      <c r="J2316" s="511"/>
      <c r="K2316" s="512"/>
      <c r="L2316" s="193"/>
      <c r="M2316" s="193"/>
      <c r="N2316" s="193"/>
      <c r="O2316" s="193"/>
      <c r="P2316" s="193"/>
      <c r="Q2316" s="193"/>
      <c r="R2316" s="193"/>
      <c r="S2316" s="193"/>
      <c r="T2316" s="193"/>
      <c r="U2316" s="193"/>
      <c r="V2316" s="193"/>
    </row>
    <row r="2317" spans="1:22" ht="12.75" customHeight="1">
      <c r="A2317" s="510"/>
      <c r="B2317" s="528"/>
      <c r="C2317" s="558"/>
      <c r="D2317" s="226" t="s">
        <v>515</v>
      </c>
      <c r="E2317" s="226" t="s">
        <v>516</v>
      </c>
      <c r="F2317" s="226" t="s">
        <v>517</v>
      </c>
      <c r="G2317" s="558"/>
      <c r="H2317" s="536"/>
      <c r="I2317" s="534"/>
      <c r="J2317" s="534"/>
      <c r="K2317" s="537"/>
      <c r="L2317" s="193"/>
      <c r="M2317" s="193"/>
      <c r="N2317" s="193"/>
      <c r="O2317" s="193"/>
      <c r="P2317" s="193"/>
      <c r="Q2317" s="193"/>
      <c r="R2317" s="193"/>
      <c r="S2317" s="193"/>
      <c r="T2317" s="193"/>
      <c r="U2317" s="193"/>
      <c r="V2317" s="193"/>
    </row>
    <row r="2318" spans="1:22" ht="12.75" customHeight="1">
      <c r="A2318" s="538" t="s">
        <v>588</v>
      </c>
      <c r="B2318" s="539"/>
      <c r="C2318" s="201">
        <v>1</v>
      </c>
      <c r="D2318" s="202"/>
      <c r="E2318" s="203"/>
      <c r="F2318" s="229"/>
      <c r="G2318" s="237">
        <f>C2318</f>
        <v>1</v>
      </c>
      <c r="H2318" s="206"/>
      <c r="I2318" s="206"/>
      <c r="J2318" s="206"/>
      <c r="K2318" s="207"/>
      <c r="L2318" s="193"/>
      <c r="M2318" s="193"/>
      <c r="N2318" s="193"/>
      <c r="O2318" s="193"/>
      <c r="P2318" s="193"/>
      <c r="Q2318" s="193"/>
      <c r="R2318" s="193"/>
      <c r="S2318" s="193"/>
      <c r="T2318" s="193"/>
      <c r="U2318" s="193"/>
      <c r="V2318" s="193"/>
    </row>
    <row r="2319" spans="1:22" ht="12.75" customHeight="1">
      <c r="A2319" s="538"/>
      <c r="B2319" s="539"/>
      <c r="C2319" s="201"/>
      <c r="D2319" s="202"/>
      <c r="E2319" s="203"/>
      <c r="F2319" s="229"/>
      <c r="G2319" s="237"/>
      <c r="H2319" s="206"/>
      <c r="I2319" s="206"/>
      <c r="J2319" s="206"/>
      <c r="K2319" s="207"/>
      <c r="L2319" s="193"/>
      <c r="M2319" s="193"/>
      <c r="N2319" s="193"/>
      <c r="O2319" s="193"/>
      <c r="P2319" s="193"/>
      <c r="Q2319" s="193"/>
      <c r="R2319" s="193"/>
      <c r="S2319" s="193"/>
      <c r="T2319" s="193"/>
      <c r="U2319" s="193"/>
      <c r="V2319" s="193"/>
    </row>
    <row r="2320" spans="1:22" ht="15" customHeight="1">
      <c r="A2320" s="540"/>
      <c r="B2320" s="559"/>
      <c r="C2320" s="209"/>
      <c r="D2320" s="239"/>
      <c r="E2320" s="239"/>
      <c r="F2320" s="239"/>
      <c r="G2320" s="237"/>
      <c r="K2320" s="207"/>
    </row>
    <row r="2321" spans="1:22" ht="12.75" customHeight="1" thickBot="1">
      <c r="A2321" s="541" t="s">
        <v>11</v>
      </c>
      <c r="B2321" s="534"/>
      <c r="C2321" s="534"/>
      <c r="D2321" s="534"/>
      <c r="E2321" s="534"/>
      <c r="F2321" s="530"/>
      <c r="G2321" s="253">
        <f>ROUNDUP((SUM(G2318:G2320)),2)</f>
        <v>1</v>
      </c>
      <c r="H2321" s="199"/>
      <c r="I2321" s="212"/>
      <c r="J2321" s="212"/>
      <c r="K2321" s="213"/>
      <c r="L2321" s="193"/>
      <c r="N2321" s="193"/>
      <c r="O2321" s="193"/>
      <c r="P2321" s="193"/>
      <c r="Q2321" s="193"/>
      <c r="R2321" s="193"/>
      <c r="S2321" s="193"/>
      <c r="T2321" s="193"/>
      <c r="U2321" s="193"/>
      <c r="V2321" s="193"/>
    </row>
    <row r="2322" spans="1:22" ht="12.75" customHeight="1" thickBot="1">
      <c r="A2322" s="542"/>
      <c r="B2322" s="543"/>
      <c r="C2322" s="543"/>
      <c r="D2322" s="543"/>
      <c r="E2322" s="543"/>
      <c r="F2322" s="543"/>
      <c r="G2322" s="543"/>
      <c r="H2322" s="543"/>
      <c r="I2322" s="543"/>
      <c r="J2322" s="543"/>
      <c r="K2322" s="544"/>
      <c r="L2322" s="193"/>
      <c r="M2322" s="193"/>
      <c r="N2322" s="193"/>
      <c r="O2322" s="193"/>
      <c r="P2322" s="193"/>
      <c r="Q2322" s="193"/>
      <c r="R2322" s="193"/>
      <c r="S2322" s="193"/>
      <c r="T2322" s="193"/>
      <c r="U2322" s="193"/>
      <c r="V2322" s="193"/>
    </row>
    <row r="2323" spans="1:22" ht="12.75" customHeight="1">
      <c r="A2323" s="214"/>
      <c r="B2323" s="215"/>
      <c r="C2323" s="215"/>
      <c r="D2323" s="215"/>
      <c r="E2323" s="215"/>
      <c r="F2323" s="215"/>
      <c r="G2323" s="215"/>
      <c r="H2323" s="215"/>
      <c r="I2323" s="215"/>
      <c r="J2323" s="215"/>
      <c r="K2323" s="216"/>
      <c r="L2323" s="193"/>
      <c r="M2323" s="193"/>
      <c r="N2323" s="193"/>
      <c r="O2323" s="193"/>
      <c r="P2323" s="193"/>
      <c r="Q2323" s="193"/>
      <c r="R2323" s="193"/>
      <c r="S2323" s="193"/>
      <c r="T2323" s="193"/>
      <c r="U2323" s="193"/>
      <c r="V2323" s="193"/>
    </row>
    <row r="2324" spans="1:22" ht="50.25" customHeight="1">
      <c r="A2324" s="545"/>
      <c r="B2324" s="546"/>
      <c r="C2324" s="546"/>
      <c r="D2324" s="546"/>
      <c r="E2324" s="546"/>
      <c r="F2324" s="546"/>
      <c r="G2324" s="546"/>
      <c r="H2324" s="546"/>
      <c r="I2324" s="546"/>
      <c r="J2324" s="193"/>
      <c r="K2324" s="217"/>
      <c r="L2324" s="193"/>
      <c r="M2324" s="193"/>
      <c r="N2324" s="193"/>
      <c r="O2324" s="193"/>
      <c r="P2324" s="193"/>
      <c r="Q2324" s="193"/>
      <c r="R2324" s="193"/>
      <c r="S2324" s="193"/>
      <c r="T2324" s="193"/>
      <c r="U2324" s="193"/>
      <c r="V2324" s="193"/>
    </row>
    <row r="2325" spans="1:22" ht="12.75" customHeight="1">
      <c r="A2325" s="547" t="s">
        <v>519</v>
      </c>
      <c r="B2325" s="546"/>
      <c r="C2325" s="546"/>
      <c r="D2325" s="219"/>
      <c r="E2325" s="219"/>
      <c r="F2325" s="548" t="s">
        <v>519</v>
      </c>
      <c r="G2325" s="546"/>
      <c r="H2325" s="546"/>
      <c r="I2325" s="219"/>
      <c r="J2325" s="193"/>
      <c r="K2325" s="217"/>
      <c r="L2325" s="193"/>
      <c r="M2325" s="193"/>
      <c r="N2325" s="193"/>
      <c r="O2325" s="193"/>
      <c r="P2325" s="193"/>
      <c r="Q2325" s="193"/>
      <c r="R2325" s="193"/>
      <c r="S2325" s="193"/>
      <c r="T2325" s="193"/>
      <c r="U2325" s="193"/>
      <c r="V2325" s="193"/>
    </row>
    <row r="2326" spans="1:22" ht="12.75" customHeight="1" thickBot="1">
      <c r="A2326" s="549" t="s">
        <v>520</v>
      </c>
      <c r="B2326" s="550"/>
      <c r="C2326" s="550"/>
      <c r="D2326" s="220"/>
      <c r="E2326" s="220"/>
      <c r="F2326" s="551" t="s">
        <v>520</v>
      </c>
      <c r="G2326" s="550"/>
      <c r="H2326" s="550"/>
      <c r="I2326" s="220"/>
      <c r="J2326" s="221"/>
      <c r="K2326" s="222"/>
      <c r="L2326" s="193"/>
      <c r="M2326" s="193"/>
      <c r="N2326" s="193"/>
      <c r="O2326" s="193"/>
      <c r="P2326" s="193"/>
      <c r="Q2326" s="193"/>
      <c r="R2326" s="193"/>
      <c r="S2326" s="193"/>
      <c r="T2326" s="193"/>
      <c r="U2326" s="193"/>
      <c r="V2326" s="193"/>
    </row>
    <row r="2327" spans="1:22" ht="12.75" customHeight="1">
      <c r="A2327" s="507" t="s">
        <v>508</v>
      </c>
      <c r="B2327" s="508"/>
      <c r="C2327" s="508"/>
      <c r="D2327" s="508"/>
      <c r="E2327" s="508"/>
      <c r="F2327" s="508"/>
      <c r="G2327" s="508"/>
      <c r="H2327" s="508"/>
      <c r="I2327" s="508"/>
      <c r="J2327" s="508"/>
      <c r="K2327" s="509"/>
      <c r="L2327" s="193"/>
      <c r="M2327" s="193"/>
      <c r="N2327" s="193"/>
      <c r="O2327" s="193"/>
      <c r="P2327" s="193"/>
      <c r="Q2327" s="193"/>
      <c r="R2327" s="193"/>
      <c r="S2327" s="193"/>
      <c r="T2327" s="193"/>
      <c r="U2327" s="193"/>
      <c r="V2327" s="193"/>
    </row>
    <row r="2328" spans="1:22" ht="12.75" customHeight="1" thickBot="1">
      <c r="A2328" s="510"/>
      <c r="B2328" s="511"/>
      <c r="C2328" s="511"/>
      <c r="D2328" s="511"/>
      <c r="E2328" s="511"/>
      <c r="F2328" s="511"/>
      <c r="G2328" s="511"/>
      <c r="H2328" s="511"/>
      <c r="I2328" s="511"/>
      <c r="J2328" s="511"/>
      <c r="K2328" s="512"/>
      <c r="L2328" s="193"/>
      <c r="M2328" s="193"/>
      <c r="N2328" s="193"/>
      <c r="O2328" s="193"/>
      <c r="P2328" s="193"/>
      <c r="Q2328" s="193"/>
      <c r="R2328" s="193"/>
      <c r="S2328" s="193"/>
      <c r="T2328" s="193"/>
      <c r="U2328" s="193"/>
      <c r="V2328" s="193"/>
    </row>
    <row r="2329" spans="1:22" ht="42" customHeight="1">
      <c r="A2329" s="195" t="s">
        <v>509</v>
      </c>
      <c r="B2329" s="513" t="str">
        <f>$B$3</f>
        <v>OPTIMIZACIÓN Y MEJORAMIENTO DE LOS SISTEMAS DE ACUEDUCTO EN EL ÁREA RURAL DEL MUNICIPIO DE TUNJA-BOYACÁ</v>
      </c>
      <c r="C2329" s="514"/>
      <c r="D2329" s="514"/>
      <c r="E2329" s="514"/>
      <c r="F2329" s="514"/>
      <c r="G2329" s="514"/>
      <c r="H2329" s="514"/>
      <c r="I2329" s="514"/>
      <c r="J2329" s="514"/>
      <c r="K2329" s="515"/>
      <c r="L2329" s="193"/>
      <c r="M2329" s="193"/>
      <c r="N2329" s="193"/>
      <c r="O2329" s="193"/>
      <c r="P2329" s="193"/>
      <c r="Q2329" s="193"/>
      <c r="R2329" s="193"/>
      <c r="S2329" s="193"/>
      <c r="T2329" s="193"/>
      <c r="U2329" s="193"/>
      <c r="V2329" s="193"/>
    </row>
    <row r="2330" spans="1:22" ht="12.75" customHeight="1">
      <c r="A2330" s="516" t="s">
        <v>510</v>
      </c>
      <c r="B2330" s="517"/>
      <c r="C2330" s="518"/>
      <c r="D2330" s="519"/>
      <c r="E2330" s="519"/>
      <c r="F2330" s="517"/>
      <c r="G2330" s="520" t="s">
        <v>511</v>
      </c>
      <c r="H2330" s="517"/>
      <c r="I2330" s="520"/>
      <c r="J2330" s="519"/>
      <c r="K2330" s="521"/>
      <c r="L2330" s="193"/>
      <c r="M2330" s="193"/>
      <c r="N2330" s="193"/>
      <c r="O2330" s="193"/>
      <c r="P2330" s="193"/>
      <c r="Q2330" s="193"/>
      <c r="R2330" s="193"/>
      <c r="S2330" s="193"/>
      <c r="T2330" s="193"/>
      <c r="U2330" s="193"/>
      <c r="V2330" s="193"/>
    </row>
    <row r="2331" spans="1:22" ht="39.75" customHeight="1" thickBot="1">
      <c r="A2331" s="196" t="s">
        <v>8</v>
      </c>
      <c r="B2331" s="522" t="s">
        <v>660</v>
      </c>
      <c r="C2331" s="523"/>
      <c r="D2331" s="524" t="s">
        <v>10</v>
      </c>
      <c r="E2331" s="525"/>
      <c r="F2331" s="523"/>
      <c r="G2331" s="526" t="s">
        <v>340</v>
      </c>
      <c r="H2331" s="525"/>
      <c r="I2331" s="525"/>
      <c r="J2331" s="197" t="s">
        <v>9</v>
      </c>
      <c r="K2331" s="198" t="s">
        <v>13</v>
      </c>
      <c r="L2331" s="193"/>
      <c r="M2331" s="193"/>
      <c r="N2331" s="193"/>
      <c r="O2331" s="193"/>
      <c r="P2331" s="193"/>
      <c r="Q2331" s="193"/>
      <c r="R2331" s="193"/>
      <c r="S2331" s="193"/>
      <c r="T2331" s="193"/>
      <c r="U2331" s="193"/>
      <c r="V2331" s="193"/>
    </row>
    <row r="2332" spans="1:22" ht="12.75" customHeight="1">
      <c r="A2332" s="527" t="s">
        <v>512</v>
      </c>
      <c r="B2332" s="528"/>
      <c r="C2332" s="531" t="s">
        <v>5</v>
      </c>
      <c r="D2332" s="533" t="s">
        <v>513</v>
      </c>
      <c r="E2332" s="534"/>
      <c r="F2332" s="530"/>
      <c r="G2332" s="531" t="s">
        <v>11</v>
      </c>
      <c r="H2332" s="535" t="s">
        <v>514</v>
      </c>
      <c r="I2332" s="511"/>
      <c r="J2332" s="511"/>
      <c r="K2332" s="512"/>
      <c r="L2332" s="193"/>
      <c r="M2332" s="193"/>
      <c r="N2332" s="193"/>
      <c r="O2332" s="193"/>
      <c r="P2332" s="193"/>
      <c r="Q2332" s="193"/>
      <c r="R2332" s="193"/>
      <c r="S2332" s="193"/>
      <c r="T2332" s="193"/>
      <c r="U2332" s="193"/>
      <c r="V2332" s="193"/>
    </row>
    <row r="2333" spans="1:22" ht="12.75" customHeight="1">
      <c r="A2333" s="510"/>
      <c r="B2333" s="528"/>
      <c r="C2333" s="558"/>
      <c r="D2333" s="226" t="s">
        <v>515</v>
      </c>
      <c r="E2333" s="226" t="s">
        <v>516</v>
      </c>
      <c r="F2333" s="226" t="s">
        <v>517</v>
      </c>
      <c r="G2333" s="558"/>
      <c r="H2333" s="536"/>
      <c r="I2333" s="534"/>
      <c r="J2333" s="534"/>
      <c r="K2333" s="537"/>
      <c r="L2333" s="193"/>
      <c r="M2333" s="193"/>
      <c r="N2333" s="193"/>
      <c r="O2333" s="193"/>
      <c r="P2333" s="193"/>
      <c r="Q2333" s="193"/>
      <c r="R2333" s="193"/>
      <c r="S2333" s="193"/>
      <c r="T2333" s="193"/>
      <c r="U2333" s="193"/>
      <c r="V2333" s="193"/>
    </row>
    <row r="2334" spans="1:22" ht="12.75" customHeight="1">
      <c r="A2334" s="538" t="s">
        <v>553</v>
      </c>
      <c r="B2334" s="539"/>
      <c r="C2334" s="201">
        <v>22.8</v>
      </c>
      <c r="D2334" s="202"/>
      <c r="E2334" s="203"/>
      <c r="F2334" s="229"/>
      <c r="G2334" s="237">
        <f>C2334</f>
        <v>22.8</v>
      </c>
      <c r="H2334" s="206"/>
      <c r="I2334" s="206"/>
      <c r="J2334" s="206"/>
      <c r="K2334" s="207"/>
      <c r="L2334" s="193"/>
      <c r="M2334" s="193"/>
      <c r="N2334" s="193"/>
      <c r="O2334" s="193"/>
      <c r="P2334" s="193"/>
      <c r="Q2334" s="193"/>
      <c r="R2334" s="193"/>
      <c r="S2334" s="193"/>
      <c r="T2334" s="193"/>
      <c r="U2334" s="193"/>
      <c r="V2334" s="193"/>
    </row>
    <row r="2335" spans="1:22" ht="12.75" customHeight="1">
      <c r="A2335" s="538" t="s">
        <v>554</v>
      </c>
      <c r="B2335" s="539"/>
      <c r="C2335" s="201">
        <v>2</v>
      </c>
      <c r="D2335" s="202"/>
      <c r="E2335" s="203"/>
      <c r="F2335" s="229"/>
      <c r="G2335" s="237">
        <f>C2335</f>
        <v>2</v>
      </c>
      <c r="H2335" s="206"/>
      <c r="I2335" s="206"/>
      <c r="J2335" s="206"/>
      <c r="K2335" s="207"/>
      <c r="L2335" s="193"/>
      <c r="M2335" s="193"/>
      <c r="N2335" s="193"/>
      <c r="O2335" s="193"/>
      <c r="P2335" s="193"/>
      <c r="Q2335" s="193"/>
      <c r="R2335" s="193"/>
      <c r="S2335" s="193"/>
      <c r="T2335" s="193"/>
      <c r="U2335" s="193"/>
      <c r="V2335" s="193"/>
    </row>
    <row r="2336" spans="1:22" ht="15" customHeight="1">
      <c r="A2336" s="540"/>
      <c r="B2336" s="559"/>
      <c r="C2336" s="209"/>
      <c r="D2336" s="239"/>
      <c r="E2336" s="239"/>
      <c r="F2336" s="239"/>
      <c r="G2336" s="237"/>
      <c r="K2336" s="207"/>
    </row>
    <row r="2337" spans="1:22" ht="12.75" customHeight="1" thickBot="1">
      <c r="A2337" s="541" t="s">
        <v>11</v>
      </c>
      <c r="B2337" s="534"/>
      <c r="C2337" s="534"/>
      <c r="D2337" s="534"/>
      <c r="E2337" s="534"/>
      <c r="F2337" s="530"/>
      <c r="G2337" s="253">
        <f>ROUNDUP((SUM(G2334:G2336)),2)</f>
        <v>24.8</v>
      </c>
      <c r="H2337" s="199"/>
      <c r="I2337" s="212"/>
      <c r="J2337" s="212"/>
      <c r="K2337" s="213"/>
      <c r="L2337" s="193"/>
      <c r="N2337" s="193"/>
      <c r="O2337" s="193"/>
      <c r="P2337" s="193"/>
      <c r="Q2337" s="193"/>
      <c r="R2337" s="193"/>
      <c r="S2337" s="193"/>
      <c r="T2337" s="193"/>
      <c r="U2337" s="193"/>
      <c r="V2337" s="193"/>
    </row>
    <row r="2338" spans="1:22" ht="12.75" customHeight="1" thickBot="1">
      <c r="A2338" s="542"/>
      <c r="B2338" s="543"/>
      <c r="C2338" s="543"/>
      <c r="D2338" s="543"/>
      <c r="E2338" s="543"/>
      <c r="F2338" s="543"/>
      <c r="G2338" s="543"/>
      <c r="H2338" s="543"/>
      <c r="I2338" s="543"/>
      <c r="J2338" s="543"/>
      <c r="K2338" s="544"/>
      <c r="L2338" s="193"/>
      <c r="M2338" s="193"/>
      <c r="N2338" s="193"/>
      <c r="O2338" s="193"/>
      <c r="P2338" s="193"/>
      <c r="Q2338" s="193"/>
      <c r="R2338" s="193"/>
      <c r="S2338" s="193"/>
      <c r="T2338" s="193"/>
      <c r="U2338" s="193"/>
      <c r="V2338" s="193"/>
    </row>
    <row r="2339" spans="1:22" ht="12.75" customHeight="1">
      <c r="A2339" s="214"/>
      <c r="B2339" s="215"/>
      <c r="C2339" s="215"/>
      <c r="D2339" s="215"/>
      <c r="E2339" s="215"/>
      <c r="F2339" s="215"/>
      <c r="G2339" s="215"/>
      <c r="H2339" s="215"/>
      <c r="I2339" s="215"/>
      <c r="J2339" s="215"/>
      <c r="K2339" s="216"/>
      <c r="L2339" s="193"/>
      <c r="M2339" s="193"/>
      <c r="N2339" s="193"/>
      <c r="O2339" s="193"/>
      <c r="P2339" s="193"/>
      <c r="Q2339" s="193"/>
      <c r="R2339" s="193"/>
      <c r="S2339" s="193"/>
      <c r="T2339" s="193"/>
      <c r="U2339" s="193"/>
      <c r="V2339" s="193"/>
    </row>
    <row r="2340" spans="1:22" ht="50.25" customHeight="1">
      <c r="A2340" s="545"/>
      <c r="B2340" s="546"/>
      <c r="C2340" s="546"/>
      <c r="D2340" s="546"/>
      <c r="E2340" s="546"/>
      <c r="F2340" s="546"/>
      <c r="G2340" s="546"/>
      <c r="H2340" s="546"/>
      <c r="I2340" s="546"/>
      <c r="J2340" s="193"/>
      <c r="K2340" s="217"/>
      <c r="L2340" s="193"/>
      <c r="M2340" s="193"/>
      <c r="N2340" s="193"/>
      <c r="O2340" s="193"/>
      <c r="P2340" s="193"/>
      <c r="Q2340" s="193"/>
      <c r="R2340" s="193"/>
      <c r="S2340" s="193"/>
      <c r="T2340" s="193"/>
      <c r="U2340" s="193"/>
      <c r="V2340" s="193"/>
    </row>
    <row r="2341" spans="1:22" ht="12.75" customHeight="1">
      <c r="A2341" s="547" t="s">
        <v>519</v>
      </c>
      <c r="B2341" s="546"/>
      <c r="C2341" s="546"/>
      <c r="D2341" s="219"/>
      <c r="E2341" s="219"/>
      <c r="F2341" s="548" t="s">
        <v>519</v>
      </c>
      <c r="G2341" s="546"/>
      <c r="H2341" s="546"/>
      <c r="I2341" s="219"/>
      <c r="J2341" s="193"/>
      <c r="K2341" s="217"/>
      <c r="L2341" s="193"/>
      <c r="M2341" s="193"/>
      <c r="N2341" s="193"/>
      <c r="O2341" s="193"/>
      <c r="P2341" s="193"/>
      <c r="Q2341" s="193"/>
      <c r="R2341" s="193"/>
      <c r="S2341" s="193"/>
      <c r="T2341" s="193"/>
      <c r="U2341" s="193"/>
      <c r="V2341" s="193"/>
    </row>
    <row r="2342" spans="1:22" ht="12.75" customHeight="1" thickBot="1">
      <c r="A2342" s="549" t="s">
        <v>520</v>
      </c>
      <c r="B2342" s="550"/>
      <c r="C2342" s="550"/>
      <c r="D2342" s="220"/>
      <c r="E2342" s="220"/>
      <c r="F2342" s="551" t="s">
        <v>520</v>
      </c>
      <c r="G2342" s="550"/>
      <c r="H2342" s="550"/>
      <c r="I2342" s="220"/>
      <c r="J2342" s="221"/>
      <c r="K2342" s="222"/>
      <c r="L2342" s="193"/>
      <c r="M2342" s="193"/>
      <c r="N2342" s="193"/>
      <c r="O2342" s="193"/>
      <c r="P2342" s="193"/>
      <c r="Q2342" s="193"/>
      <c r="R2342" s="193"/>
      <c r="S2342" s="193"/>
      <c r="T2342" s="193"/>
      <c r="U2342" s="193"/>
      <c r="V2342" s="193"/>
    </row>
    <row r="2343" spans="1:22" ht="12.75" customHeight="1">
      <c r="A2343" s="507" t="s">
        <v>508</v>
      </c>
      <c r="B2343" s="508"/>
      <c r="C2343" s="508"/>
      <c r="D2343" s="508"/>
      <c r="E2343" s="508"/>
      <c r="F2343" s="508"/>
      <c r="G2343" s="508"/>
      <c r="H2343" s="508"/>
      <c r="I2343" s="508"/>
      <c r="J2343" s="508"/>
      <c r="K2343" s="509"/>
      <c r="L2343" s="193"/>
      <c r="M2343" s="193"/>
      <c r="N2343" s="193"/>
      <c r="O2343" s="193"/>
      <c r="P2343" s="193"/>
      <c r="Q2343" s="193"/>
      <c r="R2343" s="193"/>
      <c r="S2343" s="193"/>
      <c r="T2343" s="193"/>
      <c r="U2343" s="193"/>
      <c r="V2343" s="193"/>
    </row>
    <row r="2344" spans="1:22" ht="12.75" customHeight="1" thickBot="1">
      <c r="A2344" s="510"/>
      <c r="B2344" s="511"/>
      <c r="C2344" s="511"/>
      <c r="D2344" s="511"/>
      <c r="E2344" s="511"/>
      <c r="F2344" s="511"/>
      <c r="G2344" s="511"/>
      <c r="H2344" s="511"/>
      <c r="I2344" s="511"/>
      <c r="J2344" s="511"/>
      <c r="K2344" s="512"/>
      <c r="L2344" s="193"/>
      <c r="M2344" s="193"/>
      <c r="N2344" s="193"/>
      <c r="O2344" s="193"/>
      <c r="P2344" s="193"/>
      <c r="Q2344" s="193"/>
      <c r="R2344" s="193"/>
      <c r="S2344" s="193"/>
      <c r="T2344" s="193"/>
      <c r="U2344" s="193"/>
      <c r="V2344" s="193"/>
    </row>
    <row r="2345" spans="1:22" ht="42" customHeight="1">
      <c r="A2345" s="195" t="s">
        <v>509</v>
      </c>
      <c r="B2345" s="513" t="str">
        <f>$B$3</f>
        <v>OPTIMIZACIÓN Y MEJORAMIENTO DE LOS SISTEMAS DE ACUEDUCTO EN EL ÁREA RURAL DEL MUNICIPIO DE TUNJA-BOYACÁ</v>
      </c>
      <c r="C2345" s="514"/>
      <c r="D2345" s="514"/>
      <c r="E2345" s="514"/>
      <c r="F2345" s="514"/>
      <c r="G2345" s="514"/>
      <c r="H2345" s="514"/>
      <c r="I2345" s="514"/>
      <c r="J2345" s="514"/>
      <c r="K2345" s="515"/>
      <c r="L2345" s="193"/>
      <c r="M2345" s="193"/>
      <c r="N2345" s="193"/>
      <c r="O2345" s="193"/>
      <c r="P2345" s="193"/>
      <c r="Q2345" s="193"/>
      <c r="R2345" s="193"/>
      <c r="S2345" s="193"/>
      <c r="T2345" s="193"/>
      <c r="U2345" s="193"/>
      <c r="V2345" s="193"/>
    </row>
    <row r="2346" spans="1:22" ht="12.75" customHeight="1">
      <c r="A2346" s="516" t="s">
        <v>510</v>
      </c>
      <c r="B2346" s="517"/>
      <c r="C2346" s="518"/>
      <c r="D2346" s="519"/>
      <c r="E2346" s="519"/>
      <c r="F2346" s="517"/>
      <c r="G2346" s="520" t="s">
        <v>511</v>
      </c>
      <c r="H2346" s="517"/>
      <c r="I2346" s="520"/>
      <c r="J2346" s="519"/>
      <c r="K2346" s="521"/>
      <c r="L2346" s="193"/>
      <c r="M2346" s="193"/>
      <c r="N2346" s="193"/>
      <c r="O2346" s="193"/>
      <c r="P2346" s="193"/>
      <c r="Q2346" s="193"/>
      <c r="R2346" s="193"/>
      <c r="S2346" s="193"/>
      <c r="T2346" s="193"/>
      <c r="U2346" s="193"/>
      <c r="V2346" s="193"/>
    </row>
    <row r="2347" spans="1:22" ht="39.75" customHeight="1" thickBot="1">
      <c r="A2347" s="196" t="s">
        <v>8</v>
      </c>
      <c r="B2347" s="522" t="s">
        <v>661</v>
      </c>
      <c r="C2347" s="523"/>
      <c r="D2347" s="524" t="s">
        <v>10</v>
      </c>
      <c r="E2347" s="525"/>
      <c r="F2347" s="523"/>
      <c r="G2347" s="526" t="s">
        <v>241</v>
      </c>
      <c r="H2347" s="525"/>
      <c r="I2347" s="525"/>
      <c r="J2347" s="197" t="s">
        <v>9</v>
      </c>
      <c r="K2347" s="198" t="s">
        <v>13</v>
      </c>
      <c r="L2347" s="193"/>
      <c r="M2347" s="193"/>
      <c r="N2347" s="193"/>
      <c r="O2347" s="193"/>
      <c r="P2347" s="193"/>
      <c r="Q2347" s="193"/>
      <c r="R2347" s="193"/>
      <c r="S2347" s="193"/>
      <c r="T2347" s="193"/>
      <c r="U2347" s="193"/>
      <c r="V2347" s="193"/>
    </row>
    <row r="2348" spans="1:22" ht="12.75" customHeight="1">
      <c r="A2348" s="527" t="s">
        <v>512</v>
      </c>
      <c r="B2348" s="528"/>
      <c r="C2348" s="531" t="s">
        <v>5</v>
      </c>
      <c r="D2348" s="533" t="s">
        <v>513</v>
      </c>
      <c r="E2348" s="534"/>
      <c r="F2348" s="530"/>
      <c r="G2348" s="531" t="s">
        <v>11</v>
      </c>
      <c r="H2348" s="535" t="s">
        <v>514</v>
      </c>
      <c r="I2348" s="511"/>
      <c r="J2348" s="511"/>
      <c r="K2348" s="512"/>
      <c r="L2348" s="193"/>
      <c r="M2348" s="193"/>
      <c r="N2348" s="193"/>
      <c r="O2348" s="193"/>
      <c r="P2348" s="193"/>
      <c r="Q2348" s="193"/>
      <c r="R2348" s="193"/>
      <c r="S2348" s="193"/>
      <c r="T2348" s="193"/>
      <c r="U2348" s="193"/>
      <c r="V2348" s="193"/>
    </row>
    <row r="2349" spans="1:22" ht="12.75" customHeight="1">
      <c r="A2349" s="510"/>
      <c r="B2349" s="528"/>
      <c r="C2349" s="558"/>
      <c r="D2349" s="226" t="s">
        <v>515</v>
      </c>
      <c r="E2349" s="226" t="s">
        <v>516</v>
      </c>
      <c r="F2349" s="226" t="s">
        <v>517</v>
      </c>
      <c r="G2349" s="558"/>
      <c r="H2349" s="536"/>
      <c r="I2349" s="534"/>
      <c r="J2349" s="534"/>
      <c r="K2349" s="537"/>
      <c r="L2349" s="193"/>
      <c r="M2349" s="193"/>
      <c r="N2349" s="193"/>
      <c r="O2349" s="193"/>
      <c r="P2349" s="193"/>
      <c r="Q2349" s="193"/>
      <c r="R2349" s="193"/>
      <c r="S2349" s="193"/>
      <c r="T2349" s="193"/>
      <c r="U2349" s="193"/>
      <c r="V2349" s="193"/>
    </row>
    <row r="2350" spans="1:22" ht="12.75" customHeight="1">
      <c r="A2350" s="538" t="s">
        <v>553</v>
      </c>
      <c r="B2350" s="539"/>
      <c r="C2350" s="201">
        <v>0.16</v>
      </c>
      <c r="D2350" s="202"/>
      <c r="E2350" s="203"/>
      <c r="F2350" s="229"/>
      <c r="G2350" s="237">
        <f>C2350</f>
        <v>0.16</v>
      </c>
      <c r="H2350" s="206"/>
      <c r="I2350" s="206"/>
      <c r="J2350" s="206"/>
      <c r="K2350" s="207"/>
      <c r="L2350" s="193"/>
      <c r="M2350" s="193"/>
      <c r="N2350" s="193"/>
      <c r="O2350" s="193"/>
      <c r="P2350" s="193"/>
      <c r="Q2350" s="193"/>
      <c r="R2350" s="193"/>
      <c r="S2350" s="193"/>
      <c r="T2350" s="193"/>
      <c r="U2350" s="193"/>
      <c r="V2350" s="193"/>
    </row>
    <row r="2351" spans="1:22" ht="12.75" customHeight="1">
      <c r="A2351" s="538"/>
      <c r="B2351" s="539"/>
      <c r="C2351" s="201"/>
      <c r="D2351" s="202"/>
      <c r="E2351" s="203"/>
      <c r="F2351" s="229"/>
      <c r="G2351" s="237"/>
      <c r="H2351" s="206"/>
      <c r="I2351" s="206"/>
      <c r="J2351" s="206"/>
      <c r="K2351" s="207"/>
      <c r="L2351" s="193"/>
      <c r="M2351" s="193"/>
      <c r="N2351" s="193"/>
      <c r="O2351" s="193"/>
      <c r="P2351" s="193"/>
      <c r="Q2351" s="193"/>
      <c r="R2351" s="193"/>
      <c r="S2351" s="193"/>
      <c r="T2351" s="193"/>
      <c r="U2351" s="193"/>
      <c r="V2351" s="193"/>
    </row>
    <row r="2352" spans="1:22" ht="15" customHeight="1">
      <c r="A2352" s="540"/>
      <c r="B2352" s="559"/>
      <c r="C2352" s="209"/>
      <c r="D2352" s="239"/>
      <c r="E2352" s="239"/>
      <c r="F2352" s="239"/>
      <c r="G2352" s="237"/>
      <c r="K2352" s="207"/>
    </row>
    <row r="2353" spans="1:22" ht="12.75" customHeight="1" thickBot="1">
      <c r="A2353" s="541" t="s">
        <v>11</v>
      </c>
      <c r="B2353" s="534"/>
      <c r="C2353" s="534"/>
      <c r="D2353" s="534"/>
      <c r="E2353" s="534"/>
      <c r="F2353" s="530"/>
      <c r="G2353" s="253">
        <f>ROUNDUP((SUM(G2350:G2352)),2)</f>
        <v>0.16</v>
      </c>
      <c r="H2353" s="199"/>
      <c r="I2353" s="212"/>
      <c r="J2353" s="212"/>
      <c r="K2353" s="213"/>
      <c r="L2353" s="193"/>
      <c r="N2353" s="193"/>
      <c r="O2353" s="193"/>
      <c r="P2353" s="193"/>
      <c r="Q2353" s="193"/>
      <c r="R2353" s="193"/>
      <c r="S2353" s="193"/>
      <c r="T2353" s="193"/>
      <c r="U2353" s="193"/>
      <c r="V2353" s="193"/>
    </row>
    <row r="2354" spans="1:22" ht="12.75" customHeight="1" thickBot="1">
      <c r="A2354" s="542"/>
      <c r="B2354" s="543"/>
      <c r="C2354" s="543"/>
      <c r="D2354" s="543"/>
      <c r="E2354" s="543"/>
      <c r="F2354" s="543"/>
      <c r="G2354" s="543"/>
      <c r="H2354" s="543"/>
      <c r="I2354" s="543"/>
      <c r="J2354" s="543"/>
      <c r="K2354" s="544"/>
      <c r="L2354" s="193"/>
      <c r="M2354" s="193"/>
      <c r="N2354" s="193"/>
      <c r="O2354" s="193"/>
      <c r="P2354" s="193"/>
      <c r="Q2354" s="193"/>
      <c r="R2354" s="193"/>
      <c r="S2354" s="193"/>
      <c r="T2354" s="193"/>
      <c r="U2354" s="193"/>
      <c r="V2354" s="193"/>
    </row>
    <row r="2355" spans="1:22" ht="12.75" customHeight="1">
      <c r="A2355" s="214"/>
      <c r="B2355" s="215"/>
      <c r="C2355" s="215"/>
      <c r="D2355" s="215"/>
      <c r="E2355" s="215"/>
      <c r="F2355" s="215"/>
      <c r="G2355" s="215"/>
      <c r="H2355" s="215"/>
      <c r="I2355" s="215"/>
      <c r="J2355" s="215"/>
      <c r="K2355" s="216"/>
      <c r="L2355" s="193"/>
      <c r="M2355" s="193"/>
      <c r="N2355" s="193"/>
      <c r="O2355" s="193"/>
      <c r="P2355" s="193"/>
      <c r="Q2355" s="193"/>
      <c r="R2355" s="193"/>
      <c r="S2355" s="193"/>
      <c r="T2355" s="193"/>
      <c r="U2355" s="193"/>
      <c r="V2355" s="193"/>
    </row>
    <row r="2356" spans="1:22" ht="50.25" customHeight="1">
      <c r="A2356" s="545"/>
      <c r="B2356" s="546"/>
      <c r="C2356" s="546"/>
      <c r="D2356" s="546"/>
      <c r="E2356" s="546"/>
      <c r="F2356" s="546"/>
      <c r="G2356" s="546"/>
      <c r="H2356" s="546"/>
      <c r="I2356" s="546"/>
      <c r="J2356" s="193"/>
      <c r="K2356" s="217"/>
      <c r="L2356" s="193"/>
      <c r="M2356" s="193"/>
      <c r="N2356" s="193"/>
      <c r="O2356" s="193"/>
      <c r="P2356" s="193"/>
      <c r="Q2356" s="193"/>
      <c r="R2356" s="193"/>
      <c r="S2356" s="193"/>
      <c r="T2356" s="193"/>
      <c r="U2356" s="193"/>
      <c r="V2356" s="193"/>
    </row>
    <row r="2357" spans="1:22" ht="12.75" customHeight="1">
      <c r="A2357" s="547" t="s">
        <v>519</v>
      </c>
      <c r="B2357" s="546"/>
      <c r="C2357" s="546"/>
      <c r="D2357" s="219"/>
      <c r="E2357" s="219"/>
      <c r="F2357" s="548" t="s">
        <v>519</v>
      </c>
      <c r="G2357" s="546"/>
      <c r="H2357" s="546"/>
      <c r="I2357" s="219"/>
      <c r="J2357" s="193"/>
      <c r="K2357" s="217"/>
      <c r="L2357" s="193"/>
      <c r="M2357" s="193"/>
      <c r="N2357" s="193"/>
      <c r="O2357" s="193"/>
      <c r="P2357" s="193"/>
      <c r="Q2357" s="193"/>
      <c r="R2357" s="193"/>
      <c r="S2357" s="193"/>
      <c r="T2357" s="193"/>
      <c r="U2357" s="193"/>
      <c r="V2357" s="193"/>
    </row>
    <row r="2358" spans="1:22" ht="12.75" customHeight="1" thickBot="1">
      <c r="A2358" s="549" t="s">
        <v>520</v>
      </c>
      <c r="B2358" s="550"/>
      <c r="C2358" s="550"/>
      <c r="D2358" s="220"/>
      <c r="E2358" s="220"/>
      <c r="F2358" s="551" t="s">
        <v>520</v>
      </c>
      <c r="G2358" s="550"/>
      <c r="H2358" s="550"/>
      <c r="I2358" s="220"/>
      <c r="J2358" s="221"/>
      <c r="K2358" s="222"/>
      <c r="L2358" s="193"/>
      <c r="M2358" s="193"/>
      <c r="N2358" s="193"/>
      <c r="O2358" s="193"/>
      <c r="P2358" s="193"/>
      <c r="Q2358" s="193"/>
      <c r="R2358" s="193"/>
      <c r="S2358" s="193"/>
      <c r="T2358" s="193"/>
      <c r="U2358" s="193"/>
      <c r="V2358" s="193"/>
    </row>
    <row r="2359" spans="1:22" ht="12.75" customHeight="1">
      <c r="A2359" s="507" t="s">
        <v>508</v>
      </c>
      <c r="B2359" s="508"/>
      <c r="C2359" s="508"/>
      <c r="D2359" s="508"/>
      <c r="E2359" s="508"/>
      <c r="F2359" s="508"/>
      <c r="G2359" s="508"/>
      <c r="H2359" s="508"/>
      <c r="I2359" s="508"/>
      <c r="J2359" s="508"/>
      <c r="K2359" s="509"/>
      <c r="L2359" s="193"/>
      <c r="M2359" s="193"/>
      <c r="N2359" s="193"/>
      <c r="O2359" s="193"/>
      <c r="P2359" s="193"/>
      <c r="Q2359" s="193"/>
      <c r="R2359" s="193"/>
      <c r="S2359" s="193"/>
      <c r="T2359" s="193"/>
      <c r="U2359" s="193"/>
      <c r="V2359" s="193"/>
    </row>
    <row r="2360" spans="1:22" ht="12.75" customHeight="1" thickBot="1">
      <c r="A2360" s="510"/>
      <c r="B2360" s="511"/>
      <c r="C2360" s="511"/>
      <c r="D2360" s="511"/>
      <c r="E2360" s="511"/>
      <c r="F2360" s="511"/>
      <c r="G2360" s="511"/>
      <c r="H2360" s="511"/>
      <c r="I2360" s="511"/>
      <c r="J2360" s="511"/>
      <c r="K2360" s="512"/>
      <c r="L2360" s="193"/>
      <c r="M2360" s="193"/>
      <c r="N2360" s="193"/>
      <c r="O2360" s="193"/>
      <c r="P2360" s="193"/>
      <c r="Q2360" s="193"/>
      <c r="R2360" s="193"/>
      <c r="S2360" s="193"/>
      <c r="T2360" s="193"/>
      <c r="U2360" s="193"/>
      <c r="V2360" s="193"/>
    </row>
    <row r="2361" spans="1:22" ht="42" customHeight="1">
      <c r="A2361" s="195" t="s">
        <v>509</v>
      </c>
      <c r="B2361" s="513" t="str">
        <f>$B$3</f>
        <v>OPTIMIZACIÓN Y MEJORAMIENTO DE LOS SISTEMAS DE ACUEDUCTO EN EL ÁREA RURAL DEL MUNICIPIO DE TUNJA-BOYACÁ</v>
      </c>
      <c r="C2361" s="514"/>
      <c r="D2361" s="514"/>
      <c r="E2361" s="514"/>
      <c r="F2361" s="514"/>
      <c r="G2361" s="514"/>
      <c r="H2361" s="514"/>
      <c r="I2361" s="514"/>
      <c r="J2361" s="514"/>
      <c r="K2361" s="515"/>
      <c r="L2361" s="193"/>
      <c r="M2361" s="193"/>
      <c r="N2361" s="193"/>
      <c r="O2361" s="193"/>
      <c r="P2361" s="193"/>
      <c r="Q2361" s="193"/>
      <c r="R2361" s="193"/>
      <c r="S2361" s="193"/>
      <c r="T2361" s="193"/>
      <c r="U2361" s="193"/>
      <c r="V2361" s="193"/>
    </row>
    <row r="2362" spans="1:22" ht="12.75" customHeight="1">
      <c r="A2362" s="516" t="s">
        <v>510</v>
      </c>
      <c r="B2362" s="517"/>
      <c r="C2362" s="518"/>
      <c r="D2362" s="519"/>
      <c r="E2362" s="519"/>
      <c r="F2362" s="517"/>
      <c r="G2362" s="520" t="s">
        <v>511</v>
      </c>
      <c r="H2362" s="517"/>
      <c r="I2362" s="520"/>
      <c r="J2362" s="519"/>
      <c r="K2362" s="521"/>
      <c r="L2362" s="193"/>
      <c r="M2362" s="193"/>
      <c r="N2362" s="193"/>
      <c r="O2362" s="193"/>
      <c r="P2362" s="193"/>
      <c r="Q2362" s="193"/>
      <c r="R2362" s="193"/>
      <c r="S2362" s="193"/>
      <c r="T2362" s="193"/>
      <c r="U2362" s="193"/>
      <c r="V2362" s="193"/>
    </row>
    <row r="2363" spans="1:22" ht="39.75" customHeight="1" thickBot="1">
      <c r="A2363" s="196" t="s">
        <v>8</v>
      </c>
      <c r="B2363" s="522" t="s">
        <v>662</v>
      </c>
      <c r="C2363" s="523"/>
      <c r="D2363" s="524" t="s">
        <v>10</v>
      </c>
      <c r="E2363" s="525"/>
      <c r="F2363" s="523"/>
      <c r="G2363" s="526" t="s">
        <v>195</v>
      </c>
      <c r="H2363" s="525"/>
      <c r="I2363" s="525"/>
      <c r="J2363" s="197" t="s">
        <v>9</v>
      </c>
      <c r="K2363" s="198" t="s">
        <v>12</v>
      </c>
      <c r="L2363" s="193"/>
      <c r="M2363" s="193"/>
      <c r="N2363" s="193"/>
      <c r="O2363" s="193"/>
      <c r="P2363" s="193"/>
      <c r="Q2363" s="193"/>
      <c r="R2363" s="193"/>
      <c r="S2363" s="193"/>
      <c r="T2363" s="193"/>
      <c r="U2363" s="193"/>
      <c r="V2363" s="193"/>
    </row>
    <row r="2364" spans="1:22" ht="12.75" customHeight="1">
      <c r="A2364" s="527" t="s">
        <v>512</v>
      </c>
      <c r="B2364" s="528"/>
      <c r="C2364" s="531" t="s">
        <v>5</v>
      </c>
      <c r="D2364" s="533" t="s">
        <v>513</v>
      </c>
      <c r="E2364" s="534"/>
      <c r="F2364" s="530"/>
      <c r="G2364" s="531" t="s">
        <v>11</v>
      </c>
      <c r="H2364" s="535" t="s">
        <v>514</v>
      </c>
      <c r="I2364" s="511"/>
      <c r="J2364" s="511"/>
      <c r="K2364" s="512"/>
      <c r="L2364" s="193"/>
      <c r="M2364" s="193"/>
      <c r="N2364" s="193"/>
      <c r="O2364" s="193"/>
      <c r="P2364" s="193"/>
      <c r="Q2364" s="193"/>
      <c r="R2364" s="193"/>
      <c r="S2364" s="193"/>
      <c r="T2364" s="193"/>
      <c r="U2364" s="193"/>
      <c r="V2364" s="193"/>
    </row>
    <row r="2365" spans="1:22" ht="12.75" customHeight="1">
      <c r="A2365" s="510"/>
      <c r="B2365" s="528"/>
      <c r="C2365" s="558"/>
      <c r="D2365" s="226" t="s">
        <v>515</v>
      </c>
      <c r="E2365" s="226" t="s">
        <v>516</v>
      </c>
      <c r="F2365" s="226" t="s">
        <v>517</v>
      </c>
      <c r="G2365" s="558"/>
      <c r="H2365" s="536"/>
      <c r="I2365" s="534"/>
      <c r="J2365" s="534"/>
      <c r="K2365" s="537"/>
      <c r="L2365" s="193"/>
      <c r="M2365" s="193"/>
      <c r="N2365" s="193"/>
      <c r="O2365" s="193"/>
      <c r="P2365" s="193"/>
      <c r="Q2365" s="193"/>
      <c r="R2365" s="193"/>
      <c r="S2365" s="193"/>
      <c r="T2365" s="193"/>
      <c r="U2365" s="193"/>
      <c r="V2365" s="193"/>
    </row>
    <row r="2366" spans="1:22" ht="12.75" customHeight="1">
      <c r="A2366" s="538" t="s">
        <v>553</v>
      </c>
      <c r="B2366" s="539"/>
      <c r="C2366" s="201">
        <v>0.17</v>
      </c>
      <c r="D2366" s="202"/>
      <c r="E2366" s="203"/>
      <c r="F2366" s="229"/>
      <c r="G2366" s="237">
        <f>C2366</f>
        <v>0.17</v>
      </c>
      <c r="H2366" s="206"/>
      <c r="I2366" s="206"/>
      <c r="J2366" s="206"/>
      <c r="K2366" s="207"/>
      <c r="L2366" s="193"/>
      <c r="M2366" s="193"/>
      <c r="N2366" s="193"/>
      <c r="O2366" s="193"/>
      <c r="P2366" s="193"/>
      <c r="Q2366" s="193"/>
      <c r="R2366" s="193"/>
      <c r="S2366" s="193"/>
      <c r="T2366" s="193"/>
      <c r="U2366" s="193"/>
      <c r="V2366" s="193"/>
    </row>
    <row r="2367" spans="1:22" ht="12.75" customHeight="1">
      <c r="A2367" s="538"/>
      <c r="B2367" s="539"/>
      <c r="C2367" s="201"/>
      <c r="D2367" s="202"/>
      <c r="E2367" s="203"/>
      <c r="F2367" s="229"/>
      <c r="G2367" s="237"/>
      <c r="H2367" s="206"/>
      <c r="I2367" s="206"/>
      <c r="J2367" s="206"/>
      <c r="K2367" s="207"/>
      <c r="L2367" s="193"/>
      <c r="M2367" s="193"/>
      <c r="N2367" s="193"/>
      <c r="O2367" s="193"/>
      <c r="P2367" s="193"/>
      <c r="Q2367" s="193"/>
      <c r="R2367" s="193"/>
      <c r="S2367" s="193"/>
      <c r="T2367" s="193"/>
      <c r="U2367" s="193"/>
      <c r="V2367" s="193"/>
    </row>
    <row r="2368" spans="1:22" ht="15" customHeight="1">
      <c r="A2368" s="540"/>
      <c r="B2368" s="559"/>
      <c r="C2368" s="209"/>
      <c r="D2368" s="239"/>
      <c r="E2368" s="239"/>
      <c r="F2368" s="239"/>
      <c r="G2368" s="237"/>
      <c r="K2368" s="207"/>
    </row>
    <row r="2369" spans="1:22" ht="12.75" customHeight="1" thickBot="1">
      <c r="A2369" s="541" t="s">
        <v>11</v>
      </c>
      <c r="B2369" s="534"/>
      <c r="C2369" s="534"/>
      <c r="D2369" s="534"/>
      <c r="E2369" s="534"/>
      <c r="F2369" s="530"/>
      <c r="G2369" s="253">
        <f>ROUNDUP((SUM(G2366:G2368)),2)</f>
        <v>0.17</v>
      </c>
      <c r="H2369" s="199"/>
      <c r="I2369" s="212"/>
      <c r="J2369" s="212"/>
      <c r="K2369" s="213"/>
      <c r="L2369" s="193"/>
      <c r="N2369" s="193"/>
      <c r="O2369" s="193"/>
      <c r="P2369" s="193"/>
      <c r="Q2369" s="193"/>
      <c r="R2369" s="193"/>
      <c r="S2369" s="193"/>
      <c r="T2369" s="193"/>
      <c r="U2369" s="193"/>
      <c r="V2369" s="193"/>
    </row>
    <row r="2370" spans="1:22" ht="12.75" customHeight="1" thickBot="1">
      <c r="A2370" s="542"/>
      <c r="B2370" s="543"/>
      <c r="C2370" s="543"/>
      <c r="D2370" s="543"/>
      <c r="E2370" s="543"/>
      <c r="F2370" s="543"/>
      <c r="G2370" s="543"/>
      <c r="H2370" s="543"/>
      <c r="I2370" s="543"/>
      <c r="J2370" s="543"/>
      <c r="K2370" s="544"/>
      <c r="L2370" s="193"/>
      <c r="M2370" s="193"/>
      <c r="N2370" s="193"/>
      <c r="O2370" s="193"/>
      <c r="P2370" s="193"/>
      <c r="Q2370" s="193"/>
      <c r="R2370" s="193"/>
      <c r="S2370" s="193"/>
      <c r="T2370" s="193"/>
      <c r="U2370" s="193"/>
      <c r="V2370" s="193"/>
    </row>
    <row r="2371" spans="1:22" ht="12.75" customHeight="1">
      <c r="A2371" s="214"/>
      <c r="B2371" s="215"/>
      <c r="C2371" s="215"/>
      <c r="D2371" s="215"/>
      <c r="E2371" s="215"/>
      <c r="F2371" s="215"/>
      <c r="G2371" s="215"/>
      <c r="H2371" s="215"/>
      <c r="I2371" s="215"/>
      <c r="J2371" s="215"/>
      <c r="K2371" s="216"/>
      <c r="L2371" s="193"/>
      <c r="M2371" s="193"/>
      <c r="N2371" s="193"/>
      <c r="O2371" s="193"/>
      <c r="P2371" s="193"/>
      <c r="Q2371" s="193"/>
      <c r="R2371" s="193"/>
      <c r="S2371" s="193"/>
      <c r="T2371" s="193"/>
      <c r="U2371" s="193"/>
      <c r="V2371" s="193"/>
    </row>
    <row r="2372" spans="1:22" ht="50.25" customHeight="1">
      <c r="A2372" s="545"/>
      <c r="B2372" s="546"/>
      <c r="C2372" s="546"/>
      <c r="D2372" s="546"/>
      <c r="E2372" s="546"/>
      <c r="F2372" s="546"/>
      <c r="G2372" s="546"/>
      <c r="H2372" s="546"/>
      <c r="I2372" s="546"/>
      <c r="J2372" s="193"/>
      <c r="K2372" s="217"/>
      <c r="L2372" s="193"/>
      <c r="M2372" s="193"/>
      <c r="N2372" s="193"/>
      <c r="O2372" s="193"/>
      <c r="P2372" s="193"/>
      <c r="Q2372" s="193"/>
      <c r="R2372" s="193"/>
      <c r="S2372" s="193"/>
      <c r="T2372" s="193"/>
      <c r="U2372" s="193"/>
      <c r="V2372" s="193"/>
    </row>
    <row r="2373" spans="1:22" ht="12.75" customHeight="1">
      <c r="A2373" s="547" t="s">
        <v>519</v>
      </c>
      <c r="B2373" s="546"/>
      <c r="C2373" s="546"/>
      <c r="D2373" s="219"/>
      <c r="E2373" s="219"/>
      <c r="F2373" s="548" t="s">
        <v>519</v>
      </c>
      <c r="G2373" s="546"/>
      <c r="H2373" s="546"/>
      <c r="I2373" s="219"/>
      <c r="J2373" s="193"/>
      <c r="K2373" s="217"/>
      <c r="L2373" s="193"/>
      <c r="M2373" s="193"/>
      <c r="N2373" s="193"/>
      <c r="O2373" s="193"/>
      <c r="P2373" s="193"/>
      <c r="Q2373" s="193"/>
      <c r="R2373" s="193"/>
      <c r="S2373" s="193"/>
      <c r="T2373" s="193"/>
      <c r="U2373" s="193"/>
      <c r="V2373" s="193"/>
    </row>
    <row r="2374" spans="1:22" ht="12.75" customHeight="1" thickBot="1">
      <c r="A2374" s="549" t="s">
        <v>520</v>
      </c>
      <c r="B2374" s="550"/>
      <c r="C2374" s="550"/>
      <c r="D2374" s="220"/>
      <c r="E2374" s="220"/>
      <c r="F2374" s="551" t="s">
        <v>520</v>
      </c>
      <c r="G2374" s="550"/>
      <c r="H2374" s="550"/>
      <c r="I2374" s="220"/>
      <c r="J2374" s="221"/>
      <c r="K2374" s="222"/>
      <c r="L2374" s="193"/>
      <c r="M2374" s="193"/>
      <c r="N2374" s="193"/>
      <c r="O2374" s="193"/>
      <c r="P2374" s="193"/>
      <c r="Q2374" s="193"/>
      <c r="R2374" s="193"/>
      <c r="S2374" s="193"/>
      <c r="T2374" s="193"/>
      <c r="U2374" s="193"/>
      <c r="V2374" s="193"/>
    </row>
    <row r="2375" spans="1:22" ht="12.75" customHeight="1">
      <c r="A2375" s="507" t="s">
        <v>508</v>
      </c>
      <c r="B2375" s="508"/>
      <c r="C2375" s="508"/>
      <c r="D2375" s="508"/>
      <c r="E2375" s="508"/>
      <c r="F2375" s="508"/>
      <c r="G2375" s="508"/>
      <c r="H2375" s="508"/>
      <c r="I2375" s="508"/>
      <c r="J2375" s="508"/>
      <c r="K2375" s="509"/>
      <c r="L2375" s="193"/>
      <c r="M2375" s="193"/>
      <c r="N2375" s="193"/>
      <c r="O2375" s="193"/>
      <c r="P2375" s="193"/>
      <c r="Q2375" s="193"/>
      <c r="R2375" s="193"/>
      <c r="S2375" s="193"/>
      <c r="T2375" s="193"/>
      <c r="U2375" s="193"/>
      <c r="V2375" s="193"/>
    </row>
    <row r="2376" spans="1:22" ht="12.75" customHeight="1" thickBot="1">
      <c r="A2376" s="510"/>
      <c r="B2376" s="511"/>
      <c r="C2376" s="511"/>
      <c r="D2376" s="511"/>
      <c r="E2376" s="511"/>
      <c r="F2376" s="511"/>
      <c r="G2376" s="511"/>
      <c r="H2376" s="511"/>
      <c r="I2376" s="511"/>
      <c r="J2376" s="511"/>
      <c r="K2376" s="512"/>
      <c r="L2376" s="193"/>
      <c r="M2376" s="193"/>
      <c r="N2376" s="193"/>
      <c r="O2376" s="193"/>
      <c r="P2376" s="193"/>
      <c r="Q2376" s="193"/>
      <c r="R2376" s="193"/>
      <c r="S2376" s="193"/>
      <c r="T2376" s="193"/>
      <c r="U2376" s="193"/>
      <c r="V2376" s="193"/>
    </row>
    <row r="2377" spans="1:22" ht="42" customHeight="1">
      <c r="A2377" s="195" t="s">
        <v>509</v>
      </c>
      <c r="B2377" s="513" t="str">
        <f>$B$3</f>
        <v>OPTIMIZACIÓN Y MEJORAMIENTO DE LOS SISTEMAS DE ACUEDUCTO EN EL ÁREA RURAL DEL MUNICIPIO DE TUNJA-BOYACÁ</v>
      </c>
      <c r="C2377" s="514"/>
      <c r="D2377" s="514"/>
      <c r="E2377" s="514"/>
      <c r="F2377" s="514"/>
      <c r="G2377" s="514"/>
      <c r="H2377" s="514"/>
      <c r="I2377" s="514"/>
      <c r="J2377" s="514"/>
      <c r="K2377" s="515"/>
      <c r="L2377" s="193"/>
      <c r="M2377" s="193"/>
      <c r="N2377" s="193"/>
      <c r="O2377" s="193"/>
      <c r="P2377" s="193"/>
      <c r="Q2377" s="193"/>
      <c r="R2377" s="193"/>
      <c r="S2377" s="193"/>
      <c r="T2377" s="193"/>
      <c r="U2377" s="193"/>
      <c r="V2377" s="193"/>
    </row>
    <row r="2378" spans="1:22" ht="12.75" customHeight="1">
      <c r="A2378" s="516" t="s">
        <v>510</v>
      </c>
      <c r="B2378" s="517"/>
      <c r="C2378" s="518"/>
      <c r="D2378" s="519"/>
      <c r="E2378" s="519"/>
      <c r="F2378" s="517"/>
      <c r="G2378" s="520" t="s">
        <v>511</v>
      </c>
      <c r="H2378" s="517"/>
      <c r="I2378" s="520"/>
      <c r="J2378" s="519"/>
      <c r="K2378" s="521"/>
      <c r="L2378" s="193"/>
      <c r="M2378" s="193"/>
      <c r="N2378" s="193"/>
      <c r="O2378" s="193"/>
      <c r="P2378" s="193"/>
      <c r="Q2378" s="193"/>
      <c r="R2378" s="193"/>
      <c r="S2378" s="193"/>
      <c r="T2378" s="193"/>
      <c r="U2378" s="193"/>
      <c r="V2378" s="193"/>
    </row>
    <row r="2379" spans="1:22" ht="39.75" customHeight="1" thickBot="1">
      <c r="A2379" s="196" t="s">
        <v>8</v>
      </c>
      <c r="B2379" s="522" t="s">
        <v>664</v>
      </c>
      <c r="C2379" s="523"/>
      <c r="D2379" s="524" t="s">
        <v>10</v>
      </c>
      <c r="E2379" s="525"/>
      <c r="F2379" s="523"/>
      <c r="G2379" s="526" t="s">
        <v>169</v>
      </c>
      <c r="H2379" s="525"/>
      <c r="I2379" s="525"/>
      <c r="J2379" s="197" t="s">
        <v>9</v>
      </c>
      <c r="K2379" s="198" t="s">
        <v>13</v>
      </c>
      <c r="L2379" s="193"/>
      <c r="M2379" s="193"/>
      <c r="N2379" s="193"/>
      <c r="O2379" s="193"/>
      <c r="P2379" s="193"/>
      <c r="Q2379" s="193"/>
      <c r="R2379" s="193"/>
      <c r="S2379" s="193"/>
      <c r="T2379" s="193"/>
      <c r="U2379" s="193"/>
      <c r="V2379" s="193"/>
    </row>
    <row r="2380" spans="1:22" ht="12.75" customHeight="1">
      <c r="A2380" s="527" t="s">
        <v>512</v>
      </c>
      <c r="B2380" s="528"/>
      <c r="C2380" s="531" t="s">
        <v>5</v>
      </c>
      <c r="D2380" s="533" t="s">
        <v>513</v>
      </c>
      <c r="E2380" s="534"/>
      <c r="F2380" s="530"/>
      <c r="G2380" s="531" t="s">
        <v>11</v>
      </c>
      <c r="H2380" s="535" t="s">
        <v>514</v>
      </c>
      <c r="I2380" s="511"/>
      <c r="J2380" s="511"/>
      <c r="K2380" s="512"/>
      <c r="L2380" s="193"/>
      <c r="M2380" s="193"/>
      <c r="N2380" s="193"/>
      <c r="O2380" s="193"/>
      <c r="P2380" s="193"/>
      <c r="Q2380" s="193"/>
      <c r="R2380" s="193"/>
      <c r="S2380" s="193"/>
      <c r="T2380" s="193"/>
      <c r="U2380" s="193"/>
      <c r="V2380" s="193"/>
    </row>
    <row r="2381" spans="1:22" ht="12.75" customHeight="1">
      <c r="A2381" s="510"/>
      <c r="B2381" s="528"/>
      <c r="C2381" s="558"/>
      <c r="D2381" s="226" t="s">
        <v>515</v>
      </c>
      <c r="E2381" s="226" t="s">
        <v>516</v>
      </c>
      <c r="F2381" s="226" t="s">
        <v>517</v>
      </c>
      <c r="G2381" s="558"/>
      <c r="H2381" s="536"/>
      <c r="I2381" s="534"/>
      <c r="J2381" s="534"/>
      <c r="K2381" s="537"/>
      <c r="L2381" s="193"/>
      <c r="M2381" s="193"/>
      <c r="N2381" s="193"/>
      <c r="O2381" s="193"/>
      <c r="P2381" s="193"/>
      <c r="Q2381" s="193"/>
      <c r="R2381" s="193"/>
      <c r="S2381" s="193"/>
      <c r="T2381" s="193"/>
      <c r="U2381" s="193"/>
      <c r="V2381" s="193"/>
    </row>
    <row r="2382" spans="1:22" ht="12.75" customHeight="1">
      <c r="A2382" s="538" t="s">
        <v>531</v>
      </c>
      <c r="B2382" s="539"/>
      <c r="C2382" s="201">
        <v>43</v>
      </c>
      <c r="D2382" s="202"/>
      <c r="E2382" s="210"/>
      <c r="F2382" s="211"/>
      <c r="G2382" s="237">
        <f>C2382</f>
        <v>43</v>
      </c>
      <c r="H2382" s="206"/>
      <c r="I2382" s="206"/>
      <c r="J2382" s="206"/>
      <c r="K2382" s="207"/>
      <c r="L2382" s="193"/>
      <c r="M2382" s="193"/>
      <c r="N2382" s="193"/>
      <c r="O2382" s="193"/>
      <c r="P2382" s="193"/>
      <c r="Q2382" s="193"/>
      <c r="R2382" s="193"/>
      <c r="S2382" s="193"/>
      <c r="T2382" s="193"/>
      <c r="U2382" s="193"/>
      <c r="V2382" s="193"/>
    </row>
    <row r="2383" spans="1:22" ht="12.75" customHeight="1">
      <c r="A2383" s="538"/>
      <c r="B2383" s="539"/>
      <c r="C2383" s="201"/>
      <c r="D2383" s="202"/>
      <c r="E2383" s="210"/>
      <c r="F2383" s="211"/>
      <c r="G2383" s="237"/>
      <c r="H2383" s="206"/>
      <c r="I2383" s="206"/>
      <c r="J2383" s="206"/>
      <c r="K2383" s="207"/>
      <c r="L2383" s="193"/>
      <c r="M2383" s="193"/>
      <c r="N2383" s="193"/>
      <c r="O2383" s="193"/>
      <c r="P2383" s="193"/>
      <c r="Q2383" s="193"/>
      <c r="R2383" s="193"/>
      <c r="S2383" s="193"/>
      <c r="T2383" s="193"/>
      <c r="U2383" s="193"/>
      <c r="V2383" s="193"/>
    </row>
    <row r="2384" spans="1:22" ht="15" customHeight="1">
      <c r="A2384" s="538"/>
      <c r="B2384" s="571"/>
      <c r="C2384" s="201"/>
      <c r="D2384" s="202"/>
      <c r="E2384" s="239"/>
      <c r="F2384" s="239"/>
      <c r="G2384" s="237"/>
      <c r="K2384" s="207"/>
    </row>
    <row r="2385" spans="1:22" ht="15" customHeight="1">
      <c r="A2385" s="560"/>
      <c r="B2385" s="560"/>
      <c r="C2385" s="239"/>
      <c r="D2385" s="239"/>
      <c r="E2385" s="239"/>
      <c r="F2385" s="239"/>
      <c r="G2385" s="239"/>
      <c r="K2385" s="207"/>
    </row>
    <row r="2386" spans="1:22" ht="12.75" customHeight="1" thickBot="1">
      <c r="A2386" s="541" t="s">
        <v>11</v>
      </c>
      <c r="B2386" s="534"/>
      <c r="C2386" s="534"/>
      <c r="D2386" s="534"/>
      <c r="E2386" s="534"/>
      <c r="F2386" s="530"/>
      <c r="G2386" s="253">
        <f>ROUNDUP((SUM(G2382)),2)</f>
        <v>43</v>
      </c>
      <c r="H2386" s="199"/>
      <c r="I2386" s="212"/>
      <c r="J2386" s="212"/>
      <c r="K2386" s="213"/>
      <c r="L2386" s="193"/>
      <c r="N2386" s="193"/>
      <c r="O2386" s="193"/>
      <c r="P2386" s="193"/>
      <c r="Q2386" s="193"/>
      <c r="R2386" s="193"/>
      <c r="S2386" s="193"/>
      <c r="T2386" s="193"/>
      <c r="U2386" s="193"/>
      <c r="V2386" s="193"/>
    </row>
    <row r="2387" spans="1:22" ht="12.75" customHeight="1" thickBot="1">
      <c r="A2387" s="542"/>
      <c r="B2387" s="543"/>
      <c r="C2387" s="543"/>
      <c r="D2387" s="543"/>
      <c r="E2387" s="543"/>
      <c r="F2387" s="543"/>
      <c r="G2387" s="543"/>
      <c r="H2387" s="543"/>
      <c r="I2387" s="543"/>
      <c r="J2387" s="543"/>
      <c r="K2387" s="544"/>
      <c r="L2387" s="193"/>
      <c r="M2387" s="193"/>
      <c r="N2387" s="193"/>
      <c r="O2387" s="193"/>
      <c r="P2387" s="193"/>
      <c r="Q2387" s="193"/>
      <c r="R2387" s="193"/>
      <c r="S2387" s="193"/>
      <c r="T2387" s="193"/>
      <c r="U2387" s="193"/>
      <c r="V2387" s="193"/>
    </row>
    <row r="2388" spans="1:22" ht="12.75" customHeight="1">
      <c r="A2388" s="214"/>
      <c r="B2388" s="215"/>
      <c r="C2388" s="215"/>
      <c r="D2388" s="215"/>
      <c r="E2388" s="215"/>
      <c r="F2388" s="215"/>
      <c r="G2388" s="215"/>
      <c r="H2388" s="215"/>
      <c r="I2388" s="215"/>
      <c r="J2388" s="215"/>
      <c r="K2388" s="216"/>
      <c r="L2388" s="193"/>
      <c r="M2388" s="193"/>
      <c r="N2388" s="193"/>
      <c r="O2388" s="193"/>
      <c r="P2388" s="193"/>
      <c r="Q2388" s="193"/>
      <c r="R2388" s="193"/>
      <c r="S2388" s="193"/>
      <c r="T2388" s="193"/>
      <c r="U2388" s="193"/>
      <c r="V2388" s="193"/>
    </row>
    <row r="2389" spans="1:22" ht="50.25" customHeight="1">
      <c r="A2389" s="545"/>
      <c r="B2389" s="546"/>
      <c r="C2389" s="546"/>
      <c r="D2389" s="546"/>
      <c r="E2389" s="546"/>
      <c r="F2389" s="546"/>
      <c r="G2389" s="546"/>
      <c r="H2389" s="546"/>
      <c r="I2389" s="546"/>
      <c r="J2389" s="193"/>
      <c r="K2389" s="217"/>
      <c r="L2389" s="193"/>
      <c r="M2389" s="193"/>
      <c r="N2389" s="193"/>
      <c r="O2389" s="193"/>
      <c r="P2389" s="193"/>
      <c r="Q2389" s="193"/>
      <c r="R2389" s="193"/>
      <c r="S2389" s="193"/>
      <c r="T2389" s="193"/>
      <c r="U2389" s="193"/>
      <c r="V2389" s="193"/>
    </row>
    <row r="2390" spans="1:22" ht="12.75" customHeight="1">
      <c r="A2390" s="547" t="s">
        <v>519</v>
      </c>
      <c r="B2390" s="546"/>
      <c r="C2390" s="546"/>
      <c r="D2390" s="219"/>
      <c r="E2390" s="219"/>
      <c r="F2390" s="548" t="s">
        <v>519</v>
      </c>
      <c r="G2390" s="546"/>
      <c r="H2390" s="546"/>
      <c r="I2390" s="219"/>
      <c r="J2390" s="193"/>
      <c r="K2390" s="217"/>
      <c r="L2390" s="193"/>
      <c r="M2390" s="193"/>
      <c r="N2390" s="193"/>
      <c r="O2390" s="193"/>
      <c r="P2390" s="193"/>
      <c r="Q2390" s="193"/>
      <c r="R2390" s="193"/>
      <c r="S2390" s="193"/>
      <c r="T2390" s="193"/>
      <c r="U2390" s="193"/>
      <c r="V2390" s="193"/>
    </row>
    <row r="2391" spans="1:22" ht="12.75" customHeight="1" thickBot="1">
      <c r="A2391" s="549" t="s">
        <v>520</v>
      </c>
      <c r="B2391" s="550"/>
      <c r="C2391" s="550"/>
      <c r="D2391" s="220"/>
      <c r="E2391" s="220"/>
      <c r="F2391" s="551" t="s">
        <v>520</v>
      </c>
      <c r="G2391" s="550"/>
      <c r="H2391" s="550"/>
      <c r="I2391" s="220"/>
      <c r="J2391" s="221"/>
      <c r="K2391" s="222"/>
      <c r="L2391" s="193"/>
      <c r="M2391" s="193"/>
      <c r="N2391" s="193"/>
      <c r="O2391" s="193"/>
      <c r="P2391" s="193"/>
      <c r="Q2391" s="193"/>
      <c r="R2391" s="193"/>
      <c r="S2391" s="193"/>
      <c r="T2391" s="193"/>
      <c r="U2391" s="193"/>
      <c r="V2391" s="193"/>
    </row>
    <row r="2392" spans="1:22" ht="12.75" customHeight="1">
      <c r="A2392" s="507" t="s">
        <v>508</v>
      </c>
      <c r="B2392" s="508"/>
      <c r="C2392" s="508"/>
      <c r="D2392" s="508"/>
      <c r="E2392" s="508"/>
      <c r="F2392" s="508"/>
      <c r="G2392" s="508"/>
      <c r="H2392" s="508"/>
      <c r="I2392" s="508"/>
      <c r="J2392" s="508"/>
      <c r="K2392" s="509"/>
      <c r="L2392" s="193"/>
      <c r="M2392" s="193"/>
      <c r="N2392" s="193"/>
      <c r="O2392" s="193"/>
      <c r="P2392" s="193"/>
      <c r="Q2392" s="193"/>
      <c r="R2392" s="193"/>
      <c r="S2392" s="193"/>
      <c r="T2392" s="193"/>
      <c r="U2392" s="193"/>
      <c r="V2392" s="193"/>
    </row>
    <row r="2393" spans="1:22" ht="12.75" customHeight="1" thickBot="1">
      <c r="A2393" s="510"/>
      <c r="B2393" s="511"/>
      <c r="C2393" s="511"/>
      <c r="D2393" s="511"/>
      <c r="E2393" s="511"/>
      <c r="F2393" s="511"/>
      <c r="G2393" s="511"/>
      <c r="H2393" s="511"/>
      <c r="I2393" s="511"/>
      <c r="J2393" s="511"/>
      <c r="K2393" s="512"/>
      <c r="L2393" s="193"/>
      <c r="M2393" s="193"/>
      <c r="N2393" s="193"/>
      <c r="O2393" s="193"/>
      <c r="P2393" s="193"/>
      <c r="Q2393" s="193"/>
      <c r="R2393" s="193"/>
      <c r="S2393" s="193"/>
      <c r="T2393" s="193"/>
      <c r="U2393" s="193"/>
      <c r="V2393" s="193"/>
    </row>
    <row r="2394" spans="1:22" ht="42" customHeight="1">
      <c r="A2394" s="195" t="s">
        <v>509</v>
      </c>
      <c r="B2394" s="513" t="str">
        <f>$B$3</f>
        <v>OPTIMIZACIÓN Y MEJORAMIENTO DE LOS SISTEMAS DE ACUEDUCTO EN EL ÁREA RURAL DEL MUNICIPIO DE TUNJA-BOYACÁ</v>
      </c>
      <c r="C2394" s="514"/>
      <c r="D2394" s="514"/>
      <c r="E2394" s="514"/>
      <c r="F2394" s="514"/>
      <c r="G2394" s="514"/>
      <c r="H2394" s="514"/>
      <c r="I2394" s="514"/>
      <c r="J2394" s="514"/>
      <c r="K2394" s="515"/>
      <c r="L2394" s="193"/>
      <c r="M2394" s="193"/>
      <c r="N2394" s="193"/>
      <c r="O2394" s="193"/>
      <c r="P2394" s="193"/>
      <c r="Q2394" s="193"/>
      <c r="R2394" s="193"/>
      <c r="S2394" s="193"/>
      <c r="T2394" s="193"/>
      <c r="U2394" s="193"/>
      <c r="V2394" s="193"/>
    </row>
    <row r="2395" spans="1:22" ht="12.75" customHeight="1">
      <c r="A2395" s="516" t="s">
        <v>510</v>
      </c>
      <c r="B2395" s="517"/>
      <c r="C2395" s="518"/>
      <c r="D2395" s="519"/>
      <c r="E2395" s="519"/>
      <c r="F2395" s="517"/>
      <c r="G2395" s="520" t="s">
        <v>511</v>
      </c>
      <c r="H2395" s="517"/>
      <c r="I2395" s="520"/>
      <c r="J2395" s="519"/>
      <c r="K2395" s="521"/>
      <c r="L2395" s="193"/>
      <c r="M2395" s="193"/>
      <c r="N2395" s="193"/>
      <c r="O2395" s="193"/>
      <c r="P2395" s="193"/>
      <c r="Q2395" s="193"/>
      <c r="R2395" s="193"/>
      <c r="S2395" s="193"/>
      <c r="T2395" s="193"/>
      <c r="U2395" s="193"/>
      <c r="V2395" s="193"/>
    </row>
    <row r="2396" spans="1:22" ht="39.75" customHeight="1" thickBot="1">
      <c r="A2396" s="196" t="s">
        <v>8</v>
      </c>
      <c r="B2396" s="522" t="s">
        <v>665</v>
      </c>
      <c r="C2396" s="523"/>
      <c r="D2396" s="524" t="s">
        <v>10</v>
      </c>
      <c r="E2396" s="525"/>
      <c r="F2396" s="523"/>
      <c r="G2396" s="526" t="s">
        <v>222</v>
      </c>
      <c r="H2396" s="525"/>
      <c r="I2396" s="525"/>
      <c r="J2396" s="197" t="s">
        <v>9</v>
      </c>
      <c r="K2396" s="198" t="s">
        <v>13</v>
      </c>
      <c r="L2396" s="193"/>
      <c r="M2396" s="193"/>
      <c r="N2396" s="193"/>
      <c r="O2396" s="193"/>
      <c r="P2396" s="193"/>
      <c r="Q2396" s="193"/>
      <c r="R2396" s="193"/>
      <c r="S2396" s="193"/>
      <c r="T2396" s="193"/>
      <c r="U2396" s="193"/>
      <c r="V2396" s="193"/>
    </row>
    <row r="2397" spans="1:22" ht="12.75" customHeight="1">
      <c r="A2397" s="527" t="s">
        <v>512</v>
      </c>
      <c r="B2397" s="528"/>
      <c r="C2397" s="531" t="s">
        <v>5</v>
      </c>
      <c r="D2397" s="533" t="s">
        <v>513</v>
      </c>
      <c r="E2397" s="534"/>
      <c r="F2397" s="530"/>
      <c r="G2397" s="531" t="s">
        <v>11</v>
      </c>
      <c r="H2397" s="535" t="s">
        <v>514</v>
      </c>
      <c r="I2397" s="511"/>
      <c r="J2397" s="511"/>
      <c r="K2397" s="512"/>
      <c r="L2397" s="193"/>
      <c r="M2397" s="193"/>
      <c r="N2397" s="193"/>
      <c r="O2397" s="193"/>
      <c r="P2397" s="193"/>
      <c r="Q2397" s="193"/>
      <c r="R2397" s="193"/>
      <c r="S2397" s="193"/>
      <c r="T2397" s="193"/>
      <c r="U2397" s="193"/>
      <c r="V2397" s="193"/>
    </row>
    <row r="2398" spans="1:22" ht="12.75" customHeight="1">
      <c r="A2398" s="510"/>
      <c r="B2398" s="528"/>
      <c r="C2398" s="558"/>
      <c r="D2398" s="226" t="s">
        <v>515</v>
      </c>
      <c r="E2398" s="226" t="s">
        <v>516</v>
      </c>
      <c r="F2398" s="226" t="s">
        <v>517</v>
      </c>
      <c r="G2398" s="558"/>
      <c r="H2398" s="536"/>
      <c r="I2398" s="534"/>
      <c r="J2398" s="534"/>
      <c r="K2398" s="537"/>
      <c r="L2398" s="193"/>
      <c r="M2398" s="193"/>
      <c r="N2398" s="193"/>
      <c r="O2398" s="193"/>
      <c r="P2398" s="193"/>
      <c r="Q2398" s="193"/>
      <c r="R2398" s="193"/>
      <c r="S2398" s="193"/>
      <c r="T2398" s="193"/>
      <c r="U2398" s="193"/>
      <c r="V2398" s="193"/>
    </row>
    <row r="2399" spans="1:22" ht="12.75" customHeight="1">
      <c r="A2399" s="538" t="s">
        <v>531</v>
      </c>
      <c r="B2399" s="539"/>
      <c r="C2399" s="201">
        <v>43</v>
      </c>
      <c r="D2399" s="208"/>
      <c r="E2399" s="210"/>
      <c r="F2399" s="229"/>
      <c r="G2399" s="237">
        <f>C2399</f>
        <v>43</v>
      </c>
      <c r="H2399" s="206"/>
      <c r="I2399" s="206"/>
      <c r="J2399" s="206"/>
      <c r="K2399" s="207"/>
      <c r="L2399" s="193"/>
      <c r="M2399" s="193"/>
      <c r="N2399" s="193"/>
      <c r="O2399" s="193"/>
      <c r="P2399" s="193"/>
      <c r="Q2399" s="193"/>
      <c r="R2399" s="193"/>
      <c r="S2399" s="193"/>
      <c r="T2399" s="193"/>
      <c r="U2399" s="193"/>
      <c r="V2399" s="193"/>
    </row>
    <row r="2400" spans="1:22" ht="12.75" customHeight="1">
      <c r="A2400" s="540"/>
      <c r="B2400" s="559"/>
      <c r="C2400" s="209"/>
      <c r="D2400" s="208"/>
      <c r="E2400" s="210"/>
      <c r="F2400" s="211"/>
      <c r="G2400" s="237"/>
      <c r="H2400" s="206"/>
      <c r="I2400" s="206"/>
      <c r="J2400" s="206"/>
      <c r="K2400" s="207"/>
      <c r="L2400" s="193"/>
      <c r="M2400" s="193"/>
      <c r="N2400" s="193"/>
      <c r="O2400" s="193"/>
      <c r="P2400" s="193"/>
      <c r="Q2400" s="193"/>
      <c r="R2400" s="193"/>
      <c r="S2400" s="193"/>
      <c r="T2400" s="193"/>
      <c r="U2400" s="193"/>
      <c r="V2400" s="193"/>
    </row>
    <row r="2401" spans="1:22" ht="12.75" customHeight="1">
      <c r="A2401" s="540"/>
      <c r="B2401" s="559"/>
      <c r="C2401" s="209"/>
      <c r="D2401" s="208"/>
      <c r="E2401" s="210"/>
      <c r="F2401" s="211"/>
      <c r="G2401" s="237"/>
      <c r="H2401" s="206"/>
      <c r="I2401" s="206"/>
      <c r="J2401" s="206"/>
      <c r="K2401" s="207"/>
      <c r="L2401" s="193"/>
      <c r="M2401" s="193"/>
      <c r="N2401" s="193"/>
      <c r="O2401" s="193"/>
      <c r="P2401" s="193"/>
      <c r="Q2401" s="193"/>
      <c r="R2401" s="193"/>
      <c r="S2401" s="193"/>
      <c r="T2401" s="193"/>
      <c r="U2401" s="193"/>
      <c r="V2401" s="193"/>
    </row>
    <row r="2402" spans="1:22" ht="15" customHeight="1">
      <c r="A2402" s="540"/>
      <c r="B2402" s="559"/>
      <c r="C2402" s="209"/>
      <c r="D2402" s="239"/>
      <c r="E2402" s="239"/>
      <c r="F2402" s="239"/>
      <c r="G2402" s="237"/>
      <c r="K2402" s="207"/>
    </row>
    <row r="2403" spans="1:22" ht="12.75" customHeight="1" thickBot="1">
      <c r="A2403" s="541" t="s">
        <v>11</v>
      </c>
      <c r="B2403" s="534"/>
      <c r="C2403" s="534"/>
      <c r="D2403" s="534"/>
      <c r="E2403" s="534"/>
      <c r="F2403" s="530"/>
      <c r="G2403" s="253">
        <f>ROUNDUP((SUM(G2399:G2402)),2)</f>
        <v>43</v>
      </c>
      <c r="H2403" s="199"/>
      <c r="I2403" s="212"/>
      <c r="J2403" s="212"/>
      <c r="K2403" s="213"/>
      <c r="L2403" s="193"/>
      <c r="N2403" s="193"/>
      <c r="O2403" s="193"/>
      <c r="P2403" s="193"/>
      <c r="Q2403" s="193"/>
      <c r="R2403" s="193"/>
      <c r="S2403" s="193"/>
      <c r="T2403" s="193"/>
      <c r="U2403" s="193"/>
      <c r="V2403" s="193"/>
    </row>
    <row r="2404" spans="1:22" ht="12.75" customHeight="1" thickBot="1">
      <c r="A2404" s="542"/>
      <c r="B2404" s="543"/>
      <c r="C2404" s="543"/>
      <c r="D2404" s="543"/>
      <c r="E2404" s="543"/>
      <c r="F2404" s="543"/>
      <c r="G2404" s="543"/>
      <c r="H2404" s="543"/>
      <c r="I2404" s="543"/>
      <c r="J2404" s="543"/>
      <c r="K2404" s="544"/>
      <c r="L2404" s="193"/>
      <c r="M2404" s="193"/>
      <c r="N2404" s="193"/>
      <c r="O2404" s="193"/>
      <c r="P2404" s="193"/>
      <c r="Q2404" s="193"/>
      <c r="R2404" s="193"/>
      <c r="S2404" s="193"/>
      <c r="T2404" s="193"/>
      <c r="U2404" s="193"/>
      <c r="V2404" s="193"/>
    </row>
    <row r="2405" spans="1:22" ht="12.75" customHeight="1">
      <c r="A2405" s="214"/>
      <c r="B2405" s="215"/>
      <c r="C2405" s="215"/>
      <c r="D2405" s="215"/>
      <c r="E2405" s="215"/>
      <c r="F2405" s="215"/>
      <c r="G2405" s="215"/>
      <c r="H2405" s="215"/>
      <c r="I2405" s="215"/>
      <c r="J2405" s="215"/>
      <c r="K2405" s="216"/>
      <c r="L2405" s="193"/>
      <c r="M2405" s="193"/>
      <c r="N2405" s="193"/>
      <c r="O2405" s="193"/>
      <c r="P2405" s="193"/>
      <c r="Q2405" s="193"/>
      <c r="R2405" s="193"/>
      <c r="S2405" s="193"/>
      <c r="T2405" s="193"/>
      <c r="U2405" s="193"/>
      <c r="V2405" s="193"/>
    </row>
    <row r="2406" spans="1:22" ht="50.25" customHeight="1">
      <c r="A2406" s="545"/>
      <c r="B2406" s="546"/>
      <c r="C2406" s="546"/>
      <c r="D2406" s="546"/>
      <c r="E2406" s="546"/>
      <c r="F2406" s="546"/>
      <c r="G2406" s="546"/>
      <c r="H2406" s="546"/>
      <c r="I2406" s="546"/>
      <c r="J2406" s="193"/>
      <c r="K2406" s="217"/>
      <c r="L2406" s="193"/>
      <c r="M2406" s="193"/>
      <c r="N2406" s="193"/>
      <c r="O2406" s="193"/>
      <c r="P2406" s="193"/>
      <c r="Q2406" s="193"/>
      <c r="R2406" s="193"/>
      <c r="S2406" s="193"/>
      <c r="T2406" s="193"/>
      <c r="U2406" s="193"/>
      <c r="V2406" s="193"/>
    </row>
    <row r="2407" spans="1:22" ht="12.75" customHeight="1">
      <c r="A2407" s="547" t="s">
        <v>519</v>
      </c>
      <c r="B2407" s="546"/>
      <c r="C2407" s="546"/>
      <c r="D2407" s="219"/>
      <c r="E2407" s="219"/>
      <c r="F2407" s="548" t="s">
        <v>519</v>
      </c>
      <c r="G2407" s="546"/>
      <c r="H2407" s="546"/>
      <c r="I2407" s="219"/>
      <c r="J2407" s="193"/>
      <c r="K2407" s="217"/>
      <c r="L2407" s="193"/>
      <c r="M2407" s="193"/>
      <c r="N2407" s="193"/>
      <c r="O2407" s="193"/>
      <c r="P2407" s="193"/>
      <c r="Q2407" s="193"/>
      <c r="R2407" s="193"/>
      <c r="S2407" s="193"/>
      <c r="T2407" s="193"/>
      <c r="U2407" s="193"/>
      <c r="V2407" s="193"/>
    </row>
    <row r="2408" spans="1:22" ht="12.75" customHeight="1" thickBot="1">
      <c r="A2408" s="549" t="s">
        <v>520</v>
      </c>
      <c r="B2408" s="550"/>
      <c r="C2408" s="550"/>
      <c r="D2408" s="220"/>
      <c r="E2408" s="220"/>
      <c r="F2408" s="551" t="s">
        <v>520</v>
      </c>
      <c r="G2408" s="550"/>
      <c r="H2408" s="550"/>
      <c r="I2408" s="220"/>
      <c r="J2408" s="221"/>
      <c r="K2408" s="222"/>
      <c r="L2408" s="193"/>
      <c r="M2408" s="193"/>
      <c r="N2408" s="193"/>
      <c r="O2408" s="193"/>
      <c r="P2408" s="193"/>
      <c r="Q2408" s="193"/>
      <c r="R2408" s="193"/>
      <c r="S2408" s="193"/>
      <c r="T2408" s="193"/>
      <c r="U2408" s="193"/>
      <c r="V2408" s="193"/>
    </row>
    <row r="2409" spans="1:22" ht="12.75" customHeight="1">
      <c r="A2409" s="507" t="s">
        <v>508</v>
      </c>
      <c r="B2409" s="508"/>
      <c r="C2409" s="508"/>
      <c r="D2409" s="508"/>
      <c r="E2409" s="508"/>
      <c r="F2409" s="508"/>
      <c r="G2409" s="508"/>
      <c r="H2409" s="508"/>
      <c r="I2409" s="508"/>
      <c r="J2409" s="508"/>
      <c r="K2409" s="509"/>
      <c r="L2409" s="193"/>
      <c r="M2409" s="193"/>
      <c r="N2409" s="193"/>
      <c r="O2409" s="193"/>
      <c r="P2409" s="193"/>
      <c r="Q2409" s="193"/>
      <c r="R2409" s="193"/>
      <c r="S2409" s="193"/>
      <c r="T2409" s="193"/>
      <c r="U2409" s="193"/>
      <c r="V2409" s="193"/>
    </row>
    <row r="2410" spans="1:22" ht="12.75" customHeight="1" thickBot="1">
      <c r="A2410" s="510"/>
      <c r="B2410" s="511"/>
      <c r="C2410" s="511"/>
      <c r="D2410" s="511"/>
      <c r="E2410" s="511"/>
      <c r="F2410" s="511"/>
      <c r="G2410" s="511"/>
      <c r="H2410" s="511"/>
      <c r="I2410" s="511"/>
      <c r="J2410" s="511"/>
      <c r="K2410" s="512"/>
      <c r="L2410" s="193"/>
      <c r="M2410" s="193"/>
      <c r="N2410" s="193"/>
      <c r="O2410" s="193"/>
      <c r="P2410" s="193"/>
      <c r="Q2410" s="193"/>
      <c r="R2410" s="193"/>
      <c r="S2410" s="193"/>
      <c r="T2410" s="193"/>
      <c r="U2410" s="193"/>
      <c r="V2410" s="193"/>
    </row>
    <row r="2411" spans="1:22" ht="42" customHeight="1">
      <c r="A2411" s="195" t="s">
        <v>509</v>
      </c>
      <c r="B2411" s="513" t="str">
        <f>$B$3</f>
        <v>OPTIMIZACIÓN Y MEJORAMIENTO DE LOS SISTEMAS DE ACUEDUCTO EN EL ÁREA RURAL DEL MUNICIPIO DE TUNJA-BOYACÁ</v>
      </c>
      <c r="C2411" s="514"/>
      <c r="D2411" s="514"/>
      <c r="E2411" s="514"/>
      <c r="F2411" s="514"/>
      <c r="G2411" s="514"/>
      <c r="H2411" s="514"/>
      <c r="I2411" s="514"/>
      <c r="J2411" s="514"/>
      <c r="K2411" s="515"/>
      <c r="L2411" s="193"/>
      <c r="M2411" s="193"/>
      <c r="N2411" s="193"/>
      <c r="O2411" s="193"/>
      <c r="P2411" s="193"/>
      <c r="Q2411" s="193"/>
      <c r="R2411" s="193"/>
      <c r="S2411" s="193"/>
      <c r="T2411" s="193"/>
      <c r="U2411" s="193"/>
      <c r="V2411" s="193"/>
    </row>
    <row r="2412" spans="1:22" ht="12.75" customHeight="1">
      <c r="A2412" s="516" t="s">
        <v>510</v>
      </c>
      <c r="B2412" s="517"/>
      <c r="C2412" s="518"/>
      <c r="D2412" s="519"/>
      <c r="E2412" s="519"/>
      <c r="F2412" s="517"/>
      <c r="G2412" s="520" t="s">
        <v>511</v>
      </c>
      <c r="H2412" s="517"/>
      <c r="I2412" s="520"/>
      <c r="J2412" s="519"/>
      <c r="K2412" s="521"/>
      <c r="L2412" s="193"/>
      <c r="M2412" s="193"/>
      <c r="N2412" s="193"/>
      <c r="O2412" s="193"/>
      <c r="P2412" s="193"/>
      <c r="Q2412" s="193"/>
      <c r="R2412" s="193"/>
      <c r="S2412" s="193"/>
      <c r="T2412" s="193"/>
      <c r="U2412" s="193"/>
      <c r="V2412" s="193"/>
    </row>
    <row r="2413" spans="1:22" ht="39.75" customHeight="1" thickBot="1">
      <c r="A2413" s="196" t="s">
        <v>8</v>
      </c>
      <c r="B2413" s="522" t="s">
        <v>666</v>
      </c>
      <c r="C2413" s="523"/>
      <c r="D2413" s="524" t="s">
        <v>10</v>
      </c>
      <c r="E2413" s="525"/>
      <c r="F2413" s="523"/>
      <c r="G2413" s="526" t="s">
        <v>223</v>
      </c>
      <c r="H2413" s="525"/>
      <c r="I2413" s="525"/>
      <c r="J2413" s="197" t="s">
        <v>9</v>
      </c>
      <c r="K2413" s="198" t="s">
        <v>9</v>
      </c>
      <c r="L2413" s="193"/>
      <c r="M2413" s="193"/>
      <c r="N2413" s="193"/>
      <c r="O2413" s="193"/>
      <c r="P2413" s="193"/>
      <c r="Q2413" s="193"/>
      <c r="R2413" s="193"/>
      <c r="S2413" s="193"/>
      <c r="T2413" s="193"/>
      <c r="U2413" s="193"/>
      <c r="V2413" s="193"/>
    </row>
    <row r="2414" spans="1:22" ht="12.75" customHeight="1">
      <c r="A2414" s="527" t="s">
        <v>512</v>
      </c>
      <c r="B2414" s="528"/>
      <c r="C2414" s="531" t="s">
        <v>5</v>
      </c>
      <c r="D2414" s="533" t="s">
        <v>513</v>
      </c>
      <c r="E2414" s="534"/>
      <c r="F2414" s="530"/>
      <c r="G2414" s="531" t="s">
        <v>11</v>
      </c>
      <c r="H2414" s="535" t="s">
        <v>514</v>
      </c>
      <c r="I2414" s="511"/>
      <c r="J2414" s="511"/>
      <c r="K2414" s="512"/>
      <c r="L2414" s="193"/>
      <c r="M2414" s="193"/>
      <c r="N2414" s="193"/>
      <c r="O2414" s="193"/>
      <c r="P2414" s="193"/>
      <c r="Q2414" s="193"/>
      <c r="R2414" s="193"/>
      <c r="S2414" s="193"/>
      <c r="T2414" s="193"/>
      <c r="U2414" s="193"/>
      <c r="V2414" s="193"/>
    </row>
    <row r="2415" spans="1:22" ht="12.75" customHeight="1">
      <c r="A2415" s="510"/>
      <c r="B2415" s="528"/>
      <c r="C2415" s="558"/>
      <c r="D2415" s="226" t="s">
        <v>515</v>
      </c>
      <c r="E2415" s="226" t="s">
        <v>516</v>
      </c>
      <c r="F2415" s="226" t="s">
        <v>517</v>
      </c>
      <c r="G2415" s="558"/>
      <c r="H2415" s="536"/>
      <c r="I2415" s="534"/>
      <c r="J2415" s="534"/>
      <c r="K2415" s="537"/>
      <c r="L2415" s="193"/>
      <c r="M2415" s="193"/>
      <c r="N2415" s="193"/>
      <c r="O2415" s="193"/>
      <c r="P2415" s="193"/>
      <c r="Q2415" s="193"/>
      <c r="R2415" s="193"/>
      <c r="S2415" s="193"/>
      <c r="T2415" s="193"/>
      <c r="U2415" s="193"/>
      <c r="V2415" s="193"/>
    </row>
    <row r="2416" spans="1:22" ht="12.75" customHeight="1">
      <c r="A2416" s="561" t="s">
        <v>532</v>
      </c>
      <c r="B2416" s="562"/>
      <c r="C2416" s="209">
        <v>1</v>
      </c>
      <c r="D2416" s="208"/>
      <c r="E2416" s="210"/>
      <c r="F2416" s="229"/>
      <c r="G2416" s="237">
        <f>C2416</f>
        <v>1</v>
      </c>
      <c r="H2416" s="206"/>
      <c r="I2416" s="206"/>
      <c r="J2416" s="206"/>
      <c r="K2416" s="207"/>
      <c r="L2416" s="193"/>
      <c r="M2416" s="193"/>
      <c r="N2416" s="193"/>
      <c r="O2416" s="193"/>
      <c r="P2416" s="193"/>
      <c r="Q2416" s="193"/>
      <c r="R2416" s="193"/>
      <c r="S2416" s="193"/>
      <c r="T2416" s="193"/>
      <c r="U2416" s="193"/>
      <c r="V2416" s="193"/>
    </row>
    <row r="2417" spans="1:22" ht="12.75" customHeight="1">
      <c r="A2417" s="561"/>
      <c r="B2417" s="562"/>
      <c r="C2417" s="209"/>
      <c r="D2417" s="208"/>
      <c r="E2417" s="210"/>
      <c r="F2417" s="229"/>
      <c r="G2417" s="237"/>
      <c r="H2417" s="206"/>
      <c r="I2417" s="206"/>
      <c r="J2417" s="206"/>
      <c r="K2417" s="207"/>
      <c r="L2417" s="193"/>
      <c r="M2417" s="193"/>
      <c r="N2417" s="193"/>
      <c r="O2417" s="193"/>
      <c r="P2417" s="193"/>
      <c r="Q2417" s="193"/>
      <c r="R2417" s="193"/>
      <c r="S2417" s="193"/>
      <c r="T2417" s="193"/>
      <c r="U2417" s="193"/>
      <c r="V2417" s="193"/>
    </row>
    <row r="2418" spans="1:22" ht="12.75" customHeight="1" thickBot="1">
      <c r="A2418" s="541" t="s">
        <v>11</v>
      </c>
      <c r="B2418" s="534"/>
      <c r="C2418" s="534"/>
      <c r="D2418" s="534"/>
      <c r="E2418" s="534"/>
      <c r="F2418" s="530"/>
      <c r="G2418" s="253">
        <f>ROUNDUP((SUM(G2416:G2417)),2)</f>
        <v>1</v>
      </c>
      <c r="H2418" s="199"/>
      <c r="I2418" s="212"/>
      <c r="J2418" s="212"/>
      <c r="K2418" s="213"/>
      <c r="L2418" s="193"/>
      <c r="N2418" s="193"/>
      <c r="O2418" s="193"/>
      <c r="P2418" s="193"/>
      <c r="Q2418" s="193"/>
      <c r="R2418" s="193"/>
      <c r="S2418" s="193"/>
      <c r="T2418" s="193"/>
      <c r="U2418" s="193"/>
      <c r="V2418" s="193"/>
    </row>
    <row r="2419" spans="1:22" ht="12.75" customHeight="1" thickBot="1">
      <c r="A2419" s="542"/>
      <c r="B2419" s="543"/>
      <c r="C2419" s="543"/>
      <c r="D2419" s="543"/>
      <c r="E2419" s="543"/>
      <c r="F2419" s="543"/>
      <c r="G2419" s="543"/>
      <c r="H2419" s="543"/>
      <c r="I2419" s="543"/>
      <c r="J2419" s="543"/>
      <c r="K2419" s="544"/>
      <c r="L2419" s="193"/>
      <c r="M2419" s="193"/>
      <c r="N2419" s="193"/>
      <c r="O2419" s="193"/>
      <c r="P2419" s="193"/>
      <c r="Q2419" s="193"/>
      <c r="R2419" s="193"/>
      <c r="S2419" s="193"/>
      <c r="T2419" s="193"/>
      <c r="U2419" s="193"/>
      <c r="V2419" s="193"/>
    </row>
    <row r="2420" spans="1:22" ht="12.75" customHeight="1">
      <c r="A2420" s="214"/>
      <c r="B2420" s="215"/>
      <c r="C2420" s="215"/>
      <c r="D2420" s="215"/>
      <c r="E2420" s="215"/>
      <c r="F2420" s="215"/>
      <c r="G2420" s="215"/>
      <c r="H2420" s="215"/>
      <c r="I2420" s="215"/>
      <c r="J2420" s="215"/>
      <c r="K2420" s="216"/>
      <c r="L2420" s="193"/>
      <c r="M2420" s="193"/>
      <c r="N2420" s="193"/>
      <c r="O2420" s="193"/>
      <c r="P2420" s="193"/>
      <c r="Q2420" s="193"/>
      <c r="R2420" s="193"/>
      <c r="S2420" s="193"/>
      <c r="T2420" s="193"/>
      <c r="U2420" s="193"/>
      <c r="V2420" s="193"/>
    </row>
    <row r="2421" spans="1:22" ht="50.25" customHeight="1">
      <c r="A2421" s="545"/>
      <c r="B2421" s="546"/>
      <c r="C2421" s="546"/>
      <c r="D2421" s="546"/>
      <c r="E2421" s="546"/>
      <c r="F2421" s="546"/>
      <c r="G2421" s="546"/>
      <c r="H2421" s="546"/>
      <c r="I2421" s="546"/>
      <c r="J2421" s="193"/>
      <c r="K2421" s="217"/>
      <c r="L2421" s="193"/>
      <c r="M2421" s="193"/>
      <c r="N2421" s="193"/>
      <c r="O2421" s="193"/>
      <c r="P2421" s="193"/>
      <c r="Q2421" s="193"/>
      <c r="R2421" s="193"/>
      <c r="S2421" s="193"/>
      <c r="T2421" s="193"/>
      <c r="U2421" s="193"/>
      <c r="V2421" s="193"/>
    </row>
    <row r="2422" spans="1:22" ht="12.75" customHeight="1">
      <c r="A2422" s="547" t="s">
        <v>519</v>
      </c>
      <c r="B2422" s="546"/>
      <c r="C2422" s="546"/>
      <c r="D2422" s="219"/>
      <c r="E2422" s="219"/>
      <c r="F2422" s="548" t="s">
        <v>519</v>
      </c>
      <c r="G2422" s="546"/>
      <c r="H2422" s="546"/>
      <c r="I2422" s="219"/>
      <c r="J2422" s="193"/>
      <c r="K2422" s="217"/>
      <c r="L2422" s="193"/>
      <c r="M2422" s="193"/>
      <c r="N2422" s="193"/>
      <c r="O2422" s="193"/>
      <c r="P2422" s="193"/>
      <c r="Q2422" s="193"/>
      <c r="R2422" s="193"/>
      <c r="S2422" s="193"/>
      <c r="T2422" s="193"/>
      <c r="U2422" s="193"/>
      <c r="V2422" s="193"/>
    </row>
    <row r="2423" spans="1:22" ht="12.75" customHeight="1" thickBot="1">
      <c r="A2423" s="549" t="s">
        <v>520</v>
      </c>
      <c r="B2423" s="550"/>
      <c r="C2423" s="550"/>
      <c r="D2423" s="220"/>
      <c r="E2423" s="220"/>
      <c r="F2423" s="551" t="s">
        <v>520</v>
      </c>
      <c r="G2423" s="550"/>
      <c r="H2423" s="550"/>
      <c r="I2423" s="220"/>
      <c r="J2423" s="221"/>
      <c r="K2423" s="222"/>
      <c r="L2423" s="193"/>
      <c r="M2423" s="193"/>
      <c r="N2423" s="193"/>
      <c r="O2423" s="193"/>
      <c r="P2423" s="193"/>
      <c r="Q2423" s="193"/>
      <c r="R2423" s="193"/>
      <c r="S2423" s="193"/>
      <c r="T2423" s="193"/>
      <c r="U2423" s="193"/>
      <c r="V2423" s="193"/>
    </row>
    <row r="2424" spans="1:22" ht="12.75" customHeight="1">
      <c r="A2424" s="507" t="s">
        <v>508</v>
      </c>
      <c r="B2424" s="508"/>
      <c r="C2424" s="508"/>
      <c r="D2424" s="508"/>
      <c r="E2424" s="508"/>
      <c r="F2424" s="508"/>
      <c r="G2424" s="508"/>
      <c r="H2424" s="508"/>
      <c r="I2424" s="508"/>
      <c r="J2424" s="508"/>
      <c r="K2424" s="509"/>
      <c r="L2424" s="193"/>
      <c r="M2424" s="193"/>
      <c r="N2424" s="193"/>
      <c r="O2424" s="193"/>
      <c r="P2424" s="193"/>
      <c r="Q2424" s="193"/>
      <c r="R2424" s="193"/>
      <c r="S2424" s="193"/>
      <c r="T2424" s="193"/>
      <c r="U2424" s="193"/>
      <c r="V2424" s="193"/>
    </row>
    <row r="2425" spans="1:22" ht="12.75" customHeight="1" thickBot="1">
      <c r="A2425" s="510"/>
      <c r="B2425" s="511"/>
      <c r="C2425" s="511"/>
      <c r="D2425" s="511"/>
      <c r="E2425" s="511"/>
      <c r="F2425" s="511"/>
      <c r="G2425" s="511"/>
      <c r="H2425" s="511"/>
      <c r="I2425" s="511"/>
      <c r="J2425" s="511"/>
      <c r="K2425" s="512"/>
      <c r="L2425" s="193"/>
      <c r="M2425" s="193"/>
      <c r="N2425" s="193"/>
      <c r="O2425" s="193"/>
      <c r="P2425" s="193"/>
      <c r="Q2425" s="193"/>
      <c r="R2425" s="193"/>
      <c r="S2425" s="193"/>
      <c r="T2425" s="193"/>
      <c r="U2425" s="193"/>
      <c r="V2425" s="193"/>
    </row>
    <row r="2426" spans="1:22" ht="42" customHeight="1">
      <c r="A2426" s="195" t="s">
        <v>509</v>
      </c>
      <c r="B2426" s="513" t="str">
        <f>$B$3</f>
        <v>OPTIMIZACIÓN Y MEJORAMIENTO DE LOS SISTEMAS DE ACUEDUCTO EN EL ÁREA RURAL DEL MUNICIPIO DE TUNJA-BOYACÁ</v>
      </c>
      <c r="C2426" s="514"/>
      <c r="D2426" s="514"/>
      <c r="E2426" s="514"/>
      <c r="F2426" s="514"/>
      <c r="G2426" s="514"/>
      <c r="H2426" s="514"/>
      <c r="I2426" s="514"/>
      <c r="J2426" s="514"/>
      <c r="K2426" s="515"/>
      <c r="L2426" s="193"/>
      <c r="M2426" s="193"/>
      <c r="N2426" s="193"/>
      <c r="O2426" s="193"/>
      <c r="P2426" s="193"/>
      <c r="Q2426" s="193"/>
      <c r="R2426" s="193"/>
      <c r="S2426" s="193"/>
      <c r="T2426" s="193"/>
      <c r="U2426" s="193"/>
      <c r="V2426" s="193"/>
    </row>
    <row r="2427" spans="1:22" ht="12.75" customHeight="1">
      <c r="A2427" s="516" t="s">
        <v>510</v>
      </c>
      <c r="B2427" s="517"/>
      <c r="C2427" s="518"/>
      <c r="D2427" s="519"/>
      <c r="E2427" s="519"/>
      <c r="F2427" s="517"/>
      <c r="G2427" s="520" t="s">
        <v>511</v>
      </c>
      <c r="H2427" s="517"/>
      <c r="I2427" s="520"/>
      <c r="J2427" s="519"/>
      <c r="K2427" s="521"/>
      <c r="L2427" s="193"/>
      <c r="M2427" s="193"/>
      <c r="N2427" s="193"/>
      <c r="O2427" s="193"/>
      <c r="P2427" s="193"/>
      <c r="Q2427" s="193"/>
      <c r="R2427" s="193"/>
      <c r="S2427" s="193"/>
      <c r="T2427" s="193"/>
      <c r="U2427" s="193"/>
      <c r="V2427" s="193"/>
    </row>
    <row r="2428" spans="1:22" ht="39.75" customHeight="1" thickBot="1">
      <c r="A2428" s="196" t="s">
        <v>8</v>
      </c>
      <c r="B2428" s="522" t="s">
        <v>401</v>
      </c>
      <c r="C2428" s="523"/>
      <c r="D2428" s="524" t="s">
        <v>10</v>
      </c>
      <c r="E2428" s="525"/>
      <c r="F2428" s="523"/>
      <c r="G2428" s="526" t="s">
        <v>320</v>
      </c>
      <c r="H2428" s="525"/>
      <c r="I2428" s="525"/>
      <c r="J2428" s="197" t="s">
        <v>9</v>
      </c>
      <c r="K2428" s="198" t="s">
        <v>12</v>
      </c>
      <c r="L2428" s="193"/>
      <c r="M2428" s="193"/>
      <c r="N2428" s="193"/>
      <c r="O2428" s="193"/>
      <c r="P2428" s="193"/>
      <c r="Q2428" s="193"/>
      <c r="R2428" s="193"/>
      <c r="S2428" s="193"/>
      <c r="T2428" s="193"/>
      <c r="U2428" s="193"/>
      <c r="V2428" s="193"/>
    </row>
    <row r="2429" spans="1:22" ht="12.75" customHeight="1">
      <c r="A2429" s="527" t="s">
        <v>512</v>
      </c>
      <c r="B2429" s="528"/>
      <c r="C2429" s="531" t="s">
        <v>5</v>
      </c>
      <c r="D2429" s="533" t="s">
        <v>513</v>
      </c>
      <c r="E2429" s="534"/>
      <c r="F2429" s="530"/>
      <c r="G2429" s="531" t="s">
        <v>11</v>
      </c>
      <c r="H2429" s="535" t="s">
        <v>514</v>
      </c>
      <c r="I2429" s="511"/>
      <c r="J2429" s="511"/>
      <c r="K2429" s="512"/>
      <c r="L2429" s="193"/>
      <c r="M2429" s="193"/>
      <c r="N2429" s="193"/>
      <c r="O2429" s="193"/>
      <c r="P2429" s="193"/>
      <c r="Q2429" s="193"/>
      <c r="R2429" s="193"/>
      <c r="S2429" s="193"/>
      <c r="T2429" s="193"/>
      <c r="U2429" s="193"/>
      <c r="V2429" s="193"/>
    </row>
    <row r="2430" spans="1:22" ht="12.75" customHeight="1">
      <c r="A2430" s="510"/>
      <c r="B2430" s="528"/>
      <c r="C2430" s="558"/>
      <c r="D2430" s="226" t="s">
        <v>515</v>
      </c>
      <c r="E2430" s="226" t="s">
        <v>516</v>
      </c>
      <c r="F2430" s="226" t="s">
        <v>517</v>
      </c>
      <c r="G2430" s="558"/>
      <c r="H2430" s="536"/>
      <c r="I2430" s="534"/>
      <c r="J2430" s="534"/>
      <c r="K2430" s="537"/>
      <c r="L2430" s="193"/>
      <c r="M2430" s="193"/>
      <c r="N2430" s="193"/>
      <c r="O2430" s="193"/>
      <c r="P2430" s="193"/>
      <c r="Q2430" s="193"/>
      <c r="R2430" s="193"/>
      <c r="S2430" s="193"/>
      <c r="T2430" s="193"/>
      <c r="U2430" s="193"/>
      <c r="V2430" s="193"/>
    </row>
    <row r="2431" spans="1:22" ht="12.75" customHeight="1">
      <c r="A2431" s="538" t="s">
        <v>555</v>
      </c>
      <c r="B2431" s="539"/>
      <c r="C2431" s="201">
        <v>1.68</v>
      </c>
      <c r="D2431" s="202"/>
      <c r="E2431" s="203"/>
      <c r="F2431" s="229"/>
      <c r="G2431" s="237">
        <f>C2431</f>
        <v>1.68</v>
      </c>
      <c r="H2431" s="206"/>
      <c r="I2431" s="206"/>
      <c r="J2431" s="206"/>
      <c r="K2431" s="207"/>
      <c r="L2431" s="193"/>
      <c r="M2431" s="193"/>
      <c r="N2431" s="193"/>
      <c r="O2431" s="193"/>
      <c r="P2431" s="193"/>
      <c r="Q2431" s="193"/>
      <c r="R2431" s="193"/>
      <c r="S2431" s="193"/>
      <c r="T2431" s="193"/>
      <c r="U2431" s="193"/>
      <c r="V2431" s="193"/>
    </row>
    <row r="2432" spans="1:22" ht="12.75" customHeight="1">
      <c r="A2432" s="538"/>
      <c r="B2432" s="539"/>
      <c r="C2432" s="201">
        <v>2.79</v>
      </c>
      <c r="D2432" s="202"/>
      <c r="E2432" s="203"/>
      <c r="F2432" s="229"/>
      <c r="G2432" s="237">
        <f>C2432</f>
        <v>2.79</v>
      </c>
      <c r="H2432" s="206"/>
      <c r="I2432" s="206"/>
      <c r="J2432" s="206"/>
      <c r="K2432" s="207"/>
      <c r="L2432" s="193"/>
      <c r="M2432" s="193"/>
      <c r="N2432" s="193"/>
      <c r="O2432" s="193"/>
      <c r="P2432" s="193"/>
      <c r="Q2432" s="193"/>
      <c r="R2432" s="193"/>
      <c r="S2432" s="193"/>
      <c r="T2432" s="193"/>
      <c r="U2432" s="193"/>
      <c r="V2432" s="193"/>
    </row>
    <row r="2433" spans="1:27" ht="15" customHeight="1">
      <c r="A2433" s="540"/>
      <c r="B2433" s="559"/>
      <c r="C2433" s="209">
        <v>1.1200000000000001</v>
      </c>
      <c r="D2433" s="239"/>
      <c r="E2433" s="239"/>
      <c r="F2433" s="239"/>
      <c r="G2433" s="237">
        <f>C2433</f>
        <v>1.1200000000000001</v>
      </c>
      <c r="K2433" s="207"/>
    </row>
    <row r="2434" spans="1:27" ht="12.75" customHeight="1" thickBot="1">
      <c r="A2434" s="541" t="s">
        <v>11</v>
      </c>
      <c r="B2434" s="534"/>
      <c r="C2434" s="534"/>
      <c r="D2434" s="534"/>
      <c r="E2434" s="534"/>
      <c r="F2434" s="530"/>
      <c r="G2434" s="253">
        <f>ROUNDUP((SUM(G2431:G2433)),2)</f>
        <v>5.59</v>
      </c>
      <c r="H2434" s="199"/>
      <c r="I2434" s="212"/>
      <c r="J2434" s="212"/>
      <c r="K2434" s="213"/>
      <c r="L2434" s="193"/>
      <c r="N2434" s="193"/>
      <c r="O2434" s="193"/>
      <c r="P2434" s="193"/>
      <c r="Q2434" s="193"/>
      <c r="R2434" s="193"/>
      <c r="S2434" s="193"/>
      <c r="T2434" s="193"/>
      <c r="U2434" s="193"/>
      <c r="V2434" s="193"/>
    </row>
    <row r="2435" spans="1:27" ht="12.75" customHeight="1" thickBot="1">
      <c r="A2435" s="542"/>
      <c r="B2435" s="543"/>
      <c r="C2435" s="543"/>
      <c r="D2435" s="543"/>
      <c r="E2435" s="543"/>
      <c r="F2435" s="543"/>
      <c r="G2435" s="543"/>
      <c r="H2435" s="543"/>
      <c r="I2435" s="543"/>
      <c r="J2435" s="543"/>
      <c r="K2435" s="544"/>
      <c r="L2435" s="193"/>
      <c r="M2435" s="193"/>
      <c r="N2435" s="193"/>
      <c r="O2435" s="193"/>
      <c r="P2435" s="193"/>
      <c r="Q2435" s="193"/>
      <c r="R2435" s="193"/>
      <c r="S2435" s="193"/>
      <c r="T2435" s="193"/>
      <c r="U2435" s="193"/>
      <c r="V2435" s="193"/>
    </row>
    <row r="2436" spans="1:27" ht="12.75" customHeight="1">
      <c r="A2436" s="214"/>
      <c r="B2436" s="215"/>
      <c r="C2436" s="215"/>
      <c r="D2436" s="215"/>
      <c r="E2436" s="215"/>
      <c r="F2436" s="215"/>
      <c r="G2436" s="215"/>
      <c r="H2436" s="215"/>
      <c r="I2436" s="215"/>
      <c r="J2436" s="215"/>
      <c r="K2436" s="216"/>
      <c r="L2436" s="193"/>
      <c r="M2436" s="193"/>
      <c r="N2436" s="193"/>
      <c r="O2436" s="193"/>
      <c r="P2436" s="193"/>
      <c r="Q2436" s="193"/>
      <c r="R2436" s="193"/>
      <c r="S2436" s="193"/>
      <c r="T2436" s="193"/>
      <c r="U2436" s="193"/>
      <c r="V2436" s="193"/>
    </row>
    <row r="2437" spans="1:27" ht="50.25" customHeight="1">
      <c r="A2437" s="545"/>
      <c r="B2437" s="546"/>
      <c r="C2437" s="546"/>
      <c r="D2437" s="546"/>
      <c r="E2437" s="546"/>
      <c r="F2437" s="546"/>
      <c r="G2437" s="546"/>
      <c r="H2437" s="546"/>
      <c r="I2437" s="546"/>
      <c r="J2437" s="193"/>
      <c r="K2437" s="217"/>
      <c r="L2437" s="193"/>
      <c r="M2437" s="193"/>
      <c r="N2437" s="193"/>
      <c r="O2437" s="193"/>
      <c r="P2437" s="193"/>
      <c r="Q2437" s="193"/>
      <c r="R2437" s="193"/>
      <c r="S2437" s="193"/>
      <c r="T2437" s="193"/>
      <c r="U2437" s="193"/>
      <c r="V2437" s="193"/>
    </row>
    <row r="2438" spans="1:27" ht="12.75" customHeight="1">
      <c r="A2438" s="547" t="s">
        <v>519</v>
      </c>
      <c r="B2438" s="546"/>
      <c r="C2438" s="546"/>
      <c r="D2438" s="219"/>
      <c r="E2438" s="219"/>
      <c r="F2438" s="548" t="s">
        <v>519</v>
      </c>
      <c r="G2438" s="546"/>
      <c r="H2438" s="546"/>
      <c r="I2438" s="219"/>
      <c r="J2438" s="193"/>
      <c r="K2438" s="217"/>
      <c r="L2438" s="193"/>
      <c r="M2438" s="193"/>
      <c r="N2438" s="193"/>
      <c r="O2438" s="193"/>
      <c r="P2438" s="193"/>
      <c r="Q2438" s="193"/>
      <c r="R2438" s="193"/>
      <c r="S2438" s="193"/>
      <c r="T2438" s="193"/>
      <c r="U2438" s="193"/>
      <c r="V2438" s="193"/>
    </row>
    <row r="2439" spans="1:27" ht="12.75" customHeight="1" thickBot="1">
      <c r="A2439" s="549" t="s">
        <v>520</v>
      </c>
      <c r="B2439" s="550"/>
      <c r="C2439" s="550"/>
      <c r="D2439" s="220"/>
      <c r="E2439" s="220"/>
      <c r="F2439" s="551" t="s">
        <v>520</v>
      </c>
      <c r="G2439" s="550"/>
      <c r="H2439" s="550"/>
      <c r="I2439" s="220"/>
      <c r="J2439" s="221"/>
      <c r="K2439" s="222"/>
      <c r="L2439" s="193"/>
      <c r="M2439" s="193"/>
      <c r="N2439" s="193"/>
      <c r="O2439" s="193"/>
      <c r="P2439" s="193"/>
      <c r="Q2439" s="193"/>
      <c r="R2439" s="193"/>
      <c r="S2439" s="193"/>
      <c r="T2439" s="193"/>
      <c r="U2439" s="193"/>
      <c r="V2439" s="193"/>
    </row>
    <row r="2440" spans="1:27" ht="12.75" customHeight="1" thickBot="1">
      <c r="A2440" s="507" t="s">
        <v>508</v>
      </c>
      <c r="B2440" s="508"/>
      <c r="C2440" s="508"/>
      <c r="D2440" s="508"/>
      <c r="E2440" s="508"/>
      <c r="F2440" s="508"/>
      <c r="G2440" s="508"/>
      <c r="H2440" s="508"/>
      <c r="I2440" s="508"/>
      <c r="J2440" s="508"/>
      <c r="K2440" s="509"/>
      <c r="L2440" s="193"/>
      <c r="M2440" s="193"/>
      <c r="N2440" s="193"/>
      <c r="O2440" s="193"/>
      <c r="P2440" s="193"/>
      <c r="Q2440" s="193"/>
      <c r="R2440" s="193"/>
      <c r="S2440" s="193"/>
      <c r="T2440" s="193"/>
      <c r="U2440" s="193"/>
      <c r="V2440" s="193"/>
    </row>
    <row r="2441" spans="1:27" ht="12.75" customHeight="1" thickBot="1">
      <c r="A2441" s="510"/>
      <c r="B2441" s="511"/>
      <c r="C2441" s="511"/>
      <c r="D2441" s="511"/>
      <c r="E2441" s="511"/>
      <c r="F2441" s="511"/>
      <c r="G2441" s="511"/>
      <c r="H2441" s="511"/>
      <c r="I2441" s="511"/>
      <c r="J2441" s="511"/>
      <c r="K2441" s="512"/>
      <c r="L2441" s="193"/>
      <c r="M2441" s="193"/>
      <c r="N2441" s="193"/>
      <c r="O2441"/>
      <c r="P2441"/>
      <c r="Q2441" s="609" t="s">
        <v>699</v>
      </c>
      <c r="R2441" s="609"/>
      <c r="S2441" s="609"/>
      <c r="T2441" s="609" t="s">
        <v>542</v>
      </c>
      <c r="U2441" s="609"/>
      <c r="V2441"/>
      <c r="W2441"/>
      <c r="X2441" s="286"/>
      <c r="Y2441" s="338" t="s">
        <v>723</v>
      </c>
      <c r="Z2441" s="339">
        <f>Z2442+Z2443</f>
        <v>5853</v>
      </c>
      <c r="AA2441" s="338" t="s">
        <v>7</v>
      </c>
    </row>
    <row r="2442" spans="1:27" ht="42" customHeight="1" thickBot="1">
      <c r="A2442" s="195" t="s">
        <v>509</v>
      </c>
      <c r="B2442" s="513" t="str">
        <f>$B$3</f>
        <v>OPTIMIZACIÓN Y MEJORAMIENTO DE LOS SISTEMAS DE ACUEDUCTO EN EL ÁREA RURAL DEL MUNICIPIO DE TUNJA-BOYACÁ</v>
      </c>
      <c r="C2442" s="514"/>
      <c r="D2442" s="514"/>
      <c r="E2442" s="514"/>
      <c r="F2442" s="514"/>
      <c r="G2442" s="514"/>
      <c r="H2442" s="514"/>
      <c r="I2442" s="514"/>
      <c r="J2442" s="514"/>
      <c r="K2442" s="515"/>
      <c r="L2442" s="193"/>
      <c r="M2442" s="193"/>
      <c r="N2442" s="193"/>
      <c r="O2442"/>
      <c r="P2442"/>
      <c r="Q2442" s="285" t="s">
        <v>724</v>
      </c>
      <c r="R2442" s="285">
        <v>0.06</v>
      </c>
      <c r="S2442" s="285" t="s">
        <v>700</v>
      </c>
      <c r="T2442" s="285">
        <f>+(PI()*R2442*R2442)/4</f>
        <v>2.8274333882308137E-3</v>
      </c>
      <c r="U2442" s="285" t="s">
        <v>701</v>
      </c>
      <c r="V2442"/>
      <c r="W2442"/>
      <c r="X2442" s="286"/>
      <c r="Y2442" s="338" t="s">
        <v>725</v>
      </c>
      <c r="Z2442" s="339">
        <v>4859</v>
      </c>
      <c r="AA2442" s="338" t="s">
        <v>7</v>
      </c>
    </row>
    <row r="2443" spans="1:27" ht="12.75" customHeight="1" thickBot="1">
      <c r="A2443" s="516" t="s">
        <v>510</v>
      </c>
      <c r="B2443" s="517"/>
      <c r="C2443" s="518"/>
      <c r="D2443" s="519"/>
      <c r="E2443" s="519"/>
      <c r="F2443" s="517"/>
      <c r="G2443" s="520" t="s">
        <v>511</v>
      </c>
      <c r="H2443" s="517"/>
      <c r="I2443" s="520"/>
      <c r="J2443" s="519"/>
      <c r="K2443" s="521"/>
      <c r="L2443" s="193"/>
      <c r="M2443" s="193"/>
      <c r="N2443" s="193"/>
      <c r="O2443" s="286"/>
      <c r="P2443" s="286"/>
      <c r="Q2443" s="285" t="s">
        <v>726</v>
      </c>
      <c r="R2443" s="285">
        <v>0.09</v>
      </c>
      <c r="S2443" s="285" t="s">
        <v>700</v>
      </c>
      <c r="T2443" s="285">
        <f>+(PI()*R2443*R2443)/4</f>
        <v>6.3617251235193314E-3</v>
      </c>
      <c r="U2443" s="285" t="s">
        <v>727</v>
      </c>
      <c r="V2443" s="286"/>
      <c r="W2443" s="286"/>
      <c r="X2443" s="286"/>
      <c r="Y2443" s="338" t="s">
        <v>728</v>
      </c>
      <c r="Z2443" s="339">
        <v>994</v>
      </c>
      <c r="AA2443" s="338" t="s">
        <v>7</v>
      </c>
    </row>
    <row r="2444" spans="1:27" ht="39.75" customHeight="1" thickBot="1">
      <c r="A2444" s="196" t="s">
        <v>8</v>
      </c>
      <c r="B2444" s="522" t="s">
        <v>459</v>
      </c>
      <c r="C2444" s="523"/>
      <c r="D2444" s="524" t="s">
        <v>10</v>
      </c>
      <c r="E2444" s="525"/>
      <c r="F2444" s="523"/>
      <c r="G2444" s="526" t="s">
        <v>241</v>
      </c>
      <c r="H2444" s="525"/>
      <c r="I2444" s="525"/>
      <c r="J2444" s="197" t="s">
        <v>9</v>
      </c>
      <c r="K2444" s="198" t="s">
        <v>12</v>
      </c>
      <c r="L2444" s="193"/>
      <c r="M2444" s="193"/>
      <c r="N2444" s="193"/>
      <c r="O2444" s="286"/>
      <c r="P2444" s="286"/>
      <c r="Q2444" s="286"/>
      <c r="R2444" s="286"/>
      <c r="S2444" s="286"/>
      <c r="T2444" s="286"/>
      <c r="U2444" s="286"/>
      <c r="V2444" s="286"/>
      <c r="W2444" s="286"/>
      <c r="X2444" s="286"/>
      <c r="Y2444"/>
      <c r="Z2444"/>
      <c r="AA2444"/>
    </row>
    <row r="2445" spans="1:27" ht="12.75" customHeight="1" thickBot="1">
      <c r="A2445" s="527" t="s">
        <v>512</v>
      </c>
      <c r="B2445" s="528"/>
      <c r="C2445" s="531" t="s">
        <v>5</v>
      </c>
      <c r="D2445" s="533" t="s">
        <v>513</v>
      </c>
      <c r="E2445" s="534"/>
      <c r="F2445" s="530"/>
      <c r="G2445" s="531" t="s">
        <v>11</v>
      </c>
      <c r="H2445" s="535" t="s">
        <v>514</v>
      </c>
      <c r="I2445" s="511"/>
      <c r="J2445" s="511"/>
      <c r="K2445" s="512"/>
      <c r="L2445" s="193"/>
      <c r="M2445" s="193"/>
      <c r="N2445" s="193"/>
      <c r="O2445" s="580" t="s">
        <v>709</v>
      </c>
      <c r="P2445" s="581"/>
      <c r="Q2445" s="581"/>
      <c r="R2445" s="581"/>
      <c r="S2445" s="581"/>
      <c r="T2445" s="585"/>
      <c r="U2445"/>
      <c r="V2445"/>
      <c r="W2445"/>
      <c r="X2445"/>
      <c r="Y2445"/>
      <c r="Z2445"/>
      <c r="AA2445"/>
    </row>
    <row r="2446" spans="1:27" ht="12.75" customHeight="1" thickBot="1">
      <c r="A2446" s="510"/>
      <c r="B2446" s="528"/>
      <c r="C2446" s="558"/>
      <c r="D2446" s="226" t="s">
        <v>515</v>
      </c>
      <c r="E2446" s="226" t="s">
        <v>516</v>
      </c>
      <c r="F2446" s="226" t="s">
        <v>517</v>
      </c>
      <c r="G2446" s="558"/>
      <c r="H2446" s="536"/>
      <c r="I2446" s="534"/>
      <c r="J2446" s="534"/>
      <c r="K2446" s="537"/>
      <c r="L2446" s="193"/>
      <c r="M2446" s="193"/>
      <c r="N2446" s="193"/>
      <c r="O2446" s="340" t="s">
        <v>710</v>
      </c>
      <c r="P2446" s="340" t="s">
        <v>704</v>
      </c>
      <c r="Q2446" s="340" t="s">
        <v>705</v>
      </c>
      <c r="R2446" s="340" t="s">
        <v>706</v>
      </c>
      <c r="S2446" s="341" t="s">
        <v>715</v>
      </c>
      <c r="T2446" s="341" t="s">
        <v>716</v>
      </c>
      <c r="U2446"/>
      <c r="V2446"/>
      <c r="W2446"/>
      <c r="X2446"/>
      <c r="Y2446"/>
      <c r="Z2446"/>
      <c r="AA2446"/>
    </row>
    <row r="2447" spans="1:27" ht="12.75" customHeight="1">
      <c r="A2447" s="563" t="s">
        <v>533</v>
      </c>
      <c r="B2447" s="564" t="s">
        <v>534</v>
      </c>
      <c r="C2447" s="209"/>
      <c r="D2447" s="208">
        <v>4859</v>
      </c>
      <c r="E2447" s="210">
        <v>0.3</v>
      </c>
      <c r="F2447" s="229">
        <v>1</v>
      </c>
      <c r="G2447" s="237">
        <f>D2447*E2447*F2447</f>
        <v>1457.7</v>
      </c>
      <c r="H2447" s="206"/>
      <c r="I2447" s="206"/>
      <c r="J2447" s="206"/>
      <c r="K2447" s="207"/>
      <c r="L2447" s="193"/>
      <c r="M2447" s="193"/>
      <c r="N2447" s="193"/>
      <c r="O2447" s="294">
        <v>1</v>
      </c>
      <c r="P2447" s="342">
        <v>0.3</v>
      </c>
      <c r="Q2447" s="342">
        <f>Z2442</f>
        <v>4859</v>
      </c>
      <c r="R2447" s="343">
        <v>0.2</v>
      </c>
      <c r="S2447" s="297">
        <f>+P2447*Q2447*R2447</f>
        <v>291.54000000000002</v>
      </c>
      <c r="T2447" s="344">
        <f>+(S2454+S2461+Y2454-S2447)-(Z2442*$H$3)</f>
        <v>1166.1600000000001</v>
      </c>
      <c r="U2447"/>
      <c r="V2447"/>
      <c r="W2447"/>
      <c r="X2447"/>
      <c r="Y2447"/>
      <c r="Z2447"/>
      <c r="AA2447"/>
    </row>
    <row r="2448" spans="1:27" ht="12.75" customHeight="1" thickBot="1">
      <c r="A2448" s="561"/>
      <c r="B2448" s="562"/>
      <c r="C2448" s="209"/>
      <c r="D2448" s="208">
        <v>994</v>
      </c>
      <c r="E2448" s="210">
        <v>0.4</v>
      </c>
      <c r="F2448" s="229">
        <v>1</v>
      </c>
      <c r="G2448" s="237">
        <f>D2448*E2448*F2448</f>
        <v>397.6</v>
      </c>
      <c r="H2448" s="206"/>
      <c r="I2448" s="206"/>
      <c r="J2448" s="206"/>
      <c r="K2448" s="207"/>
      <c r="L2448" s="193"/>
      <c r="M2448" s="193"/>
      <c r="N2448" s="193"/>
      <c r="O2448" s="294">
        <v>2</v>
      </c>
      <c r="P2448" s="342">
        <v>0.4</v>
      </c>
      <c r="Q2448" s="342">
        <f>Z2443</f>
        <v>994</v>
      </c>
      <c r="R2448" s="343">
        <v>0.2</v>
      </c>
      <c r="S2448" s="297">
        <f>+P2448*Q2448*R2448</f>
        <v>79.52000000000001</v>
      </c>
      <c r="T2448" s="344">
        <f>+(S2455+S2462+Y2455-S2448)-(Z2443*$H$4)</f>
        <v>318.08000000000004</v>
      </c>
      <c r="U2448"/>
      <c r="V2448"/>
      <c r="W2448"/>
      <c r="X2448"/>
      <c r="Y2448"/>
      <c r="Z2448"/>
      <c r="AA2448"/>
    </row>
    <row r="2449" spans="1:27" ht="12.75" customHeight="1" thickBot="1">
      <c r="A2449" s="563"/>
      <c r="B2449" s="564"/>
      <c r="C2449" s="209"/>
      <c r="D2449" s="208"/>
      <c r="E2449" s="210"/>
      <c r="F2449" s="229"/>
      <c r="G2449" s="237"/>
      <c r="H2449" s="206"/>
      <c r="I2449" s="206"/>
      <c r="J2449" s="206"/>
      <c r="K2449" s="207"/>
      <c r="L2449" s="193"/>
      <c r="M2449" s="193"/>
      <c r="N2449" s="193"/>
      <c r="O2449" s="580" t="s">
        <v>11</v>
      </c>
      <c r="P2449" s="581"/>
      <c r="Q2449" s="581"/>
      <c r="R2449" s="581"/>
      <c r="S2449" s="291">
        <f>+SUM(S2447:S2447)</f>
        <v>291.54000000000002</v>
      </c>
      <c r="T2449" s="306">
        <f>+SUM(T2447:T2448)</f>
        <v>1484.2400000000002</v>
      </c>
      <c r="U2449"/>
      <c r="V2449"/>
      <c r="W2449"/>
      <c r="X2449"/>
      <c r="Y2449"/>
      <c r="Z2449"/>
      <c r="AA2449"/>
    </row>
    <row r="2450" spans="1:27" ht="12.75" customHeight="1">
      <c r="A2450" s="563"/>
      <c r="B2450" s="564"/>
      <c r="C2450" s="209"/>
      <c r="D2450" s="208"/>
      <c r="E2450" s="210"/>
      <c r="F2450" s="229"/>
      <c r="G2450" s="237"/>
      <c r="H2450" s="206"/>
      <c r="I2450" s="206"/>
      <c r="J2450" s="206"/>
      <c r="K2450" s="207"/>
      <c r="L2450" s="193"/>
      <c r="M2450" s="193"/>
      <c r="N2450" s="193"/>
      <c r="O2450"/>
      <c r="P2450"/>
      <c r="Q2450"/>
      <c r="R2450"/>
      <c r="S2450"/>
      <c r="T2450"/>
      <c r="U2450"/>
      <c r="V2450"/>
      <c r="W2450"/>
      <c r="X2450"/>
      <c r="Y2450"/>
      <c r="Z2450"/>
      <c r="AA2450"/>
    </row>
    <row r="2451" spans="1:27" ht="15" customHeight="1" thickBot="1">
      <c r="A2451" s="563"/>
      <c r="B2451" s="564"/>
      <c r="C2451" s="209"/>
      <c r="D2451" s="239"/>
      <c r="E2451" s="239"/>
      <c r="F2451" s="229"/>
      <c r="G2451" s="237"/>
      <c r="K2451" s="207"/>
      <c r="O2451"/>
      <c r="P2451"/>
      <c r="Q2451"/>
      <c r="R2451"/>
      <c r="S2451"/>
      <c r="T2451"/>
      <c r="U2451"/>
      <c r="V2451"/>
      <c r="W2451"/>
      <c r="X2451"/>
      <c r="Y2451"/>
      <c r="Z2451"/>
      <c r="AA2451"/>
    </row>
    <row r="2452" spans="1:27" ht="12.75" customHeight="1" thickBot="1">
      <c r="A2452" s="541" t="s">
        <v>11</v>
      </c>
      <c r="B2452" s="534"/>
      <c r="C2452" s="534"/>
      <c r="D2452" s="534"/>
      <c r="E2452" s="534"/>
      <c r="F2452" s="530"/>
      <c r="G2452" s="253">
        <f>ROUNDUP((SUM(G2447:G2451)*0.3),2)</f>
        <v>556.59</v>
      </c>
      <c r="H2452" s="199"/>
      <c r="I2452" s="212"/>
      <c r="J2452" s="212"/>
      <c r="K2452" s="213"/>
      <c r="L2452" s="193"/>
      <c r="N2452" s="193"/>
      <c r="O2452" s="610" t="s">
        <v>703</v>
      </c>
      <c r="P2452" s="611"/>
      <c r="Q2452" s="611"/>
      <c r="R2452" s="611"/>
      <c r="S2452" s="612"/>
      <c r="T2452"/>
      <c r="U2452" s="613" t="s">
        <v>717</v>
      </c>
      <c r="V2452" s="613"/>
      <c r="W2452" s="613"/>
      <c r="X2452" s="613"/>
      <c r="Y2452" s="613"/>
      <c r="Z2452"/>
      <c r="AA2452"/>
    </row>
    <row r="2453" spans="1:27" ht="12.75" customHeight="1" thickBot="1">
      <c r="A2453" s="542"/>
      <c r="B2453" s="543"/>
      <c r="C2453" s="543"/>
      <c r="D2453" s="543"/>
      <c r="E2453" s="543"/>
      <c r="F2453" s="543"/>
      <c r="G2453" s="543"/>
      <c r="H2453" s="543"/>
      <c r="I2453" s="543"/>
      <c r="J2453" s="543"/>
      <c r="K2453" s="544"/>
      <c r="L2453" s="193"/>
      <c r="M2453" s="193"/>
      <c r="N2453" s="193"/>
      <c r="O2453" s="345" t="s">
        <v>533</v>
      </c>
      <c r="P2453" s="345" t="s">
        <v>704</v>
      </c>
      <c r="Q2453" s="345" t="s">
        <v>705</v>
      </c>
      <c r="R2453" s="345" t="s">
        <v>706</v>
      </c>
      <c r="S2453" s="346" t="s">
        <v>729</v>
      </c>
      <c r="T2453"/>
      <c r="U2453" s="345" t="s">
        <v>533</v>
      </c>
      <c r="V2453" s="345" t="s">
        <v>704</v>
      </c>
      <c r="W2453" s="345" t="s">
        <v>705</v>
      </c>
      <c r="X2453" s="345" t="s">
        <v>706</v>
      </c>
      <c r="Y2453" s="345" t="s">
        <v>729</v>
      </c>
      <c r="Z2453"/>
      <c r="AA2453"/>
    </row>
    <row r="2454" spans="1:27" ht="12.75" customHeight="1" thickBot="1">
      <c r="A2454" s="214"/>
      <c r="B2454" s="215"/>
      <c r="C2454" s="215"/>
      <c r="D2454" s="215"/>
      <c r="E2454" s="215"/>
      <c r="F2454" s="215"/>
      <c r="G2454" s="215"/>
      <c r="H2454" s="215"/>
      <c r="I2454" s="215"/>
      <c r="J2454" s="215"/>
      <c r="K2454" s="216"/>
      <c r="L2454" s="193"/>
      <c r="M2454" s="193"/>
      <c r="N2454" s="193"/>
      <c r="O2454" s="347">
        <v>1</v>
      </c>
      <c r="P2454" s="348">
        <v>0.3</v>
      </c>
      <c r="Q2454" s="348">
        <f>Z2442*0.3</f>
        <v>1457.7</v>
      </c>
      <c r="R2454" s="347">
        <v>1</v>
      </c>
      <c r="S2454" s="347">
        <f>+P2454*Q2454*R2454</f>
        <v>437.31</v>
      </c>
      <c r="T2454"/>
      <c r="U2454" s="347">
        <v>1</v>
      </c>
      <c r="V2454" s="349">
        <v>0.3</v>
      </c>
      <c r="W2454" s="349">
        <f>Z2442*0.2</f>
        <v>971.80000000000007</v>
      </c>
      <c r="X2454" s="350">
        <v>1</v>
      </c>
      <c r="Y2454" s="347">
        <f>+V2454*W2454*X2454</f>
        <v>291.54000000000002</v>
      </c>
      <c r="Z2454"/>
      <c r="AA2454"/>
    </row>
    <row r="2455" spans="1:27" ht="50.25" customHeight="1" thickBot="1">
      <c r="A2455" s="545"/>
      <c r="B2455" s="546"/>
      <c r="C2455" s="546"/>
      <c r="D2455" s="546"/>
      <c r="E2455" s="546"/>
      <c r="F2455" s="546"/>
      <c r="G2455" s="546"/>
      <c r="H2455" s="546"/>
      <c r="I2455" s="546"/>
      <c r="J2455" s="193"/>
      <c r="K2455" s="217"/>
      <c r="L2455" s="193"/>
      <c r="M2455" s="193"/>
      <c r="N2455" s="193"/>
      <c r="O2455" s="351">
        <v>2</v>
      </c>
      <c r="P2455" s="348">
        <v>0.4</v>
      </c>
      <c r="Q2455" s="348">
        <f>Z2443*0.3</f>
        <v>298.2</v>
      </c>
      <c r="R2455" s="347">
        <v>1</v>
      </c>
      <c r="S2455" s="347">
        <f>+P2455*Q2455*R2455</f>
        <v>119.28</v>
      </c>
      <c r="T2455"/>
      <c r="U2455" s="352">
        <v>2</v>
      </c>
      <c r="V2455" s="353">
        <v>0.4</v>
      </c>
      <c r="W2455" s="349">
        <f>Z2443*0.2</f>
        <v>198.8</v>
      </c>
      <c r="X2455" s="350">
        <v>1</v>
      </c>
      <c r="Y2455" s="347">
        <f>+V2455*W2455*X2455</f>
        <v>79.52000000000001</v>
      </c>
      <c r="Z2455"/>
      <c r="AA2455"/>
    </row>
    <row r="2456" spans="1:27" ht="12.75" customHeight="1" thickBot="1">
      <c r="A2456" s="547" t="s">
        <v>519</v>
      </c>
      <c r="B2456" s="546"/>
      <c r="C2456" s="546"/>
      <c r="D2456" s="219"/>
      <c r="E2456" s="219"/>
      <c r="F2456" s="548" t="s">
        <v>519</v>
      </c>
      <c r="G2456" s="546"/>
      <c r="H2456" s="546"/>
      <c r="I2456" s="219"/>
      <c r="J2456" s="193"/>
      <c r="K2456" s="217"/>
      <c r="L2456" s="193"/>
      <c r="M2456" s="193"/>
      <c r="N2456" s="193"/>
      <c r="O2456" s="614" t="s">
        <v>11</v>
      </c>
      <c r="P2456" s="614"/>
      <c r="Q2456" s="614"/>
      <c r="R2456" s="614"/>
      <c r="S2456" s="345">
        <f>+SUM(S2454:S2455)</f>
        <v>556.59</v>
      </c>
      <c r="T2456"/>
      <c r="U2456" s="614" t="s">
        <v>11</v>
      </c>
      <c r="V2456" s="614"/>
      <c r="W2456" s="614"/>
      <c r="X2456" s="614"/>
      <c r="Y2456" s="345">
        <f>+SUM(Y2454:Y2455)</f>
        <v>371.06000000000006</v>
      </c>
      <c r="Z2456"/>
      <c r="AA2456"/>
    </row>
    <row r="2457" spans="1:27" ht="12.75" customHeight="1" thickBot="1">
      <c r="A2457" s="549" t="s">
        <v>520</v>
      </c>
      <c r="B2457" s="550"/>
      <c r="C2457" s="550"/>
      <c r="D2457" s="220"/>
      <c r="E2457" s="220"/>
      <c r="F2457" s="551" t="s">
        <v>520</v>
      </c>
      <c r="G2457" s="550"/>
      <c r="H2457" s="550"/>
      <c r="I2457" s="220"/>
      <c r="J2457" s="221"/>
      <c r="K2457" s="222"/>
      <c r="L2457" s="193"/>
      <c r="M2457" s="193"/>
      <c r="N2457" s="193"/>
      <c r="O2457"/>
      <c r="P2457"/>
      <c r="Q2457"/>
      <c r="R2457"/>
      <c r="S2457"/>
      <c r="T2457"/>
      <c r="U2457"/>
      <c r="V2457"/>
      <c r="W2457"/>
      <c r="X2457"/>
      <c r="Y2457"/>
      <c r="Z2457"/>
      <c r="AA2457"/>
    </row>
    <row r="2458" spans="1:27" ht="12.75" customHeight="1" thickBot="1">
      <c r="A2458" s="507" t="s">
        <v>508</v>
      </c>
      <c r="B2458" s="508"/>
      <c r="C2458" s="508"/>
      <c r="D2458" s="508"/>
      <c r="E2458" s="508"/>
      <c r="F2458" s="508"/>
      <c r="G2458" s="508"/>
      <c r="H2458" s="508"/>
      <c r="I2458" s="508"/>
      <c r="J2458" s="508"/>
      <c r="K2458" s="509"/>
      <c r="L2458" s="193"/>
      <c r="M2458" s="193"/>
      <c r="N2458" s="193"/>
      <c r="O2458"/>
      <c r="P2458"/>
      <c r="Q2458"/>
      <c r="R2458"/>
      <c r="S2458"/>
      <c r="T2458"/>
      <c r="U2458"/>
      <c r="V2458"/>
      <c r="W2458"/>
      <c r="X2458"/>
      <c r="Y2458"/>
      <c r="Z2458"/>
      <c r="AA2458"/>
    </row>
    <row r="2459" spans="1:27" ht="12.75" customHeight="1" thickBot="1">
      <c r="A2459" s="510"/>
      <c r="B2459" s="511"/>
      <c r="C2459" s="511"/>
      <c r="D2459" s="511"/>
      <c r="E2459" s="511"/>
      <c r="F2459" s="511"/>
      <c r="G2459" s="511"/>
      <c r="H2459" s="511"/>
      <c r="I2459" s="511"/>
      <c r="J2459" s="511"/>
      <c r="K2459" s="512"/>
      <c r="L2459" s="193"/>
      <c r="M2459" s="193"/>
      <c r="N2459" s="193"/>
      <c r="O2459" s="613" t="s">
        <v>708</v>
      </c>
      <c r="P2459" s="613"/>
      <c r="Q2459" s="613"/>
      <c r="R2459" s="613"/>
      <c r="S2459" s="613"/>
      <c r="T2459"/>
      <c r="U2459" s="586" t="s">
        <v>718</v>
      </c>
      <c r="V2459" s="587"/>
      <c r="W2459" s="588"/>
      <c r="X2459" s="308"/>
      <c r="Y2459" s="308"/>
      <c r="Z2459" s="309"/>
      <c r="AA2459"/>
    </row>
    <row r="2460" spans="1:27" ht="42" customHeight="1" thickBot="1">
      <c r="A2460" s="195" t="s">
        <v>509</v>
      </c>
      <c r="B2460" s="513" t="str">
        <f>$B$3</f>
        <v>OPTIMIZACIÓN Y MEJORAMIENTO DE LOS SISTEMAS DE ACUEDUCTO EN EL ÁREA RURAL DEL MUNICIPIO DE TUNJA-BOYACÁ</v>
      </c>
      <c r="C2460" s="514"/>
      <c r="D2460" s="514"/>
      <c r="E2460" s="514"/>
      <c r="F2460" s="514"/>
      <c r="G2460" s="514"/>
      <c r="H2460" s="514"/>
      <c r="I2460" s="514"/>
      <c r="J2460" s="514"/>
      <c r="K2460" s="515"/>
      <c r="L2460" s="193"/>
      <c r="M2460" s="193"/>
      <c r="N2460" s="193"/>
      <c r="O2460" s="345" t="s">
        <v>533</v>
      </c>
      <c r="P2460" s="345" t="s">
        <v>704</v>
      </c>
      <c r="Q2460" s="345" t="s">
        <v>705</v>
      </c>
      <c r="R2460" s="345" t="s">
        <v>706</v>
      </c>
      <c r="S2460" s="345" t="s">
        <v>729</v>
      </c>
      <c r="T2460"/>
      <c r="U2460" s="589" t="s">
        <v>730</v>
      </c>
      <c r="V2460" s="590"/>
      <c r="W2460" s="590"/>
      <c r="X2460" s="590"/>
      <c r="Y2460" s="590"/>
      <c r="Z2460" s="591"/>
      <c r="AA2460"/>
    </row>
    <row r="2461" spans="1:27" ht="12.75" customHeight="1" thickBot="1">
      <c r="A2461" s="516" t="s">
        <v>510</v>
      </c>
      <c r="B2461" s="517"/>
      <c r="C2461" s="518"/>
      <c r="D2461" s="519"/>
      <c r="E2461" s="519"/>
      <c r="F2461" s="517"/>
      <c r="G2461" s="520" t="s">
        <v>511</v>
      </c>
      <c r="H2461" s="517"/>
      <c r="I2461" s="520"/>
      <c r="J2461" s="519"/>
      <c r="K2461" s="521"/>
      <c r="L2461" s="193"/>
      <c r="M2461" s="193"/>
      <c r="N2461" s="193"/>
      <c r="O2461" s="347">
        <v>1</v>
      </c>
      <c r="P2461" s="349">
        <v>0.3</v>
      </c>
      <c r="Q2461" s="349">
        <f>Z2442*0.5</f>
        <v>2429.5</v>
      </c>
      <c r="R2461" s="350">
        <v>1</v>
      </c>
      <c r="S2461" s="347">
        <f>+P2461*Q2461*R2461</f>
        <v>728.85</v>
      </c>
      <c r="T2461"/>
      <c r="U2461" s="589"/>
      <c r="V2461" s="590"/>
      <c r="W2461" s="590"/>
      <c r="X2461" s="590"/>
      <c r="Y2461" s="590"/>
      <c r="Z2461" s="591"/>
      <c r="AA2461"/>
    </row>
    <row r="2462" spans="1:27" ht="39.75" customHeight="1" thickBot="1">
      <c r="A2462" s="196" t="s">
        <v>8</v>
      </c>
      <c r="B2462" s="522" t="s">
        <v>460</v>
      </c>
      <c r="C2462" s="523"/>
      <c r="D2462" s="524" t="s">
        <v>10</v>
      </c>
      <c r="E2462" s="525"/>
      <c r="F2462" s="523"/>
      <c r="G2462" s="526" t="s">
        <v>239</v>
      </c>
      <c r="H2462" s="525"/>
      <c r="I2462" s="525"/>
      <c r="J2462" s="197" t="s">
        <v>9</v>
      </c>
      <c r="K2462" s="198" t="s">
        <v>12</v>
      </c>
      <c r="L2462" s="193"/>
      <c r="M2462" s="193"/>
      <c r="N2462" s="193"/>
      <c r="O2462" s="347">
        <v>1</v>
      </c>
      <c r="P2462" s="353">
        <v>0.4</v>
      </c>
      <c r="Q2462" s="349">
        <f>Z2443*0.5</f>
        <v>497</v>
      </c>
      <c r="R2462" s="350">
        <v>1</v>
      </c>
      <c r="S2462" s="347">
        <f>+P2462*Q2462*R2462</f>
        <v>198.8</v>
      </c>
      <c r="T2462"/>
      <c r="U2462" s="589"/>
      <c r="V2462" s="590"/>
      <c r="W2462" s="590"/>
      <c r="X2462" s="590"/>
      <c r="Y2462" s="590"/>
      <c r="Z2462" s="591"/>
      <c r="AA2462"/>
    </row>
    <row r="2463" spans="1:27" ht="12.75" customHeight="1" thickBot="1">
      <c r="A2463" s="527" t="s">
        <v>512</v>
      </c>
      <c r="B2463" s="528"/>
      <c r="C2463" s="531" t="s">
        <v>5</v>
      </c>
      <c r="D2463" s="533" t="s">
        <v>513</v>
      </c>
      <c r="E2463" s="534"/>
      <c r="F2463" s="530"/>
      <c r="G2463" s="531" t="s">
        <v>11</v>
      </c>
      <c r="H2463" s="535" t="s">
        <v>514</v>
      </c>
      <c r="I2463" s="511"/>
      <c r="J2463" s="511"/>
      <c r="K2463" s="512"/>
      <c r="L2463" s="193"/>
      <c r="M2463" s="193"/>
      <c r="N2463" s="193"/>
      <c r="O2463" s="614" t="s">
        <v>11</v>
      </c>
      <c r="P2463" s="614"/>
      <c r="Q2463" s="614"/>
      <c r="R2463" s="614"/>
      <c r="S2463" s="345">
        <f>+SUM(S2461:S2462)</f>
        <v>927.65000000000009</v>
      </c>
      <c r="T2463"/>
      <c r="U2463" s="592"/>
      <c r="V2463" s="593"/>
      <c r="W2463" s="593"/>
      <c r="X2463" s="593"/>
      <c r="Y2463" s="593"/>
      <c r="Z2463" s="594"/>
      <c r="AA2463"/>
    </row>
    <row r="2464" spans="1:27" ht="12.75" customHeight="1">
      <c r="A2464" s="510"/>
      <c r="B2464" s="528"/>
      <c r="C2464" s="558"/>
      <c r="D2464" s="226" t="s">
        <v>515</v>
      </c>
      <c r="E2464" s="226" t="s">
        <v>516</v>
      </c>
      <c r="F2464" s="226" t="s">
        <v>517</v>
      </c>
      <c r="G2464" s="558"/>
      <c r="H2464" s="536"/>
      <c r="I2464" s="534"/>
      <c r="J2464" s="534"/>
      <c r="K2464" s="537"/>
      <c r="L2464" s="193"/>
      <c r="M2464" s="193"/>
      <c r="N2464" s="193"/>
      <c r="O2464" s="193"/>
      <c r="P2464" s="193"/>
      <c r="Q2464" s="193"/>
      <c r="R2464" s="193"/>
      <c r="S2464" s="193"/>
      <c r="T2464" s="193"/>
      <c r="U2464" s="193"/>
      <c r="V2464" s="193"/>
    </row>
    <row r="2465" spans="1:22" ht="12.75" customHeight="1">
      <c r="A2465" s="563" t="s">
        <v>533</v>
      </c>
      <c r="B2465" s="564" t="s">
        <v>534</v>
      </c>
      <c r="C2465" s="209"/>
      <c r="D2465" s="208">
        <v>4859</v>
      </c>
      <c r="E2465" s="210">
        <v>0.3</v>
      </c>
      <c r="F2465" s="229">
        <v>1</v>
      </c>
      <c r="G2465" s="237">
        <f>D2465*E2465*F2465</f>
        <v>1457.7</v>
      </c>
      <c r="H2465" s="206"/>
      <c r="I2465" s="206"/>
      <c r="J2465" s="206"/>
      <c r="K2465" s="207"/>
      <c r="L2465" s="193"/>
      <c r="M2465" s="193"/>
      <c r="N2465" s="193"/>
      <c r="O2465" s="193"/>
      <c r="P2465" s="193"/>
      <c r="Q2465" s="193"/>
      <c r="R2465" s="193"/>
      <c r="S2465" s="193"/>
      <c r="T2465" s="193"/>
      <c r="U2465" s="193"/>
      <c r="V2465" s="193"/>
    </row>
    <row r="2466" spans="1:22" ht="12.75" customHeight="1">
      <c r="A2466" s="561"/>
      <c r="B2466" s="562"/>
      <c r="C2466" s="209"/>
      <c r="D2466" s="208">
        <v>994</v>
      </c>
      <c r="E2466" s="210">
        <v>0.4</v>
      </c>
      <c r="F2466" s="229">
        <v>1</v>
      </c>
      <c r="G2466" s="237">
        <f>D2466*E2466*F2466</f>
        <v>397.6</v>
      </c>
      <c r="H2466" s="206"/>
      <c r="I2466" s="206"/>
      <c r="J2466" s="206"/>
      <c r="K2466" s="207"/>
      <c r="L2466" s="193"/>
      <c r="M2466" s="193"/>
      <c r="N2466" s="193"/>
      <c r="O2466" s="193"/>
      <c r="P2466" s="193"/>
      <c r="Q2466" s="193"/>
      <c r="R2466" s="193"/>
      <c r="S2466" s="193"/>
      <c r="T2466" s="193"/>
      <c r="U2466" s="193"/>
      <c r="V2466" s="193"/>
    </row>
    <row r="2467" spans="1:22" ht="12.75" customHeight="1">
      <c r="A2467" s="563"/>
      <c r="B2467" s="564"/>
      <c r="C2467" s="209"/>
      <c r="D2467" s="208"/>
      <c r="E2467" s="210"/>
      <c r="F2467" s="229"/>
      <c r="G2467" s="237"/>
      <c r="H2467" s="206"/>
      <c r="I2467" s="206"/>
      <c r="J2467" s="206"/>
      <c r="K2467" s="207"/>
      <c r="L2467" s="193"/>
      <c r="M2467" s="193"/>
      <c r="N2467" s="193"/>
      <c r="O2467" s="193"/>
      <c r="P2467" s="193"/>
      <c r="Q2467" s="193"/>
      <c r="R2467" s="193"/>
      <c r="S2467" s="193"/>
      <c r="T2467" s="193"/>
      <c r="U2467" s="193"/>
      <c r="V2467" s="193"/>
    </row>
    <row r="2468" spans="1:22" ht="12.75" customHeight="1">
      <c r="A2468" s="563"/>
      <c r="B2468" s="564"/>
      <c r="C2468" s="209"/>
      <c r="D2468" s="208"/>
      <c r="E2468" s="210"/>
      <c r="F2468" s="229"/>
      <c r="G2468" s="237"/>
      <c r="H2468" s="206"/>
      <c r="I2468" s="206"/>
      <c r="J2468" s="206"/>
      <c r="K2468" s="207"/>
      <c r="L2468" s="193"/>
      <c r="M2468" s="193"/>
      <c r="N2468" s="193"/>
      <c r="O2468" s="193"/>
      <c r="P2468" s="193"/>
      <c r="Q2468" s="193"/>
      <c r="R2468" s="193"/>
      <c r="S2468" s="193"/>
      <c r="T2468" s="193"/>
      <c r="U2468" s="193"/>
      <c r="V2468" s="193"/>
    </row>
    <row r="2469" spans="1:22" ht="15" customHeight="1">
      <c r="A2469" s="563"/>
      <c r="B2469" s="564"/>
      <c r="C2469" s="209"/>
      <c r="D2469" s="239"/>
      <c r="E2469" s="239"/>
      <c r="F2469" s="229"/>
      <c r="G2469" s="237"/>
      <c r="K2469" s="207"/>
    </row>
    <row r="2470" spans="1:22" ht="12.75" customHeight="1" thickBot="1">
      <c r="A2470" s="541" t="s">
        <v>11</v>
      </c>
      <c r="B2470" s="534"/>
      <c r="C2470" s="534"/>
      <c r="D2470" s="534"/>
      <c r="E2470" s="534"/>
      <c r="F2470" s="530"/>
      <c r="G2470" s="253">
        <f>ROUNDUP((SUM(G2465:G2469)*0.5),2)</f>
        <v>927.65</v>
      </c>
      <c r="H2470" s="199"/>
      <c r="I2470" s="212"/>
      <c r="J2470" s="212"/>
      <c r="K2470" s="213"/>
      <c r="L2470" s="193"/>
      <c r="N2470" s="193"/>
      <c r="O2470" s="193"/>
      <c r="P2470" s="193"/>
      <c r="Q2470" s="193"/>
      <c r="R2470" s="193"/>
      <c r="S2470" s="193"/>
      <c r="T2470" s="193"/>
      <c r="U2470" s="193"/>
      <c r="V2470" s="193"/>
    </row>
    <row r="2471" spans="1:22" ht="12.75" customHeight="1" thickBot="1">
      <c r="A2471" s="542"/>
      <c r="B2471" s="543"/>
      <c r="C2471" s="543"/>
      <c r="D2471" s="543"/>
      <c r="E2471" s="543"/>
      <c r="F2471" s="543"/>
      <c r="G2471" s="543"/>
      <c r="H2471" s="543"/>
      <c r="I2471" s="543"/>
      <c r="J2471" s="543"/>
      <c r="K2471" s="544"/>
      <c r="L2471" s="193"/>
      <c r="M2471" s="193"/>
      <c r="N2471" s="193"/>
      <c r="O2471" s="193"/>
      <c r="P2471" s="193"/>
      <c r="Q2471" s="193"/>
      <c r="R2471" s="193"/>
      <c r="S2471" s="193"/>
      <c r="T2471" s="193"/>
      <c r="U2471" s="193"/>
      <c r="V2471" s="193"/>
    </row>
    <row r="2472" spans="1:22" ht="12.75" customHeight="1">
      <c r="A2472" s="214"/>
      <c r="B2472" s="215"/>
      <c r="C2472" s="215"/>
      <c r="D2472" s="215"/>
      <c r="E2472" s="215"/>
      <c r="F2472" s="215"/>
      <c r="G2472" s="215"/>
      <c r="H2472" s="215"/>
      <c r="I2472" s="215"/>
      <c r="J2472" s="215"/>
      <c r="K2472" s="216"/>
      <c r="L2472" s="193"/>
      <c r="M2472" s="193"/>
      <c r="N2472" s="193"/>
      <c r="O2472" s="193"/>
      <c r="P2472" s="193"/>
      <c r="Q2472" s="193"/>
      <c r="R2472" s="193"/>
      <c r="S2472" s="193"/>
      <c r="T2472" s="193"/>
      <c r="U2472" s="193"/>
      <c r="V2472" s="193"/>
    </row>
    <row r="2473" spans="1:22" ht="50.25" customHeight="1">
      <c r="A2473" s="545"/>
      <c r="B2473" s="546"/>
      <c r="C2473" s="546"/>
      <c r="D2473" s="546"/>
      <c r="E2473" s="546"/>
      <c r="F2473" s="546"/>
      <c r="G2473" s="546"/>
      <c r="H2473" s="546"/>
      <c r="I2473" s="546"/>
      <c r="J2473" s="193"/>
      <c r="K2473" s="217"/>
      <c r="L2473" s="193"/>
      <c r="M2473" s="193"/>
      <c r="N2473" s="193"/>
      <c r="O2473" s="193"/>
      <c r="P2473" s="193"/>
      <c r="Q2473" s="193"/>
      <c r="R2473" s="193"/>
      <c r="S2473" s="193"/>
      <c r="T2473" s="193"/>
      <c r="U2473" s="193"/>
      <c r="V2473" s="193"/>
    </row>
    <row r="2474" spans="1:22" ht="12.75" customHeight="1">
      <c r="A2474" s="547" t="s">
        <v>519</v>
      </c>
      <c r="B2474" s="546"/>
      <c r="C2474" s="546"/>
      <c r="D2474" s="219"/>
      <c r="E2474" s="219"/>
      <c r="F2474" s="548" t="s">
        <v>519</v>
      </c>
      <c r="G2474" s="546"/>
      <c r="H2474" s="546"/>
      <c r="I2474" s="219"/>
      <c r="J2474" s="193"/>
      <c r="K2474" s="217"/>
      <c r="L2474" s="193"/>
      <c r="M2474" s="193"/>
      <c r="N2474" s="193"/>
      <c r="O2474" s="193"/>
      <c r="P2474" s="193"/>
      <c r="Q2474" s="193"/>
      <c r="R2474" s="193"/>
      <c r="S2474" s="193"/>
      <c r="T2474" s="193"/>
      <c r="U2474" s="193"/>
      <c r="V2474" s="193"/>
    </row>
    <row r="2475" spans="1:22" ht="12.75" customHeight="1" thickBot="1">
      <c r="A2475" s="549" t="s">
        <v>520</v>
      </c>
      <c r="B2475" s="550"/>
      <c r="C2475" s="550"/>
      <c r="D2475" s="220"/>
      <c r="E2475" s="220"/>
      <c r="F2475" s="551" t="s">
        <v>520</v>
      </c>
      <c r="G2475" s="550"/>
      <c r="H2475" s="550"/>
      <c r="I2475" s="220"/>
      <c r="J2475" s="221"/>
      <c r="K2475" s="222"/>
      <c r="L2475" s="193"/>
      <c r="M2475" s="193"/>
      <c r="N2475" s="193"/>
      <c r="O2475" s="193"/>
      <c r="P2475" s="193"/>
      <c r="Q2475" s="193"/>
      <c r="R2475" s="193"/>
      <c r="S2475" s="193"/>
      <c r="T2475" s="193"/>
      <c r="U2475" s="193"/>
      <c r="V2475" s="193"/>
    </row>
    <row r="2476" spans="1:22" ht="12.75" customHeight="1">
      <c r="A2476" s="507" t="s">
        <v>508</v>
      </c>
      <c r="B2476" s="508"/>
      <c r="C2476" s="508"/>
      <c r="D2476" s="508"/>
      <c r="E2476" s="508"/>
      <c r="F2476" s="508"/>
      <c r="G2476" s="508"/>
      <c r="H2476" s="508"/>
      <c r="I2476" s="508"/>
      <c r="J2476" s="508"/>
      <c r="K2476" s="509"/>
      <c r="L2476" s="193"/>
      <c r="M2476" s="193"/>
      <c r="N2476" s="193"/>
      <c r="O2476" s="193"/>
      <c r="P2476" s="193"/>
      <c r="Q2476" s="193"/>
      <c r="R2476" s="193"/>
      <c r="S2476" s="193"/>
      <c r="T2476" s="193"/>
      <c r="U2476" s="193"/>
      <c r="V2476" s="193"/>
    </row>
    <row r="2477" spans="1:22" ht="12.75" customHeight="1" thickBot="1">
      <c r="A2477" s="510"/>
      <c r="B2477" s="511"/>
      <c r="C2477" s="511"/>
      <c r="D2477" s="511"/>
      <c r="E2477" s="511"/>
      <c r="F2477" s="511"/>
      <c r="G2477" s="511"/>
      <c r="H2477" s="511"/>
      <c r="I2477" s="511"/>
      <c r="J2477" s="511"/>
      <c r="K2477" s="512"/>
      <c r="L2477" s="193"/>
      <c r="M2477" s="193"/>
      <c r="N2477" s="193"/>
      <c r="O2477" s="193"/>
      <c r="P2477" s="193"/>
      <c r="Q2477" s="193"/>
      <c r="R2477" s="193"/>
      <c r="S2477" s="193"/>
      <c r="T2477" s="193"/>
      <c r="U2477" s="193"/>
      <c r="V2477" s="193"/>
    </row>
    <row r="2478" spans="1:22" ht="42" customHeight="1">
      <c r="A2478" s="195" t="s">
        <v>509</v>
      </c>
      <c r="B2478" s="513" t="str">
        <f>$B$3</f>
        <v>OPTIMIZACIÓN Y MEJORAMIENTO DE LOS SISTEMAS DE ACUEDUCTO EN EL ÁREA RURAL DEL MUNICIPIO DE TUNJA-BOYACÁ</v>
      </c>
      <c r="C2478" s="514"/>
      <c r="D2478" s="514"/>
      <c r="E2478" s="514"/>
      <c r="F2478" s="514"/>
      <c r="G2478" s="514"/>
      <c r="H2478" s="514"/>
      <c r="I2478" s="514"/>
      <c r="J2478" s="514"/>
      <c r="K2478" s="515"/>
      <c r="L2478" s="193"/>
      <c r="M2478" s="193"/>
      <c r="N2478" s="193"/>
      <c r="O2478" s="193"/>
      <c r="P2478" s="193"/>
      <c r="Q2478" s="193"/>
      <c r="R2478" s="193"/>
      <c r="S2478" s="193"/>
      <c r="T2478" s="193"/>
      <c r="U2478" s="193"/>
      <c r="V2478" s="193"/>
    </row>
    <row r="2479" spans="1:22" ht="12.75" customHeight="1">
      <c r="A2479" s="516" t="s">
        <v>510</v>
      </c>
      <c r="B2479" s="517"/>
      <c r="C2479" s="518"/>
      <c r="D2479" s="519"/>
      <c r="E2479" s="519"/>
      <c r="F2479" s="517"/>
      <c r="G2479" s="520" t="s">
        <v>511</v>
      </c>
      <c r="H2479" s="517"/>
      <c r="I2479" s="520"/>
      <c r="J2479" s="519"/>
      <c r="K2479" s="521"/>
      <c r="L2479" s="193"/>
      <c r="M2479" s="193"/>
      <c r="N2479" s="193"/>
      <c r="O2479" s="193"/>
      <c r="P2479" s="193"/>
      <c r="Q2479" s="193"/>
      <c r="R2479" s="193"/>
      <c r="S2479" s="193"/>
      <c r="T2479" s="193"/>
      <c r="U2479" s="193"/>
      <c r="V2479" s="193"/>
    </row>
    <row r="2480" spans="1:22" ht="39.75" customHeight="1" thickBot="1">
      <c r="A2480" s="196" t="s">
        <v>8</v>
      </c>
      <c r="B2480" s="522" t="s">
        <v>461</v>
      </c>
      <c r="C2480" s="523"/>
      <c r="D2480" s="524" t="s">
        <v>10</v>
      </c>
      <c r="E2480" s="525"/>
      <c r="F2480" s="523"/>
      <c r="G2480" s="526" t="s">
        <v>240</v>
      </c>
      <c r="H2480" s="525"/>
      <c r="I2480" s="525"/>
      <c r="J2480" s="197" t="s">
        <v>9</v>
      </c>
      <c r="K2480" s="198" t="s">
        <v>12</v>
      </c>
      <c r="L2480" s="193"/>
      <c r="M2480" s="193"/>
      <c r="N2480" s="193"/>
      <c r="O2480" s="193"/>
      <c r="P2480" s="193"/>
      <c r="Q2480" s="193"/>
      <c r="R2480" s="193"/>
      <c r="S2480" s="193"/>
      <c r="T2480" s="193"/>
      <c r="U2480" s="193"/>
      <c r="V2480" s="193"/>
    </row>
    <row r="2481" spans="1:22" ht="12.75" customHeight="1">
      <c r="A2481" s="527" t="s">
        <v>512</v>
      </c>
      <c r="B2481" s="528"/>
      <c r="C2481" s="531" t="s">
        <v>5</v>
      </c>
      <c r="D2481" s="533" t="s">
        <v>513</v>
      </c>
      <c r="E2481" s="534"/>
      <c r="F2481" s="530"/>
      <c r="G2481" s="531" t="s">
        <v>11</v>
      </c>
      <c r="H2481" s="535" t="s">
        <v>514</v>
      </c>
      <c r="I2481" s="511"/>
      <c r="J2481" s="511"/>
      <c r="K2481" s="512"/>
      <c r="L2481" s="193"/>
      <c r="M2481" s="193"/>
      <c r="N2481" s="193"/>
      <c r="O2481" s="193"/>
      <c r="P2481" s="193"/>
      <c r="Q2481" s="193"/>
      <c r="R2481" s="193"/>
      <c r="S2481" s="193"/>
      <c r="T2481" s="193"/>
      <c r="U2481" s="193"/>
      <c r="V2481" s="193"/>
    </row>
    <row r="2482" spans="1:22" ht="12.75" customHeight="1">
      <c r="A2482" s="510"/>
      <c r="B2482" s="528"/>
      <c r="C2482" s="558"/>
      <c r="D2482" s="226" t="s">
        <v>515</v>
      </c>
      <c r="E2482" s="226" t="s">
        <v>516</v>
      </c>
      <c r="F2482" s="226" t="s">
        <v>517</v>
      </c>
      <c r="G2482" s="558"/>
      <c r="H2482" s="536"/>
      <c r="I2482" s="534"/>
      <c r="J2482" s="534"/>
      <c r="K2482" s="537"/>
      <c r="L2482" s="193"/>
      <c r="M2482" s="193"/>
      <c r="N2482" s="193"/>
      <c r="O2482" s="193"/>
      <c r="P2482" s="193"/>
      <c r="Q2482" s="193"/>
      <c r="R2482" s="193"/>
      <c r="S2482" s="193"/>
      <c r="T2482" s="193"/>
      <c r="U2482" s="193"/>
      <c r="V2482" s="193"/>
    </row>
    <row r="2483" spans="1:22" ht="12.75" customHeight="1">
      <c r="A2483" s="563" t="s">
        <v>533</v>
      </c>
      <c r="B2483" s="564" t="s">
        <v>534</v>
      </c>
      <c r="C2483" s="209"/>
      <c r="D2483" s="208">
        <v>4859</v>
      </c>
      <c r="E2483" s="210">
        <v>0.3</v>
      </c>
      <c r="F2483" s="229">
        <v>1</v>
      </c>
      <c r="G2483" s="237">
        <f>D2483*E2483*F2483</f>
        <v>1457.7</v>
      </c>
      <c r="H2483" s="206"/>
      <c r="I2483" s="206"/>
      <c r="J2483" s="206"/>
      <c r="K2483" s="207"/>
      <c r="L2483" s="193"/>
      <c r="M2483" s="193"/>
      <c r="N2483" s="193"/>
      <c r="O2483" s="193"/>
      <c r="P2483" s="193"/>
      <c r="Q2483" s="193"/>
      <c r="R2483" s="193"/>
      <c r="S2483" s="193"/>
      <c r="T2483" s="193"/>
      <c r="U2483" s="193"/>
      <c r="V2483" s="193"/>
    </row>
    <row r="2484" spans="1:22" ht="12.75" customHeight="1">
      <c r="A2484" s="561"/>
      <c r="B2484" s="562"/>
      <c r="C2484" s="209"/>
      <c r="D2484" s="208">
        <v>994</v>
      </c>
      <c r="E2484" s="210">
        <v>0.4</v>
      </c>
      <c r="F2484" s="229">
        <v>1</v>
      </c>
      <c r="G2484" s="237">
        <f>D2484*E2484*F2484</f>
        <v>397.6</v>
      </c>
      <c r="H2484" s="206"/>
      <c r="I2484" s="206"/>
      <c r="J2484" s="206"/>
      <c r="K2484" s="207"/>
      <c r="L2484" s="193"/>
      <c r="M2484" s="193"/>
      <c r="N2484" s="193"/>
      <c r="O2484" s="193"/>
      <c r="P2484" s="193"/>
      <c r="Q2484" s="193"/>
      <c r="R2484" s="193"/>
      <c r="S2484" s="193"/>
      <c r="T2484" s="193"/>
      <c r="U2484" s="193"/>
      <c r="V2484" s="193"/>
    </row>
    <row r="2485" spans="1:22" ht="12.75" customHeight="1">
      <c r="A2485" s="563"/>
      <c r="B2485" s="564"/>
      <c r="C2485" s="209"/>
      <c r="D2485" s="208"/>
      <c r="E2485" s="210"/>
      <c r="F2485" s="229"/>
      <c r="G2485" s="237"/>
      <c r="H2485" s="206"/>
      <c r="I2485" s="206"/>
      <c r="J2485" s="206"/>
      <c r="K2485" s="207"/>
      <c r="L2485" s="193"/>
      <c r="M2485" s="193"/>
      <c r="N2485" s="193"/>
      <c r="O2485" s="193"/>
      <c r="P2485" s="193"/>
      <c r="Q2485" s="193"/>
      <c r="R2485" s="193"/>
      <c r="S2485" s="193"/>
      <c r="T2485" s="193"/>
      <c r="U2485" s="193"/>
      <c r="V2485" s="193"/>
    </row>
    <row r="2486" spans="1:22" ht="12.75" customHeight="1">
      <c r="A2486" s="563"/>
      <c r="B2486" s="564"/>
      <c r="C2486" s="209"/>
      <c r="D2486" s="208"/>
      <c r="E2486" s="210"/>
      <c r="F2486" s="229"/>
      <c r="G2486" s="237"/>
      <c r="H2486" s="206"/>
      <c r="I2486" s="206"/>
      <c r="J2486" s="206"/>
      <c r="K2486" s="207"/>
      <c r="L2486" s="193"/>
      <c r="M2486" s="193"/>
      <c r="N2486" s="193"/>
      <c r="O2486" s="193"/>
      <c r="P2486" s="193"/>
      <c r="Q2486" s="193"/>
      <c r="R2486" s="193"/>
      <c r="S2486" s="193"/>
      <c r="T2486" s="193"/>
      <c r="U2486" s="193"/>
      <c r="V2486" s="193"/>
    </row>
    <row r="2487" spans="1:22" ht="15" customHeight="1">
      <c r="A2487" s="563"/>
      <c r="B2487" s="564"/>
      <c r="C2487" s="209"/>
      <c r="D2487" s="239"/>
      <c r="E2487" s="239"/>
      <c r="F2487" s="229"/>
      <c r="G2487" s="237"/>
      <c r="K2487" s="207"/>
    </row>
    <row r="2488" spans="1:22" ht="12.75" customHeight="1" thickBot="1">
      <c r="A2488" s="541" t="s">
        <v>11</v>
      </c>
      <c r="B2488" s="534"/>
      <c r="C2488" s="534"/>
      <c r="D2488" s="534"/>
      <c r="E2488" s="534"/>
      <c r="F2488" s="530"/>
      <c r="G2488" s="253">
        <f>ROUNDUP((SUM(G2483:G2487)*0.2),2)</f>
        <v>371.06</v>
      </c>
      <c r="H2488" s="199"/>
      <c r="I2488" s="212"/>
      <c r="J2488" s="212"/>
      <c r="K2488" s="213"/>
      <c r="L2488" s="193"/>
      <c r="N2488" s="193"/>
      <c r="O2488" s="193"/>
      <c r="P2488" s="193"/>
      <c r="Q2488" s="193"/>
      <c r="R2488" s="193"/>
      <c r="S2488" s="193"/>
      <c r="T2488" s="193"/>
      <c r="U2488" s="193"/>
      <c r="V2488" s="193"/>
    </row>
    <row r="2489" spans="1:22" ht="12.75" customHeight="1" thickBot="1">
      <c r="A2489" s="542"/>
      <c r="B2489" s="543"/>
      <c r="C2489" s="543"/>
      <c r="D2489" s="543"/>
      <c r="E2489" s="543"/>
      <c r="F2489" s="543"/>
      <c r="G2489" s="543"/>
      <c r="H2489" s="543"/>
      <c r="I2489" s="543"/>
      <c r="J2489" s="543"/>
      <c r="K2489" s="544"/>
      <c r="L2489" s="193"/>
      <c r="M2489" s="193"/>
      <c r="N2489" s="193"/>
      <c r="O2489" s="193"/>
      <c r="P2489" s="193"/>
      <c r="Q2489" s="193"/>
      <c r="R2489" s="193"/>
      <c r="S2489" s="193"/>
      <c r="T2489" s="193"/>
      <c r="U2489" s="193"/>
      <c r="V2489" s="193"/>
    </row>
    <row r="2490" spans="1:22" ht="12.75" customHeight="1">
      <c r="A2490" s="214"/>
      <c r="B2490" s="215"/>
      <c r="C2490" s="215"/>
      <c r="D2490" s="215"/>
      <c r="E2490" s="215"/>
      <c r="F2490" s="215"/>
      <c r="G2490" s="215"/>
      <c r="H2490" s="215"/>
      <c r="I2490" s="215"/>
      <c r="J2490" s="215"/>
      <c r="K2490" s="216"/>
      <c r="L2490" s="193"/>
      <c r="M2490" s="193"/>
      <c r="N2490" s="193"/>
      <c r="O2490" s="193"/>
      <c r="P2490" s="193"/>
      <c r="Q2490" s="193"/>
      <c r="R2490" s="193"/>
      <c r="S2490" s="193"/>
      <c r="T2490" s="193"/>
      <c r="U2490" s="193"/>
      <c r="V2490" s="193"/>
    </row>
    <row r="2491" spans="1:22" ht="50.25" customHeight="1">
      <c r="A2491" s="545"/>
      <c r="B2491" s="546"/>
      <c r="C2491" s="546"/>
      <c r="D2491" s="546"/>
      <c r="E2491" s="546"/>
      <c r="F2491" s="546"/>
      <c r="G2491" s="546"/>
      <c r="H2491" s="546"/>
      <c r="I2491" s="546"/>
      <c r="J2491" s="193"/>
      <c r="K2491" s="217"/>
      <c r="L2491" s="193"/>
      <c r="M2491" s="193"/>
      <c r="N2491" s="193"/>
      <c r="O2491" s="193"/>
      <c r="P2491" s="193"/>
      <c r="Q2491" s="193"/>
      <c r="R2491" s="193"/>
      <c r="S2491" s="193"/>
      <c r="T2491" s="193"/>
      <c r="U2491" s="193"/>
      <c r="V2491" s="193"/>
    </row>
    <row r="2492" spans="1:22" ht="12.75" customHeight="1">
      <c r="A2492" s="547" t="s">
        <v>519</v>
      </c>
      <c r="B2492" s="546"/>
      <c r="C2492" s="546"/>
      <c r="D2492" s="219"/>
      <c r="E2492" s="219"/>
      <c r="F2492" s="548" t="s">
        <v>519</v>
      </c>
      <c r="G2492" s="546"/>
      <c r="H2492" s="546"/>
      <c r="I2492" s="219"/>
      <c r="J2492" s="193"/>
      <c r="K2492" s="217"/>
      <c r="L2492" s="193"/>
      <c r="M2492" s="193"/>
      <c r="N2492" s="193"/>
      <c r="O2492" s="193"/>
      <c r="P2492" s="193"/>
      <c r="Q2492" s="193"/>
      <c r="R2492" s="193"/>
      <c r="S2492" s="193"/>
      <c r="T2492" s="193"/>
      <c r="U2492" s="193"/>
      <c r="V2492" s="193"/>
    </row>
    <row r="2493" spans="1:22" ht="12.75" customHeight="1" thickBot="1">
      <c r="A2493" s="549" t="s">
        <v>520</v>
      </c>
      <c r="B2493" s="550"/>
      <c r="C2493" s="550"/>
      <c r="D2493" s="220"/>
      <c r="E2493" s="220"/>
      <c r="F2493" s="551" t="s">
        <v>520</v>
      </c>
      <c r="G2493" s="550"/>
      <c r="H2493" s="550"/>
      <c r="I2493" s="220"/>
      <c r="J2493" s="221"/>
      <c r="K2493" s="222"/>
      <c r="L2493" s="193"/>
      <c r="M2493" s="193"/>
      <c r="N2493" s="193"/>
      <c r="O2493" s="193"/>
      <c r="P2493" s="193"/>
      <c r="Q2493" s="193"/>
      <c r="R2493" s="193"/>
      <c r="S2493" s="193"/>
      <c r="T2493" s="193"/>
      <c r="U2493" s="193"/>
      <c r="V2493" s="193"/>
    </row>
    <row r="2494" spans="1:22" ht="12.75" customHeight="1">
      <c r="A2494" s="507" t="s">
        <v>508</v>
      </c>
      <c r="B2494" s="508"/>
      <c r="C2494" s="508"/>
      <c r="D2494" s="508"/>
      <c r="E2494" s="508"/>
      <c r="F2494" s="508"/>
      <c r="G2494" s="508"/>
      <c r="H2494" s="508"/>
      <c r="I2494" s="508"/>
      <c r="J2494" s="508"/>
      <c r="K2494" s="509"/>
      <c r="L2494" s="193"/>
      <c r="M2494" s="193"/>
      <c r="N2494" s="193"/>
      <c r="O2494" s="193"/>
      <c r="P2494" s="193"/>
      <c r="Q2494" s="193"/>
      <c r="R2494" s="193"/>
      <c r="S2494" s="193"/>
      <c r="T2494" s="193"/>
      <c r="U2494" s="193"/>
      <c r="V2494" s="193"/>
    </row>
    <row r="2495" spans="1:22" ht="12.75" customHeight="1" thickBot="1">
      <c r="A2495" s="510"/>
      <c r="B2495" s="511"/>
      <c r="C2495" s="511"/>
      <c r="D2495" s="511"/>
      <c r="E2495" s="511"/>
      <c r="F2495" s="511"/>
      <c r="G2495" s="511"/>
      <c r="H2495" s="511"/>
      <c r="I2495" s="511"/>
      <c r="J2495" s="511"/>
      <c r="K2495" s="512"/>
      <c r="L2495" s="193"/>
      <c r="M2495" s="193"/>
      <c r="N2495" s="193"/>
      <c r="O2495" s="193"/>
      <c r="P2495" s="193"/>
      <c r="Q2495" s="193"/>
      <c r="R2495" s="193"/>
      <c r="S2495" s="193"/>
      <c r="T2495" s="193"/>
      <c r="U2495" s="193"/>
      <c r="V2495" s="193"/>
    </row>
    <row r="2496" spans="1:22" ht="42" customHeight="1">
      <c r="A2496" s="195" t="s">
        <v>509</v>
      </c>
      <c r="B2496" s="513" t="str">
        <f>$B$3</f>
        <v>OPTIMIZACIÓN Y MEJORAMIENTO DE LOS SISTEMAS DE ACUEDUCTO EN EL ÁREA RURAL DEL MUNICIPIO DE TUNJA-BOYACÁ</v>
      </c>
      <c r="C2496" s="514"/>
      <c r="D2496" s="514"/>
      <c r="E2496" s="514"/>
      <c r="F2496" s="514"/>
      <c r="G2496" s="514"/>
      <c r="H2496" s="514"/>
      <c r="I2496" s="514"/>
      <c r="J2496" s="514"/>
      <c r="K2496" s="515"/>
      <c r="L2496" s="193"/>
      <c r="M2496" s="193"/>
      <c r="N2496" s="193"/>
      <c r="O2496" s="193"/>
      <c r="P2496" s="193"/>
      <c r="Q2496" s="193"/>
      <c r="R2496" s="193"/>
      <c r="S2496" s="193"/>
      <c r="T2496" s="193"/>
      <c r="U2496" s="193"/>
      <c r="V2496" s="193"/>
    </row>
    <row r="2497" spans="1:22" ht="12.75" customHeight="1">
      <c r="A2497" s="516" t="s">
        <v>510</v>
      </c>
      <c r="B2497" s="517"/>
      <c r="C2497" s="518"/>
      <c r="D2497" s="519"/>
      <c r="E2497" s="519"/>
      <c r="F2497" s="517"/>
      <c r="G2497" s="520" t="s">
        <v>511</v>
      </c>
      <c r="H2497" s="517"/>
      <c r="I2497" s="520"/>
      <c r="J2497" s="519"/>
      <c r="K2497" s="521"/>
      <c r="L2497" s="193"/>
      <c r="M2497" s="193"/>
      <c r="N2497" s="193"/>
      <c r="O2497" s="193"/>
      <c r="P2497" s="193"/>
      <c r="Q2497" s="193"/>
      <c r="R2497" s="193"/>
      <c r="S2497" s="193"/>
      <c r="T2497" s="193"/>
      <c r="U2497" s="193"/>
      <c r="V2497" s="193"/>
    </row>
    <row r="2498" spans="1:22" ht="39.75" customHeight="1" thickBot="1">
      <c r="A2498" s="196" t="s">
        <v>8</v>
      </c>
      <c r="B2498" s="522" t="s">
        <v>462</v>
      </c>
      <c r="C2498" s="523"/>
      <c r="D2498" s="524" t="s">
        <v>10</v>
      </c>
      <c r="E2498" s="525"/>
      <c r="F2498" s="523"/>
      <c r="G2498" s="526" t="s">
        <v>249</v>
      </c>
      <c r="H2498" s="525"/>
      <c r="I2498" s="525"/>
      <c r="J2498" s="197" t="s">
        <v>9</v>
      </c>
      <c r="K2498" s="198" t="s">
        <v>7</v>
      </c>
      <c r="L2498" s="193"/>
      <c r="M2498" s="193"/>
      <c r="N2498" s="193"/>
      <c r="O2498" s="193"/>
      <c r="P2498" s="193"/>
      <c r="Q2498" s="193"/>
      <c r="R2498" s="193"/>
      <c r="S2498" s="193"/>
      <c r="T2498" s="193"/>
      <c r="U2498" s="193"/>
      <c r="V2498" s="193"/>
    </row>
    <row r="2499" spans="1:22" ht="12.75" customHeight="1">
      <c r="A2499" s="527" t="s">
        <v>512</v>
      </c>
      <c r="B2499" s="528"/>
      <c r="C2499" s="531" t="s">
        <v>5</v>
      </c>
      <c r="D2499" s="533" t="s">
        <v>513</v>
      </c>
      <c r="E2499" s="534"/>
      <c r="F2499" s="530"/>
      <c r="G2499" s="531" t="s">
        <v>11</v>
      </c>
      <c r="H2499" s="535" t="s">
        <v>514</v>
      </c>
      <c r="I2499" s="511"/>
      <c r="J2499" s="511"/>
      <c r="K2499" s="512"/>
      <c r="L2499" s="193"/>
      <c r="M2499" s="193"/>
      <c r="N2499" s="193"/>
      <c r="O2499" s="193"/>
      <c r="P2499" s="193"/>
      <c r="Q2499" s="193"/>
      <c r="R2499" s="193"/>
      <c r="S2499" s="193"/>
      <c r="T2499" s="193"/>
      <c r="U2499" s="193"/>
      <c r="V2499" s="193"/>
    </row>
    <row r="2500" spans="1:22" ht="12.75" customHeight="1">
      <c r="A2500" s="510"/>
      <c r="B2500" s="528"/>
      <c r="C2500" s="558"/>
      <c r="D2500" s="226" t="s">
        <v>515</v>
      </c>
      <c r="E2500" s="226" t="s">
        <v>516</v>
      </c>
      <c r="F2500" s="226" t="s">
        <v>517</v>
      </c>
      <c r="G2500" s="558"/>
      <c r="H2500" s="536"/>
      <c r="I2500" s="534"/>
      <c r="J2500" s="534"/>
      <c r="K2500" s="537"/>
      <c r="L2500" s="193"/>
      <c r="M2500" s="193"/>
      <c r="N2500" s="193"/>
      <c r="O2500" s="193"/>
      <c r="P2500" s="193"/>
      <c r="Q2500" s="193"/>
      <c r="R2500" s="193"/>
      <c r="S2500" s="193"/>
      <c r="T2500" s="193"/>
      <c r="U2500" s="193"/>
      <c r="V2500" s="193"/>
    </row>
    <row r="2501" spans="1:22" ht="12.75" customHeight="1">
      <c r="A2501" s="540" t="s">
        <v>535</v>
      </c>
      <c r="B2501" s="559" t="s">
        <v>536</v>
      </c>
      <c r="C2501" s="209"/>
      <c r="D2501" s="208">
        <v>5853</v>
      </c>
      <c r="E2501" s="210"/>
      <c r="F2501" s="211"/>
      <c r="G2501" s="237">
        <f>D2501</f>
        <v>5853</v>
      </c>
      <c r="H2501" s="206"/>
      <c r="I2501" s="206"/>
      <c r="J2501" s="206"/>
      <c r="K2501" s="207"/>
      <c r="L2501" s="193"/>
      <c r="M2501" s="193"/>
      <c r="N2501" s="193"/>
      <c r="O2501" s="193"/>
      <c r="P2501" s="193"/>
      <c r="Q2501" s="193"/>
      <c r="R2501" s="193"/>
      <c r="S2501" s="193"/>
      <c r="T2501" s="193"/>
      <c r="U2501" s="193"/>
      <c r="V2501" s="193"/>
    </row>
    <row r="2502" spans="1:22" ht="12.75" customHeight="1">
      <c r="A2502" s="540"/>
      <c r="B2502" s="559"/>
      <c r="C2502" s="209"/>
      <c r="D2502" s="208"/>
      <c r="E2502" s="210"/>
      <c r="F2502" s="211"/>
      <c r="G2502" s="237"/>
      <c r="H2502" s="206"/>
      <c r="I2502" s="206"/>
      <c r="J2502" s="206"/>
      <c r="K2502" s="207"/>
      <c r="L2502" s="193"/>
      <c r="M2502" s="193"/>
      <c r="N2502" s="193"/>
      <c r="O2502" s="193"/>
      <c r="P2502" s="193"/>
      <c r="Q2502" s="193"/>
      <c r="R2502" s="193"/>
      <c r="S2502" s="193"/>
      <c r="T2502" s="193"/>
      <c r="U2502" s="193"/>
      <c r="V2502" s="193"/>
    </row>
    <row r="2503" spans="1:22" ht="12.75" customHeight="1">
      <c r="A2503" s="540"/>
      <c r="B2503" s="559"/>
      <c r="C2503" s="209"/>
      <c r="D2503" s="208"/>
      <c r="E2503" s="210"/>
      <c r="F2503" s="211"/>
      <c r="G2503" s="237"/>
      <c r="H2503" s="206"/>
      <c r="I2503" s="206"/>
      <c r="J2503" s="206"/>
      <c r="K2503" s="207"/>
      <c r="L2503" s="193"/>
      <c r="M2503" s="193"/>
      <c r="N2503" s="193"/>
      <c r="O2503" s="193"/>
      <c r="P2503" s="193"/>
      <c r="Q2503" s="193"/>
      <c r="R2503" s="193"/>
      <c r="S2503" s="193"/>
      <c r="T2503" s="193"/>
      <c r="U2503" s="193"/>
      <c r="V2503" s="193"/>
    </row>
    <row r="2504" spans="1:22" ht="12.75" customHeight="1">
      <c r="A2504" s="540"/>
      <c r="B2504" s="559"/>
      <c r="C2504" s="209"/>
      <c r="D2504" s="208"/>
      <c r="E2504" s="210"/>
      <c r="F2504" s="211"/>
      <c r="G2504" s="237"/>
      <c r="H2504" s="206"/>
      <c r="I2504" s="206"/>
      <c r="J2504" s="206"/>
      <c r="K2504" s="207"/>
      <c r="L2504" s="193"/>
      <c r="M2504" s="193"/>
      <c r="N2504" s="193"/>
      <c r="O2504" s="193"/>
      <c r="P2504" s="193"/>
      <c r="Q2504" s="193"/>
      <c r="R2504" s="193"/>
      <c r="S2504" s="193"/>
      <c r="T2504" s="193"/>
      <c r="U2504" s="193"/>
      <c r="V2504" s="193"/>
    </row>
    <row r="2505" spans="1:22" ht="15" customHeight="1">
      <c r="A2505" s="540"/>
      <c r="B2505" s="559"/>
      <c r="C2505" s="209"/>
      <c r="D2505" s="239"/>
      <c r="E2505" s="239"/>
      <c r="F2505" s="239"/>
      <c r="G2505" s="237"/>
      <c r="K2505" s="207"/>
    </row>
    <row r="2506" spans="1:22" ht="12.75" customHeight="1" thickBot="1">
      <c r="A2506" s="541" t="s">
        <v>11</v>
      </c>
      <c r="B2506" s="534"/>
      <c r="C2506" s="534"/>
      <c r="D2506" s="534"/>
      <c r="E2506" s="534"/>
      <c r="F2506" s="530"/>
      <c r="G2506" s="253">
        <f>ROUNDUP((SUM(G2501:G2505)),2)</f>
        <v>5853</v>
      </c>
      <c r="H2506" s="199"/>
      <c r="I2506" s="212"/>
      <c r="J2506" s="212"/>
      <c r="K2506" s="213"/>
      <c r="L2506" s="193"/>
      <c r="N2506" s="193"/>
      <c r="O2506" s="193"/>
      <c r="P2506" s="193"/>
      <c r="Q2506" s="193"/>
      <c r="R2506" s="193"/>
      <c r="S2506" s="193"/>
      <c r="T2506" s="193"/>
      <c r="U2506" s="193"/>
      <c r="V2506" s="193"/>
    </row>
    <row r="2507" spans="1:22" ht="12.75" customHeight="1" thickBot="1">
      <c r="A2507" s="542"/>
      <c r="B2507" s="543"/>
      <c r="C2507" s="543"/>
      <c r="D2507" s="543"/>
      <c r="E2507" s="543"/>
      <c r="F2507" s="543"/>
      <c r="G2507" s="543"/>
      <c r="H2507" s="543"/>
      <c r="I2507" s="543"/>
      <c r="J2507" s="543"/>
      <c r="K2507" s="544"/>
      <c r="L2507" s="193"/>
      <c r="M2507" s="193"/>
      <c r="N2507" s="193"/>
      <c r="O2507" s="193"/>
      <c r="P2507" s="193"/>
      <c r="Q2507" s="193"/>
      <c r="R2507" s="193"/>
      <c r="S2507" s="193"/>
      <c r="T2507" s="193"/>
      <c r="U2507" s="193"/>
      <c r="V2507" s="193"/>
    </row>
    <row r="2508" spans="1:22" ht="12.75" customHeight="1">
      <c r="A2508" s="214"/>
      <c r="B2508" s="215"/>
      <c r="C2508" s="215"/>
      <c r="D2508" s="215"/>
      <c r="E2508" s="215"/>
      <c r="F2508" s="215"/>
      <c r="G2508" s="215"/>
      <c r="H2508" s="215"/>
      <c r="I2508" s="215"/>
      <c r="J2508" s="215"/>
      <c r="K2508" s="216"/>
      <c r="L2508" s="193"/>
      <c r="M2508" s="193"/>
      <c r="N2508" s="193"/>
      <c r="O2508" s="193"/>
      <c r="P2508" s="193"/>
      <c r="Q2508" s="193"/>
      <c r="R2508" s="193"/>
      <c r="S2508" s="193"/>
      <c r="T2508" s="193"/>
      <c r="U2508" s="193"/>
      <c r="V2508" s="193"/>
    </row>
    <row r="2509" spans="1:22" ht="50.25" customHeight="1">
      <c r="A2509" s="545"/>
      <c r="B2509" s="546"/>
      <c r="C2509" s="546"/>
      <c r="D2509" s="546"/>
      <c r="E2509" s="546"/>
      <c r="F2509" s="546"/>
      <c r="G2509" s="546"/>
      <c r="H2509" s="546"/>
      <c r="I2509" s="546"/>
      <c r="J2509" s="193"/>
      <c r="K2509" s="217"/>
      <c r="L2509" s="193"/>
      <c r="M2509" s="193"/>
      <c r="N2509" s="193"/>
      <c r="O2509" s="193"/>
      <c r="P2509" s="193"/>
      <c r="Q2509" s="193"/>
      <c r="R2509" s="193"/>
      <c r="S2509" s="193"/>
      <c r="T2509" s="193"/>
      <c r="U2509" s="193"/>
      <c r="V2509" s="193"/>
    </row>
    <row r="2510" spans="1:22" ht="12.75" customHeight="1">
      <c r="A2510" s="547" t="s">
        <v>519</v>
      </c>
      <c r="B2510" s="546"/>
      <c r="C2510" s="546"/>
      <c r="D2510" s="219"/>
      <c r="E2510" s="219"/>
      <c r="F2510" s="548" t="s">
        <v>519</v>
      </c>
      <c r="G2510" s="546"/>
      <c r="H2510" s="546"/>
      <c r="I2510" s="219"/>
      <c r="J2510" s="193"/>
      <c r="K2510" s="217"/>
      <c r="L2510" s="193"/>
      <c r="M2510" s="193"/>
      <c r="N2510" s="193"/>
      <c r="O2510" s="193"/>
      <c r="P2510" s="193"/>
      <c r="Q2510" s="193"/>
      <c r="R2510" s="193"/>
      <c r="S2510" s="193"/>
      <c r="T2510" s="193"/>
      <c r="U2510" s="193"/>
      <c r="V2510" s="193"/>
    </row>
    <row r="2511" spans="1:22" ht="12.75" customHeight="1" thickBot="1">
      <c r="A2511" s="549" t="s">
        <v>520</v>
      </c>
      <c r="B2511" s="550"/>
      <c r="C2511" s="550"/>
      <c r="D2511" s="220"/>
      <c r="E2511" s="220"/>
      <c r="F2511" s="551" t="s">
        <v>520</v>
      </c>
      <c r="G2511" s="550"/>
      <c r="H2511" s="550"/>
      <c r="I2511" s="220"/>
      <c r="J2511" s="221"/>
      <c r="K2511" s="222"/>
      <c r="L2511" s="193"/>
      <c r="M2511" s="193"/>
      <c r="N2511" s="193"/>
      <c r="O2511" s="193"/>
      <c r="P2511" s="193"/>
      <c r="Q2511" s="193"/>
      <c r="R2511" s="193"/>
      <c r="S2511" s="193"/>
      <c r="T2511" s="193"/>
      <c r="U2511" s="193"/>
      <c r="V2511" s="193"/>
    </row>
    <row r="2512" spans="1:22" ht="12.75" customHeight="1">
      <c r="A2512" s="507" t="s">
        <v>508</v>
      </c>
      <c r="B2512" s="508"/>
      <c r="C2512" s="508"/>
      <c r="D2512" s="508"/>
      <c r="E2512" s="508"/>
      <c r="F2512" s="508"/>
      <c r="G2512" s="508"/>
      <c r="H2512" s="508"/>
      <c r="I2512" s="508"/>
      <c r="J2512" s="508"/>
      <c r="K2512" s="509"/>
      <c r="L2512" s="193"/>
      <c r="M2512" s="193"/>
      <c r="N2512" s="193"/>
      <c r="O2512" s="193"/>
      <c r="P2512" s="193"/>
      <c r="Q2512" s="193"/>
      <c r="R2512" s="193"/>
      <c r="S2512" s="193"/>
      <c r="T2512" s="193"/>
      <c r="U2512" s="193"/>
      <c r="V2512" s="193"/>
    </row>
    <row r="2513" spans="1:22" ht="12.75" customHeight="1" thickBot="1">
      <c r="A2513" s="510"/>
      <c r="B2513" s="511"/>
      <c r="C2513" s="511"/>
      <c r="D2513" s="511"/>
      <c r="E2513" s="511"/>
      <c r="F2513" s="511"/>
      <c r="G2513" s="511"/>
      <c r="H2513" s="511"/>
      <c r="I2513" s="511"/>
      <c r="J2513" s="511"/>
      <c r="K2513" s="512"/>
      <c r="L2513" s="193"/>
      <c r="M2513" s="193"/>
      <c r="N2513" s="193"/>
      <c r="O2513" s="193"/>
      <c r="P2513" s="193"/>
      <c r="Q2513" s="193"/>
      <c r="R2513" s="193"/>
      <c r="S2513" s="193"/>
      <c r="T2513" s="193"/>
      <c r="U2513" s="193"/>
      <c r="V2513" s="193"/>
    </row>
    <row r="2514" spans="1:22" ht="42" customHeight="1">
      <c r="A2514" s="195" t="s">
        <v>509</v>
      </c>
      <c r="B2514" s="513" t="str">
        <f>$B$3</f>
        <v>OPTIMIZACIÓN Y MEJORAMIENTO DE LOS SISTEMAS DE ACUEDUCTO EN EL ÁREA RURAL DEL MUNICIPIO DE TUNJA-BOYACÁ</v>
      </c>
      <c r="C2514" s="514"/>
      <c r="D2514" s="514"/>
      <c r="E2514" s="514"/>
      <c r="F2514" s="514"/>
      <c r="G2514" s="514"/>
      <c r="H2514" s="514"/>
      <c r="I2514" s="514"/>
      <c r="J2514" s="514"/>
      <c r="K2514" s="515"/>
      <c r="L2514" s="193"/>
      <c r="M2514" s="193"/>
      <c r="N2514" s="193"/>
      <c r="O2514" s="193"/>
      <c r="P2514" s="193"/>
      <c r="Q2514" s="193"/>
      <c r="R2514" s="193"/>
      <c r="S2514" s="193"/>
      <c r="T2514" s="193"/>
      <c r="U2514" s="193"/>
      <c r="V2514" s="193"/>
    </row>
    <row r="2515" spans="1:22" ht="12.75" customHeight="1">
      <c r="A2515" s="516" t="s">
        <v>510</v>
      </c>
      <c r="B2515" s="517"/>
      <c r="C2515" s="518"/>
      <c r="D2515" s="519"/>
      <c r="E2515" s="519"/>
      <c r="F2515" s="517"/>
      <c r="G2515" s="520" t="s">
        <v>511</v>
      </c>
      <c r="H2515" s="517"/>
      <c r="I2515" s="520"/>
      <c r="J2515" s="519"/>
      <c r="K2515" s="521"/>
      <c r="L2515" s="193"/>
      <c r="M2515" s="193"/>
      <c r="N2515" s="193"/>
      <c r="O2515" s="193"/>
      <c r="P2515" s="193"/>
      <c r="Q2515" s="193"/>
      <c r="R2515" s="193"/>
      <c r="S2515" s="193"/>
      <c r="T2515" s="193"/>
      <c r="U2515" s="193"/>
      <c r="V2515" s="193"/>
    </row>
    <row r="2516" spans="1:22" ht="39.75" customHeight="1" thickBot="1">
      <c r="A2516" s="196" t="s">
        <v>8</v>
      </c>
      <c r="B2516" s="522" t="s">
        <v>463</v>
      </c>
      <c r="C2516" s="523"/>
      <c r="D2516" s="524" t="s">
        <v>10</v>
      </c>
      <c r="E2516" s="525"/>
      <c r="F2516" s="523"/>
      <c r="G2516" s="526" t="s">
        <v>422</v>
      </c>
      <c r="H2516" s="525"/>
      <c r="I2516" s="525"/>
      <c r="J2516" s="197" t="s">
        <v>9</v>
      </c>
      <c r="K2516" s="198" t="s">
        <v>7</v>
      </c>
      <c r="L2516" s="193"/>
      <c r="M2516" s="193"/>
      <c r="N2516" s="193"/>
      <c r="O2516" s="193"/>
      <c r="P2516" s="193"/>
      <c r="Q2516" s="193"/>
      <c r="R2516" s="193"/>
      <c r="S2516" s="193"/>
      <c r="T2516" s="193"/>
      <c r="U2516" s="193"/>
      <c r="V2516" s="193"/>
    </row>
    <row r="2517" spans="1:22" ht="12.75" customHeight="1">
      <c r="A2517" s="527" t="s">
        <v>512</v>
      </c>
      <c r="B2517" s="528"/>
      <c r="C2517" s="531" t="s">
        <v>5</v>
      </c>
      <c r="D2517" s="533" t="s">
        <v>513</v>
      </c>
      <c r="E2517" s="534"/>
      <c r="F2517" s="530"/>
      <c r="G2517" s="531" t="s">
        <v>11</v>
      </c>
      <c r="H2517" s="535" t="s">
        <v>514</v>
      </c>
      <c r="I2517" s="511"/>
      <c r="J2517" s="511"/>
      <c r="K2517" s="512"/>
      <c r="L2517" s="193"/>
      <c r="M2517" s="193"/>
      <c r="N2517" s="193"/>
      <c r="O2517" s="193"/>
      <c r="P2517" s="193"/>
      <c r="Q2517" s="193"/>
      <c r="R2517" s="193"/>
      <c r="S2517" s="193"/>
      <c r="T2517" s="193"/>
      <c r="U2517" s="193"/>
      <c r="V2517" s="193"/>
    </row>
    <row r="2518" spans="1:22" ht="12.75" customHeight="1">
      <c r="A2518" s="510"/>
      <c r="B2518" s="528"/>
      <c r="C2518" s="558"/>
      <c r="D2518" s="226" t="s">
        <v>515</v>
      </c>
      <c r="E2518" s="226" t="s">
        <v>516</v>
      </c>
      <c r="F2518" s="226" t="s">
        <v>517</v>
      </c>
      <c r="G2518" s="558"/>
      <c r="H2518" s="536"/>
      <c r="I2518" s="534"/>
      <c r="J2518" s="534"/>
      <c r="K2518" s="537"/>
      <c r="L2518" s="193"/>
      <c r="M2518" s="193"/>
      <c r="N2518" s="193"/>
      <c r="O2518" s="193"/>
      <c r="P2518" s="193"/>
      <c r="Q2518" s="193"/>
      <c r="R2518" s="193"/>
      <c r="S2518" s="193"/>
      <c r="T2518" s="193"/>
      <c r="U2518" s="193"/>
      <c r="V2518" s="193"/>
    </row>
    <row r="2519" spans="1:22" ht="12.75" customHeight="1">
      <c r="A2519" s="540" t="s">
        <v>535</v>
      </c>
      <c r="B2519" s="559" t="s">
        <v>536</v>
      </c>
      <c r="C2519" s="209"/>
      <c r="D2519" s="208">
        <v>994</v>
      </c>
      <c r="E2519" s="210"/>
      <c r="F2519" s="211"/>
      <c r="G2519" s="237">
        <f>D2519</f>
        <v>994</v>
      </c>
      <c r="H2519" s="206"/>
      <c r="I2519" s="206"/>
      <c r="J2519" s="206"/>
      <c r="K2519" s="207"/>
      <c r="L2519" s="193"/>
      <c r="M2519" s="193"/>
      <c r="N2519" s="193"/>
      <c r="O2519" s="193"/>
      <c r="P2519" s="193"/>
      <c r="Q2519" s="193"/>
      <c r="R2519" s="193"/>
      <c r="S2519" s="193"/>
      <c r="T2519" s="193"/>
      <c r="U2519" s="193"/>
      <c r="V2519" s="193"/>
    </row>
    <row r="2520" spans="1:22" ht="12.75" customHeight="1">
      <c r="A2520" s="540"/>
      <c r="B2520" s="559"/>
      <c r="C2520" s="209"/>
      <c r="D2520" s="208"/>
      <c r="E2520" s="210"/>
      <c r="F2520" s="211"/>
      <c r="G2520" s="237"/>
      <c r="H2520" s="206"/>
      <c r="I2520" s="206"/>
      <c r="J2520" s="206"/>
      <c r="K2520" s="207"/>
      <c r="L2520" s="193"/>
      <c r="M2520" s="193"/>
      <c r="N2520" s="193"/>
      <c r="O2520" s="193"/>
      <c r="P2520" s="193"/>
      <c r="Q2520" s="193"/>
      <c r="R2520" s="193"/>
      <c r="S2520" s="193"/>
      <c r="T2520" s="193"/>
      <c r="U2520" s="193"/>
      <c r="V2520" s="193"/>
    </row>
    <row r="2521" spans="1:22" ht="12.75" customHeight="1">
      <c r="A2521" s="540"/>
      <c r="B2521" s="559"/>
      <c r="C2521" s="209"/>
      <c r="D2521" s="208"/>
      <c r="E2521" s="210"/>
      <c r="F2521" s="211"/>
      <c r="G2521" s="237"/>
      <c r="H2521" s="206"/>
      <c r="I2521" s="206"/>
      <c r="J2521" s="206"/>
      <c r="K2521" s="207"/>
      <c r="L2521" s="193"/>
      <c r="M2521" s="193"/>
      <c r="N2521" s="193"/>
      <c r="O2521" s="193"/>
      <c r="P2521" s="193"/>
      <c r="Q2521" s="193"/>
      <c r="R2521" s="193"/>
      <c r="S2521" s="193"/>
      <c r="T2521" s="193"/>
      <c r="U2521" s="193"/>
      <c r="V2521" s="193"/>
    </row>
    <row r="2522" spans="1:22" ht="12.75" customHeight="1">
      <c r="A2522" s="540"/>
      <c r="B2522" s="559"/>
      <c r="C2522" s="209"/>
      <c r="D2522" s="208"/>
      <c r="E2522" s="210"/>
      <c r="F2522" s="211"/>
      <c r="G2522" s="237"/>
      <c r="H2522" s="206"/>
      <c r="I2522" s="206"/>
      <c r="J2522" s="206"/>
      <c r="K2522" s="207"/>
      <c r="L2522" s="193"/>
      <c r="M2522" s="193"/>
      <c r="N2522" s="193"/>
      <c r="O2522" s="193"/>
      <c r="P2522" s="193"/>
      <c r="Q2522" s="193"/>
      <c r="R2522" s="193"/>
      <c r="S2522" s="193"/>
      <c r="T2522" s="193"/>
      <c r="U2522" s="193"/>
      <c r="V2522" s="193"/>
    </row>
    <row r="2523" spans="1:22" ht="15" customHeight="1">
      <c r="A2523" s="540"/>
      <c r="B2523" s="559"/>
      <c r="C2523" s="209"/>
      <c r="D2523" s="239"/>
      <c r="E2523" s="239"/>
      <c r="F2523" s="239"/>
      <c r="G2523" s="237"/>
      <c r="K2523" s="207"/>
    </row>
    <row r="2524" spans="1:22" ht="12.75" customHeight="1" thickBot="1">
      <c r="A2524" s="541" t="s">
        <v>11</v>
      </c>
      <c r="B2524" s="534"/>
      <c r="C2524" s="534"/>
      <c r="D2524" s="534"/>
      <c r="E2524" s="534"/>
      <c r="F2524" s="530"/>
      <c r="G2524" s="253">
        <f>ROUNDUP((SUM(G2519:G2523)),2)</f>
        <v>994</v>
      </c>
      <c r="H2524" s="199"/>
      <c r="I2524" s="212"/>
      <c r="J2524" s="212"/>
      <c r="K2524" s="213"/>
      <c r="L2524" s="193"/>
      <c r="N2524" s="193"/>
      <c r="O2524" s="193"/>
      <c r="P2524" s="193"/>
      <c r="Q2524" s="193"/>
      <c r="R2524" s="193"/>
      <c r="S2524" s="193"/>
      <c r="T2524" s="193"/>
      <c r="U2524" s="193"/>
      <c r="V2524" s="193"/>
    </row>
    <row r="2525" spans="1:22" ht="12.75" customHeight="1" thickBot="1">
      <c r="A2525" s="542"/>
      <c r="B2525" s="543"/>
      <c r="C2525" s="543"/>
      <c r="D2525" s="543"/>
      <c r="E2525" s="543"/>
      <c r="F2525" s="543"/>
      <c r="G2525" s="543"/>
      <c r="H2525" s="543"/>
      <c r="I2525" s="543"/>
      <c r="J2525" s="543"/>
      <c r="K2525" s="544"/>
      <c r="L2525" s="193"/>
      <c r="M2525" s="193"/>
      <c r="N2525" s="193"/>
      <c r="O2525" s="193"/>
      <c r="P2525" s="193"/>
      <c r="Q2525" s="193"/>
      <c r="R2525" s="193"/>
      <c r="S2525" s="193"/>
      <c r="T2525" s="193"/>
      <c r="U2525" s="193"/>
      <c r="V2525" s="193"/>
    </row>
    <row r="2526" spans="1:22" ht="12.75" customHeight="1">
      <c r="A2526" s="214"/>
      <c r="B2526" s="215"/>
      <c r="C2526" s="215"/>
      <c r="D2526" s="215"/>
      <c r="E2526" s="215"/>
      <c r="F2526" s="215"/>
      <c r="G2526" s="215"/>
      <c r="H2526" s="215"/>
      <c r="I2526" s="215"/>
      <c r="J2526" s="215"/>
      <c r="K2526" s="216"/>
      <c r="L2526" s="193"/>
      <c r="M2526" s="193"/>
      <c r="N2526" s="193"/>
      <c r="O2526" s="193"/>
      <c r="P2526" s="193"/>
      <c r="Q2526" s="193"/>
      <c r="R2526" s="193"/>
      <c r="S2526" s="193"/>
      <c r="T2526" s="193"/>
      <c r="U2526" s="193"/>
      <c r="V2526" s="193"/>
    </row>
    <row r="2527" spans="1:22" ht="50.25" customHeight="1">
      <c r="A2527" s="545"/>
      <c r="B2527" s="546"/>
      <c r="C2527" s="546"/>
      <c r="D2527" s="546"/>
      <c r="E2527" s="546"/>
      <c r="F2527" s="546"/>
      <c r="G2527" s="546"/>
      <c r="H2527" s="546"/>
      <c r="I2527" s="546"/>
      <c r="J2527" s="193"/>
      <c r="K2527" s="217"/>
      <c r="L2527" s="193"/>
      <c r="M2527" s="193"/>
      <c r="N2527" s="193"/>
      <c r="O2527" s="193"/>
      <c r="P2527" s="193"/>
      <c r="Q2527" s="193"/>
      <c r="R2527" s="193"/>
      <c r="S2527" s="193"/>
      <c r="T2527" s="193"/>
      <c r="U2527" s="193"/>
      <c r="V2527" s="193"/>
    </row>
    <row r="2528" spans="1:22" ht="12.75" customHeight="1">
      <c r="A2528" s="547" t="s">
        <v>519</v>
      </c>
      <c r="B2528" s="546"/>
      <c r="C2528" s="546"/>
      <c r="D2528" s="219"/>
      <c r="E2528" s="219"/>
      <c r="F2528" s="548" t="s">
        <v>519</v>
      </c>
      <c r="G2528" s="546"/>
      <c r="H2528" s="546"/>
      <c r="I2528" s="219"/>
      <c r="J2528" s="193"/>
      <c r="K2528" s="217"/>
      <c r="L2528" s="193"/>
      <c r="M2528" s="193"/>
      <c r="N2528" s="193"/>
      <c r="O2528" s="193"/>
      <c r="P2528" s="193"/>
      <c r="Q2528" s="193"/>
      <c r="R2528" s="193"/>
      <c r="S2528" s="193"/>
      <c r="T2528" s="193"/>
      <c r="U2528" s="193"/>
      <c r="V2528" s="193"/>
    </row>
    <row r="2529" spans="1:22" ht="12.75" customHeight="1" thickBot="1">
      <c r="A2529" s="549" t="s">
        <v>520</v>
      </c>
      <c r="B2529" s="550"/>
      <c r="C2529" s="550"/>
      <c r="D2529" s="220"/>
      <c r="E2529" s="220"/>
      <c r="F2529" s="551" t="s">
        <v>520</v>
      </c>
      <c r="G2529" s="550"/>
      <c r="H2529" s="550"/>
      <c r="I2529" s="220"/>
      <c r="J2529" s="221"/>
      <c r="K2529" s="222"/>
      <c r="L2529" s="193"/>
      <c r="M2529" s="193"/>
      <c r="N2529" s="193"/>
      <c r="O2529" s="193"/>
      <c r="P2529" s="193"/>
      <c r="Q2529" s="193"/>
      <c r="R2529" s="193"/>
      <c r="S2529" s="193"/>
      <c r="T2529" s="193"/>
      <c r="U2529" s="193"/>
      <c r="V2529" s="193"/>
    </row>
    <row r="2530" spans="1:22" ht="12.75" customHeight="1">
      <c r="A2530" s="507" t="s">
        <v>508</v>
      </c>
      <c r="B2530" s="508"/>
      <c r="C2530" s="508"/>
      <c r="D2530" s="508"/>
      <c r="E2530" s="508"/>
      <c r="F2530" s="508"/>
      <c r="G2530" s="508"/>
      <c r="H2530" s="508"/>
      <c r="I2530" s="508"/>
      <c r="J2530" s="508"/>
      <c r="K2530" s="509"/>
      <c r="L2530" s="193"/>
      <c r="M2530" s="193"/>
      <c r="N2530" s="193"/>
      <c r="O2530" s="193"/>
      <c r="P2530" s="193"/>
      <c r="Q2530" s="193"/>
      <c r="R2530" s="193"/>
      <c r="S2530" s="193"/>
      <c r="T2530" s="193"/>
      <c r="U2530" s="193"/>
      <c r="V2530" s="193"/>
    </row>
    <row r="2531" spans="1:22" ht="12.75" customHeight="1" thickBot="1">
      <c r="A2531" s="510"/>
      <c r="B2531" s="511"/>
      <c r="C2531" s="511"/>
      <c r="D2531" s="511"/>
      <c r="E2531" s="511"/>
      <c r="F2531" s="511"/>
      <c r="G2531" s="511"/>
      <c r="H2531" s="511"/>
      <c r="I2531" s="511"/>
      <c r="J2531" s="511"/>
      <c r="K2531" s="512"/>
      <c r="L2531" s="193"/>
      <c r="M2531" s="193"/>
      <c r="N2531" s="193"/>
      <c r="O2531" s="193"/>
      <c r="P2531" s="193"/>
      <c r="Q2531" s="193"/>
      <c r="R2531" s="193"/>
      <c r="S2531" s="193"/>
      <c r="T2531" s="193"/>
      <c r="U2531" s="193"/>
      <c r="V2531" s="193"/>
    </row>
    <row r="2532" spans="1:22" ht="42" customHeight="1">
      <c r="A2532" s="195" t="s">
        <v>509</v>
      </c>
      <c r="B2532" s="513" t="str">
        <f>$B$3</f>
        <v>OPTIMIZACIÓN Y MEJORAMIENTO DE LOS SISTEMAS DE ACUEDUCTO EN EL ÁREA RURAL DEL MUNICIPIO DE TUNJA-BOYACÁ</v>
      </c>
      <c r="C2532" s="514"/>
      <c r="D2532" s="514"/>
      <c r="E2532" s="514"/>
      <c r="F2532" s="514"/>
      <c r="G2532" s="514"/>
      <c r="H2532" s="514"/>
      <c r="I2532" s="514"/>
      <c r="J2532" s="514"/>
      <c r="K2532" s="515"/>
      <c r="L2532" s="193"/>
      <c r="M2532" s="193"/>
      <c r="N2532" s="193"/>
      <c r="O2532" s="193"/>
      <c r="P2532" s="193"/>
      <c r="Q2532" s="193"/>
      <c r="R2532" s="193"/>
      <c r="S2532" s="193"/>
      <c r="T2532" s="193"/>
      <c r="U2532" s="193"/>
      <c r="V2532" s="193"/>
    </row>
    <row r="2533" spans="1:22" ht="12.75" customHeight="1">
      <c r="A2533" s="516" t="s">
        <v>510</v>
      </c>
      <c r="B2533" s="517"/>
      <c r="C2533" s="518"/>
      <c r="D2533" s="519"/>
      <c r="E2533" s="519"/>
      <c r="F2533" s="517"/>
      <c r="G2533" s="520" t="s">
        <v>511</v>
      </c>
      <c r="H2533" s="517"/>
      <c r="I2533" s="520"/>
      <c r="J2533" s="519"/>
      <c r="K2533" s="521"/>
      <c r="L2533" s="193"/>
      <c r="M2533" s="193"/>
      <c r="N2533" s="193"/>
      <c r="O2533" s="193"/>
      <c r="P2533" s="193"/>
      <c r="Q2533" s="193"/>
      <c r="R2533" s="193"/>
      <c r="S2533" s="193"/>
      <c r="T2533" s="193"/>
      <c r="U2533" s="193"/>
      <c r="V2533" s="193"/>
    </row>
    <row r="2534" spans="1:22" ht="39.75" customHeight="1" thickBot="1">
      <c r="A2534" s="196" t="s">
        <v>8</v>
      </c>
      <c r="B2534" s="522" t="s">
        <v>464</v>
      </c>
      <c r="C2534" s="523"/>
      <c r="D2534" s="524" t="s">
        <v>10</v>
      </c>
      <c r="E2534" s="525"/>
      <c r="F2534" s="523"/>
      <c r="G2534" s="526" t="s">
        <v>251</v>
      </c>
      <c r="H2534" s="525"/>
      <c r="I2534" s="525"/>
      <c r="J2534" s="197" t="s">
        <v>9</v>
      </c>
      <c r="K2534" s="198" t="s">
        <v>7</v>
      </c>
      <c r="L2534" s="193"/>
      <c r="M2534" s="193"/>
      <c r="N2534" s="193"/>
      <c r="O2534" s="193"/>
      <c r="P2534" s="193"/>
      <c r="Q2534" s="193"/>
      <c r="R2534" s="193"/>
      <c r="S2534" s="193"/>
      <c r="T2534" s="193"/>
      <c r="U2534" s="193"/>
      <c r="V2534" s="193"/>
    </row>
    <row r="2535" spans="1:22" ht="12.75" customHeight="1">
      <c r="A2535" s="527" t="s">
        <v>512</v>
      </c>
      <c r="B2535" s="528"/>
      <c r="C2535" s="531" t="s">
        <v>5</v>
      </c>
      <c r="D2535" s="533" t="s">
        <v>513</v>
      </c>
      <c r="E2535" s="534"/>
      <c r="F2535" s="530"/>
      <c r="G2535" s="531" t="s">
        <v>11</v>
      </c>
      <c r="H2535" s="535" t="s">
        <v>514</v>
      </c>
      <c r="I2535" s="511"/>
      <c r="J2535" s="511"/>
      <c r="K2535" s="512"/>
      <c r="L2535" s="193"/>
      <c r="M2535" s="193"/>
      <c r="N2535" s="193"/>
      <c r="O2535" s="193"/>
      <c r="P2535" s="193"/>
      <c r="Q2535" s="193"/>
      <c r="R2535" s="193"/>
      <c r="S2535" s="193"/>
      <c r="T2535" s="193"/>
      <c r="U2535" s="193"/>
      <c r="V2535" s="193"/>
    </row>
    <row r="2536" spans="1:22" ht="12.75" customHeight="1">
      <c r="A2536" s="510"/>
      <c r="B2536" s="528"/>
      <c r="C2536" s="558"/>
      <c r="D2536" s="226" t="s">
        <v>515</v>
      </c>
      <c r="E2536" s="226" t="s">
        <v>516</v>
      </c>
      <c r="F2536" s="226" t="s">
        <v>517</v>
      </c>
      <c r="G2536" s="558"/>
      <c r="H2536" s="536"/>
      <c r="I2536" s="534"/>
      <c r="J2536" s="534"/>
      <c r="K2536" s="537"/>
      <c r="L2536" s="193"/>
      <c r="M2536" s="193"/>
      <c r="N2536" s="193"/>
      <c r="O2536" s="193"/>
      <c r="P2536" s="193"/>
      <c r="Q2536" s="193"/>
      <c r="R2536" s="193"/>
      <c r="S2536" s="193"/>
      <c r="T2536" s="193"/>
      <c r="U2536" s="193"/>
      <c r="V2536" s="193"/>
    </row>
    <row r="2537" spans="1:22" ht="12.75" customHeight="1">
      <c r="A2537" s="540" t="s">
        <v>535</v>
      </c>
      <c r="B2537" s="559" t="s">
        <v>536</v>
      </c>
      <c r="C2537" s="209"/>
      <c r="D2537" s="208">
        <v>4859</v>
      </c>
      <c r="E2537" s="210"/>
      <c r="F2537" s="211"/>
      <c r="G2537" s="237">
        <f>D2537</f>
        <v>4859</v>
      </c>
      <c r="H2537" s="206"/>
      <c r="I2537" s="206"/>
      <c r="J2537" s="206"/>
      <c r="K2537" s="207"/>
      <c r="L2537" s="193"/>
      <c r="M2537" s="193"/>
      <c r="N2537" s="193"/>
      <c r="O2537" s="193"/>
      <c r="P2537" s="193"/>
      <c r="Q2537" s="193"/>
      <c r="R2537" s="193"/>
      <c r="S2537" s="193"/>
      <c r="T2537" s="193"/>
      <c r="U2537" s="193"/>
      <c r="V2537" s="193"/>
    </row>
    <row r="2538" spans="1:22" ht="12.75" customHeight="1">
      <c r="A2538" s="540"/>
      <c r="B2538" s="559"/>
      <c r="C2538" s="209"/>
      <c r="D2538" s="208"/>
      <c r="E2538" s="210"/>
      <c r="F2538" s="211"/>
      <c r="G2538" s="237"/>
      <c r="H2538" s="206"/>
      <c r="I2538" s="206"/>
      <c r="J2538" s="206"/>
      <c r="K2538" s="207"/>
      <c r="L2538" s="193"/>
      <c r="M2538" s="193"/>
      <c r="N2538" s="193"/>
      <c r="O2538" s="193"/>
      <c r="P2538" s="193"/>
      <c r="Q2538" s="193"/>
      <c r="R2538" s="193"/>
      <c r="S2538" s="193"/>
      <c r="T2538" s="193"/>
      <c r="U2538" s="193"/>
      <c r="V2538" s="193"/>
    </row>
    <row r="2539" spans="1:22" ht="12.75" customHeight="1">
      <c r="A2539" s="540"/>
      <c r="B2539" s="559"/>
      <c r="C2539" s="209"/>
      <c r="D2539" s="208"/>
      <c r="E2539" s="210"/>
      <c r="F2539" s="211"/>
      <c r="G2539" s="237"/>
      <c r="H2539" s="206"/>
      <c r="I2539" s="206"/>
      <c r="J2539" s="206"/>
      <c r="K2539" s="207"/>
      <c r="L2539" s="193"/>
      <c r="M2539" s="193"/>
      <c r="N2539" s="193"/>
      <c r="O2539" s="193"/>
      <c r="P2539" s="193"/>
      <c r="Q2539" s="193"/>
      <c r="R2539" s="193"/>
      <c r="S2539" s="193"/>
      <c r="T2539" s="193"/>
      <c r="U2539" s="193"/>
      <c r="V2539" s="193"/>
    </row>
    <row r="2540" spans="1:22" ht="12.75" customHeight="1">
      <c r="A2540" s="540"/>
      <c r="B2540" s="559"/>
      <c r="C2540" s="209"/>
      <c r="D2540" s="208"/>
      <c r="E2540" s="210"/>
      <c r="F2540" s="211"/>
      <c r="G2540" s="237"/>
      <c r="H2540" s="206"/>
      <c r="I2540" s="206"/>
      <c r="J2540" s="206"/>
      <c r="K2540" s="207"/>
      <c r="L2540" s="193"/>
      <c r="M2540" s="193"/>
      <c r="N2540" s="193"/>
      <c r="O2540" s="193"/>
      <c r="P2540" s="193"/>
      <c r="Q2540" s="193"/>
      <c r="R2540" s="193"/>
      <c r="S2540" s="193"/>
      <c r="T2540" s="193"/>
      <c r="U2540" s="193"/>
      <c r="V2540" s="193"/>
    </row>
    <row r="2541" spans="1:22" ht="15" customHeight="1">
      <c r="A2541" s="540"/>
      <c r="B2541" s="559"/>
      <c r="C2541" s="209"/>
      <c r="D2541" s="239"/>
      <c r="E2541" s="239"/>
      <c r="F2541" s="239"/>
      <c r="G2541" s="237"/>
      <c r="K2541" s="207"/>
    </row>
    <row r="2542" spans="1:22" ht="12.75" customHeight="1" thickBot="1">
      <c r="A2542" s="541" t="s">
        <v>11</v>
      </c>
      <c r="B2542" s="534"/>
      <c r="C2542" s="534"/>
      <c r="D2542" s="534"/>
      <c r="E2542" s="534"/>
      <c r="F2542" s="530"/>
      <c r="G2542" s="253">
        <f>ROUNDUP((SUM(G2537:G2541)),2)</f>
        <v>4859</v>
      </c>
      <c r="H2542" s="199"/>
      <c r="I2542" s="212"/>
      <c r="J2542" s="212"/>
      <c r="K2542" s="213"/>
      <c r="L2542" s="193"/>
      <c r="N2542" s="193"/>
      <c r="O2542" s="193"/>
      <c r="P2542" s="193"/>
      <c r="Q2542" s="193"/>
      <c r="R2542" s="193"/>
      <c r="S2542" s="193"/>
      <c r="T2542" s="193"/>
      <c r="U2542" s="193"/>
      <c r="V2542" s="193"/>
    </row>
    <row r="2543" spans="1:22" ht="12.75" customHeight="1" thickBot="1">
      <c r="A2543" s="542"/>
      <c r="B2543" s="543"/>
      <c r="C2543" s="543"/>
      <c r="D2543" s="543"/>
      <c r="E2543" s="543"/>
      <c r="F2543" s="543"/>
      <c r="G2543" s="543"/>
      <c r="H2543" s="543"/>
      <c r="I2543" s="543"/>
      <c r="J2543" s="543"/>
      <c r="K2543" s="544"/>
      <c r="L2543" s="193"/>
      <c r="M2543" s="193"/>
      <c r="N2543" s="193"/>
      <c r="O2543" s="193"/>
      <c r="P2543" s="193"/>
      <c r="Q2543" s="193"/>
      <c r="R2543" s="193"/>
      <c r="S2543" s="193"/>
      <c r="T2543" s="193"/>
      <c r="U2543" s="193"/>
      <c r="V2543" s="193"/>
    </row>
    <row r="2544" spans="1:22" ht="12.75" customHeight="1">
      <c r="A2544" s="214"/>
      <c r="B2544" s="215"/>
      <c r="C2544" s="215"/>
      <c r="D2544" s="215"/>
      <c r="E2544" s="215"/>
      <c r="F2544" s="215"/>
      <c r="G2544" s="215"/>
      <c r="H2544" s="215"/>
      <c r="I2544" s="215"/>
      <c r="J2544" s="215"/>
      <c r="K2544" s="216"/>
      <c r="L2544" s="193"/>
      <c r="M2544" s="193"/>
      <c r="N2544" s="193"/>
      <c r="O2544" s="193"/>
      <c r="P2544" s="193"/>
      <c r="Q2544" s="193"/>
      <c r="R2544" s="193"/>
      <c r="S2544" s="193"/>
      <c r="T2544" s="193"/>
      <c r="U2544" s="193"/>
      <c r="V2544" s="193"/>
    </row>
    <row r="2545" spans="1:22" ht="50.25" customHeight="1">
      <c r="A2545" s="545"/>
      <c r="B2545" s="546"/>
      <c r="C2545" s="546"/>
      <c r="D2545" s="546"/>
      <c r="E2545" s="546"/>
      <c r="F2545" s="546"/>
      <c r="G2545" s="546"/>
      <c r="H2545" s="546"/>
      <c r="I2545" s="546"/>
      <c r="J2545" s="193"/>
      <c r="K2545" s="217"/>
      <c r="L2545" s="193"/>
      <c r="M2545" s="193"/>
      <c r="N2545" s="193"/>
      <c r="O2545" s="193"/>
      <c r="P2545" s="193"/>
      <c r="Q2545" s="193"/>
      <c r="R2545" s="193"/>
      <c r="S2545" s="193"/>
      <c r="T2545" s="193"/>
      <c r="U2545" s="193"/>
      <c r="V2545" s="193"/>
    </row>
    <row r="2546" spans="1:22" ht="12.75" customHeight="1">
      <c r="A2546" s="547" t="s">
        <v>519</v>
      </c>
      <c r="B2546" s="546"/>
      <c r="C2546" s="546"/>
      <c r="D2546" s="219"/>
      <c r="E2546" s="219"/>
      <c r="F2546" s="548" t="s">
        <v>519</v>
      </c>
      <c r="G2546" s="546"/>
      <c r="H2546" s="546"/>
      <c r="I2546" s="219"/>
      <c r="J2546" s="193"/>
      <c r="K2546" s="217"/>
      <c r="L2546" s="193"/>
      <c r="M2546" s="193"/>
      <c r="N2546" s="193"/>
      <c r="O2546" s="193"/>
      <c r="P2546" s="193"/>
      <c r="Q2546" s="193"/>
      <c r="R2546" s="193"/>
      <c r="S2546" s="193"/>
      <c r="T2546" s="193"/>
      <c r="U2546" s="193"/>
      <c r="V2546" s="193"/>
    </row>
    <row r="2547" spans="1:22" ht="12.75" customHeight="1" thickBot="1">
      <c r="A2547" s="549" t="s">
        <v>520</v>
      </c>
      <c r="B2547" s="550"/>
      <c r="C2547" s="550"/>
      <c r="D2547" s="220"/>
      <c r="E2547" s="220"/>
      <c r="F2547" s="551" t="s">
        <v>520</v>
      </c>
      <c r="G2547" s="550"/>
      <c r="H2547" s="550"/>
      <c r="I2547" s="220"/>
      <c r="J2547" s="221"/>
      <c r="K2547" s="222"/>
      <c r="L2547" s="193"/>
      <c r="M2547" s="193"/>
      <c r="N2547" s="193"/>
      <c r="O2547" s="193"/>
      <c r="P2547" s="193"/>
      <c r="Q2547" s="193"/>
      <c r="R2547" s="193"/>
      <c r="S2547" s="193"/>
      <c r="T2547" s="193"/>
      <c r="U2547" s="193"/>
      <c r="V2547" s="193"/>
    </row>
    <row r="2548" spans="1:22" ht="12.75" customHeight="1">
      <c r="A2548" s="507" t="s">
        <v>508</v>
      </c>
      <c r="B2548" s="508"/>
      <c r="C2548" s="508"/>
      <c r="D2548" s="508"/>
      <c r="E2548" s="508"/>
      <c r="F2548" s="508"/>
      <c r="G2548" s="508"/>
      <c r="H2548" s="508"/>
      <c r="I2548" s="508"/>
      <c r="J2548" s="508"/>
      <c r="K2548" s="509"/>
      <c r="L2548" s="193"/>
      <c r="M2548" s="193"/>
      <c r="N2548" s="193"/>
      <c r="O2548" s="193"/>
      <c r="P2548" s="193"/>
      <c r="Q2548" s="193"/>
      <c r="R2548" s="193"/>
      <c r="S2548" s="193"/>
      <c r="T2548" s="193"/>
      <c r="U2548" s="193"/>
      <c r="V2548" s="193"/>
    </row>
    <row r="2549" spans="1:22" ht="12.75" customHeight="1" thickBot="1">
      <c r="A2549" s="510"/>
      <c r="B2549" s="511"/>
      <c r="C2549" s="511"/>
      <c r="D2549" s="511"/>
      <c r="E2549" s="511"/>
      <c r="F2549" s="511"/>
      <c r="G2549" s="511"/>
      <c r="H2549" s="511"/>
      <c r="I2549" s="511"/>
      <c r="J2549" s="511"/>
      <c r="K2549" s="512"/>
      <c r="L2549" s="193"/>
      <c r="M2549" s="193"/>
      <c r="N2549" s="193"/>
      <c r="O2549" s="193"/>
      <c r="P2549" s="193"/>
      <c r="Q2549" s="193"/>
      <c r="R2549" s="193"/>
      <c r="S2549" s="193"/>
      <c r="T2549" s="193"/>
      <c r="U2549" s="193"/>
      <c r="V2549" s="193"/>
    </row>
    <row r="2550" spans="1:22" ht="42" customHeight="1">
      <c r="A2550" s="195" t="s">
        <v>509</v>
      </c>
      <c r="B2550" s="513" t="str">
        <f>$B$3</f>
        <v>OPTIMIZACIÓN Y MEJORAMIENTO DE LOS SISTEMAS DE ACUEDUCTO EN EL ÁREA RURAL DEL MUNICIPIO DE TUNJA-BOYACÁ</v>
      </c>
      <c r="C2550" s="514"/>
      <c r="D2550" s="514"/>
      <c r="E2550" s="514"/>
      <c r="F2550" s="514"/>
      <c r="G2550" s="514"/>
      <c r="H2550" s="514"/>
      <c r="I2550" s="514"/>
      <c r="J2550" s="514"/>
      <c r="K2550" s="515"/>
      <c r="L2550" s="193"/>
      <c r="M2550" s="193"/>
      <c r="N2550" s="193"/>
      <c r="O2550" s="193"/>
      <c r="P2550" s="193"/>
      <c r="Q2550" s="193"/>
      <c r="R2550" s="193"/>
      <c r="S2550" s="193"/>
      <c r="T2550" s="193"/>
      <c r="U2550" s="193"/>
      <c r="V2550" s="193"/>
    </row>
    <row r="2551" spans="1:22" ht="12.75" customHeight="1">
      <c r="A2551" s="516" t="s">
        <v>510</v>
      </c>
      <c r="B2551" s="517"/>
      <c r="C2551" s="518"/>
      <c r="D2551" s="519"/>
      <c r="E2551" s="519"/>
      <c r="F2551" s="517"/>
      <c r="G2551" s="520" t="s">
        <v>511</v>
      </c>
      <c r="H2551" s="517"/>
      <c r="I2551" s="520"/>
      <c r="J2551" s="519"/>
      <c r="K2551" s="521"/>
      <c r="L2551" s="193"/>
      <c r="M2551" s="193"/>
      <c r="N2551" s="193"/>
      <c r="O2551" s="193"/>
      <c r="P2551" s="193"/>
      <c r="Q2551" s="193"/>
      <c r="R2551" s="193"/>
      <c r="S2551" s="193"/>
      <c r="T2551" s="193"/>
      <c r="U2551" s="193"/>
      <c r="V2551" s="193"/>
    </row>
    <row r="2552" spans="1:22" ht="39.75" customHeight="1" thickBot="1">
      <c r="A2552" s="196" t="s">
        <v>8</v>
      </c>
      <c r="B2552" s="522" t="s">
        <v>465</v>
      </c>
      <c r="C2552" s="523"/>
      <c r="D2552" s="524" t="s">
        <v>10</v>
      </c>
      <c r="E2552" s="525"/>
      <c r="F2552" s="523"/>
      <c r="G2552" s="526" t="s">
        <v>253</v>
      </c>
      <c r="H2552" s="525"/>
      <c r="I2552" s="525"/>
      <c r="J2552" s="197" t="s">
        <v>9</v>
      </c>
      <c r="K2552" s="198" t="s">
        <v>12</v>
      </c>
      <c r="L2552" s="193"/>
      <c r="M2552" s="193"/>
      <c r="N2552" s="193"/>
      <c r="O2552" s="193"/>
      <c r="P2552" s="193"/>
      <c r="Q2552" s="193"/>
      <c r="R2552" s="193"/>
      <c r="S2552" s="193"/>
      <c r="T2552" s="193"/>
      <c r="U2552" s="193"/>
      <c r="V2552" s="193"/>
    </row>
    <row r="2553" spans="1:22" ht="12.75" customHeight="1">
      <c r="A2553" s="527" t="s">
        <v>512</v>
      </c>
      <c r="B2553" s="528"/>
      <c r="C2553" s="531" t="s">
        <v>5</v>
      </c>
      <c r="D2553" s="533" t="s">
        <v>513</v>
      </c>
      <c r="E2553" s="534"/>
      <c r="F2553" s="530"/>
      <c r="G2553" s="531" t="s">
        <v>11</v>
      </c>
      <c r="H2553" s="535" t="s">
        <v>514</v>
      </c>
      <c r="I2553" s="511"/>
      <c r="J2553" s="511"/>
      <c r="K2553" s="512"/>
      <c r="L2553" s="193"/>
      <c r="M2553" s="193"/>
      <c r="N2553" s="193"/>
      <c r="O2553" s="193"/>
      <c r="P2553" s="193"/>
      <c r="Q2553" s="193"/>
      <c r="R2553" s="193"/>
      <c r="S2553" s="193"/>
      <c r="T2553" s="193"/>
      <c r="U2553" s="193"/>
      <c r="V2553" s="193"/>
    </row>
    <row r="2554" spans="1:22" ht="12.75" customHeight="1">
      <c r="A2554" s="510"/>
      <c r="B2554" s="528"/>
      <c r="C2554" s="558"/>
      <c r="D2554" s="226" t="s">
        <v>515</v>
      </c>
      <c r="E2554" s="226" t="s">
        <v>516</v>
      </c>
      <c r="F2554" s="226" t="s">
        <v>517</v>
      </c>
      <c r="G2554" s="558"/>
      <c r="H2554" s="536"/>
      <c r="I2554" s="534"/>
      <c r="J2554" s="534"/>
      <c r="K2554" s="537"/>
      <c r="L2554" s="193"/>
      <c r="M2554" s="193"/>
      <c r="N2554" s="193"/>
      <c r="O2554" s="193"/>
      <c r="P2554" s="193"/>
      <c r="Q2554" s="193"/>
      <c r="R2554" s="193"/>
      <c r="S2554" s="193"/>
      <c r="T2554" s="193"/>
      <c r="U2554" s="193"/>
      <c r="V2554" s="193"/>
    </row>
    <row r="2555" spans="1:22" ht="12.75" customHeight="1">
      <c r="A2555" s="540" t="s">
        <v>537</v>
      </c>
      <c r="B2555" s="559"/>
      <c r="C2555" s="258">
        <v>291.54000000000002</v>
      </c>
      <c r="D2555" s="208"/>
      <c r="E2555" s="210"/>
      <c r="F2555" s="208"/>
      <c r="G2555" s="237">
        <f>C2555</f>
        <v>291.54000000000002</v>
      </c>
      <c r="H2555" s="206"/>
      <c r="I2555" s="206"/>
      <c r="J2555" s="206"/>
      <c r="K2555" s="207"/>
      <c r="L2555" s="193"/>
      <c r="M2555" s="193"/>
      <c r="N2555" s="193"/>
      <c r="O2555" s="193"/>
      <c r="P2555" s="193"/>
      <c r="Q2555" s="193"/>
      <c r="R2555" s="193"/>
      <c r="S2555" s="193"/>
      <c r="T2555" s="193"/>
      <c r="U2555" s="193"/>
      <c r="V2555" s="193"/>
    </row>
    <row r="2556" spans="1:22" ht="12.75" customHeight="1">
      <c r="A2556" s="540"/>
      <c r="B2556" s="559"/>
      <c r="C2556" s="209"/>
      <c r="D2556" s="208"/>
      <c r="E2556" s="210"/>
      <c r="F2556" s="208"/>
      <c r="G2556" s="237"/>
      <c r="H2556" s="206"/>
      <c r="I2556" s="206"/>
      <c r="J2556" s="206"/>
      <c r="K2556" s="207"/>
      <c r="L2556" s="193"/>
      <c r="M2556" s="193"/>
      <c r="N2556" s="193"/>
      <c r="O2556" s="193"/>
      <c r="P2556" s="193"/>
      <c r="Q2556" s="193"/>
      <c r="R2556" s="193"/>
      <c r="S2556" s="193"/>
      <c r="T2556" s="193"/>
      <c r="U2556" s="193"/>
      <c r="V2556" s="193"/>
    </row>
    <row r="2557" spans="1:22" ht="12.75" customHeight="1">
      <c r="A2557" s="540"/>
      <c r="B2557" s="559"/>
      <c r="C2557" s="209"/>
      <c r="D2557" s="208"/>
      <c r="E2557" s="210"/>
      <c r="F2557" s="211"/>
      <c r="G2557" s="237"/>
      <c r="H2557" s="206"/>
      <c r="I2557" s="206"/>
      <c r="J2557" s="206"/>
      <c r="K2557" s="207"/>
      <c r="L2557" s="193"/>
      <c r="M2557" s="193"/>
      <c r="N2557" s="193"/>
      <c r="O2557" s="193"/>
      <c r="P2557" s="193"/>
      <c r="Q2557" s="193"/>
      <c r="R2557" s="193"/>
      <c r="S2557" s="193"/>
      <c r="T2557" s="193"/>
      <c r="U2557" s="193"/>
      <c r="V2557" s="193"/>
    </row>
    <row r="2558" spans="1:22" ht="12.75" customHeight="1">
      <c r="A2558" s="540"/>
      <c r="B2558" s="559"/>
      <c r="C2558" s="209"/>
      <c r="D2558" s="208"/>
      <c r="E2558" s="210"/>
      <c r="F2558" s="211"/>
      <c r="G2558" s="237"/>
      <c r="H2558" s="206"/>
      <c r="I2558" s="206"/>
      <c r="J2558" s="206"/>
      <c r="K2558" s="207"/>
      <c r="L2558" s="193"/>
      <c r="M2558" s="193"/>
      <c r="N2558" s="193"/>
      <c r="O2558" s="193"/>
      <c r="P2558" s="193"/>
      <c r="Q2558" s="193"/>
      <c r="R2558" s="193"/>
      <c r="S2558" s="193"/>
      <c r="T2558" s="193"/>
      <c r="U2558" s="193"/>
      <c r="V2558" s="193"/>
    </row>
    <row r="2559" spans="1:22" ht="15" customHeight="1">
      <c r="A2559" s="540"/>
      <c r="B2559" s="559"/>
      <c r="C2559" s="209"/>
      <c r="D2559" s="239"/>
      <c r="E2559" s="239"/>
      <c r="F2559" s="239"/>
      <c r="G2559" s="237"/>
      <c r="K2559" s="207"/>
    </row>
    <row r="2560" spans="1:22" ht="12.75" customHeight="1" thickBot="1">
      <c r="A2560" s="541" t="s">
        <v>11</v>
      </c>
      <c r="B2560" s="534"/>
      <c r="C2560" s="534"/>
      <c r="D2560" s="534"/>
      <c r="E2560" s="534"/>
      <c r="F2560" s="530"/>
      <c r="G2560" s="253">
        <f>ROUNDUP((SUM(G2555:G2559)),2)</f>
        <v>291.54000000000002</v>
      </c>
      <c r="H2560" s="199"/>
      <c r="I2560" s="212"/>
      <c r="J2560" s="212"/>
      <c r="K2560" s="213"/>
      <c r="L2560" s="193"/>
      <c r="N2560" s="193"/>
      <c r="O2560" s="193"/>
      <c r="P2560" s="193"/>
      <c r="Q2560" s="193"/>
      <c r="R2560" s="193"/>
      <c r="S2560" s="193"/>
      <c r="T2560" s="193"/>
      <c r="U2560" s="193"/>
      <c r="V2560" s="193"/>
    </row>
    <row r="2561" spans="1:22" ht="12.75" customHeight="1" thickBot="1">
      <c r="A2561" s="542"/>
      <c r="B2561" s="543"/>
      <c r="C2561" s="543"/>
      <c r="D2561" s="543"/>
      <c r="E2561" s="543"/>
      <c r="F2561" s="543"/>
      <c r="G2561" s="543"/>
      <c r="H2561" s="543"/>
      <c r="I2561" s="543"/>
      <c r="J2561" s="543"/>
      <c r="K2561" s="544"/>
      <c r="L2561" s="193"/>
      <c r="M2561" s="193"/>
      <c r="N2561" s="193"/>
      <c r="O2561" s="193"/>
      <c r="P2561" s="193"/>
      <c r="Q2561" s="193"/>
      <c r="R2561" s="193"/>
      <c r="S2561" s="193"/>
      <c r="T2561" s="193"/>
      <c r="U2561" s="193"/>
      <c r="V2561" s="193"/>
    </row>
    <row r="2562" spans="1:22" ht="12.75" customHeight="1">
      <c r="A2562" s="214"/>
      <c r="B2562" s="215"/>
      <c r="C2562" s="215"/>
      <c r="D2562" s="215"/>
      <c r="E2562" s="215"/>
      <c r="F2562" s="215"/>
      <c r="G2562" s="215"/>
      <c r="H2562" s="215"/>
      <c r="I2562" s="215"/>
      <c r="J2562" s="215"/>
      <c r="K2562" s="216"/>
      <c r="L2562" s="193"/>
      <c r="M2562" s="193"/>
      <c r="N2562" s="193"/>
      <c r="O2562" s="193"/>
      <c r="P2562" s="193"/>
      <c r="Q2562" s="193"/>
      <c r="R2562" s="193"/>
      <c r="S2562" s="193"/>
      <c r="T2562" s="193"/>
      <c r="U2562" s="193"/>
      <c r="V2562" s="193"/>
    </row>
    <row r="2563" spans="1:22" ht="50.25" customHeight="1">
      <c r="A2563" s="545"/>
      <c r="B2563" s="546"/>
      <c r="C2563" s="546"/>
      <c r="D2563" s="546"/>
      <c r="E2563" s="546"/>
      <c r="F2563" s="546"/>
      <c r="G2563" s="546"/>
      <c r="H2563" s="546"/>
      <c r="I2563" s="546"/>
      <c r="J2563" s="193"/>
      <c r="K2563" s="217"/>
      <c r="L2563" s="193"/>
      <c r="M2563" s="193"/>
      <c r="N2563" s="193"/>
      <c r="O2563" s="193"/>
      <c r="P2563" s="193"/>
      <c r="Q2563" s="193"/>
      <c r="R2563" s="193"/>
      <c r="S2563" s="193"/>
      <c r="T2563" s="193"/>
      <c r="U2563" s="193"/>
      <c r="V2563" s="193"/>
    </row>
    <row r="2564" spans="1:22" ht="12.75" customHeight="1">
      <c r="A2564" s="547" t="s">
        <v>519</v>
      </c>
      <c r="B2564" s="546"/>
      <c r="C2564" s="546"/>
      <c r="D2564" s="219"/>
      <c r="E2564" s="219"/>
      <c r="F2564" s="548" t="s">
        <v>519</v>
      </c>
      <c r="G2564" s="546"/>
      <c r="H2564" s="546"/>
      <c r="I2564" s="219"/>
      <c r="J2564" s="193"/>
      <c r="K2564" s="217"/>
      <c r="L2564" s="193"/>
      <c r="M2564" s="193"/>
      <c r="N2564" s="193"/>
      <c r="O2564" s="193"/>
      <c r="P2564" s="193"/>
      <c r="Q2564" s="193"/>
      <c r="R2564" s="193"/>
      <c r="S2564" s="193"/>
      <c r="T2564" s="193"/>
      <c r="U2564" s="193"/>
      <c r="V2564" s="193"/>
    </row>
    <row r="2565" spans="1:22" ht="12.75" customHeight="1" thickBot="1">
      <c r="A2565" s="549" t="s">
        <v>520</v>
      </c>
      <c r="B2565" s="550"/>
      <c r="C2565" s="550"/>
      <c r="D2565" s="220"/>
      <c r="E2565" s="220"/>
      <c r="F2565" s="551" t="s">
        <v>520</v>
      </c>
      <c r="G2565" s="550"/>
      <c r="H2565" s="550"/>
      <c r="I2565" s="220"/>
      <c r="J2565" s="221"/>
      <c r="K2565" s="222"/>
      <c r="L2565" s="193"/>
      <c r="M2565" s="193"/>
      <c r="N2565" s="193"/>
      <c r="O2565" s="193"/>
      <c r="P2565" s="193"/>
      <c r="Q2565" s="193"/>
      <c r="R2565" s="193"/>
      <c r="S2565" s="193"/>
      <c r="T2565" s="193"/>
      <c r="U2565" s="193"/>
      <c r="V2565" s="193"/>
    </row>
    <row r="2566" spans="1:22" ht="12.75" customHeight="1">
      <c r="A2566" s="507" t="s">
        <v>508</v>
      </c>
      <c r="B2566" s="508"/>
      <c r="C2566" s="508"/>
      <c r="D2566" s="508"/>
      <c r="E2566" s="508"/>
      <c r="F2566" s="508"/>
      <c r="G2566" s="508"/>
      <c r="H2566" s="508"/>
      <c r="I2566" s="508"/>
      <c r="J2566" s="508"/>
      <c r="K2566" s="509"/>
      <c r="L2566" s="193"/>
      <c r="M2566" s="193"/>
      <c r="N2566" s="193"/>
      <c r="O2566" s="193"/>
      <c r="P2566" s="193"/>
      <c r="Q2566" s="193"/>
      <c r="R2566" s="193"/>
      <c r="S2566" s="193"/>
      <c r="T2566" s="193"/>
      <c r="U2566" s="193"/>
      <c r="V2566" s="193"/>
    </row>
    <row r="2567" spans="1:22" ht="12.75" customHeight="1" thickBot="1">
      <c r="A2567" s="510"/>
      <c r="B2567" s="511"/>
      <c r="C2567" s="511"/>
      <c r="D2567" s="511"/>
      <c r="E2567" s="511"/>
      <c r="F2567" s="511"/>
      <c r="G2567" s="511"/>
      <c r="H2567" s="511"/>
      <c r="I2567" s="511"/>
      <c r="J2567" s="511"/>
      <c r="K2567" s="512"/>
      <c r="L2567" s="193"/>
      <c r="M2567" s="193"/>
      <c r="N2567" s="193"/>
      <c r="O2567" s="193"/>
      <c r="P2567" s="193"/>
      <c r="Q2567" s="193"/>
      <c r="R2567" s="193"/>
      <c r="S2567" s="193"/>
      <c r="T2567" s="193"/>
      <c r="U2567" s="193"/>
      <c r="V2567" s="193"/>
    </row>
    <row r="2568" spans="1:22" ht="42" customHeight="1">
      <c r="A2568" s="195" t="s">
        <v>509</v>
      </c>
      <c r="B2568" s="513" t="str">
        <f>$B$3</f>
        <v>OPTIMIZACIÓN Y MEJORAMIENTO DE LOS SISTEMAS DE ACUEDUCTO EN EL ÁREA RURAL DEL MUNICIPIO DE TUNJA-BOYACÁ</v>
      </c>
      <c r="C2568" s="514"/>
      <c r="D2568" s="514"/>
      <c r="E2568" s="514"/>
      <c r="F2568" s="514"/>
      <c r="G2568" s="514"/>
      <c r="H2568" s="514"/>
      <c r="I2568" s="514"/>
      <c r="J2568" s="514"/>
      <c r="K2568" s="515"/>
      <c r="L2568" s="193"/>
      <c r="M2568" s="193"/>
      <c r="N2568" s="193"/>
      <c r="O2568" s="193"/>
      <c r="P2568" s="193"/>
      <c r="Q2568" s="193"/>
      <c r="R2568" s="193"/>
      <c r="S2568" s="193"/>
      <c r="T2568" s="193"/>
      <c r="U2568" s="193"/>
      <c r="V2568" s="193"/>
    </row>
    <row r="2569" spans="1:22" ht="12.75" customHeight="1">
      <c r="A2569" s="516" t="s">
        <v>510</v>
      </c>
      <c r="B2569" s="517"/>
      <c r="C2569" s="518"/>
      <c r="D2569" s="519"/>
      <c r="E2569" s="519"/>
      <c r="F2569" s="517"/>
      <c r="G2569" s="520" t="s">
        <v>511</v>
      </c>
      <c r="H2569" s="517"/>
      <c r="I2569" s="520"/>
      <c r="J2569" s="519"/>
      <c r="K2569" s="521"/>
      <c r="L2569" s="193"/>
      <c r="M2569" s="193"/>
      <c r="N2569" s="193"/>
      <c r="O2569" s="193"/>
      <c r="P2569" s="193"/>
      <c r="Q2569" s="193"/>
      <c r="R2569" s="193"/>
      <c r="S2569" s="193"/>
      <c r="T2569" s="193"/>
      <c r="U2569" s="193"/>
      <c r="V2569" s="193"/>
    </row>
    <row r="2570" spans="1:22" ht="39.75" customHeight="1" thickBot="1">
      <c r="A2570" s="196" t="s">
        <v>8</v>
      </c>
      <c r="B2570" s="522" t="s">
        <v>667</v>
      </c>
      <c r="C2570" s="523"/>
      <c r="D2570" s="524" t="s">
        <v>10</v>
      </c>
      <c r="E2570" s="525"/>
      <c r="F2570" s="523"/>
      <c r="G2570" s="526" t="s">
        <v>263</v>
      </c>
      <c r="H2570" s="525"/>
      <c r="I2570" s="525"/>
      <c r="J2570" s="197" t="s">
        <v>9</v>
      </c>
      <c r="K2570" s="198" t="s">
        <v>12</v>
      </c>
      <c r="L2570" s="193"/>
      <c r="M2570" s="193"/>
      <c r="N2570" s="193"/>
      <c r="O2570" s="193"/>
      <c r="P2570" s="193"/>
      <c r="Q2570" s="193"/>
      <c r="R2570" s="193"/>
      <c r="S2570" s="193"/>
      <c r="T2570" s="193"/>
      <c r="U2570" s="193"/>
      <c r="V2570" s="193"/>
    </row>
    <row r="2571" spans="1:22" ht="12.75" customHeight="1">
      <c r="A2571" s="527" t="s">
        <v>512</v>
      </c>
      <c r="B2571" s="528"/>
      <c r="C2571" s="531" t="s">
        <v>5</v>
      </c>
      <c r="D2571" s="533" t="s">
        <v>513</v>
      </c>
      <c r="E2571" s="534"/>
      <c r="F2571" s="530"/>
      <c r="G2571" s="531" t="s">
        <v>11</v>
      </c>
      <c r="H2571" s="535" t="s">
        <v>514</v>
      </c>
      <c r="I2571" s="511"/>
      <c r="J2571" s="511"/>
      <c r="K2571" s="512"/>
      <c r="L2571" s="193"/>
      <c r="M2571" s="193"/>
      <c r="N2571" s="193"/>
      <c r="O2571" s="193"/>
      <c r="P2571" s="193"/>
      <c r="Q2571" s="193"/>
      <c r="R2571" s="193"/>
      <c r="S2571" s="193"/>
      <c r="T2571" s="193"/>
      <c r="U2571" s="193"/>
      <c r="V2571" s="193"/>
    </row>
    <row r="2572" spans="1:22" ht="12.75" customHeight="1">
      <c r="A2572" s="510"/>
      <c r="B2572" s="528"/>
      <c r="C2572" s="558"/>
      <c r="D2572" s="226" t="s">
        <v>515</v>
      </c>
      <c r="E2572" s="226" t="s">
        <v>516</v>
      </c>
      <c r="F2572" s="226" t="s">
        <v>517</v>
      </c>
      <c r="G2572" s="558"/>
      <c r="H2572" s="536"/>
      <c r="I2572" s="534"/>
      <c r="J2572" s="534"/>
      <c r="K2572" s="537"/>
      <c r="L2572" s="193"/>
      <c r="M2572" s="193"/>
      <c r="N2572" s="193"/>
      <c r="O2572" s="193"/>
      <c r="P2572" s="193"/>
      <c r="Q2572" s="193"/>
      <c r="R2572" s="193"/>
      <c r="S2572" s="193"/>
      <c r="T2572" s="193"/>
      <c r="U2572" s="193"/>
      <c r="V2572" s="193"/>
    </row>
    <row r="2573" spans="1:22" ht="12.75" customHeight="1">
      <c r="A2573" s="540" t="s">
        <v>538</v>
      </c>
      <c r="B2573" s="559"/>
      <c r="C2573" s="209">
        <v>1464.18</v>
      </c>
      <c r="D2573" s="208"/>
      <c r="E2573" s="210"/>
      <c r="F2573" s="208"/>
      <c r="G2573" s="237">
        <f>C2573</f>
        <v>1464.18</v>
      </c>
      <c r="H2573" s="206"/>
      <c r="I2573" s="206"/>
      <c r="J2573" s="206"/>
      <c r="K2573" s="207"/>
      <c r="L2573" s="193"/>
      <c r="M2573" s="193"/>
      <c r="N2573" s="193"/>
      <c r="O2573" s="193"/>
      <c r="P2573" s="193"/>
      <c r="Q2573" s="193"/>
      <c r="R2573" s="193"/>
      <c r="S2573" s="193"/>
      <c r="T2573" s="193"/>
      <c r="U2573" s="193"/>
      <c r="V2573" s="193"/>
    </row>
    <row r="2574" spans="1:22" ht="12.75" customHeight="1">
      <c r="A2574" s="540"/>
      <c r="B2574" s="559"/>
      <c r="C2574" s="209"/>
      <c r="D2574" s="208"/>
      <c r="E2574" s="210"/>
      <c r="F2574" s="208"/>
      <c r="G2574" s="237"/>
      <c r="H2574" s="206"/>
      <c r="I2574" s="206"/>
      <c r="J2574" s="206"/>
      <c r="K2574" s="207"/>
      <c r="L2574" s="193"/>
      <c r="M2574" s="193"/>
      <c r="N2574" s="193"/>
      <c r="O2574" s="193"/>
      <c r="P2574" s="193"/>
      <c r="Q2574" s="193"/>
      <c r="R2574" s="193"/>
      <c r="S2574" s="193"/>
      <c r="T2574" s="193"/>
      <c r="U2574" s="193"/>
      <c r="V2574" s="193"/>
    </row>
    <row r="2575" spans="1:22" ht="12.75" customHeight="1">
      <c r="A2575" s="540"/>
      <c r="B2575" s="559"/>
      <c r="C2575" s="209"/>
      <c r="D2575" s="208"/>
      <c r="E2575" s="210"/>
      <c r="F2575" s="211"/>
      <c r="G2575" s="237"/>
      <c r="H2575" s="206"/>
      <c r="I2575" s="206"/>
      <c r="J2575" s="206"/>
      <c r="K2575" s="207"/>
      <c r="L2575" s="193"/>
      <c r="M2575" s="193"/>
      <c r="N2575" s="193"/>
      <c r="O2575" s="193"/>
      <c r="P2575" s="193"/>
      <c r="Q2575" s="193"/>
      <c r="R2575" s="193"/>
      <c r="S2575" s="193"/>
      <c r="T2575" s="193"/>
      <c r="U2575" s="193"/>
      <c r="V2575" s="193"/>
    </row>
    <row r="2576" spans="1:22" ht="12.75" customHeight="1">
      <c r="A2576" s="540"/>
      <c r="B2576" s="559"/>
      <c r="C2576" s="209"/>
      <c r="D2576" s="208"/>
      <c r="E2576" s="210"/>
      <c r="F2576" s="211"/>
      <c r="G2576" s="237"/>
      <c r="H2576" s="206"/>
      <c r="I2576" s="206"/>
      <c r="J2576" s="206"/>
      <c r="K2576" s="207"/>
      <c r="L2576" s="193"/>
      <c r="M2576" s="193"/>
      <c r="N2576" s="193"/>
      <c r="O2576" s="193"/>
      <c r="P2576" s="193"/>
      <c r="Q2576" s="193"/>
      <c r="R2576" s="193"/>
      <c r="S2576" s="193"/>
      <c r="T2576" s="193"/>
      <c r="U2576" s="193"/>
      <c r="V2576" s="193"/>
    </row>
    <row r="2577" spans="1:22" ht="15" customHeight="1">
      <c r="A2577" s="540"/>
      <c r="B2577" s="559"/>
      <c r="C2577" s="209"/>
      <c r="D2577" s="239"/>
      <c r="E2577" s="239"/>
      <c r="F2577" s="239"/>
      <c r="G2577" s="237"/>
      <c r="K2577" s="207"/>
    </row>
    <row r="2578" spans="1:22" ht="12.75" customHeight="1" thickBot="1">
      <c r="A2578" s="541" t="s">
        <v>11</v>
      </c>
      <c r="B2578" s="534"/>
      <c r="C2578" s="534"/>
      <c r="D2578" s="534"/>
      <c r="E2578" s="534"/>
      <c r="F2578" s="530"/>
      <c r="G2578" s="253">
        <f>ROUNDUP((SUM(G2573:G2577)),2)</f>
        <v>1464.18</v>
      </c>
      <c r="H2578" s="199"/>
      <c r="I2578" s="212"/>
      <c r="J2578" s="212"/>
      <c r="K2578" s="213"/>
      <c r="L2578" s="193"/>
      <c r="N2578" s="193"/>
      <c r="O2578" s="193"/>
      <c r="P2578" s="193"/>
      <c r="Q2578" s="193"/>
      <c r="R2578" s="193"/>
      <c r="S2578" s="193"/>
      <c r="T2578" s="193"/>
      <c r="U2578" s="193"/>
      <c r="V2578" s="193"/>
    </row>
    <row r="2579" spans="1:22" ht="12.75" customHeight="1" thickBot="1">
      <c r="A2579" s="542"/>
      <c r="B2579" s="543"/>
      <c r="C2579" s="543"/>
      <c r="D2579" s="543"/>
      <c r="E2579" s="543"/>
      <c r="F2579" s="543"/>
      <c r="G2579" s="543"/>
      <c r="H2579" s="543"/>
      <c r="I2579" s="543"/>
      <c r="J2579" s="543"/>
      <c r="K2579" s="544"/>
      <c r="L2579" s="193"/>
      <c r="M2579" s="193"/>
      <c r="N2579" s="193"/>
      <c r="O2579" s="193"/>
      <c r="P2579" s="193"/>
      <c r="Q2579" s="193"/>
      <c r="R2579" s="193"/>
      <c r="S2579" s="193"/>
      <c r="T2579" s="193"/>
      <c r="U2579" s="193"/>
      <c r="V2579" s="193"/>
    </row>
    <row r="2580" spans="1:22" ht="12.75" customHeight="1">
      <c r="A2580" s="214"/>
      <c r="B2580" s="215"/>
      <c r="C2580" s="215"/>
      <c r="D2580" s="215"/>
      <c r="E2580" s="215"/>
      <c r="F2580" s="215"/>
      <c r="G2580" s="215"/>
      <c r="H2580" s="215"/>
      <c r="I2580" s="215"/>
      <c r="J2580" s="215"/>
      <c r="K2580" s="216"/>
      <c r="L2580" s="193"/>
      <c r="M2580" s="193"/>
      <c r="N2580" s="193"/>
      <c r="O2580" s="193"/>
      <c r="P2580" s="193"/>
      <c r="Q2580" s="193"/>
      <c r="R2580" s="193"/>
      <c r="S2580" s="193"/>
      <c r="T2580" s="193"/>
      <c r="U2580" s="193"/>
      <c r="V2580" s="193"/>
    </row>
    <row r="2581" spans="1:22" ht="50.25" customHeight="1">
      <c r="A2581" s="545"/>
      <c r="B2581" s="546"/>
      <c r="C2581" s="546"/>
      <c r="D2581" s="546"/>
      <c r="E2581" s="546"/>
      <c r="F2581" s="546"/>
      <c r="G2581" s="546"/>
      <c r="H2581" s="546"/>
      <c r="I2581" s="546"/>
      <c r="J2581" s="193"/>
      <c r="K2581" s="217"/>
      <c r="L2581" s="193"/>
      <c r="M2581" s="193"/>
      <c r="N2581" s="193"/>
      <c r="O2581" s="193"/>
      <c r="P2581" s="193"/>
      <c r="Q2581" s="193"/>
      <c r="R2581" s="193"/>
      <c r="S2581" s="193"/>
      <c r="T2581" s="193"/>
      <c r="U2581" s="193"/>
      <c r="V2581" s="193"/>
    </row>
    <row r="2582" spans="1:22" ht="12.75" customHeight="1">
      <c r="A2582" s="547" t="s">
        <v>519</v>
      </c>
      <c r="B2582" s="546"/>
      <c r="C2582" s="546"/>
      <c r="D2582" s="219"/>
      <c r="E2582" s="219"/>
      <c r="F2582" s="548" t="s">
        <v>519</v>
      </c>
      <c r="G2582" s="546"/>
      <c r="H2582" s="546"/>
      <c r="I2582" s="219"/>
      <c r="J2582" s="193"/>
      <c r="K2582" s="217"/>
      <c r="L2582" s="193"/>
      <c r="M2582" s="193"/>
      <c r="N2582" s="193"/>
      <c r="O2582" s="193"/>
      <c r="P2582" s="193"/>
      <c r="Q2582" s="193"/>
      <c r="R2582" s="193"/>
      <c r="S2582" s="193"/>
      <c r="T2582" s="193"/>
      <c r="U2582" s="193"/>
      <c r="V2582" s="193"/>
    </row>
    <row r="2583" spans="1:22" ht="12.75" customHeight="1" thickBot="1">
      <c r="A2583" s="549" t="s">
        <v>520</v>
      </c>
      <c r="B2583" s="550"/>
      <c r="C2583" s="550"/>
      <c r="D2583" s="220"/>
      <c r="E2583" s="220"/>
      <c r="F2583" s="551" t="s">
        <v>520</v>
      </c>
      <c r="G2583" s="550"/>
      <c r="H2583" s="550"/>
      <c r="I2583" s="220"/>
      <c r="J2583" s="221"/>
      <c r="K2583" s="222"/>
      <c r="L2583" s="193"/>
      <c r="M2583" s="193"/>
      <c r="N2583" s="193"/>
      <c r="O2583" s="193"/>
      <c r="P2583" s="193"/>
      <c r="Q2583" s="193"/>
      <c r="R2583" s="193"/>
      <c r="S2583" s="193"/>
      <c r="T2583" s="193"/>
      <c r="U2583" s="193"/>
      <c r="V2583" s="193"/>
    </row>
    <row r="2584" spans="1:22" ht="12.75" customHeight="1">
      <c r="A2584" s="507" t="s">
        <v>508</v>
      </c>
      <c r="B2584" s="508"/>
      <c r="C2584" s="508"/>
      <c r="D2584" s="508"/>
      <c r="E2584" s="508"/>
      <c r="F2584" s="508"/>
      <c r="G2584" s="508"/>
      <c r="H2584" s="508"/>
      <c r="I2584" s="508"/>
      <c r="J2584" s="508"/>
      <c r="K2584" s="509"/>
      <c r="L2584" s="193"/>
      <c r="M2584" s="193"/>
      <c r="N2584" s="193"/>
      <c r="O2584" s="193"/>
      <c r="P2584" s="193"/>
      <c r="Q2584" s="193"/>
      <c r="R2584" s="193"/>
      <c r="S2584" s="193"/>
      <c r="T2584" s="193"/>
      <c r="U2584" s="193"/>
      <c r="V2584" s="193"/>
    </row>
    <row r="2585" spans="1:22" ht="12.75" customHeight="1" thickBot="1">
      <c r="A2585" s="510"/>
      <c r="B2585" s="511"/>
      <c r="C2585" s="511"/>
      <c r="D2585" s="511"/>
      <c r="E2585" s="511"/>
      <c r="F2585" s="511"/>
      <c r="G2585" s="511"/>
      <c r="H2585" s="511"/>
      <c r="I2585" s="511"/>
      <c r="J2585" s="511"/>
      <c r="K2585" s="512"/>
      <c r="L2585" s="193"/>
      <c r="M2585" s="193"/>
      <c r="N2585" s="193"/>
      <c r="O2585" s="193"/>
      <c r="P2585" s="193"/>
      <c r="Q2585" s="193"/>
      <c r="R2585" s="193"/>
      <c r="S2585" s="193"/>
      <c r="T2585" s="193"/>
      <c r="U2585" s="193"/>
      <c r="V2585" s="193"/>
    </row>
    <row r="2586" spans="1:22" ht="42" customHeight="1">
      <c r="A2586" s="195" t="s">
        <v>509</v>
      </c>
      <c r="B2586" s="513" t="str">
        <f>$B$3</f>
        <v>OPTIMIZACIÓN Y MEJORAMIENTO DE LOS SISTEMAS DE ACUEDUCTO EN EL ÁREA RURAL DEL MUNICIPIO DE TUNJA-BOYACÁ</v>
      </c>
      <c r="C2586" s="514"/>
      <c r="D2586" s="514"/>
      <c r="E2586" s="514"/>
      <c r="F2586" s="514"/>
      <c r="G2586" s="514"/>
      <c r="H2586" s="514"/>
      <c r="I2586" s="514"/>
      <c r="J2586" s="514"/>
      <c r="K2586" s="515"/>
      <c r="L2586" s="193"/>
      <c r="M2586" s="193"/>
      <c r="N2586" s="193"/>
      <c r="O2586" s="193"/>
      <c r="P2586" s="193"/>
      <c r="Q2586" s="193"/>
      <c r="R2586" s="193"/>
      <c r="S2586" s="193"/>
      <c r="T2586" s="193"/>
      <c r="U2586" s="193"/>
      <c r="V2586" s="193"/>
    </row>
    <row r="2587" spans="1:22" ht="12.75" customHeight="1">
      <c r="A2587" s="516" t="s">
        <v>510</v>
      </c>
      <c r="B2587" s="517"/>
      <c r="C2587" s="518"/>
      <c r="D2587" s="519"/>
      <c r="E2587" s="519"/>
      <c r="F2587" s="517"/>
      <c r="G2587" s="520" t="s">
        <v>511</v>
      </c>
      <c r="H2587" s="517"/>
      <c r="I2587" s="520"/>
      <c r="J2587" s="519"/>
      <c r="K2587" s="521"/>
      <c r="L2587" s="193"/>
      <c r="M2587" s="193"/>
      <c r="N2587" s="193"/>
      <c r="O2587" s="193"/>
      <c r="P2587" s="193"/>
      <c r="Q2587" s="193"/>
      <c r="R2587" s="193"/>
      <c r="S2587" s="193"/>
      <c r="T2587" s="193"/>
      <c r="U2587" s="193"/>
      <c r="V2587" s="193"/>
    </row>
    <row r="2588" spans="1:22" ht="39.75" customHeight="1" thickBot="1">
      <c r="A2588" s="196" t="s">
        <v>8</v>
      </c>
      <c r="B2588" s="522" t="s">
        <v>402</v>
      </c>
      <c r="C2588" s="523"/>
      <c r="D2588" s="524" t="s">
        <v>10</v>
      </c>
      <c r="E2588" s="525"/>
      <c r="F2588" s="523"/>
      <c r="G2588" s="526" t="s">
        <v>265</v>
      </c>
      <c r="H2588" s="525"/>
      <c r="I2588" s="525"/>
      <c r="J2588" s="197" t="s">
        <v>9</v>
      </c>
      <c r="K2588" s="198" t="s">
        <v>9</v>
      </c>
      <c r="L2588" s="193"/>
      <c r="M2588" s="193"/>
      <c r="N2588" s="193"/>
      <c r="O2588" s="193"/>
      <c r="P2588" s="193"/>
      <c r="Q2588" s="193"/>
      <c r="R2588" s="193"/>
      <c r="S2588" s="193"/>
      <c r="T2588" s="193"/>
      <c r="U2588" s="193"/>
      <c r="V2588" s="193"/>
    </row>
    <row r="2589" spans="1:22" ht="12.75" customHeight="1">
      <c r="A2589" s="527" t="s">
        <v>512</v>
      </c>
      <c r="B2589" s="528"/>
      <c r="C2589" s="531" t="s">
        <v>5</v>
      </c>
      <c r="D2589" s="533" t="s">
        <v>513</v>
      </c>
      <c r="E2589" s="534"/>
      <c r="F2589" s="530"/>
      <c r="G2589" s="531" t="s">
        <v>11</v>
      </c>
      <c r="H2589" s="535" t="s">
        <v>514</v>
      </c>
      <c r="I2589" s="511"/>
      <c r="J2589" s="511"/>
      <c r="K2589" s="512"/>
      <c r="L2589" s="193"/>
      <c r="M2589" s="193"/>
      <c r="N2589" s="193"/>
      <c r="O2589" s="193"/>
      <c r="P2589" s="193"/>
      <c r="Q2589" s="193"/>
      <c r="R2589" s="193"/>
      <c r="S2589" s="193"/>
      <c r="T2589" s="193"/>
      <c r="U2589" s="193"/>
      <c r="V2589" s="193"/>
    </row>
    <row r="2590" spans="1:22" ht="12.75" customHeight="1">
      <c r="A2590" s="510"/>
      <c r="B2590" s="528"/>
      <c r="C2590" s="558"/>
      <c r="D2590" s="226" t="s">
        <v>515</v>
      </c>
      <c r="E2590" s="226" t="s">
        <v>539</v>
      </c>
      <c r="F2590" s="226" t="s">
        <v>540</v>
      </c>
      <c r="G2590" s="558"/>
      <c r="H2590" s="536"/>
      <c r="I2590" s="534"/>
      <c r="J2590" s="534"/>
      <c r="K2590" s="537"/>
      <c r="L2590" s="193"/>
      <c r="M2590" s="193"/>
      <c r="N2590" s="193"/>
      <c r="O2590" s="193"/>
      <c r="P2590" s="193"/>
      <c r="Q2590" s="193"/>
      <c r="R2590" s="193"/>
      <c r="S2590" s="193"/>
      <c r="T2590" s="193"/>
      <c r="U2590" s="193"/>
      <c r="V2590" s="193"/>
    </row>
    <row r="2591" spans="1:22" ht="12.75" customHeight="1">
      <c r="A2591" s="565" t="s">
        <v>541</v>
      </c>
      <c r="B2591" s="562"/>
      <c r="C2591" s="209">
        <v>15</v>
      </c>
      <c r="D2591" s="208"/>
      <c r="E2591" s="210"/>
      <c r="F2591" s="229"/>
      <c r="G2591" s="237">
        <f>C2591</f>
        <v>15</v>
      </c>
      <c r="H2591" s="206"/>
      <c r="I2591" s="206"/>
      <c r="J2591" s="206"/>
      <c r="K2591" s="207"/>
      <c r="L2591" s="193"/>
      <c r="M2591" s="193"/>
      <c r="N2591" s="193"/>
      <c r="O2591" s="193"/>
      <c r="P2591" s="193"/>
      <c r="Q2591" s="193"/>
      <c r="R2591" s="193"/>
      <c r="S2591" s="193"/>
      <c r="T2591" s="193"/>
      <c r="U2591" s="193"/>
      <c r="V2591" s="193"/>
    </row>
    <row r="2592" spans="1:22" ht="12.75" customHeight="1">
      <c r="A2592" s="561"/>
      <c r="B2592" s="562"/>
      <c r="C2592" s="209"/>
      <c r="D2592" s="208"/>
      <c r="E2592" s="210"/>
      <c r="F2592" s="229"/>
      <c r="G2592" s="237"/>
      <c r="H2592" s="206"/>
      <c r="I2592" s="206"/>
      <c r="J2592" s="206"/>
      <c r="K2592" s="207"/>
      <c r="L2592" s="193"/>
      <c r="M2592" s="193"/>
      <c r="N2592" s="193"/>
      <c r="O2592" s="193"/>
      <c r="P2592" s="193"/>
      <c r="Q2592" s="193"/>
      <c r="R2592" s="193"/>
      <c r="S2592" s="193"/>
      <c r="T2592" s="193"/>
      <c r="U2592" s="193"/>
      <c r="V2592" s="193"/>
    </row>
    <row r="2593" spans="1:22" ht="12.75" customHeight="1">
      <c r="A2593" s="561"/>
      <c r="B2593" s="562"/>
      <c r="C2593" s="209"/>
      <c r="D2593" s="208"/>
      <c r="E2593" s="210"/>
      <c r="F2593" s="229"/>
      <c r="G2593" s="237"/>
      <c r="H2593" s="206"/>
      <c r="I2593" s="206"/>
      <c r="J2593" s="206"/>
      <c r="K2593" s="207"/>
      <c r="L2593" s="193"/>
      <c r="M2593" s="193"/>
      <c r="N2593" s="193"/>
      <c r="O2593" s="193"/>
      <c r="P2593" s="193"/>
      <c r="Q2593" s="193"/>
      <c r="R2593" s="193"/>
      <c r="S2593" s="193"/>
      <c r="T2593" s="193"/>
      <c r="U2593" s="193"/>
      <c r="V2593" s="193"/>
    </row>
    <row r="2594" spans="1:22" ht="15" customHeight="1">
      <c r="A2594" s="540"/>
      <c r="B2594" s="559"/>
      <c r="C2594" s="209"/>
      <c r="D2594" s="239"/>
      <c r="E2594" s="239"/>
      <c r="F2594" s="239"/>
      <c r="G2594" s="237"/>
      <c r="K2594" s="207"/>
    </row>
    <row r="2595" spans="1:22" ht="12.75" customHeight="1" thickBot="1">
      <c r="A2595" s="541" t="s">
        <v>11</v>
      </c>
      <c r="B2595" s="534"/>
      <c r="C2595" s="534"/>
      <c r="D2595" s="534"/>
      <c r="E2595" s="534"/>
      <c r="F2595" s="530"/>
      <c r="G2595" s="253">
        <f>ROUNDUP((SUM(G2591:G2594)),2)</f>
        <v>15</v>
      </c>
      <c r="H2595" s="199"/>
      <c r="I2595" s="212"/>
      <c r="J2595" s="212"/>
      <c r="K2595" s="213"/>
      <c r="L2595" s="193"/>
      <c r="N2595" s="193"/>
      <c r="O2595" s="193"/>
      <c r="P2595" s="193"/>
      <c r="Q2595" s="193"/>
      <c r="R2595" s="193"/>
      <c r="S2595" s="193"/>
      <c r="T2595" s="193"/>
      <c r="U2595" s="193"/>
      <c r="V2595" s="193"/>
    </row>
    <row r="2596" spans="1:22" ht="12.75" customHeight="1" thickBot="1">
      <c r="A2596" s="542"/>
      <c r="B2596" s="543"/>
      <c r="C2596" s="543"/>
      <c r="D2596" s="543"/>
      <c r="E2596" s="543"/>
      <c r="F2596" s="543"/>
      <c r="G2596" s="543"/>
      <c r="H2596" s="543"/>
      <c r="I2596" s="543"/>
      <c r="J2596" s="543"/>
      <c r="K2596" s="544"/>
      <c r="L2596" s="193"/>
      <c r="M2596" s="193"/>
      <c r="N2596" s="193"/>
      <c r="O2596" s="193"/>
      <c r="P2596" s="193"/>
      <c r="Q2596" s="193"/>
      <c r="R2596" s="193"/>
      <c r="S2596" s="193"/>
      <c r="T2596" s="193"/>
      <c r="U2596" s="193"/>
      <c r="V2596" s="193"/>
    </row>
    <row r="2597" spans="1:22" ht="12.75" customHeight="1">
      <c r="A2597" s="214"/>
      <c r="B2597" s="215"/>
      <c r="C2597" s="215"/>
      <c r="D2597" s="215"/>
      <c r="E2597" s="215"/>
      <c r="F2597" s="215"/>
      <c r="G2597" s="215"/>
      <c r="H2597" s="215"/>
      <c r="I2597" s="215"/>
      <c r="J2597" s="215"/>
      <c r="K2597" s="216"/>
      <c r="L2597" s="193"/>
      <c r="M2597" s="193"/>
      <c r="N2597" s="193"/>
      <c r="O2597" s="193"/>
      <c r="P2597" s="193"/>
      <c r="Q2597" s="193"/>
      <c r="R2597" s="193"/>
      <c r="S2597" s="193"/>
      <c r="T2597" s="193"/>
      <c r="U2597" s="193"/>
      <c r="V2597" s="193"/>
    </row>
    <row r="2598" spans="1:22" ht="50.25" customHeight="1">
      <c r="A2598" s="545"/>
      <c r="B2598" s="546"/>
      <c r="C2598" s="546"/>
      <c r="D2598" s="546"/>
      <c r="E2598" s="546"/>
      <c r="F2598" s="546"/>
      <c r="G2598" s="546"/>
      <c r="H2598" s="546"/>
      <c r="I2598" s="546"/>
      <c r="J2598" s="193"/>
      <c r="K2598" s="217"/>
      <c r="L2598" s="193"/>
      <c r="M2598" s="193"/>
      <c r="N2598" s="193"/>
      <c r="O2598" s="193"/>
      <c r="P2598" s="193"/>
      <c r="Q2598" s="193"/>
      <c r="R2598" s="193"/>
      <c r="S2598" s="193"/>
      <c r="T2598" s="193"/>
      <c r="U2598" s="193"/>
      <c r="V2598" s="193"/>
    </row>
    <row r="2599" spans="1:22" ht="12.75" customHeight="1">
      <c r="A2599" s="547" t="s">
        <v>519</v>
      </c>
      <c r="B2599" s="546"/>
      <c r="C2599" s="546"/>
      <c r="D2599" s="219"/>
      <c r="E2599" s="219"/>
      <c r="F2599" s="548" t="s">
        <v>519</v>
      </c>
      <c r="G2599" s="546"/>
      <c r="H2599" s="546"/>
      <c r="I2599" s="219"/>
      <c r="J2599" s="193"/>
      <c r="K2599" s="217"/>
      <c r="L2599" s="193"/>
      <c r="M2599" s="193"/>
      <c r="N2599" s="193"/>
      <c r="O2599" s="193"/>
      <c r="P2599" s="193"/>
      <c r="Q2599" s="193"/>
      <c r="R2599" s="193"/>
      <c r="S2599" s="193"/>
      <c r="T2599" s="193"/>
      <c r="U2599" s="193"/>
      <c r="V2599" s="193"/>
    </row>
    <row r="2600" spans="1:22" ht="12.6" customHeight="1" thickBot="1">
      <c r="A2600" s="549" t="s">
        <v>520</v>
      </c>
      <c r="B2600" s="550"/>
      <c r="C2600" s="550"/>
      <c r="D2600" s="220"/>
      <c r="E2600" s="220"/>
      <c r="F2600" s="551" t="s">
        <v>520</v>
      </c>
      <c r="G2600" s="550"/>
      <c r="H2600" s="550"/>
      <c r="I2600" s="220"/>
      <c r="J2600" s="221"/>
      <c r="K2600" s="222"/>
      <c r="L2600" s="193"/>
      <c r="M2600" s="193"/>
      <c r="N2600" s="193"/>
      <c r="O2600" s="193"/>
      <c r="P2600" s="193"/>
      <c r="Q2600" s="193"/>
      <c r="R2600" s="193"/>
      <c r="S2600" s="193"/>
      <c r="T2600" s="193"/>
      <c r="U2600" s="193"/>
      <c r="V2600" s="193"/>
    </row>
    <row r="2601" spans="1:22" ht="12.75" customHeight="1">
      <c r="A2601" s="507" t="s">
        <v>508</v>
      </c>
      <c r="B2601" s="508"/>
      <c r="C2601" s="508"/>
      <c r="D2601" s="508"/>
      <c r="E2601" s="508"/>
      <c r="F2601" s="508"/>
      <c r="G2601" s="508"/>
      <c r="H2601" s="508"/>
      <c r="I2601" s="508"/>
      <c r="J2601" s="508"/>
      <c r="K2601" s="509"/>
      <c r="L2601" s="193"/>
      <c r="M2601" s="193"/>
      <c r="N2601" s="193"/>
      <c r="O2601" s="193"/>
      <c r="P2601" s="193"/>
      <c r="Q2601" s="193"/>
      <c r="R2601" s="193"/>
      <c r="S2601" s="193"/>
      <c r="T2601" s="193"/>
      <c r="U2601" s="193"/>
      <c r="V2601" s="193"/>
    </row>
    <row r="2602" spans="1:22" ht="12.75" customHeight="1" thickBot="1">
      <c r="A2602" s="510"/>
      <c r="B2602" s="511"/>
      <c r="C2602" s="511"/>
      <c r="D2602" s="511"/>
      <c r="E2602" s="511"/>
      <c r="F2602" s="511"/>
      <c r="G2602" s="511"/>
      <c r="H2602" s="511"/>
      <c r="I2602" s="511"/>
      <c r="J2602" s="511"/>
      <c r="K2602" s="512"/>
      <c r="L2602" s="193"/>
      <c r="M2602" s="193"/>
      <c r="N2602" s="193"/>
      <c r="O2602" s="193"/>
      <c r="P2602" s="193"/>
      <c r="Q2602" s="193"/>
      <c r="R2602" s="193"/>
      <c r="S2602" s="193"/>
      <c r="T2602" s="193"/>
      <c r="U2602" s="193"/>
      <c r="V2602" s="193"/>
    </row>
    <row r="2603" spans="1:22" ht="42" customHeight="1">
      <c r="A2603" s="195" t="s">
        <v>509</v>
      </c>
      <c r="B2603" s="513" t="str">
        <f>$B$3</f>
        <v>OPTIMIZACIÓN Y MEJORAMIENTO DE LOS SISTEMAS DE ACUEDUCTO EN EL ÁREA RURAL DEL MUNICIPIO DE TUNJA-BOYACÁ</v>
      </c>
      <c r="C2603" s="514"/>
      <c r="D2603" s="514"/>
      <c r="E2603" s="514"/>
      <c r="F2603" s="514"/>
      <c r="G2603" s="514"/>
      <c r="H2603" s="514"/>
      <c r="I2603" s="514"/>
      <c r="J2603" s="514"/>
      <c r="K2603" s="515"/>
      <c r="L2603" s="193"/>
      <c r="M2603" s="193"/>
      <c r="N2603" s="193"/>
      <c r="O2603" s="193"/>
      <c r="P2603" s="193"/>
      <c r="Q2603" s="193"/>
      <c r="R2603" s="193"/>
      <c r="S2603" s="193"/>
      <c r="T2603" s="193"/>
      <c r="U2603" s="193"/>
      <c r="V2603" s="193"/>
    </row>
    <row r="2604" spans="1:22" ht="12.75" customHeight="1">
      <c r="A2604" s="516" t="s">
        <v>510</v>
      </c>
      <c r="B2604" s="517"/>
      <c r="C2604" s="518"/>
      <c r="D2604" s="519"/>
      <c r="E2604" s="519"/>
      <c r="F2604" s="517"/>
      <c r="G2604" s="520" t="s">
        <v>511</v>
      </c>
      <c r="H2604" s="517"/>
      <c r="I2604" s="520"/>
      <c r="J2604" s="519"/>
      <c r="K2604" s="521"/>
      <c r="L2604" s="193"/>
      <c r="M2604" s="193"/>
      <c r="N2604" s="193"/>
      <c r="O2604" s="193"/>
      <c r="P2604" s="193"/>
      <c r="Q2604" s="193"/>
      <c r="R2604" s="193"/>
      <c r="S2604" s="193"/>
      <c r="T2604" s="193"/>
      <c r="U2604" s="193"/>
      <c r="V2604" s="193"/>
    </row>
    <row r="2605" spans="1:22" ht="39.75" customHeight="1" thickBot="1">
      <c r="A2605" s="196" t="s">
        <v>8</v>
      </c>
      <c r="B2605" s="522" t="s">
        <v>403</v>
      </c>
      <c r="C2605" s="523"/>
      <c r="D2605" s="524" t="s">
        <v>10</v>
      </c>
      <c r="E2605" s="525"/>
      <c r="F2605" s="523"/>
      <c r="G2605" s="526" t="s">
        <v>423</v>
      </c>
      <c r="H2605" s="525"/>
      <c r="I2605" s="525"/>
      <c r="J2605" s="197" t="s">
        <v>9</v>
      </c>
      <c r="K2605" s="198" t="s">
        <v>9</v>
      </c>
      <c r="L2605" s="193"/>
      <c r="M2605" s="193"/>
      <c r="N2605" s="193"/>
      <c r="O2605" s="193"/>
      <c r="P2605" s="193"/>
      <c r="Q2605" s="193"/>
      <c r="R2605" s="193"/>
      <c r="S2605" s="193"/>
      <c r="T2605" s="193"/>
      <c r="U2605" s="193"/>
      <c r="V2605" s="193"/>
    </row>
    <row r="2606" spans="1:22" ht="12.75" customHeight="1">
      <c r="A2606" s="527" t="s">
        <v>512</v>
      </c>
      <c r="B2606" s="528"/>
      <c r="C2606" s="531" t="s">
        <v>5</v>
      </c>
      <c r="D2606" s="533" t="s">
        <v>513</v>
      </c>
      <c r="E2606" s="534"/>
      <c r="F2606" s="530"/>
      <c r="G2606" s="531" t="s">
        <v>11</v>
      </c>
      <c r="H2606" s="535" t="s">
        <v>514</v>
      </c>
      <c r="I2606" s="511"/>
      <c r="J2606" s="511"/>
      <c r="K2606" s="512"/>
      <c r="L2606" s="193"/>
      <c r="M2606" s="193"/>
      <c r="N2606" s="193"/>
      <c r="O2606" s="193"/>
      <c r="P2606" s="193"/>
      <c r="Q2606" s="193"/>
      <c r="R2606" s="193"/>
      <c r="S2606" s="193"/>
      <c r="T2606" s="193"/>
      <c r="U2606" s="193"/>
      <c r="V2606" s="193"/>
    </row>
    <row r="2607" spans="1:22" ht="12.75" customHeight="1">
      <c r="A2607" s="510"/>
      <c r="B2607" s="528"/>
      <c r="C2607" s="558"/>
      <c r="D2607" s="226" t="s">
        <v>515</v>
      </c>
      <c r="E2607" s="226" t="s">
        <v>539</v>
      </c>
      <c r="F2607" s="226" t="s">
        <v>540</v>
      </c>
      <c r="G2607" s="558"/>
      <c r="H2607" s="536"/>
      <c r="I2607" s="534"/>
      <c r="J2607" s="534"/>
      <c r="K2607" s="537"/>
      <c r="L2607" s="193"/>
      <c r="M2607" s="193"/>
      <c r="N2607" s="193"/>
      <c r="O2607" s="193"/>
      <c r="P2607" s="193"/>
      <c r="Q2607" s="193"/>
      <c r="R2607" s="193"/>
      <c r="S2607" s="193"/>
      <c r="T2607" s="193"/>
      <c r="U2607" s="193"/>
      <c r="V2607" s="193"/>
    </row>
    <row r="2608" spans="1:22" ht="12.75" customHeight="1">
      <c r="A2608" s="565" t="s">
        <v>591</v>
      </c>
      <c r="B2608" s="562"/>
      <c r="C2608" s="209">
        <v>6</v>
      </c>
      <c r="D2608" s="208"/>
      <c r="E2608" s="210"/>
      <c r="F2608" s="229"/>
      <c r="G2608" s="237">
        <f>C2608</f>
        <v>6</v>
      </c>
      <c r="H2608" s="206"/>
      <c r="I2608" s="206"/>
      <c r="J2608" s="206"/>
      <c r="K2608" s="207"/>
      <c r="L2608" s="193"/>
      <c r="M2608" s="193"/>
      <c r="N2608" s="193"/>
      <c r="O2608" s="193"/>
      <c r="P2608" s="193"/>
      <c r="Q2608" s="193"/>
      <c r="R2608" s="193"/>
      <c r="S2608" s="193"/>
      <c r="T2608" s="193"/>
      <c r="U2608" s="193"/>
      <c r="V2608" s="193"/>
    </row>
    <row r="2609" spans="1:22" ht="12.75" customHeight="1">
      <c r="A2609" s="561"/>
      <c r="B2609" s="562"/>
      <c r="C2609" s="209"/>
      <c r="D2609" s="208"/>
      <c r="E2609" s="210"/>
      <c r="F2609" s="229"/>
      <c r="G2609" s="237"/>
      <c r="H2609" s="206"/>
      <c r="I2609" s="206"/>
      <c r="J2609" s="206"/>
      <c r="K2609" s="207"/>
      <c r="L2609" s="193"/>
      <c r="M2609" s="193"/>
      <c r="N2609" s="193"/>
      <c r="O2609" s="193"/>
      <c r="P2609" s="193"/>
      <c r="Q2609" s="193"/>
      <c r="R2609" s="193"/>
      <c r="S2609" s="193"/>
      <c r="T2609" s="193"/>
      <c r="U2609" s="193"/>
      <c r="V2609" s="193"/>
    </row>
    <row r="2610" spans="1:22" ht="12.75" customHeight="1">
      <c r="A2610" s="561"/>
      <c r="B2610" s="562"/>
      <c r="C2610" s="209"/>
      <c r="D2610" s="208"/>
      <c r="E2610" s="210"/>
      <c r="F2610" s="229"/>
      <c r="G2610" s="237"/>
      <c r="H2610" s="206"/>
      <c r="I2610" s="206"/>
      <c r="J2610" s="206"/>
      <c r="K2610" s="207"/>
      <c r="L2610" s="193"/>
      <c r="M2610" s="193"/>
      <c r="N2610" s="193"/>
      <c r="O2610" s="193"/>
      <c r="P2610" s="193"/>
      <c r="Q2610" s="193"/>
      <c r="R2610" s="193"/>
      <c r="S2610" s="193"/>
      <c r="T2610" s="193"/>
      <c r="U2610" s="193"/>
      <c r="V2610" s="193"/>
    </row>
    <row r="2611" spans="1:22" ht="15" customHeight="1">
      <c r="A2611" s="540"/>
      <c r="B2611" s="559"/>
      <c r="C2611" s="209"/>
      <c r="D2611" s="239"/>
      <c r="E2611" s="239"/>
      <c r="F2611" s="239"/>
      <c r="G2611" s="237"/>
      <c r="K2611" s="207"/>
    </row>
    <row r="2612" spans="1:22" ht="12.75" customHeight="1" thickBot="1">
      <c r="A2612" s="541" t="s">
        <v>11</v>
      </c>
      <c r="B2612" s="534"/>
      <c r="C2612" s="534"/>
      <c r="D2612" s="534"/>
      <c r="E2612" s="534"/>
      <c r="F2612" s="530"/>
      <c r="G2612" s="253">
        <f>ROUNDUP((SUM(G2608:G2611)),2)</f>
        <v>6</v>
      </c>
      <c r="H2612" s="199"/>
      <c r="I2612" s="212"/>
      <c r="J2612" s="212"/>
      <c r="K2612" s="213"/>
      <c r="L2612" s="193"/>
      <c r="N2612" s="193"/>
      <c r="O2612" s="193"/>
      <c r="P2612" s="193"/>
      <c r="Q2612" s="193"/>
      <c r="R2612" s="193"/>
      <c r="S2612" s="193"/>
      <c r="T2612" s="193"/>
      <c r="U2612" s="193"/>
      <c r="V2612" s="193"/>
    </row>
    <row r="2613" spans="1:22" ht="12.75" customHeight="1" thickBot="1">
      <c r="A2613" s="542"/>
      <c r="B2613" s="543"/>
      <c r="C2613" s="543"/>
      <c r="D2613" s="543"/>
      <c r="E2613" s="543"/>
      <c r="F2613" s="543"/>
      <c r="G2613" s="543"/>
      <c r="H2613" s="543"/>
      <c r="I2613" s="543"/>
      <c r="J2613" s="543"/>
      <c r="K2613" s="544"/>
      <c r="L2613" s="193"/>
      <c r="M2613" s="193"/>
      <c r="N2613" s="193"/>
      <c r="O2613" s="193"/>
      <c r="P2613" s="193"/>
      <c r="Q2613" s="193"/>
      <c r="R2613" s="193"/>
      <c r="S2613" s="193"/>
      <c r="T2613" s="193"/>
      <c r="U2613" s="193"/>
      <c r="V2613" s="193"/>
    </row>
    <row r="2614" spans="1:22" ht="12.75" customHeight="1">
      <c r="A2614" s="214"/>
      <c r="B2614" s="215"/>
      <c r="C2614" s="215"/>
      <c r="D2614" s="215"/>
      <c r="E2614" s="215"/>
      <c r="F2614" s="215"/>
      <c r="G2614" s="215"/>
      <c r="H2614" s="215"/>
      <c r="I2614" s="215"/>
      <c r="J2614" s="215"/>
      <c r="K2614" s="216"/>
      <c r="L2614" s="193"/>
      <c r="M2614" s="193"/>
      <c r="N2614" s="193"/>
      <c r="O2614" s="193"/>
      <c r="P2614" s="193"/>
      <c r="Q2614" s="193"/>
      <c r="R2614" s="193"/>
      <c r="S2614" s="193"/>
      <c r="T2614" s="193"/>
      <c r="U2614" s="193"/>
      <c r="V2614" s="193"/>
    </row>
    <row r="2615" spans="1:22" ht="50.25" customHeight="1">
      <c r="A2615" s="545"/>
      <c r="B2615" s="546"/>
      <c r="C2615" s="546"/>
      <c r="D2615" s="546"/>
      <c r="E2615" s="546"/>
      <c r="F2615" s="546"/>
      <c r="G2615" s="546"/>
      <c r="H2615" s="546"/>
      <c r="I2615" s="546"/>
      <c r="J2615" s="193"/>
      <c r="K2615" s="217"/>
      <c r="L2615" s="193"/>
      <c r="M2615" s="193"/>
      <c r="N2615" s="193"/>
      <c r="O2615" s="193"/>
      <c r="P2615" s="193"/>
      <c r="Q2615" s="193"/>
      <c r="R2615" s="193"/>
      <c r="S2615" s="193"/>
      <c r="T2615" s="193"/>
      <c r="U2615" s="193"/>
      <c r="V2615" s="193"/>
    </row>
    <row r="2616" spans="1:22" ht="12.75" customHeight="1">
      <c r="A2616" s="547" t="s">
        <v>519</v>
      </c>
      <c r="B2616" s="546"/>
      <c r="C2616" s="546"/>
      <c r="D2616" s="219"/>
      <c r="E2616" s="219"/>
      <c r="F2616" s="548" t="s">
        <v>519</v>
      </c>
      <c r="G2616" s="546"/>
      <c r="H2616" s="546"/>
      <c r="I2616" s="219"/>
      <c r="J2616" s="193"/>
      <c r="K2616" s="217"/>
      <c r="L2616" s="193"/>
      <c r="M2616" s="193"/>
      <c r="N2616" s="193"/>
      <c r="O2616" s="193"/>
      <c r="P2616" s="193"/>
      <c r="Q2616" s="193"/>
      <c r="R2616" s="193"/>
      <c r="S2616" s="193"/>
      <c r="T2616" s="193"/>
      <c r="U2616" s="193"/>
      <c r="V2616" s="193"/>
    </row>
    <row r="2617" spans="1:22" ht="12.6" customHeight="1" thickBot="1">
      <c r="A2617" s="549" t="s">
        <v>520</v>
      </c>
      <c r="B2617" s="550"/>
      <c r="C2617" s="550"/>
      <c r="D2617" s="220"/>
      <c r="E2617" s="220"/>
      <c r="F2617" s="551" t="s">
        <v>520</v>
      </c>
      <c r="G2617" s="550"/>
      <c r="H2617" s="550"/>
      <c r="I2617" s="220"/>
      <c r="J2617" s="221"/>
      <c r="K2617" s="222"/>
      <c r="L2617" s="193"/>
      <c r="M2617" s="193"/>
      <c r="N2617" s="193"/>
      <c r="O2617" s="193"/>
      <c r="P2617" s="193"/>
      <c r="Q2617" s="193"/>
      <c r="R2617" s="193"/>
      <c r="S2617" s="193"/>
      <c r="T2617" s="193"/>
      <c r="U2617" s="193"/>
      <c r="V2617" s="193"/>
    </row>
    <row r="2618" spans="1:22" ht="12.75" customHeight="1">
      <c r="A2618" s="507" t="s">
        <v>508</v>
      </c>
      <c r="B2618" s="508"/>
      <c r="C2618" s="508"/>
      <c r="D2618" s="508"/>
      <c r="E2618" s="508"/>
      <c r="F2618" s="508"/>
      <c r="G2618" s="508"/>
      <c r="H2618" s="508"/>
      <c r="I2618" s="508"/>
      <c r="J2618" s="508"/>
      <c r="K2618" s="509"/>
      <c r="L2618" s="193"/>
      <c r="M2618" s="193"/>
      <c r="N2618" s="193"/>
      <c r="O2618" s="193"/>
      <c r="P2618" s="193"/>
      <c r="Q2618" s="193"/>
      <c r="R2618" s="193"/>
      <c r="S2618" s="193"/>
      <c r="T2618" s="193"/>
      <c r="U2618" s="193"/>
      <c r="V2618" s="193"/>
    </row>
    <row r="2619" spans="1:22" ht="12.75" customHeight="1" thickBot="1">
      <c r="A2619" s="510"/>
      <c r="B2619" s="511"/>
      <c r="C2619" s="511"/>
      <c r="D2619" s="511"/>
      <c r="E2619" s="511"/>
      <c r="F2619" s="511"/>
      <c r="G2619" s="511"/>
      <c r="H2619" s="511"/>
      <c r="I2619" s="511"/>
      <c r="J2619" s="511"/>
      <c r="K2619" s="512"/>
      <c r="L2619" s="193"/>
      <c r="M2619" s="193"/>
      <c r="N2619" s="193"/>
      <c r="O2619" s="193"/>
      <c r="P2619" s="193"/>
      <c r="Q2619" s="193"/>
      <c r="R2619" s="193"/>
      <c r="S2619" s="193"/>
      <c r="T2619" s="193"/>
      <c r="U2619" s="193"/>
      <c r="V2619" s="193"/>
    </row>
    <row r="2620" spans="1:22" ht="42" customHeight="1">
      <c r="A2620" s="195" t="s">
        <v>509</v>
      </c>
      <c r="B2620" s="513" t="str">
        <f>$B$3</f>
        <v>OPTIMIZACIÓN Y MEJORAMIENTO DE LOS SISTEMAS DE ACUEDUCTO EN EL ÁREA RURAL DEL MUNICIPIO DE TUNJA-BOYACÁ</v>
      </c>
      <c r="C2620" s="514"/>
      <c r="D2620" s="514"/>
      <c r="E2620" s="514"/>
      <c r="F2620" s="514"/>
      <c r="G2620" s="514"/>
      <c r="H2620" s="514"/>
      <c r="I2620" s="514"/>
      <c r="J2620" s="514"/>
      <c r="K2620" s="515"/>
      <c r="L2620" s="193"/>
      <c r="M2620" s="193"/>
      <c r="N2620" s="193"/>
      <c r="O2620" s="193"/>
      <c r="P2620" s="193"/>
      <c r="Q2620" s="193"/>
      <c r="R2620" s="193"/>
      <c r="S2620" s="193"/>
      <c r="T2620" s="193"/>
      <c r="U2620" s="193"/>
      <c r="V2620" s="193"/>
    </row>
    <row r="2621" spans="1:22" ht="12.75" customHeight="1">
      <c r="A2621" s="516" t="s">
        <v>510</v>
      </c>
      <c r="B2621" s="517"/>
      <c r="C2621" s="518"/>
      <c r="D2621" s="519"/>
      <c r="E2621" s="519"/>
      <c r="F2621" s="517"/>
      <c r="G2621" s="520" t="s">
        <v>511</v>
      </c>
      <c r="H2621" s="517"/>
      <c r="I2621" s="520"/>
      <c r="J2621" s="519"/>
      <c r="K2621" s="521"/>
      <c r="L2621" s="193"/>
      <c r="M2621" s="193"/>
      <c r="N2621" s="193"/>
      <c r="O2621" s="193"/>
      <c r="P2621" s="193"/>
      <c r="Q2621" s="193"/>
      <c r="R2621" s="193"/>
      <c r="S2621" s="193"/>
      <c r="T2621" s="193"/>
      <c r="U2621" s="193"/>
      <c r="V2621" s="193"/>
    </row>
    <row r="2622" spans="1:22" ht="39.75" customHeight="1" thickBot="1">
      <c r="A2622" s="196" t="s">
        <v>8</v>
      </c>
      <c r="B2622" s="522" t="s">
        <v>404</v>
      </c>
      <c r="C2622" s="523"/>
      <c r="D2622" s="524" t="s">
        <v>10</v>
      </c>
      <c r="E2622" s="525"/>
      <c r="F2622" s="523"/>
      <c r="G2622" s="526" t="s">
        <v>592</v>
      </c>
      <c r="H2622" s="525"/>
      <c r="I2622" s="525"/>
      <c r="J2622" s="197" t="s">
        <v>9</v>
      </c>
      <c r="K2622" s="198" t="s">
        <v>9</v>
      </c>
      <c r="L2622" s="193"/>
      <c r="M2622" s="193"/>
      <c r="N2622" s="193"/>
      <c r="O2622" s="193"/>
      <c r="P2622" s="193"/>
      <c r="Q2622" s="193"/>
      <c r="R2622" s="193"/>
      <c r="S2622" s="193"/>
      <c r="T2622" s="193"/>
      <c r="U2622" s="193"/>
      <c r="V2622" s="193"/>
    </row>
    <row r="2623" spans="1:22" ht="12.75" customHeight="1">
      <c r="A2623" s="527" t="s">
        <v>512</v>
      </c>
      <c r="B2623" s="528"/>
      <c r="C2623" s="531" t="s">
        <v>5</v>
      </c>
      <c r="D2623" s="533" t="s">
        <v>513</v>
      </c>
      <c r="E2623" s="534"/>
      <c r="F2623" s="530"/>
      <c r="G2623" s="531" t="s">
        <v>11</v>
      </c>
      <c r="H2623" s="535" t="s">
        <v>514</v>
      </c>
      <c r="I2623" s="511"/>
      <c r="J2623" s="511"/>
      <c r="K2623" s="512"/>
      <c r="L2623" s="193"/>
      <c r="M2623" s="193"/>
      <c r="N2623" s="193"/>
      <c r="O2623" s="193"/>
      <c r="P2623" s="193"/>
      <c r="Q2623" s="193"/>
      <c r="R2623" s="193"/>
      <c r="S2623" s="193"/>
      <c r="T2623" s="193"/>
      <c r="U2623" s="193"/>
      <c r="V2623" s="193"/>
    </row>
    <row r="2624" spans="1:22" ht="12.75" customHeight="1">
      <c r="A2624" s="510"/>
      <c r="B2624" s="528"/>
      <c r="C2624" s="558"/>
      <c r="D2624" s="226" t="s">
        <v>542</v>
      </c>
      <c r="E2624" s="226" t="s">
        <v>516</v>
      </c>
      <c r="F2624" s="226" t="s">
        <v>517</v>
      </c>
      <c r="G2624" s="558"/>
      <c r="H2624" s="536"/>
      <c r="I2624" s="534"/>
      <c r="J2624" s="534"/>
      <c r="K2624" s="537"/>
      <c r="L2624" s="193"/>
      <c r="M2624" s="193"/>
      <c r="N2624" s="193"/>
      <c r="O2624" s="193"/>
      <c r="P2624" s="193"/>
      <c r="Q2624" s="193"/>
      <c r="R2624" s="193"/>
      <c r="S2624" s="193"/>
      <c r="T2624" s="193"/>
      <c r="U2624" s="193"/>
      <c r="V2624" s="193"/>
    </row>
    <row r="2625" spans="1:22" ht="12.75" customHeight="1">
      <c r="A2625" s="257" t="s">
        <v>557</v>
      </c>
      <c r="B2625" s="256"/>
      <c r="C2625" s="209">
        <v>5</v>
      </c>
      <c r="D2625" s="255"/>
      <c r="E2625" s="210"/>
      <c r="F2625" s="211"/>
      <c r="G2625" s="237">
        <f>C2625</f>
        <v>5</v>
      </c>
      <c r="H2625" s="206"/>
      <c r="I2625" s="206"/>
      <c r="J2625" s="206"/>
      <c r="K2625" s="207"/>
      <c r="L2625" s="193"/>
      <c r="M2625" s="193"/>
      <c r="N2625" s="193"/>
      <c r="O2625" s="193"/>
      <c r="P2625" s="193"/>
      <c r="Q2625" s="193"/>
      <c r="R2625" s="193"/>
      <c r="S2625" s="193"/>
      <c r="T2625" s="193"/>
      <c r="U2625" s="193"/>
      <c r="V2625" s="193"/>
    </row>
    <row r="2626" spans="1:22" ht="12.75" customHeight="1">
      <c r="A2626" s="568"/>
      <c r="B2626" s="567"/>
      <c r="C2626" s="209"/>
      <c r="D2626" s="255"/>
      <c r="E2626" s="210"/>
      <c r="F2626" s="211"/>
      <c r="G2626" s="237"/>
      <c r="H2626" s="206"/>
      <c r="I2626" s="206"/>
      <c r="J2626" s="206"/>
      <c r="K2626" s="207"/>
      <c r="L2626" s="193"/>
      <c r="M2626" s="193"/>
      <c r="N2626" s="193"/>
      <c r="O2626" s="193"/>
      <c r="P2626" s="193"/>
      <c r="Q2626" s="193"/>
      <c r="R2626" s="193"/>
      <c r="S2626" s="193"/>
      <c r="T2626" s="193"/>
      <c r="U2626" s="193"/>
      <c r="V2626" s="193"/>
    </row>
    <row r="2627" spans="1:22" ht="12.75" customHeight="1">
      <c r="A2627" s="540"/>
      <c r="B2627" s="559"/>
      <c r="C2627" s="209"/>
      <c r="D2627" s="208"/>
      <c r="E2627" s="210"/>
      <c r="F2627" s="211"/>
      <c r="G2627" s="237"/>
      <c r="H2627" s="206"/>
      <c r="I2627" s="206"/>
      <c r="J2627" s="206"/>
      <c r="K2627" s="207"/>
      <c r="L2627" s="193"/>
      <c r="M2627" s="193"/>
      <c r="N2627" s="193"/>
      <c r="O2627" s="193"/>
      <c r="P2627" s="193"/>
      <c r="Q2627" s="193"/>
      <c r="R2627" s="193"/>
      <c r="S2627" s="193"/>
      <c r="T2627" s="193"/>
      <c r="U2627" s="193"/>
      <c r="V2627" s="193"/>
    </row>
    <row r="2628" spans="1:22" ht="12.75" customHeight="1">
      <c r="A2628" s="540"/>
      <c r="B2628" s="559"/>
      <c r="C2628" s="209"/>
      <c r="D2628" s="208"/>
      <c r="E2628" s="210"/>
      <c r="F2628" s="211"/>
      <c r="G2628" s="237"/>
      <c r="H2628" s="206"/>
      <c r="I2628" s="206"/>
      <c r="J2628" s="206"/>
      <c r="K2628" s="207"/>
      <c r="L2628" s="193"/>
      <c r="M2628" s="193"/>
      <c r="N2628" s="193"/>
      <c r="O2628" s="193"/>
      <c r="P2628" s="193"/>
      <c r="Q2628" s="193"/>
      <c r="R2628" s="193"/>
      <c r="S2628" s="193"/>
      <c r="T2628" s="193"/>
      <c r="U2628" s="193"/>
      <c r="V2628" s="193"/>
    </row>
    <row r="2629" spans="1:22" ht="15" customHeight="1">
      <c r="A2629" s="540"/>
      <c r="B2629" s="559"/>
      <c r="C2629" s="209"/>
      <c r="D2629" s="239"/>
      <c r="E2629" s="239"/>
      <c r="F2629" s="239"/>
      <c r="G2629" s="237"/>
      <c r="K2629" s="207"/>
    </row>
    <row r="2630" spans="1:22" ht="12.75" customHeight="1" thickBot="1">
      <c r="A2630" s="541" t="s">
        <v>11</v>
      </c>
      <c r="B2630" s="534"/>
      <c r="C2630" s="534"/>
      <c r="D2630" s="534"/>
      <c r="E2630" s="534"/>
      <c r="F2630" s="530"/>
      <c r="G2630" s="253">
        <f>ROUNDUP((SUM(G2625:G2629)),2)</f>
        <v>5</v>
      </c>
      <c r="H2630" s="199"/>
      <c r="I2630" s="212"/>
      <c r="J2630" s="212"/>
      <c r="K2630" s="213"/>
      <c r="L2630" s="193"/>
      <c r="N2630" s="193"/>
      <c r="O2630" s="193"/>
      <c r="P2630" s="193"/>
      <c r="Q2630" s="193"/>
      <c r="R2630" s="193"/>
      <c r="S2630" s="193"/>
      <c r="T2630" s="193"/>
      <c r="U2630" s="193"/>
      <c r="V2630" s="193"/>
    </row>
    <row r="2631" spans="1:22" ht="12.75" customHeight="1" thickBot="1">
      <c r="A2631" s="542"/>
      <c r="B2631" s="543"/>
      <c r="C2631" s="543"/>
      <c r="D2631" s="543"/>
      <c r="E2631" s="543"/>
      <c r="F2631" s="543"/>
      <c r="G2631" s="543"/>
      <c r="H2631" s="543"/>
      <c r="I2631" s="543"/>
      <c r="J2631" s="543"/>
      <c r="K2631" s="544"/>
      <c r="L2631" s="193"/>
      <c r="M2631" s="193"/>
      <c r="N2631" s="193"/>
      <c r="O2631" s="193"/>
      <c r="P2631" s="193"/>
      <c r="Q2631" s="193"/>
      <c r="R2631" s="193"/>
      <c r="S2631" s="193"/>
      <c r="T2631" s="193"/>
      <c r="U2631" s="193"/>
      <c r="V2631" s="193"/>
    </row>
    <row r="2632" spans="1:22" ht="12.75" customHeight="1">
      <c r="A2632" s="214"/>
      <c r="B2632" s="215"/>
      <c r="C2632" s="215"/>
      <c r="D2632" s="215"/>
      <c r="E2632" s="215"/>
      <c r="F2632" s="215"/>
      <c r="G2632" s="215"/>
      <c r="H2632" s="215"/>
      <c r="I2632" s="215"/>
      <c r="J2632" s="215"/>
      <c r="K2632" s="216"/>
      <c r="L2632" s="193"/>
      <c r="M2632" s="193"/>
      <c r="N2632" s="193"/>
      <c r="O2632" s="193"/>
      <c r="P2632" s="193"/>
      <c r="Q2632" s="193"/>
      <c r="R2632" s="193"/>
      <c r="S2632" s="193"/>
      <c r="T2632" s="193"/>
      <c r="U2632" s="193"/>
      <c r="V2632" s="193"/>
    </row>
    <row r="2633" spans="1:22" ht="50.25" customHeight="1">
      <c r="A2633" s="545"/>
      <c r="B2633" s="546"/>
      <c r="C2633" s="546"/>
      <c r="D2633" s="546"/>
      <c r="E2633" s="546"/>
      <c r="F2633" s="546"/>
      <c r="G2633" s="546"/>
      <c r="H2633" s="546"/>
      <c r="I2633" s="546"/>
      <c r="J2633" s="193"/>
      <c r="K2633" s="217"/>
      <c r="L2633" s="193"/>
      <c r="M2633" s="193"/>
      <c r="N2633" s="193"/>
      <c r="O2633" s="193"/>
      <c r="P2633" s="193"/>
      <c r="Q2633" s="193"/>
      <c r="R2633" s="193"/>
      <c r="S2633" s="193"/>
      <c r="T2633" s="193"/>
      <c r="U2633" s="193"/>
      <c r="V2633" s="193"/>
    </row>
    <row r="2634" spans="1:22" ht="12.75" customHeight="1">
      <c r="A2634" s="547" t="s">
        <v>519</v>
      </c>
      <c r="B2634" s="546"/>
      <c r="C2634" s="546"/>
      <c r="D2634" s="219"/>
      <c r="E2634" s="219"/>
      <c r="F2634" s="548" t="s">
        <v>519</v>
      </c>
      <c r="G2634" s="546"/>
      <c r="H2634" s="546"/>
      <c r="I2634" s="219"/>
      <c r="J2634" s="193"/>
      <c r="K2634" s="217"/>
      <c r="L2634" s="193"/>
      <c r="M2634" s="193"/>
      <c r="N2634" s="193"/>
      <c r="O2634" s="193"/>
      <c r="P2634" s="193"/>
      <c r="Q2634" s="193"/>
      <c r="R2634" s="193"/>
      <c r="S2634" s="193"/>
      <c r="T2634" s="193"/>
      <c r="U2634" s="193"/>
      <c r="V2634" s="193"/>
    </row>
    <row r="2635" spans="1:22" ht="12.75" customHeight="1" thickBot="1">
      <c r="A2635" s="549" t="s">
        <v>520</v>
      </c>
      <c r="B2635" s="550"/>
      <c r="C2635" s="550"/>
      <c r="D2635" s="220"/>
      <c r="E2635" s="220"/>
      <c r="F2635" s="551" t="s">
        <v>520</v>
      </c>
      <c r="G2635" s="550"/>
      <c r="H2635" s="550"/>
      <c r="I2635" s="220"/>
      <c r="J2635" s="221"/>
      <c r="K2635" s="222"/>
      <c r="L2635" s="193"/>
      <c r="M2635" s="193"/>
      <c r="N2635" s="193"/>
      <c r="O2635" s="193"/>
      <c r="P2635" s="193"/>
      <c r="Q2635" s="193"/>
      <c r="R2635" s="193"/>
      <c r="S2635" s="193"/>
      <c r="T2635" s="193"/>
      <c r="U2635" s="193"/>
      <c r="V2635" s="193"/>
    </row>
    <row r="2636" spans="1:22" ht="12.75" customHeight="1">
      <c r="A2636" s="507" t="s">
        <v>508</v>
      </c>
      <c r="B2636" s="508"/>
      <c r="C2636" s="508"/>
      <c r="D2636" s="508"/>
      <c r="E2636" s="508"/>
      <c r="F2636" s="508"/>
      <c r="G2636" s="508"/>
      <c r="H2636" s="508"/>
      <c r="I2636" s="508"/>
      <c r="J2636" s="508"/>
      <c r="K2636" s="509"/>
      <c r="L2636" s="193"/>
      <c r="M2636" s="193"/>
      <c r="N2636" s="193"/>
      <c r="O2636" s="193"/>
      <c r="P2636" s="193"/>
      <c r="Q2636" s="193"/>
      <c r="R2636" s="193"/>
      <c r="S2636" s="193"/>
      <c r="T2636" s="193"/>
      <c r="U2636" s="193"/>
      <c r="V2636" s="193"/>
    </row>
    <row r="2637" spans="1:22" ht="12.75" customHeight="1" thickBot="1">
      <c r="A2637" s="510"/>
      <c r="B2637" s="511"/>
      <c r="C2637" s="511"/>
      <c r="D2637" s="511"/>
      <c r="E2637" s="511"/>
      <c r="F2637" s="511"/>
      <c r="G2637" s="511"/>
      <c r="H2637" s="511"/>
      <c r="I2637" s="511"/>
      <c r="J2637" s="511"/>
      <c r="K2637" s="512"/>
      <c r="L2637" s="193"/>
      <c r="M2637" s="193"/>
      <c r="N2637" s="193"/>
      <c r="O2637" s="193"/>
      <c r="P2637" s="193"/>
      <c r="Q2637" s="193"/>
      <c r="R2637" s="193"/>
      <c r="S2637" s="193"/>
      <c r="T2637" s="193"/>
      <c r="U2637" s="193"/>
      <c r="V2637" s="193"/>
    </row>
    <row r="2638" spans="1:22" ht="42" customHeight="1">
      <c r="A2638" s="195" t="s">
        <v>509</v>
      </c>
      <c r="B2638" s="513" t="str">
        <f>$B$3</f>
        <v>OPTIMIZACIÓN Y MEJORAMIENTO DE LOS SISTEMAS DE ACUEDUCTO EN EL ÁREA RURAL DEL MUNICIPIO DE TUNJA-BOYACÁ</v>
      </c>
      <c r="C2638" s="514"/>
      <c r="D2638" s="514"/>
      <c r="E2638" s="514"/>
      <c r="F2638" s="514"/>
      <c r="G2638" s="514"/>
      <c r="H2638" s="514"/>
      <c r="I2638" s="514"/>
      <c r="J2638" s="514"/>
      <c r="K2638" s="515"/>
      <c r="L2638" s="193"/>
      <c r="M2638" s="193"/>
      <c r="N2638" s="193"/>
      <c r="O2638" s="193"/>
      <c r="P2638" s="193"/>
      <c r="Q2638" s="193"/>
      <c r="R2638" s="193"/>
      <c r="S2638" s="193"/>
      <c r="T2638" s="193"/>
      <c r="U2638" s="193"/>
      <c r="V2638" s="193"/>
    </row>
    <row r="2639" spans="1:22" ht="12.75" customHeight="1">
      <c r="A2639" s="516" t="s">
        <v>510</v>
      </c>
      <c r="B2639" s="517"/>
      <c r="C2639" s="518"/>
      <c r="D2639" s="519"/>
      <c r="E2639" s="519"/>
      <c r="F2639" s="517"/>
      <c r="G2639" s="520" t="s">
        <v>511</v>
      </c>
      <c r="H2639" s="517"/>
      <c r="I2639" s="520"/>
      <c r="J2639" s="519"/>
      <c r="K2639" s="521"/>
      <c r="L2639" s="193"/>
      <c r="M2639" s="193"/>
      <c r="N2639" s="193"/>
      <c r="O2639" s="193"/>
      <c r="P2639" s="193"/>
      <c r="Q2639" s="193"/>
      <c r="R2639" s="193"/>
      <c r="S2639" s="193"/>
      <c r="T2639" s="193"/>
      <c r="U2639" s="193"/>
      <c r="V2639" s="193"/>
    </row>
    <row r="2640" spans="1:22" ht="39.75" customHeight="1" thickBot="1">
      <c r="A2640" s="196" t="s">
        <v>8</v>
      </c>
      <c r="B2640" s="522" t="s">
        <v>405</v>
      </c>
      <c r="C2640" s="523"/>
      <c r="D2640" s="524" t="s">
        <v>10</v>
      </c>
      <c r="E2640" s="525"/>
      <c r="F2640" s="523"/>
      <c r="G2640" s="526" t="s">
        <v>576</v>
      </c>
      <c r="H2640" s="525"/>
      <c r="I2640" s="525"/>
      <c r="J2640" s="197" t="s">
        <v>9</v>
      </c>
      <c r="K2640" s="198" t="s">
        <v>9</v>
      </c>
      <c r="L2640" s="193"/>
      <c r="M2640" s="193"/>
      <c r="N2640" s="193"/>
      <c r="O2640" s="193"/>
      <c r="P2640" s="193"/>
      <c r="Q2640" s="193"/>
      <c r="R2640" s="193"/>
      <c r="S2640" s="193"/>
      <c r="T2640" s="193"/>
      <c r="U2640" s="193"/>
      <c r="V2640" s="193"/>
    </row>
    <row r="2641" spans="1:22" ht="12.75" customHeight="1">
      <c r="A2641" s="527" t="s">
        <v>512</v>
      </c>
      <c r="B2641" s="528"/>
      <c r="C2641" s="531" t="s">
        <v>5</v>
      </c>
      <c r="D2641" s="533" t="s">
        <v>513</v>
      </c>
      <c r="E2641" s="534"/>
      <c r="F2641" s="530"/>
      <c r="G2641" s="531" t="s">
        <v>11</v>
      </c>
      <c r="H2641" s="535" t="s">
        <v>514</v>
      </c>
      <c r="I2641" s="511"/>
      <c r="J2641" s="511"/>
      <c r="K2641" s="512"/>
      <c r="L2641" s="193"/>
      <c r="M2641" s="193"/>
      <c r="N2641" s="193"/>
      <c r="O2641" s="193"/>
      <c r="P2641" s="193"/>
      <c r="Q2641" s="193"/>
      <c r="R2641" s="193"/>
      <c r="S2641" s="193"/>
      <c r="T2641" s="193"/>
      <c r="U2641" s="193"/>
      <c r="V2641" s="193"/>
    </row>
    <row r="2642" spans="1:22" ht="12.75" customHeight="1">
      <c r="A2642" s="510"/>
      <c r="B2642" s="528"/>
      <c r="C2642" s="558"/>
      <c r="D2642" s="226" t="s">
        <v>542</v>
      </c>
      <c r="E2642" s="226" t="s">
        <v>516</v>
      </c>
      <c r="F2642" s="226" t="s">
        <v>517</v>
      </c>
      <c r="G2642" s="558"/>
      <c r="H2642" s="536"/>
      <c r="I2642" s="534"/>
      <c r="J2642" s="534"/>
      <c r="K2642" s="537"/>
      <c r="L2642" s="193"/>
      <c r="M2642" s="193"/>
      <c r="N2642" s="193"/>
      <c r="O2642" s="193"/>
      <c r="P2642" s="193"/>
      <c r="Q2642" s="193"/>
      <c r="R2642" s="193"/>
      <c r="S2642" s="193"/>
      <c r="T2642" s="193"/>
      <c r="U2642" s="193"/>
      <c r="V2642" s="193"/>
    </row>
    <row r="2643" spans="1:22" ht="12.75" customHeight="1">
      <c r="A2643" s="566" t="s">
        <v>577</v>
      </c>
      <c r="B2643" s="567"/>
      <c r="C2643" s="209">
        <v>2</v>
      </c>
      <c r="D2643" s="255"/>
      <c r="E2643" s="210"/>
      <c r="F2643" s="211"/>
      <c r="G2643" s="237">
        <f>C2643</f>
        <v>2</v>
      </c>
      <c r="H2643" s="206"/>
      <c r="I2643" s="206"/>
      <c r="J2643" s="206"/>
      <c r="K2643" s="207"/>
      <c r="L2643" s="193"/>
      <c r="M2643" s="193"/>
      <c r="N2643" s="193"/>
      <c r="O2643" s="193"/>
      <c r="P2643" s="193"/>
      <c r="Q2643" s="193"/>
      <c r="R2643" s="193"/>
      <c r="S2643" s="193"/>
      <c r="T2643" s="193"/>
      <c r="U2643" s="193"/>
      <c r="V2643" s="193"/>
    </row>
    <row r="2644" spans="1:22" ht="12.75" customHeight="1">
      <c r="A2644" s="568"/>
      <c r="B2644" s="567"/>
      <c r="C2644" s="209"/>
      <c r="D2644" s="255"/>
      <c r="E2644" s="210"/>
      <c r="F2644" s="211"/>
      <c r="G2644" s="237"/>
      <c r="H2644" s="206"/>
      <c r="I2644" s="206"/>
      <c r="J2644" s="206"/>
      <c r="K2644" s="207"/>
      <c r="L2644" s="193"/>
      <c r="M2644" s="193"/>
      <c r="N2644" s="193"/>
      <c r="O2644" s="193"/>
      <c r="P2644" s="193"/>
      <c r="Q2644" s="193"/>
      <c r="R2644" s="193"/>
      <c r="S2644" s="193"/>
      <c r="T2644" s="193"/>
      <c r="U2644" s="193"/>
      <c r="V2644" s="193"/>
    </row>
    <row r="2645" spans="1:22" ht="12.75" customHeight="1">
      <c r="A2645" s="540"/>
      <c r="B2645" s="559"/>
      <c r="C2645" s="209"/>
      <c r="D2645" s="208"/>
      <c r="E2645" s="210"/>
      <c r="F2645" s="211"/>
      <c r="G2645" s="237"/>
      <c r="H2645" s="206"/>
      <c r="I2645" s="206"/>
      <c r="J2645" s="206"/>
      <c r="K2645" s="207"/>
      <c r="L2645" s="193"/>
      <c r="M2645" s="193"/>
      <c r="N2645" s="193"/>
      <c r="O2645" s="193"/>
      <c r="P2645" s="193"/>
      <c r="Q2645" s="193"/>
      <c r="R2645" s="193"/>
      <c r="S2645" s="193"/>
      <c r="T2645" s="193"/>
      <c r="U2645" s="193"/>
      <c r="V2645" s="193"/>
    </row>
    <row r="2646" spans="1:22" ht="12.75" customHeight="1">
      <c r="A2646" s="540"/>
      <c r="B2646" s="559"/>
      <c r="C2646" s="209"/>
      <c r="D2646" s="208"/>
      <c r="E2646" s="210"/>
      <c r="F2646" s="211"/>
      <c r="G2646" s="237"/>
      <c r="H2646" s="206"/>
      <c r="I2646" s="206"/>
      <c r="J2646" s="206"/>
      <c r="K2646" s="207"/>
      <c r="L2646" s="193"/>
      <c r="M2646" s="193"/>
      <c r="N2646" s="193"/>
      <c r="O2646" s="193"/>
      <c r="P2646" s="193"/>
      <c r="Q2646" s="193"/>
      <c r="R2646" s="193"/>
      <c r="S2646" s="193"/>
      <c r="T2646" s="193"/>
      <c r="U2646" s="193"/>
      <c r="V2646" s="193"/>
    </row>
    <row r="2647" spans="1:22" ht="15" customHeight="1">
      <c r="A2647" s="540"/>
      <c r="B2647" s="559"/>
      <c r="C2647" s="209"/>
      <c r="D2647" s="239"/>
      <c r="E2647" s="239"/>
      <c r="F2647" s="239"/>
      <c r="G2647" s="237"/>
      <c r="K2647" s="207"/>
    </row>
    <row r="2648" spans="1:22" ht="12.75" customHeight="1" thickBot="1">
      <c r="A2648" s="541" t="s">
        <v>11</v>
      </c>
      <c r="B2648" s="534"/>
      <c r="C2648" s="534"/>
      <c r="D2648" s="534"/>
      <c r="E2648" s="534"/>
      <c r="F2648" s="530"/>
      <c r="G2648" s="253">
        <f>ROUNDUP((SUM(G2643:G2647)),2)</f>
        <v>2</v>
      </c>
      <c r="H2648" s="199"/>
      <c r="I2648" s="212"/>
      <c r="J2648" s="212"/>
      <c r="K2648" s="213"/>
      <c r="L2648" s="193"/>
      <c r="N2648" s="193"/>
      <c r="O2648" s="193"/>
      <c r="P2648" s="193"/>
      <c r="Q2648" s="193"/>
      <c r="R2648" s="193"/>
      <c r="S2648" s="193"/>
      <c r="T2648" s="193"/>
      <c r="U2648" s="193"/>
      <c r="V2648" s="193"/>
    </row>
    <row r="2649" spans="1:22" ht="12.75" customHeight="1" thickBot="1">
      <c r="A2649" s="542"/>
      <c r="B2649" s="543"/>
      <c r="C2649" s="543"/>
      <c r="D2649" s="543"/>
      <c r="E2649" s="543"/>
      <c r="F2649" s="543"/>
      <c r="G2649" s="543"/>
      <c r="H2649" s="543"/>
      <c r="I2649" s="543"/>
      <c r="J2649" s="543"/>
      <c r="K2649" s="544"/>
      <c r="L2649" s="193"/>
      <c r="M2649" s="193"/>
      <c r="N2649" s="193"/>
      <c r="O2649" s="193"/>
      <c r="P2649" s="193"/>
      <c r="Q2649" s="193"/>
      <c r="R2649" s="193"/>
      <c r="S2649" s="193"/>
      <c r="T2649" s="193"/>
      <c r="U2649" s="193"/>
      <c r="V2649" s="193"/>
    </row>
    <row r="2650" spans="1:22" ht="12.75" customHeight="1">
      <c r="A2650" s="214"/>
      <c r="B2650" s="215"/>
      <c r="C2650" s="215"/>
      <c r="D2650" s="215"/>
      <c r="E2650" s="215"/>
      <c r="F2650" s="215"/>
      <c r="G2650" s="215"/>
      <c r="H2650" s="215"/>
      <c r="I2650" s="215"/>
      <c r="J2650" s="215"/>
      <c r="K2650" s="216"/>
      <c r="L2650" s="193"/>
      <c r="M2650" s="193"/>
      <c r="N2650" s="193"/>
      <c r="O2650" s="193"/>
      <c r="P2650" s="193"/>
      <c r="Q2650" s="193"/>
      <c r="R2650" s="193"/>
      <c r="S2650" s="193"/>
      <c r="T2650" s="193"/>
      <c r="U2650" s="193"/>
      <c r="V2650" s="193"/>
    </row>
    <row r="2651" spans="1:22" ht="50.25" customHeight="1">
      <c r="A2651" s="545"/>
      <c r="B2651" s="546"/>
      <c r="C2651" s="546"/>
      <c r="D2651" s="546"/>
      <c r="E2651" s="546"/>
      <c r="F2651" s="546"/>
      <c r="G2651" s="546"/>
      <c r="H2651" s="546"/>
      <c r="I2651" s="546"/>
      <c r="J2651" s="193"/>
      <c r="K2651" s="217"/>
      <c r="L2651" s="193"/>
      <c r="M2651" s="193"/>
      <c r="N2651" s="193"/>
      <c r="O2651" s="193"/>
      <c r="P2651" s="193"/>
      <c r="Q2651" s="193"/>
      <c r="R2651" s="193"/>
      <c r="S2651" s="193"/>
      <c r="T2651" s="193"/>
      <c r="U2651" s="193"/>
      <c r="V2651" s="193"/>
    </row>
    <row r="2652" spans="1:22" ht="12.75" customHeight="1">
      <c r="A2652" s="547" t="s">
        <v>519</v>
      </c>
      <c r="B2652" s="546"/>
      <c r="C2652" s="546"/>
      <c r="D2652" s="219"/>
      <c r="E2652" s="219"/>
      <c r="F2652" s="548" t="s">
        <v>519</v>
      </c>
      <c r="G2652" s="546"/>
      <c r="H2652" s="546"/>
      <c r="I2652" s="219"/>
      <c r="J2652" s="193"/>
      <c r="K2652" s="217"/>
      <c r="L2652" s="193"/>
      <c r="M2652" s="193"/>
      <c r="N2652" s="193"/>
      <c r="O2652" s="193"/>
      <c r="P2652" s="193"/>
      <c r="Q2652" s="193"/>
      <c r="R2652" s="193"/>
      <c r="S2652" s="193"/>
      <c r="T2652" s="193"/>
      <c r="U2652" s="193"/>
      <c r="V2652" s="193"/>
    </row>
    <row r="2653" spans="1:22" ht="12.75" customHeight="1" thickBot="1">
      <c r="A2653" s="549" t="s">
        <v>520</v>
      </c>
      <c r="B2653" s="550"/>
      <c r="C2653" s="550"/>
      <c r="D2653" s="220"/>
      <c r="E2653" s="220"/>
      <c r="F2653" s="551" t="s">
        <v>520</v>
      </c>
      <c r="G2653" s="550"/>
      <c r="H2653" s="550"/>
      <c r="I2653" s="220"/>
      <c r="J2653" s="221"/>
      <c r="K2653" s="222"/>
      <c r="L2653" s="193"/>
      <c r="M2653" s="193"/>
      <c r="N2653" s="193"/>
      <c r="O2653" s="193"/>
      <c r="P2653" s="193"/>
      <c r="Q2653" s="193"/>
      <c r="R2653" s="193"/>
      <c r="S2653" s="193"/>
      <c r="T2653" s="193"/>
      <c r="U2653" s="193"/>
      <c r="V2653" s="193"/>
    </row>
    <row r="2654" spans="1:22" ht="12.75" customHeight="1">
      <c r="A2654" s="507" t="s">
        <v>508</v>
      </c>
      <c r="B2654" s="508"/>
      <c r="C2654" s="508"/>
      <c r="D2654" s="508"/>
      <c r="E2654" s="508"/>
      <c r="F2654" s="508"/>
      <c r="G2654" s="508"/>
      <c r="H2654" s="508"/>
      <c r="I2654" s="508"/>
      <c r="J2654" s="508"/>
      <c r="K2654" s="509"/>
      <c r="L2654" s="193"/>
      <c r="M2654" s="193"/>
      <c r="N2654" s="193"/>
      <c r="O2654" s="193"/>
      <c r="P2654" s="193"/>
      <c r="Q2654" s="193"/>
      <c r="R2654" s="193"/>
      <c r="S2654" s="193"/>
      <c r="T2654" s="193"/>
      <c r="U2654" s="193"/>
      <c r="V2654" s="193"/>
    </row>
    <row r="2655" spans="1:22" ht="12.75" customHeight="1" thickBot="1">
      <c r="A2655" s="510"/>
      <c r="B2655" s="511"/>
      <c r="C2655" s="511"/>
      <c r="D2655" s="511"/>
      <c r="E2655" s="511"/>
      <c r="F2655" s="511"/>
      <c r="G2655" s="511"/>
      <c r="H2655" s="511"/>
      <c r="I2655" s="511"/>
      <c r="J2655" s="511"/>
      <c r="K2655" s="512"/>
      <c r="L2655" s="193"/>
      <c r="M2655" s="193"/>
      <c r="N2655" s="193"/>
      <c r="O2655" s="193"/>
      <c r="P2655" s="193"/>
      <c r="Q2655" s="193"/>
      <c r="R2655" s="193"/>
      <c r="S2655" s="193"/>
      <c r="T2655" s="193"/>
      <c r="U2655" s="193"/>
      <c r="V2655" s="193"/>
    </row>
    <row r="2656" spans="1:22" ht="42" customHeight="1">
      <c r="A2656" s="195" t="s">
        <v>509</v>
      </c>
      <c r="B2656" s="513" t="str">
        <f>$B$3</f>
        <v>OPTIMIZACIÓN Y MEJORAMIENTO DE LOS SISTEMAS DE ACUEDUCTO EN EL ÁREA RURAL DEL MUNICIPIO DE TUNJA-BOYACÁ</v>
      </c>
      <c r="C2656" s="514"/>
      <c r="D2656" s="514"/>
      <c r="E2656" s="514"/>
      <c r="F2656" s="514"/>
      <c r="G2656" s="514"/>
      <c r="H2656" s="514"/>
      <c r="I2656" s="514"/>
      <c r="J2656" s="514"/>
      <c r="K2656" s="515"/>
      <c r="L2656" s="193"/>
      <c r="M2656" s="193"/>
      <c r="N2656" s="193"/>
      <c r="O2656" s="193"/>
      <c r="P2656" s="193"/>
      <c r="Q2656" s="193"/>
      <c r="R2656" s="193"/>
      <c r="S2656" s="193"/>
      <c r="T2656" s="193"/>
      <c r="U2656" s="193"/>
      <c r="V2656" s="193"/>
    </row>
    <row r="2657" spans="1:22" ht="12.75" customHeight="1">
      <c r="A2657" s="516" t="s">
        <v>510</v>
      </c>
      <c r="B2657" s="517"/>
      <c r="C2657" s="518"/>
      <c r="D2657" s="519"/>
      <c r="E2657" s="519"/>
      <c r="F2657" s="517"/>
      <c r="G2657" s="520" t="s">
        <v>511</v>
      </c>
      <c r="H2657" s="517"/>
      <c r="I2657" s="520"/>
      <c r="J2657" s="519"/>
      <c r="K2657" s="521"/>
      <c r="L2657" s="193"/>
      <c r="M2657" s="193"/>
      <c r="N2657" s="193"/>
      <c r="O2657" s="193"/>
      <c r="P2657" s="193"/>
      <c r="Q2657" s="193"/>
      <c r="R2657" s="193"/>
      <c r="S2657" s="193"/>
      <c r="T2657" s="193"/>
      <c r="U2657" s="193"/>
      <c r="V2657" s="193"/>
    </row>
    <row r="2658" spans="1:22" ht="39.75" customHeight="1" thickBot="1">
      <c r="A2658" s="196" t="s">
        <v>8</v>
      </c>
      <c r="B2658" s="522" t="s">
        <v>406</v>
      </c>
      <c r="C2658" s="523"/>
      <c r="D2658" s="524" t="s">
        <v>10</v>
      </c>
      <c r="E2658" s="525"/>
      <c r="F2658" s="523"/>
      <c r="G2658" s="526" t="s">
        <v>427</v>
      </c>
      <c r="H2658" s="525"/>
      <c r="I2658" s="525"/>
      <c r="J2658" s="197" t="s">
        <v>9</v>
      </c>
      <c r="K2658" s="198" t="s">
        <v>9</v>
      </c>
      <c r="L2658" s="193"/>
      <c r="M2658" s="193"/>
      <c r="N2658" s="193"/>
      <c r="O2658" s="193"/>
      <c r="P2658" s="193"/>
      <c r="Q2658" s="193"/>
      <c r="R2658" s="193"/>
      <c r="S2658" s="193"/>
      <c r="T2658" s="193"/>
      <c r="U2658" s="193"/>
      <c r="V2658" s="193"/>
    </row>
    <row r="2659" spans="1:22" ht="12.75" customHeight="1">
      <c r="A2659" s="527" t="s">
        <v>512</v>
      </c>
      <c r="B2659" s="528"/>
      <c r="C2659" s="531" t="s">
        <v>5</v>
      </c>
      <c r="D2659" s="533" t="s">
        <v>513</v>
      </c>
      <c r="E2659" s="534"/>
      <c r="F2659" s="530"/>
      <c r="G2659" s="531" t="s">
        <v>11</v>
      </c>
      <c r="H2659" s="535" t="s">
        <v>514</v>
      </c>
      <c r="I2659" s="511"/>
      <c r="J2659" s="511"/>
      <c r="K2659" s="512"/>
      <c r="L2659" s="193"/>
      <c r="M2659" s="193"/>
      <c r="N2659" s="193"/>
      <c r="O2659" s="193"/>
      <c r="P2659" s="193"/>
      <c r="Q2659" s="193"/>
      <c r="R2659" s="193"/>
      <c r="S2659" s="193"/>
      <c r="T2659" s="193"/>
      <c r="U2659" s="193"/>
      <c r="V2659" s="193"/>
    </row>
    <row r="2660" spans="1:22" ht="12.75" customHeight="1">
      <c r="A2660" s="510"/>
      <c r="B2660" s="528"/>
      <c r="C2660" s="558"/>
      <c r="D2660" s="226" t="s">
        <v>542</v>
      </c>
      <c r="E2660" s="226" t="s">
        <v>516</v>
      </c>
      <c r="F2660" s="226" t="s">
        <v>517</v>
      </c>
      <c r="G2660" s="558"/>
      <c r="H2660" s="536"/>
      <c r="I2660" s="534"/>
      <c r="J2660" s="534"/>
      <c r="K2660" s="537"/>
      <c r="L2660" s="193"/>
      <c r="M2660" s="193"/>
      <c r="N2660" s="193"/>
      <c r="O2660" s="193"/>
      <c r="P2660" s="193"/>
      <c r="Q2660" s="193"/>
      <c r="R2660" s="193"/>
      <c r="S2660" s="193"/>
      <c r="T2660" s="193"/>
      <c r="U2660" s="193"/>
      <c r="V2660" s="193"/>
    </row>
    <row r="2661" spans="1:22" ht="12.75" customHeight="1">
      <c r="A2661" s="566" t="s">
        <v>593</v>
      </c>
      <c r="B2661" s="567"/>
      <c r="C2661" s="209">
        <v>3</v>
      </c>
      <c r="D2661" s="255"/>
      <c r="E2661" s="210"/>
      <c r="F2661" s="211"/>
      <c r="G2661" s="237">
        <f>C2661</f>
        <v>3</v>
      </c>
      <c r="H2661" s="206"/>
      <c r="I2661" s="206"/>
      <c r="J2661" s="206"/>
      <c r="K2661" s="207"/>
      <c r="L2661" s="193"/>
      <c r="M2661" s="193"/>
      <c r="N2661" s="193"/>
      <c r="O2661" s="193"/>
      <c r="P2661" s="193"/>
      <c r="Q2661" s="193"/>
      <c r="R2661" s="193"/>
      <c r="S2661" s="193"/>
      <c r="T2661" s="193"/>
      <c r="U2661" s="193"/>
      <c r="V2661" s="193"/>
    </row>
    <row r="2662" spans="1:22" ht="12.75" customHeight="1">
      <c r="A2662" s="568"/>
      <c r="B2662" s="567"/>
      <c r="C2662" s="209"/>
      <c r="D2662" s="255"/>
      <c r="E2662" s="210"/>
      <c r="F2662" s="211"/>
      <c r="G2662" s="237"/>
      <c r="H2662" s="206"/>
      <c r="I2662" s="206"/>
      <c r="J2662" s="206"/>
      <c r="K2662" s="207"/>
      <c r="L2662" s="193"/>
      <c r="M2662" s="193"/>
      <c r="N2662" s="193"/>
      <c r="O2662" s="193"/>
      <c r="P2662" s="193"/>
      <c r="Q2662" s="193"/>
      <c r="R2662" s="193"/>
      <c r="S2662" s="193"/>
      <c r="T2662" s="193"/>
      <c r="U2662" s="193"/>
      <c r="V2662" s="193"/>
    </row>
    <row r="2663" spans="1:22" ht="12.75" customHeight="1">
      <c r="A2663" s="540"/>
      <c r="B2663" s="559"/>
      <c r="C2663" s="209"/>
      <c r="D2663" s="208"/>
      <c r="E2663" s="210"/>
      <c r="F2663" s="211"/>
      <c r="G2663" s="237"/>
      <c r="H2663" s="206"/>
      <c r="I2663" s="206"/>
      <c r="J2663" s="206"/>
      <c r="K2663" s="207"/>
      <c r="L2663" s="193"/>
      <c r="M2663" s="193"/>
      <c r="N2663" s="193"/>
      <c r="O2663" s="193"/>
      <c r="P2663" s="193"/>
      <c r="Q2663" s="193"/>
      <c r="R2663" s="193"/>
      <c r="S2663" s="193"/>
      <c r="T2663" s="193"/>
      <c r="U2663" s="193"/>
      <c r="V2663" s="193"/>
    </row>
    <row r="2664" spans="1:22" ht="12.75" customHeight="1">
      <c r="A2664" s="540"/>
      <c r="B2664" s="559"/>
      <c r="C2664" s="209"/>
      <c r="D2664" s="208"/>
      <c r="E2664" s="210"/>
      <c r="F2664" s="211"/>
      <c r="G2664" s="237"/>
      <c r="H2664" s="206"/>
      <c r="I2664" s="206"/>
      <c r="J2664" s="206"/>
      <c r="K2664" s="207"/>
      <c r="L2664" s="193"/>
      <c r="M2664" s="193"/>
      <c r="N2664" s="193"/>
      <c r="O2664" s="193"/>
      <c r="P2664" s="193"/>
      <c r="Q2664" s="193"/>
      <c r="R2664" s="193"/>
      <c r="S2664" s="193"/>
      <c r="T2664" s="193"/>
      <c r="U2664" s="193"/>
      <c r="V2664" s="193"/>
    </row>
    <row r="2665" spans="1:22" ht="15" customHeight="1">
      <c r="A2665" s="540"/>
      <c r="B2665" s="559"/>
      <c r="C2665" s="209"/>
      <c r="D2665" s="239"/>
      <c r="E2665" s="239"/>
      <c r="F2665" s="239"/>
      <c r="G2665" s="237"/>
      <c r="K2665" s="207"/>
    </row>
    <row r="2666" spans="1:22" ht="12.75" customHeight="1" thickBot="1">
      <c r="A2666" s="541" t="s">
        <v>11</v>
      </c>
      <c r="B2666" s="534"/>
      <c r="C2666" s="534"/>
      <c r="D2666" s="534"/>
      <c r="E2666" s="534"/>
      <c r="F2666" s="530"/>
      <c r="G2666" s="253">
        <f>ROUNDUP((SUM(G2661:G2665)),2)</f>
        <v>3</v>
      </c>
      <c r="H2666" s="199"/>
      <c r="I2666" s="212"/>
      <c r="J2666" s="212"/>
      <c r="K2666" s="213"/>
      <c r="L2666" s="193"/>
      <c r="N2666" s="193"/>
      <c r="O2666" s="193"/>
      <c r="P2666" s="193"/>
      <c r="Q2666" s="193"/>
      <c r="R2666" s="193"/>
      <c r="S2666" s="193"/>
      <c r="T2666" s="193"/>
      <c r="U2666" s="193"/>
      <c r="V2666" s="193"/>
    </row>
    <row r="2667" spans="1:22" ht="12.75" customHeight="1" thickBot="1">
      <c r="A2667" s="542"/>
      <c r="B2667" s="543"/>
      <c r="C2667" s="543"/>
      <c r="D2667" s="543"/>
      <c r="E2667" s="543"/>
      <c r="F2667" s="543"/>
      <c r="G2667" s="543"/>
      <c r="H2667" s="543"/>
      <c r="I2667" s="543"/>
      <c r="J2667" s="543"/>
      <c r="K2667" s="544"/>
      <c r="L2667" s="193"/>
      <c r="M2667" s="193"/>
      <c r="N2667" s="193"/>
      <c r="O2667" s="193"/>
      <c r="P2667" s="193"/>
      <c r="Q2667" s="193"/>
      <c r="R2667" s="193"/>
      <c r="S2667" s="193"/>
      <c r="T2667" s="193"/>
      <c r="U2667" s="193"/>
      <c r="V2667" s="193"/>
    </row>
    <row r="2668" spans="1:22" ht="12.75" customHeight="1">
      <c r="A2668" s="214"/>
      <c r="B2668" s="215"/>
      <c r="C2668" s="215"/>
      <c r="D2668" s="215"/>
      <c r="E2668" s="215"/>
      <c r="F2668" s="215"/>
      <c r="G2668" s="215"/>
      <c r="H2668" s="215"/>
      <c r="I2668" s="215"/>
      <c r="J2668" s="215"/>
      <c r="K2668" s="216"/>
      <c r="L2668" s="193"/>
      <c r="M2668" s="193"/>
      <c r="N2668" s="193"/>
      <c r="O2668" s="193"/>
      <c r="P2668" s="193"/>
      <c r="Q2668" s="193"/>
      <c r="R2668" s="193"/>
      <c r="S2668" s="193"/>
      <c r="T2668" s="193"/>
      <c r="U2668" s="193"/>
      <c r="V2668" s="193"/>
    </row>
    <row r="2669" spans="1:22" ht="50.25" customHeight="1">
      <c r="A2669" s="545"/>
      <c r="B2669" s="546"/>
      <c r="C2669" s="546"/>
      <c r="D2669" s="546"/>
      <c r="E2669" s="546"/>
      <c r="F2669" s="546"/>
      <c r="G2669" s="546"/>
      <c r="H2669" s="546"/>
      <c r="I2669" s="546"/>
      <c r="J2669" s="193"/>
      <c r="K2669" s="217"/>
      <c r="L2669" s="193"/>
      <c r="M2669" s="193"/>
      <c r="N2669" s="193"/>
      <c r="O2669" s="193"/>
      <c r="P2669" s="193"/>
      <c r="Q2669" s="193"/>
      <c r="R2669" s="193"/>
      <c r="S2669" s="193"/>
      <c r="T2669" s="193"/>
      <c r="U2669" s="193"/>
      <c r="V2669" s="193"/>
    </row>
    <row r="2670" spans="1:22" ht="12.75" customHeight="1">
      <c r="A2670" s="547" t="s">
        <v>519</v>
      </c>
      <c r="B2670" s="546"/>
      <c r="C2670" s="546"/>
      <c r="D2670" s="219"/>
      <c r="E2670" s="219"/>
      <c r="F2670" s="548" t="s">
        <v>519</v>
      </c>
      <c r="G2670" s="546"/>
      <c r="H2670" s="546"/>
      <c r="I2670" s="219"/>
      <c r="J2670" s="193"/>
      <c r="K2670" s="217"/>
      <c r="L2670" s="193"/>
      <c r="M2670" s="193"/>
      <c r="N2670" s="193"/>
      <c r="O2670" s="193"/>
      <c r="P2670" s="193"/>
      <c r="Q2670" s="193"/>
      <c r="R2670" s="193"/>
      <c r="S2670" s="193"/>
      <c r="T2670" s="193"/>
      <c r="U2670" s="193"/>
      <c r="V2670" s="193"/>
    </row>
    <row r="2671" spans="1:22" ht="12.75" customHeight="1" thickBot="1">
      <c r="A2671" s="549" t="s">
        <v>520</v>
      </c>
      <c r="B2671" s="550"/>
      <c r="C2671" s="550"/>
      <c r="D2671" s="220"/>
      <c r="E2671" s="220"/>
      <c r="F2671" s="551" t="s">
        <v>520</v>
      </c>
      <c r="G2671" s="550"/>
      <c r="H2671" s="550"/>
      <c r="I2671" s="220"/>
      <c r="J2671" s="221"/>
      <c r="K2671" s="222"/>
      <c r="L2671" s="193"/>
      <c r="M2671" s="193"/>
      <c r="N2671" s="193"/>
      <c r="O2671" s="193"/>
      <c r="P2671" s="193"/>
      <c r="Q2671" s="193"/>
      <c r="R2671" s="193"/>
      <c r="S2671" s="193"/>
      <c r="T2671" s="193"/>
      <c r="U2671" s="193"/>
      <c r="V2671" s="193"/>
    </row>
    <row r="2672" spans="1:22" ht="12.75" customHeight="1">
      <c r="A2672" s="507" t="s">
        <v>508</v>
      </c>
      <c r="B2672" s="508"/>
      <c r="C2672" s="508"/>
      <c r="D2672" s="508"/>
      <c r="E2672" s="508"/>
      <c r="F2672" s="508"/>
      <c r="G2672" s="508"/>
      <c r="H2672" s="508"/>
      <c r="I2672" s="508"/>
      <c r="J2672" s="508"/>
      <c r="K2672" s="509"/>
      <c r="L2672" s="193"/>
      <c r="M2672" s="193"/>
      <c r="N2672" s="193"/>
      <c r="O2672" s="193"/>
      <c r="P2672" s="193"/>
      <c r="Q2672" s="193"/>
      <c r="R2672" s="193"/>
      <c r="S2672" s="193"/>
      <c r="T2672" s="193"/>
      <c r="U2672" s="193"/>
      <c r="V2672" s="193"/>
    </row>
    <row r="2673" spans="1:22" ht="12.75" customHeight="1" thickBot="1">
      <c r="A2673" s="510"/>
      <c r="B2673" s="511"/>
      <c r="C2673" s="511"/>
      <c r="D2673" s="511"/>
      <c r="E2673" s="511"/>
      <c r="F2673" s="511"/>
      <c r="G2673" s="511"/>
      <c r="H2673" s="511"/>
      <c r="I2673" s="511"/>
      <c r="J2673" s="511"/>
      <c r="K2673" s="512"/>
      <c r="L2673" s="193"/>
      <c r="M2673" s="193"/>
      <c r="N2673" s="193"/>
      <c r="O2673" s="193"/>
      <c r="P2673" s="193"/>
      <c r="Q2673" s="193"/>
      <c r="R2673" s="193"/>
      <c r="S2673" s="193"/>
      <c r="T2673" s="193"/>
      <c r="U2673" s="193"/>
      <c r="V2673" s="193"/>
    </row>
    <row r="2674" spans="1:22" ht="42" customHeight="1">
      <c r="A2674" s="195" t="s">
        <v>509</v>
      </c>
      <c r="B2674" s="513" t="str">
        <f>$B$3</f>
        <v>OPTIMIZACIÓN Y MEJORAMIENTO DE LOS SISTEMAS DE ACUEDUCTO EN EL ÁREA RURAL DEL MUNICIPIO DE TUNJA-BOYACÁ</v>
      </c>
      <c r="C2674" s="514"/>
      <c r="D2674" s="514"/>
      <c r="E2674" s="514"/>
      <c r="F2674" s="514"/>
      <c r="G2674" s="514"/>
      <c r="H2674" s="514"/>
      <c r="I2674" s="514"/>
      <c r="J2674" s="514"/>
      <c r="K2674" s="515"/>
      <c r="L2674" s="193"/>
      <c r="M2674" s="193"/>
      <c r="N2674" s="193"/>
      <c r="O2674" s="193"/>
      <c r="P2674" s="193"/>
      <c r="Q2674" s="193"/>
      <c r="R2674" s="193"/>
      <c r="S2674" s="193"/>
      <c r="T2674" s="193"/>
      <c r="U2674" s="193"/>
      <c r="V2674" s="193"/>
    </row>
    <row r="2675" spans="1:22" ht="12.75" customHeight="1">
      <c r="A2675" s="516" t="s">
        <v>510</v>
      </c>
      <c r="B2675" s="517"/>
      <c r="C2675" s="518"/>
      <c r="D2675" s="519"/>
      <c r="E2675" s="519"/>
      <c r="F2675" s="517"/>
      <c r="G2675" s="520" t="s">
        <v>511</v>
      </c>
      <c r="H2675" s="517"/>
      <c r="I2675" s="520"/>
      <c r="J2675" s="519"/>
      <c r="K2675" s="521"/>
      <c r="L2675" s="193"/>
      <c r="M2675" s="193"/>
      <c r="N2675" s="193"/>
      <c r="O2675" s="193"/>
      <c r="P2675" s="193"/>
      <c r="Q2675" s="193"/>
      <c r="R2675" s="193"/>
      <c r="S2675" s="193"/>
      <c r="T2675" s="193"/>
      <c r="U2675" s="193"/>
      <c r="V2675" s="193"/>
    </row>
    <row r="2676" spans="1:22" ht="39.75" customHeight="1" thickBot="1">
      <c r="A2676" s="196" t="s">
        <v>8</v>
      </c>
      <c r="B2676" s="522" t="s">
        <v>407</v>
      </c>
      <c r="C2676" s="523"/>
      <c r="D2676" s="524" t="s">
        <v>10</v>
      </c>
      <c r="E2676" s="525"/>
      <c r="F2676" s="523"/>
      <c r="G2676" s="526" t="s">
        <v>424</v>
      </c>
      <c r="H2676" s="525"/>
      <c r="I2676" s="525"/>
      <c r="J2676" s="197" t="s">
        <v>9</v>
      </c>
      <c r="K2676" s="198" t="s">
        <v>9</v>
      </c>
      <c r="L2676" s="193"/>
      <c r="M2676" s="193"/>
      <c r="N2676" s="193"/>
      <c r="O2676" s="193"/>
      <c r="P2676" s="193"/>
      <c r="Q2676" s="193"/>
      <c r="R2676" s="193"/>
      <c r="S2676" s="193"/>
      <c r="T2676" s="193"/>
      <c r="U2676" s="193"/>
      <c r="V2676" s="193"/>
    </row>
    <row r="2677" spans="1:22" ht="12.75" customHeight="1">
      <c r="A2677" s="527" t="s">
        <v>512</v>
      </c>
      <c r="B2677" s="528"/>
      <c r="C2677" s="531" t="s">
        <v>5</v>
      </c>
      <c r="D2677" s="533" t="s">
        <v>513</v>
      </c>
      <c r="E2677" s="534"/>
      <c r="F2677" s="530"/>
      <c r="G2677" s="531" t="s">
        <v>11</v>
      </c>
      <c r="H2677" s="535" t="s">
        <v>514</v>
      </c>
      <c r="I2677" s="511"/>
      <c r="J2677" s="511"/>
      <c r="K2677" s="512"/>
      <c r="L2677" s="193"/>
      <c r="M2677" s="193"/>
      <c r="N2677" s="193"/>
      <c r="O2677" s="193"/>
      <c r="P2677" s="193"/>
      <c r="Q2677" s="193"/>
      <c r="R2677" s="193"/>
      <c r="S2677" s="193"/>
      <c r="T2677" s="193"/>
      <c r="U2677" s="193"/>
      <c r="V2677" s="193"/>
    </row>
    <row r="2678" spans="1:22" ht="12.75" customHeight="1">
      <c r="A2678" s="510"/>
      <c r="B2678" s="528"/>
      <c r="C2678" s="558"/>
      <c r="D2678" s="226" t="s">
        <v>542</v>
      </c>
      <c r="E2678" s="226" t="s">
        <v>516</v>
      </c>
      <c r="F2678" s="226" t="s">
        <v>517</v>
      </c>
      <c r="G2678" s="558"/>
      <c r="H2678" s="536"/>
      <c r="I2678" s="534"/>
      <c r="J2678" s="534"/>
      <c r="K2678" s="537"/>
      <c r="L2678" s="193"/>
      <c r="M2678" s="193"/>
      <c r="N2678" s="193"/>
      <c r="O2678" s="193"/>
      <c r="P2678" s="193"/>
      <c r="Q2678" s="193"/>
      <c r="R2678" s="193"/>
      <c r="S2678" s="193"/>
      <c r="T2678" s="193"/>
      <c r="U2678" s="193"/>
      <c r="V2678" s="193"/>
    </row>
    <row r="2679" spans="1:22" ht="12.75" customHeight="1">
      <c r="A2679" s="566" t="s">
        <v>589</v>
      </c>
      <c r="B2679" s="567"/>
      <c r="C2679" s="209">
        <v>3</v>
      </c>
      <c r="D2679" s="255"/>
      <c r="E2679" s="210"/>
      <c r="F2679" s="211"/>
      <c r="G2679" s="237">
        <f>C2679</f>
        <v>3</v>
      </c>
      <c r="H2679" s="206"/>
      <c r="I2679" s="206"/>
      <c r="J2679" s="206"/>
      <c r="K2679" s="207"/>
      <c r="L2679" s="193"/>
      <c r="M2679" s="193"/>
      <c r="N2679" s="193"/>
      <c r="O2679" s="193"/>
      <c r="P2679" s="193"/>
      <c r="Q2679" s="193"/>
      <c r="R2679" s="193"/>
      <c r="S2679" s="193"/>
      <c r="T2679" s="193"/>
      <c r="U2679" s="193"/>
      <c r="V2679" s="193"/>
    </row>
    <row r="2680" spans="1:22" ht="12.75" customHeight="1">
      <c r="A2680" s="568"/>
      <c r="B2680" s="567"/>
      <c r="C2680" s="209"/>
      <c r="D2680" s="255"/>
      <c r="E2680" s="210"/>
      <c r="F2680" s="211"/>
      <c r="G2680" s="237"/>
      <c r="H2680" s="206"/>
      <c r="I2680" s="206"/>
      <c r="J2680" s="206"/>
      <c r="K2680" s="207"/>
      <c r="L2680" s="193"/>
      <c r="M2680" s="193"/>
      <c r="N2680" s="193"/>
      <c r="O2680" s="193"/>
      <c r="P2680" s="193"/>
      <c r="Q2680" s="193"/>
      <c r="R2680" s="193"/>
      <c r="S2680" s="193"/>
      <c r="T2680" s="193"/>
      <c r="U2680" s="193"/>
      <c r="V2680" s="193"/>
    </row>
    <row r="2681" spans="1:22" ht="12.75" customHeight="1">
      <c r="A2681" s="540"/>
      <c r="B2681" s="559"/>
      <c r="C2681" s="209"/>
      <c r="D2681" s="208"/>
      <c r="E2681" s="210"/>
      <c r="F2681" s="211"/>
      <c r="G2681" s="237"/>
      <c r="H2681" s="206"/>
      <c r="I2681" s="206"/>
      <c r="J2681" s="206"/>
      <c r="K2681" s="207"/>
      <c r="L2681" s="193"/>
      <c r="M2681" s="193"/>
      <c r="N2681" s="193"/>
      <c r="O2681" s="193"/>
      <c r="P2681" s="193"/>
      <c r="Q2681" s="193"/>
      <c r="R2681" s="193"/>
      <c r="S2681" s="193"/>
      <c r="T2681" s="193"/>
      <c r="U2681" s="193"/>
      <c r="V2681" s="193"/>
    </row>
    <row r="2682" spans="1:22" ht="12.75" customHeight="1">
      <c r="A2682" s="540"/>
      <c r="B2682" s="559"/>
      <c r="C2682" s="209"/>
      <c r="D2682" s="208"/>
      <c r="E2682" s="210"/>
      <c r="F2682" s="211"/>
      <c r="G2682" s="237"/>
      <c r="H2682" s="206"/>
      <c r="I2682" s="206"/>
      <c r="J2682" s="206"/>
      <c r="K2682" s="207"/>
      <c r="L2682" s="193"/>
      <c r="M2682" s="193"/>
      <c r="N2682" s="193"/>
      <c r="O2682" s="193"/>
      <c r="P2682" s="193"/>
      <c r="Q2682" s="193"/>
      <c r="R2682" s="193"/>
      <c r="S2682" s="193"/>
      <c r="T2682" s="193"/>
      <c r="U2682" s="193"/>
      <c r="V2682" s="193"/>
    </row>
    <row r="2683" spans="1:22" ht="15" customHeight="1">
      <c r="A2683" s="540"/>
      <c r="B2683" s="559"/>
      <c r="C2683" s="209"/>
      <c r="D2683" s="239"/>
      <c r="E2683" s="239"/>
      <c r="F2683" s="239"/>
      <c r="G2683" s="237"/>
      <c r="K2683" s="207"/>
    </row>
    <row r="2684" spans="1:22" ht="12.75" customHeight="1" thickBot="1">
      <c r="A2684" s="541" t="s">
        <v>11</v>
      </c>
      <c r="B2684" s="534"/>
      <c r="C2684" s="534"/>
      <c r="D2684" s="534"/>
      <c r="E2684" s="534"/>
      <c r="F2684" s="530"/>
      <c r="G2684" s="253">
        <f>ROUNDUP((SUM(G2679:G2683)),2)</f>
        <v>3</v>
      </c>
      <c r="H2684" s="199"/>
      <c r="I2684" s="212"/>
      <c r="J2684" s="212"/>
      <c r="K2684" s="213"/>
      <c r="L2684" s="193"/>
      <c r="N2684" s="193"/>
      <c r="O2684" s="193"/>
      <c r="P2684" s="193"/>
      <c r="Q2684" s="193"/>
      <c r="R2684" s="193"/>
      <c r="S2684" s="193"/>
      <c r="T2684" s="193"/>
      <c r="U2684" s="193"/>
      <c r="V2684" s="193"/>
    </row>
    <row r="2685" spans="1:22" ht="12.75" customHeight="1" thickBot="1">
      <c r="A2685" s="542"/>
      <c r="B2685" s="543"/>
      <c r="C2685" s="543"/>
      <c r="D2685" s="543"/>
      <c r="E2685" s="543"/>
      <c r="F2685" s="543"/>
      <c r="G2685" s="543"/>
      <c r="H2685" s="543"/>
      <c r="I2685" s="543"/>
      <c r="J2685" s="543"/>
      <c r="K2685" s="544"/>
      <c r="L2685" s="193"/>
      <c r="M2685" s="193"/>
      <c r="N2685" s="193"/>
      <c r="O2685" s="193"/>
      <c r="P2685" s="193"/>
      <c r="Q2685" s="193"/>
      <c r="R2685" s="193"/>
      <c r="S2685" s="193"/>
      <c r="T2685" s="193"/>
      <c r="U2685" s="193"/>
      <c r="V2685" s="193"/>
    </row>
    <row r="2686" spans="1:22" ht="12.75" customHeight="1">
      <c r="A2686" s="214"/>
      <c r="B2686" s="215"/>
      <c r="C2686" s="215"/>
      <c r="D2686" s="215"/>
      <c r="E2686" s="215"/>
      <c r="F2686" s="215"/>
      <c r="G2686" s="215"/>
      <c r="H2686" s="215"/>
      <c r="I2686" s="215"/>
      <c r="J2686" s="215"/>
      <c r="K2686" s="216"/>
      <c r="L2686" s="193"/>
      <c r="M2686" s="193"/>
      <c r="N2686" s="193"/>
      <c r="O2686" s="193"/>
      <c r="P2686" s="193"/>
      <c r="Q2686" s="193"/>
      <c r="R2686" s="193"/>
      <c r="S2686" s="193"/>
      <c r="T2686" s="193"/>
      <c r="U2686" s="193"/>
      <c r="V2686" s="193"/>
    </row>
    <row r="2687" spans="1:22" ht="50.25" customHeight="1">
      <c r="A2687" s="545"/>
      <c r="B2687" s="546"/>
      <c r="C2687" s="546"/>
      <c r="D2687" s="546"/>
      <c r="E2687" s="546"/>
      <c r="F2687" s="546"/>
      <c r="G2687" s="546"/>
      <c r="H2687" s="546"/>
      <c r="I2687" s="546"/>
      <c r="J2687" s="193"/>
      <c r="K2687" s="217"/>
      <c r="L2687" s="193"/>
      <c r="M2687" s="193"/>
      <c r="N2687" s="193"/>
      <c r="O2687" s="193"/>
      <c r="P2687" s="193"/>
      <c r="Q2687" s="193"/>
      <c r="R2687" s="193"/>
      <c r="S2687" s="193"/>
      <c r="T2687" s="193"/>
      <c r="U2687" s="193"/>
      <c r="V2687" s="193"/>
    </row>
    <row r="2688" spans="1:22" ht="12.75" customHeight="1">
      <c r="A2688" s="547" t="s">
        <v>519</v>
      </c>
      <c r="B2688" s="546"/>
      <c r="C2688" s="546"/>
      <c r="D2688" s="219"/>
      <c r="E2688" s="219"/>
      <c r="F2688" s="548" t="s">
        <v>519</v>
      </c>
      <c r="G2688" s="546"/>
      <c r="H2688" s="546"/>
      <c r="I2688" s="219"/>
      <c r="J2688" s="193"/>
      <c r="K2688" s="217"/>
      <c r="L2688" s="193"/>
      <c r="M2688" s="193"/>
      <c r="N2688" s="193"/>
      <c r="O2688" s="193"/>
      <c r="P2688" s="193"/>
      <c r="Q2688" s="193"/>
      <c r="R2688" s="193"/>
      <c r="S2688" s="193"/>
      <c r="T2688" s="193"/>
      <c r="U2688" s="193"/>
      <c r="V2688" s="193"/>
    </row>
    <row r="2689" spans="1:22" ht="13.15" customHeight="1" thickBot="1">
      <c r="A2689" s="549" t="s">
        <v>520</v>
      </c>
      <c r="B2689" s="550"/>
      <c r="C2689" s="550"/>
      <c r="D2689" s="220"/>
      <c r="E2689" s="220"/>
      <c r="F2689" s="551" t="s">
        <v>520</v>
      </c>
      <c r="G2689" s="550"/>
      <c r="H2689" s="550"/>
      <c r="I2689" s="220"/>
      <c r="J2689" s="221"/>
      <c r="K2689" s="222"/>
      <c r="L2689" s="193"/>
      <c r="M2689" s="193"/>
      <c r="N2689" s="193"/>
      <c r="O2689" s="193"/>
      <c r="P2689" s="193"/>
      <c r="Q2689" s="193"/>
      <c r="R2689" s="193"/>
      <c r="S2689" s="193"/>
      <c r="T2689" s="193"/>
      <c r="U2689" s="193"/>
      <c r="V2689" s="193"/>
    </row>
    <row r="2690" spans="1:22" ht="12.75" customHeight="1">
      <c r="A2690" s="507" t="s">
        <v>508</v>
      </c>
      <c r="B2690" s="508"/>
      <c r="C2690" s="508"/>
      <c r="D2690" s="508"/>
      <c r="E2690" s="508"/>
      <c r="F2690" s="508"/>
      <c r="G2690" s="508"/>
      <c r="H2690" s="508"/>
      <c r="I2690" s="508"/>
      <c r="J2690" s="508"/>
      <c r="K2690" s="509"/>
      <c r="L2690" s="193"/>
      <c r="M2690" s="193"/>
      <c r="N2690" s="193"/>
      <c r="O2690" s="193"/>
      <c r="P2690" s="193"/>
      <c r="Q2690" s="193"/>
      <c r="R2690" s="193"/>
      <c r="S2690" s="193"/>
      <c r="T2690" s="193"/>
      <c r="U2690" s="193"/>
      <c r="V2690" s="193"/>
    </row>
    <row r="2691" spans="1:22" ht="12.75" customHeight="1" thickBot="1">
      <c r="A2691" s="510"/>
      <c r="B2691" s="511"/>
      <c r="C2691" s="511"/>
      <c r="D2691" s="511"/>
      <c r="E2691" s="511"/>
      <c r="F2691" s="511"/>
      <c r="G2691" s="511"/>
      <c r="H2691" s="511"/>
      <c r="I2691" s="511"/>
      <c r="J2691" s="511"/>
      <c r="K2691" s="512"/>
      <c r="L2691" s="193"/>
      <c r="M2691" s="193"/>
      <c r="N2691" s="193"/>
      <c r="O2691" s="193"/>
      <c r="P2691" s="193"/>
      <c r="Q2691" s="193"/>
      <c r="R2691" s="193"/>
      <c r="S2691" s="193"/>
      <c r="T2691" s="193"/>
      <c r="U2691" s="193"/>
      <c r="V2691" s="193"/>
    </row>
    <row r="2692" spans="1:22" ht="42" customHeight="1">
      <c r="A2692" s="195" t="s">
        <v>509</v>
      </c>
      <c r="B2692" s="513" t="str">
        <f>$B$3</f>
        <v>OPTIMIZACIÓN Y MEJORAMIENTO DE LOS SISTEMAS DE ACUEDUCTO EN EL ÁREA RURAL DEL MUNICIPIO DE TUNJA-BOYACÁ</v>
      </c>
      <c r="C2692" s="514"/>
      <c r="D2692" s="514"/>
      <c r="E2692" s="514"/>
      <c r="F2692" s="514"/>
      <c r="G2692" s="514"/>
      <c r="H2692" s="514"/>
      <c r="I2692" s="514"/>
      <c r="J2692" s="514"/>
      <c r="K2692" s="515"/>
      <c r="L2692" s="193"/>
      <c r="M2692" s="193"/>
      <c r="N2692" s="193"/>
      <c r="O2692" s="193"/>
      <c r="P2692" s="193"/>
      <c r="Q2692" s="193"/>
      <c r="R2692" s="193"/>
      <c r="S2692" s="193"/>
      <c r="T2692" s="193"/>
      <c r="U2692" s="193"/>
      <c r="V2692" s="193"/>
    </row>
    <row r="2693" spans="1:22" ht="12.75" customHeight="1">
      <c r="A2693" s="516" t="s">
        <v>510</v>
      </c>
      <c r="B2693" s="517"/>
      <c r="C2693" s="518"/>
      <c r="D2693" s="519"/>
      <c r="E2693" s="519"/>
      <c r="F2693" s="517"/>
      <c r="G2693" s="520" t="s">
        <v>511</v>
      </c>
      <c r="H2693" s="517"/>
      <c r="I2693" s="520"/>
      <c r="J2693" s="519"/>
      <c r="K2693" s="521"/>
      <c r="L2693" s="193"/>
      <c r="M2693" s="193"/>
      <c r="N2693" s="193"/>
      <c r="O2693" s="193"/>
      <c r="P2693" s="193"/>
      <c r="Q2693" s="193"/>
      <c r="R2693" s="193"/>
      <c r="S2693" s="193"/>
      <c r="T2693" s="193"/>
      <c r="U2693" s="193"/>
      <c r="V2693" s="193"/>
    </row>
    <row r="2694" spans="1:22" ht="39.75" customHeight="1" thickBot="1">
      <c r="A2694" s="196" t="s">
        <v>8</v>
      </c>
      <c r="B2694" s="522" t="s">
        <v>408</v>
      </c>
      <c r="C2694" s="523"/>
      <c r="D2694" s="524" t="s">
        <v>10</v>
      </c>
      <c r="E2694" s="525"/>
      <c r="F2694" s="523"/>
      <c r="G2694" s="526" t="s">
        <v>425</v>
      </c>
      <c r="H2694" s="525"/>
      <c r="I2694" s="525"/>
      <c r="J2694" s="197" t="s">
        <v>9</v>
      </c>
      <c r="K2694" s="198" t="s">
        <v>9</v>
      </c>
      <c r="L2694" s="193"/>
      <c r="M2694" s="193"/>
      <c r="N2694" s="193"/>
      <c r="O2694" s="193"/>
      <c r="P2694" s="193"/>
      <c r="Q2694" s="193"/>
      <c r="R2694" s="193"/>
      <c r="S2694" s="193"/>
      <c r="T2694" s="193"/>
      <c r="U2694" s="193"/>
      <c r="V2694" s="193"/>
    </row>
    <row r="2695" spans="1:22" ht="12.75" customHeight="1">
      <c r="A2695" s="527" t="s">
        <v>512</v>
      </c>
      <c r="B2695" s="528"/>
      <c r="C2695" s="531" t="s">
        <v>5</v>
      </c>
      <c r="D2695" s="533" t="s">
        <v>513</v>
      </c>
      <c r="E2695" s="534"/>
      <c r="F2695" s="530"/>
      <c r="G2695" s="531" t="s">
        <v>11</v>
      </c>
      <c r="H2695" s="535" t="s">
        <v>514</v>
      </c>
      <c r="I2695" s="511"/>
      <c r="J2695" s="511"/>
      <c r="K2695" s="512"/>
      <c r="L2695" s="193"/>
      <c r="M2695" s="193"/>
      <c r="N2695" s="193"/>
      <c r="O2695" s="193"/>
      <c r="P2695" s="193"/>
      <c r="Q2695" s="193"/>
      <c r="R2695" s="193"/>
      <c r="S2695" s="193"/>
      <c r="T2695" s="193"/>
      <c r="U2695" s="193"/>
      <c r="V2695" s="193"/>
    </row>
    <row r="2696" spans="1:22" ht="12.75" customHeight="1">
      <c r="A2696" s="510"/>
      <c r="B2696" s="528"/>
      <c r="C2696" s="558"/>
      <c r="D2696" s="226" t="s">
        <v>542</v>
      </c>
      <c r="E2696" s="226" t="s">
        <v>516</v>
      </c>
      <c r="F2696" s="226" t="s">
        <v>517</v>
      </c>
      <c r="G2696" s="558"/>
      <c r="H2696" s="536"/>
      <c r="I2696" s="534"/>
      <c r="J2696" s="534"/>
      <c r="K2696" s="537"/>
      <c r="L2696" s="193"/>
      <c r="M2696" s="193"/>
      <c r="N2696" s="193"/>
      <c r="O2696" s="193"/>
      <c r="P2696" s="193"/>
      <c r="Q2696" s="193"/>
      <c r="R2696" s="193"/>
      <c r="S2696" s="193"/>
      <c r="T2696" s="193"/>
      <c r="U2696" s="193"/>
      <c r="V2696" s="193"/>
    </row>
    <row r="2697" spans="1:22" ht="12.75" customHeight="1">
      <c r="A2697" s="566" t="s">
        <v>543</v>
      </c>
      <c r="B2697" s="567"/>
      <c r="C2697" s="209">
        <v>7</v>
      </c>
      <c r="D2697" s="255"/>
      <c r="E2697" s="210"/>
      <c r="F2697" s="211"/>
      <c r="G2697" s="237">
        <f>C2697</f>
        <v>7</v>
      </c>
      <c r="H2697" s="206"/>
      <c r="I2697" s="206"/>
      <c r="J2697" s="206"/>
      <c r="K2697" s="207"/>
      <c r="L2697" s="193"/>
      <c r="M2697" s="193"/>
      <c r="N2697" s="193"/>
      <c r="O2697" s="193"/>
      <c r="P2697" s="193"/>
      <c r="Q2697" s="193"/>
      <c r="R2697" s="193"/>
      <c r="S2697" s="193"/>
      <c r="T2697" s="193"/>
      <c r="U2697" s="193"/>
      <c r="V2697" s="193"/>
    </row>
    <row r="2698" spans="1:22" ht="12.75" customHeight="1">
      <c r="A2698" s="568"/>
      <c r="B2698" s="567"/>
      <c r="C2698" s="209"/>
      <c r="D2698" s="255"/>
      <c r="E2698" s="210"/>
      <c r="F2698" s="211"/>
      <c r="G2698" s="237"/>
      <c r="H2698" s="206"/>
      <c r="I2698" s="206"/>
      <c r="J2698" s="206"/>
      <c r="K2698" s="207"/>
      <c r="L2698" s="193"/>
      <c r="M2698" s="193"/>
      <c r="N2698" s="193"/>
      <c r="O2698" s="193"/>
      <c r="P2698" s="193"/>
      <c r="Q2698" s="193"/>
      <c r="R2698" s="193"/>
      <c r="S2698" s="193"/>
      <c r="T2698" s="193"/>
      <c r="U2698" s="193"/>
      <c r="V2698" s="193"/>
    </row>
    <row r="2699" spans="1:22" ht="12.75" customHeight="1">
      <c r="A2699" s="540"/>
      <c r="B2699" s="559"/>
      <c r="C2699" s="209"/>
      <c r="D2699" s="208"/>
      <c r="E2699" s="210"/>
      <c r="F2699" s="211"/>
      <c r="G2699" s="237"/>
      <c r="H2699" s="206"/>
      <c r="I2699" s="206"/>
      <c r="J2699" s="206"/>
      <c r="K2699" s="207"/>
      <c r="L2699" s="193"/>
      <c r="M2699" s="193"/>
      <c r="N2699" s="193"/>
      <c r="O2699" s="193"/>
      <c r="P2699" s="193"/>
      <c r="Q2699" s="193"/>
      <c r="R2699" s="193"/>
      <c r="S2699" s="193"/>
      <c r="T2699" s="193"/>
      <c r="U2699" s="193"/>
      <c r="V2699" s="193"/>
    </row>
    <row r="2700" spans="1:22" ht="12.75" customHeight="1">
      <c r="A2700" s="540"/>
      <c r="B2700" s="559"/>
      <c r="C2700" s="209"/>
      <c r="D2700" s="208"/>
      <c r="E2700" s="210"/>
      <c r="F2700" s="211"/>
      <c r="G2700" s="237"/>
      <c r="H2700" s="206"/>
      <c r="I2700" s="206"/>
      <c r="J2700" s="206"/>
      <c r="K2700" s="207"/>
      <c r="L2700" s="193"/>
      <c r="M2700" s="193"/>
      <c r="N2700" s="193"/>
      <c r="O2700" s="193"/>
      <c r="P2700" s="193"/>
      <c r="Q2700" s="193"/>
      <c r="R2700" s="193"/>
      <c r="S2700" s="193"/>
      <c r="T2700" s="193"/>
      <c r="U2700" s="193"/>
      <c r="V2700" s="193"/>
    </row>
    <row r="2701" spans="1:22" ht="15" customHeight="1">
      <c r="A2701" s="540"/>
      <c r="B2701" s="559"/>
      <c r="C2701" s="209"/>
      <c r="D2701" s="239"/>
      <c r="E2701" s="239"/>
      <c r="F2701" s="239"/>
      <c r="G2701" s="237"/>
      <c r="K2701" s="207"/>
    </row>
    <row r="2702" spans="1:22" ht="12.75" customHeight="1" thickBot="1">
      <c r="A2702" s="541" t="s">
        <v>11</v>
      </c>
      <c r="B2702" s="534"/>
      <c r="C2702" s="534"/>
      <c r="D2702" s="534"/>
      <c r="E2702" s="534"/>
      <c r="F2702" s="530"/>
      <c r="G2702" s="253">
        <f>ROUNDUP((SUM(G2697:G2701)),2)</f>
        <v>7</v>
      </c>
      <c r="H2702" s="199"/>
      <c r="I2702" s="212"/>
      <c r="J2702" s="212"/>
      <c r="K2702" s="213"/>
      <c r="L2702" s="193"/>
      <c r="N2702" s="193"/>
      <c r="O2702" s="193"/>
      <c r="P2702" s="193"/>
      <c r="Q2702" s="193"/>
      <c r="R2702" s="193"/>
      <c r="S2702" s="193"/>
      <c r="T2702" s="193"/>
      <c r="U2702" s="193"/>
      <c r="V2702" s="193"/>
    </row>
    <row r="2703" spans="1:22" ht="12.75" customHeight="1" thickBot="1">
      <c r="A2703" s="542"/>
      <c r="B2703" s="543"/>
      <c r="C2703" s="543"/>
      <c r="D2703" s="543"/>
      <c r="E2703" s="543"/>
      <c r="F2703" s="543"/>
      <c r="G2703" s="543"/>
      <c r="H2703" s="543"/>
      <c r="I2703" s="543"/>
      <c r="J2703" s="543"/>
      <c r="K2703" s="544"/>
      <c r="L2703" s="193"/>
      <c r="M2703" s="193"/>
      <c r="N2703" s="193"/>
      <c r="O2703" s="193"/>
      <c r="P2703" s="193"/>
      <c r="Q2703" s="193"/>
      <c r="R2703" s="193"/>
      <c r="S2703" s="193"/>
      <c r="T2703" s="193"/>
      <c r="U2703" s="193"/>
      <c r="V2703" s="193"/>
    </row>
    <row r="2704" spans="1:22" ht="12.75" customHeight="1">
      <c r="A2704" s="214"/>
      <c r="B2704" s="215"/>
      <c r="C2704" s="215"/>
      <c r="D2704" s="215"/>
      <c r="E2704" s="215"/>
      <c r="F2704" s="215"/>
      <c r="G2704" s="215"/>
      <c r="H2704" s="215"/>
      <c r="I2704" s="215"/>
      <c r="J2704" s="215"/>
      <c r="K2704" s="216"/>
      <c r="L2704" s="193"/>
      <c r="M2704" s="193"/>
      <c r="N2704" s="193"/>
      <c r="O2704" s="193"/>
      <c r="P2704" s="193"/>
      <c r="Q2704" s="193"/>
      <c r="R2704" s="193"/>
      <c r="S2704" s="193"/>
      <c r="T2704" s="193"/>
      <c r="U2704" s="193"/>
      <c r="V2704" s="193"/>
    </row>
    <row r="2705" spans="1:22" ht="50.25" customHeight="1">
      <c r="A2705" s="545"/>
      <c r="B2705" s="546"/>
      <c r="C2705" s="546"/>
      <c r="D2705" s="546"/>
      <c r="E2705" s="546"/>
      <c r="F2705" s="546"/>
      <c r="G2705" s="546"/>
      <c r="H2705" s="546"/>
      <c r="I2705" s="546"/>
      <c r="J2705" s="193"/>
      <c r="K2705" s="217"/>
      <c r="L2705" s="193"/>
      <c r="M2705" s="193"/>
      <c r="N2705" s="193"/>
      <c r="O2705" s="193"/>
      <c r="P2705" s="193"/>
      <c r="Q2705" s="193"/>
      <c r="R2705" s="193"/>
      <c r="S2705" s="193"/>
      <c r="T2705" s="193"/>
      <c r="U2705" s="193"/>
      <c r="V2705" s="193"/>
    </row>
    <row r="2706" spans="1:22" ht="12.75" customHeight="1">
      <c r="A2706" s="547" t="s">
        <v>519</v>
      </c>
      <c r="B2706" s="546"/>
      <c r="C2706" s="546"/>
      <c r="D2706" s="219"/>
      <c r="E2706" s="219"/>
      <c r="F2706" s="548" t="s">
        <v>519</v>
      </c>
      <c r="G2706" s="546"/>
      <c r="H2706" s="546"/>
      <c r="I2706" s="219"/>
      <c r="J2706" s="193"/>
      <c r="K2706" s="217"/>
      <c r="L2706" s="193"/>
      <c r="M2706" s="193"/>
      <c r="N2706" s="193"/>
      <c r="O2706" s="193"/>
      <c r="P2706" s="193"/>
      <c r="Q2706" s="193"/>
      <c r="R2706" s="193"/>
      <c r="S2706" s="193"/>
      <c r="T2706" s="193"/>
      <c r="U2706" s="193"/>
      <c r="V2706" s="193"/>
    </row>
    <row r="2707" spans="1:22" ht="12.75" customHeight="1" thickBot="1">
      <c r="A2707" s="549" t="s">
        <v>520</v>
      </c>
      <c r="B2707" s="550"/>
      <c r="C2707" s="550"/>
      <c r="D2707" s="220"/>
      <c r="E2707" s="220"/>
      <c r="F2707" s="551" t="s">
        <v>520</v>
      </c>
      <c r="G2707" s="550"/>
      <c r="H2707" s="550"/>
      <c r="I2707" s="220"/>
      <c r="J2707" s="221"/>
      <c r="K2707" s="222"/>
      <c r="L2707" s="193"/>
      <c r="M2707" s="193"/>
      <c r="N2707" s="193"/>
      <c r="O2707" s="193"/>
      <c r="P2707" s="193"/>
      <c r="Q2707" s="193"/>
      <c r="R2707" s="193"/>
      <c r="S2707" s="193"/>
      <c r="T2707" s="193"/>
      <c r="U2707" s="193"/>
      <c r="V2707" s="193"/>
    </row>
    <row r="2708" spans="1:22" ht="12.75" customHeight="1">
      <c r="A2708" s="507" t="s">
        <v>508</v>
      </c>
      <c r="B2708" s="508"/>
      <c r="C2708" s="508"/>
      <c r="D2708" s="508"/>
      <c r="E2708" s="508"/>
      <c r="F2708" s="508"/>
      <c r="G2708" s="508"/>
      <c r="H2708" s="508"/>
      <c r="I2708" s="508"/>
      <c r="J2708" s="508"/>
      <c r="K2708" s="509"/>
      <c r="L2708" s="193"/>
      <c r="M2708" s="193"/>
      <c r="N2708" s="193"/>
      <c r="O2708" s="193"/>
      <c r="P2708" s="193"/>
      <c r="Q2708" s="193"/>
      <c r="R2708" s="193"/>
      <c r="S2708" s="193"/>
      <c r="T2708" s="193"/>
      <c r="U2708" s="193"/>
      <c r="V2708" s="193"/>
    </row>
    <row r="2709" spans="1:22" ht="12.75" customHeight="1" thickBot="1">
      <c r="A2709" s="510"/>
      <c r="B2709" s="511"/>
      <c r="C2709" s="511"/>
      <c r="D2709" s="511"/>
      <c r="E2709" s="511"/>
      <c r="F2709" s="511"/>
      <c r="G2709" s="511"/>
      <c r="H2709" s="511"/>
      <c r="I2709" s="511"/>
      <c r="J2709" s="511"/>
      <c r="K2709" s="512"/>
      <c r="L2709" s="193"/>
      <c r="M2709" s="193"/>
      <c r="N2709" s="193"/>
      <c r="O2709" s="193"/>
      <c r="P2709" s="193"/>
      <c r="Q2709" s="193"/>
      <c r="R2709" s="193"/>
      <c r="S2709" s="193"/>
      <c r="T2709" s="193"/>
      <c r="U2709" s="193"/>
      <c r="V2709" s="193"/>
    </row>
    <row r="2710" spans="1:22" ht="42" customHeight="1">
      <c r="A2710" s="195" t="s">
        <v>509</v>
      </c>
      <c r="B2710" s="513" t="str">
        <f>$B$3</f>
        <v>OPTIMIZACIÓN Y MEJORAMIENTO DE LOS SISTEMAS DE ACUEDUCTO EN EL ÁREA RURAL DEL MUNICIPIO DE TUNJA-BOYACÁ</v>
      </c>
      <c r="C2710" s="514"/>
      <c r="D2710" s="514"/>
      <c r="E2710" s="514"/>
      <c r="F2710" s="514"/>
      <c r="G2710" s="514"/>
      <c r="H2710" s="514"/>
      <c r="I2710" s="514"/>
      <c r="J2710" s="514"/>
      <c r="K2710" s="515"/>
      <c r="L2710" s="193"/>
      <c r="M2710" s="193"/>
      <c r="N2710" s="193"/>
      <c r="O2710" s="193"/>
      <c r="P2710" s="193"/>
      <c r="Q2710" s="193"/>
      <c r="R2710" s="193"/>
      <c r="S2710" s="193"/>
      <c r="T2710" s="193"/>
      <c r="U2710" s="193"/>
      <c r="V2710" s="193"/>
    </row>
    <row r="2711" spans="1:22" ht="12.75" customHeight="1">
      <c r="A2711" s="516" t="s">
        <v>510</v>
      </c>
      <c r="B2711" s="517"/>
      <c r="C2711" s="518"/>
      <c r="D2711" s="519"/>
      <c r="E2711" s="519"/>
      <c r="F2711" s="517"/>
      <c r="G2711" s="520" t="s">
        <v>511</v>
      </c>
      <c r="H2711" s="517"/>
      <c r="I2711" s="520"/>
      <c r="J2711" s="519"/>
      <c r="K2711" s="521"/>
      <c r="L2711" s="193"/>
      <c r="M2711" s="193"/>
      <c r="N2711" s="193"/>
      <c r="O2711" s="193"/>
      <c r="P2711" s="193"/>
      <c r="Q2711" s="193"/>
      <c r="R2711" s="193"/>
      <c r="S2711" s="193"/>
      <c r="T2711" s="193"/>
      <c r="U2711" s="193"/>
      <c r="V2711" s="193"/>
    </row>
    <row r="2712" spans="1:22" ht="39.75" customHeight="1" thickBot="1">
      <c r="A2712" s="196" t="s">
        <v>8</v>
      </c>
      <c r="B2712" s="522" t="s">
        <v>467</v>
      </c>
      <c r="C2712" s="523"/>
      <c r="D2712" s="524" t="s">
        <v>10</v>
      </c>
      <c r="E2712" s="525"/>
      <c r="F2712" s="523"/>
      <c r="G2712" s="526" t="s">
        <v>594</v>
      </c>
      <c r="H2712" s="525"/>
      <c r="I2712" s="525"/>
      <c r="J2712" s="197" t="s">
        <v>9</v>
      </c>
      <c r="K2712" s="198" t="s">
        <v>9</v>
      </c>
      <c r="L2712" s="193"/>
      <c r="M2712" s="193"/>
      <c r="N2712" s="193"/>
      <c r="O2712" s="193"/>
      <c r="P2712" s="193"/>
      <c r="Q2712" s="193"/>
      <c r="R2712" s="193"/>
      <c r="S2712" s="193"/>
      <c r="T2712" s="193"/>
      <c r="U2712" s="193"/>
      <c r="V2712" s="193"/>
    </row>
    <row r="2713" spans="1:22" ht="12.75" customHeight="1">
      <c r="A2713" s="527" t="s">
        <v>512</v>
      </c>
      <c r="B2713" s="528"/>
      <c r="C2713" s="531" t="s">
        <v>5</v>
      </c>
      <c r="D2713" s="533" t="s">
        <v>513</v>
      </c>
      <c r="E2713" s="534"/>
      <c r="F2713" s="530"/>
      <c r="G2713" s="531" t="s">
        <v>11</v>
      </c>
      <c r="H2713" s="535" t="s">
        <v>514</v>
      </c>
      <c r="I2713" s="511"/>
      <c r="J2713" s="511"/>
      <c r="K2713" s="512"/>
      <c r="L2713" s="193"/>
      <c r="M2713" s="193"/>
      <c r="N2713" s="193"/>
      <c r="O2713" s="193"/>
      <c r="P2713" s="193"/>
      <c r="Q2713" s="193"/>
      <c r="R2713" s="193"/>
      <c r="S2713" s="193"/>
      <c r="T2713" s="193"/>
      <c r="U2713" s="193"/>
      <c r="V2713" s="193"/>
    </row>
    <row r="2714" spans="1:22" ht="12.75" customHeight="1">
      <c r="A2714" s="510"/>
      <c r="B2714" s="528"/>
      <c r="C2714" s="558"/>
      <c r="D2714" s="226" t="s">
        <v>515</v>
      </c>
      <c r="E2714" s="226" t="s">
        <v>516</v>
      </c>
      <c r="F2714" s="226" t="s">
        <v>517</v>
      </c>
      <c r="G2714" s="558"/>
      <c r="H2714" s="536"/>
      <c r="I2714" s="534"/>
      <c r="J2714" s="534"/>
      <c r="K2714" s="537"/>
      <c r="L2714" s="193"/>
      <c r="M2714" s="193"/>
      <c r="N2714" s="193"/>
      <c r="O2714" s="193"/>
      <c r="P2714" s="193"/>
      <c r="Q2714" s="193"/>
      <c r="R2714" s="193"/>
      <c r="S2714" s="193"/>
      <c r="T2714" s="193"/>
      <c r="U2714" s="193"/>
      <c r="V2714" s="193"/>
    </row>
    <row r="2715" spans="1:22" ht="12.75" customHeight="1">
      <c r="A2715" s="538" t="s">
        <v>595</v>
      </c>
      <c r="B2715" s="539"/>
      <c r="C2715" s="201">
        <v>11</v>
      </c>
      <c r="D2715" s="202"/>
      <c r="E2715" s="203"/>
      <c r="F2715" s="229"/>
      <c r="G2715" s="237">
        <f>C2715</f>
        <v>11</v>
      </c>
      <c r="H2715" s="206"/>
      <c r="I2715" s="206"/>
      <c r="J2715" s="206"/>
      <c r="K2715" s="207"/>
      <c r="L2715" s="193"/>
      <c r="M2715" s="193"/>
      <c r="N2715" s="193"/>
      <c r="O2715" s="193"/>
      <c r="P2715" s="193"/>
      <c r="Q2715" s="193"/>
      <c r="R2715" s="193"/>
      <c r="S2715" s="193"/>
      <c r="T2715" s="193"/>
      <c r="U2715" s="193"/>
      <c r="V2715" s="193"/>
    </row>
    <row r="2716" spans="1:22" ht="12.75" customHeight="1">
      <c r="A2716" s="538"/>
      <c r="B2716" s="539"/>
      <c r="C2716" s="201"/>
      <c r="D2716" s="202"/>
      <c r="E2716" s="203"/>
      <c r="F2716" s="229"/>
      <c r="G2716" s="237"/>
      <c r="H2716" s="206"/>
      <c r="I2716" s="206"/>
      <c r="J2716" s="206"/>
      <c r="K2716" s="207"/>
      <c r="L2716" s="193"/>
      <c r="M2716" s="193"/>
      <c r="N2716" s="193"/>
      <c r="O2716" s="193"/>
      <c r="P2716" s="193"/>
      <c r="Q2716" s="193"/>
      <c r="R2716" s="193"/>
      <c r="S2716" s="193"/>
      <c r="T2716" s="193"/>
      <c r="U2716" s="193"/>
      <c r="V2716" s="193"/>
    </row>
    <row r="2717" spans="1:22" ht="15" customHeight="1">
      <c r="A2717" s="540"/>
      <c r="B2717" s="559"/>
      <c r="C2717" s="209"/>
      <c r="D2717" s="239"/>
      <c r="E2717" s="239"/>
      <c r="F2717" s="239"/>
      <c r="G2717" s="237"/>
      <c r="K2717" s="207"/>
    </row>
    <row r="2718" spans="1:22" ht="12.75" customHeight="1" thickBot="1">
      <c r="A2718" s="541" t="s">
        <v>11</v>
      </c>
      <c r="B2718" s="534"/>
      <c r="C2718" s="534"/>
      <c r="D2718" s="534"/>
      <c r="E2718" s="534"/>
      <c r="F2718" s="530"/>
      <c r="G2718" s="253">
        <f>ROUNDUP((SUM(G2715:G2717)),2)</f>
        <v>11</v>
      </c>
      <c r="H2718" s="199"/>
      <c r="I2718" s="212"/>
      <c r="J2718" s="212"/>
      <c r="K2718" s="213"/>
      <c r="L2718" s="193"/>
      <c r="N2718" s="193"/>
      <c r="O2718" s="193"/>
      <c r="P2718" s="193"/>
      <c r="Q2718" s="193"/>
      <c r="R2718" s="193"/>
      <c r="S2718" s="193"/>
      <c r="T2718" s="193"/>
      <c r="U2718" s="193"/>
      <c r="V2718" s="193"/>
    </row>
    <row r="2719" spans="1:22" ht="12.75" customHeight="1" thickBot="1">
      <c r="A2719" s="542"/>
      <c r="B2719" s="543"/>
      <c r="C2719" s="543"/>
      <c r="D2719" s="543"/>
      <c r="E2719" s="543"/>
      <c r="F2719" s="543"/>
      <c r="G2719" s="543"/>
      <c r="H2719" s="543"/>
      <c r="I2719" s="543"/>
      <c r="J2719" s="543"/>
      <c r="K2719" s="544"/>
      <c r="L2719" s="193"/>
      <c r="M2719" s="193"/>
      <c r="N2719" s="193"/>
      <c r="O2719" s="193"/>
      <c r="P2719" s="193"/>
      <c r="Q2719" s="193"/>
      <c r="R2719" s="193"/>
      <c r="S2719" s="193"/>
      <c r="T2719" s="193"/>
      <c r="U2719" s="193"/>
      <c r="V2719" s="193"/>
    </row>
    <row r="2720" spans="1:22" ht="12.75" customHeight="1">
      <c r="A2720" s="214"/>
      <c r="B2720" s="215"/>
      <c r="C2720" s="215"/>
      <c r="D2720" s="215"/>
      <c r="E2720" s="215"/>
      <c r="F2720" s="215"/>
      <c r="G2720" s="215"/>
      <c r="H2720" s="215"/>
      <c r="I2720" s="215"/>
      <c r="J2720" s="215"/>
      <c r="K2720" s="216"/>
      <c r="L2720" s="193"/>
      <c r="M2720" s="193"/>
      <c r="N2720" s="193"/>
      <c r="O2720" s="193"/>
      <c r="P2720" s="193"/>
      <c r="Q2720" s="193"/>
      <c r="R2720" s="193"/>
      <c r="S2720" s="193"/>
      <c r="T2720" s="193"/>
      <c r="U2720" s="193"/>
      <c r="V2720" s="193"/>
    </row>
    <row r="2721" spans="1:22" ht="50.25" customHeight="1">
      <c r="A2721" s="545"/>
      <c r="B2721" s="546"/>
      <c r="C2721" s="546"/>
      <c r="D2721" s="546"/>
      <c r="E2721" s="546"/>
      <c r="F2721" s="546"/>
      <c r="G2721" s="546"/>
      <c r="H2721" s="546"/>
      <c r="I2721" s="546"/>
      <c r="J2721" s="193"/>
      <c r="K2721" s="217"/>
      <c r="L2721" s="193"/>
      <c r="M2721" s="193"/>
      <c r="N2721" s="193"/>
      <c r="O2721" s="193"/>
      <c r="P2721" s="193"/>
      <c r="Q2721" s="193"/>
      <c r="R2721" s="193"/>
      <c r="S2721" s="193"/>
      <c r="T2721" s="193"/>
      <c r="U2721" s="193"/>
      <c r="V2721" s="193"/>
    </row>
    <row r="2722" spans="1:22" ht="12.75" customHeight="1">
      <c r="A2722" s="547" t="s">
        <v>519</v>
      </c>
      <c r="B2722" s="546"/>
      <c r="C2722" s="546"/>
      <c r="D2722" s="219"/>
      <c r="E2722" s="219"/>
      <c r="F2722" s="548" t="s">
        <v>519</v>
      </c>
      <c r="G2722" s="546"/>
      <c r="H2722" s="546"/>
      <c r="I2722" s="219"/>
      <c r="J2722" s="193"/>
      <c r="K2722" s="217"/>
      <c r="L2722" s="193"/>
      <c r="M2722" s="193"/>
      <c r="N2722" s="193"/>
      <c r="O2722" s="193"/>
      <c r="P2722" s="193"/>
      <c r="Q2722" s="193"/>
      <c r="R2722" s="193"/>
      <c r="S2722" s="193"/>
      <c r="T2722" s="193"/>
      <c r="U2722" s="193"/>
      <c r="V2722" s="193"/>
    </row>
    <row r="2723" spans="1:22" ht="12.75" customHeight="1" thickBot="1">
      <c r="A2723" s="549" t="s">
        <v>520</v>
      </c>
      <c r="B2723" s="550"/>
      <c r="C2723" s="550"/>
      <c r="D2723" s="220"/>
      <c r="E2723" s="220"/>
      <c r="F2723" s="551" t="s">
        <v>520</v>
      </c>
      <c r="G2723" s="550"/>
      <c r="H2723" s="550"/>
      <c r="I2723" s="220"/>
      <c r="J2723" s="221"/>
      <c r="K2723" s="222"/>
      <c r="L2723" s="193"/>
      <c r="M2723" s="193"/>
      <c r="N2723" s="193"/>
      <c r="O2723" s="193"/>
      <c r="P2723" s="193"/>
      <c r="Q2723" s="193"/>
      <c r="R2723" s="193"/>
      <c r="S2723" s="193"/>
      <c r="T2723" s="193"/>
      <c r="U2723" s="193"/>
      <c r="V2723" s="193"/>
    </row>
    <row r="2724" spans="1:22" ht="12.75" customHeight="1">
      <c r="A2724" s="507" t="s">
        <v>508</v>
      </c>
      <c r="B2724" s="508"/>
      <c r="C2724" s="508"/>
      <c r="D2724" s="508"/>
      <c r="E2724" s="508"/>
      <c r="F2724" s="508"/>
      <c r="G2724" s="508"/>
      <c r="H2724" s="508"/>
      <c r="I2724" s="508"/>
      <c r="J2724" s="508"/>
      <c r="K2724" s="509"/>
      <c r="L2724" s="193"/>
      <c r="M2724" s="193"/>
      <c r="N2724" s="193"/>
      <c r="O2724" s="193"/>
      <c r="P2724" s="193"/>
      <c r="Q2724" s="193"/>
      <c r="R2724" s="193"/>
      <c r="S2724" s="193"/>
      <c r="T2724" s="193"/>
      <c r="U2724" s="193"/>
      <c r="V2724" s="193"/>
    </row>
    <row r="2725" spans="1:22" ht="12.75" customHeight="1" thickBot="1">
      <c r="A2725" s="510"/>
      <c r="B2725" s="511"/>
      <c r="C2725" s="511"/>
      <c r="D2725" s="511"/>
      <c r="E2725" s="511"/>
      <c r="F2725" s="511"/>
      <c r="G2725" s="511"/>
      <c r="H2725" s="511"/>
      <c r="I2725" s="511"/>
      <c r="J2725" s="511"/>
      <c r="K2725" s="512"/>
      <c r="L2725" s="193"/>
      <c r="M2725" s="193"/>
      <c r="N2725" s="193"/>
      <c r="O2725" s="193"/>
      <c r="P2725" s="193"/>
      <c r="Q2725" s="193"/>
      <c r="R2725" s="193"/>
      <c r="S2725" s="193"/>
      <c r="T2725" s="193"/>
      <c r="U2725" s="193"/>
      <c r="V2725" s="193"/>
    </row>
    <row r="2726" spans="1:22" ht="42" customHeight="1">
      <c r="A2726" s="195" t="s">
        <v>509</v>
      </c>
      <c r="B2726" s="513" t="str">
        <f>$B$3</f>
        <v>OPTIMIZACIÓN Y MEJORAMIENTO DE LOS SISTEMAS DE ACUEDUCTO EN EL ÁREA RURAL DEL MUNICIPIO DE TUNJA-BOYACÁ</v>
      </c>
      <c r="C2726" s="514"/>
      <c r="D2726" s="514"/>
      <c r="E2726" s="514"/>
      <c r="F2726" s="514"/>
      <c r="G2726" s="514"/>
      <c r="H2726" s="514"/>
      <c r="I2726" s="514"/>
      <c r="J2726" s="514"/>
      <c r="K2726" s="515"/>
      <c r="L2726" s="193"/>
      <c r="M2726" s="193"/>
      <c r="N2726" s="193"/>
      <c r="O2726" s="193"/>
      <c r="P2726" s="193"/>
      <c r="Q2726" s="193"/>
      <c r="R2726" s="193"/>
      <c r="S2726" s="193"/>
      <c r="T2726" s="193"/>
      <c r="U2726" s="193"/>
      <c r="V2726" s="193"/>
    </row>
    <row r="2727" spans="1:22" ht="12.75" customHeight="1">
      <c r="A2727" s="516" t="s">
        <v>510</v>
      </c>
      <c r="B2727" s="517"/>
      <c r="C2727" s="518"/>
      <c r="D2727" s="519"/>
      <c r="E2727" s="519"/>
      <c r="F2727" s="517"/>
      <c r="G2727" s="520" t="s">
        <v>511</v>
      </c>
      <c r="H2727" s="517"/>
      <c r="I2727" s="520"/>
      <c r="J2727" s="519"/>
      <c r="K2727" s="521"/>
      <c r="L2727" s="193"/>
      <c r="M2727" s="193"/>
      <c r="N2727" s="193"/>
      <c r="O2727" s="193"/>
      <c r="P2727" s="193"/>
      <c r="Q2727" s="193"/>
      <c r="R2727" s="193"/>
      <c r="S2727" s="193"/>
      <c r="T2727" s="193"/>
      <c r="U2727" s="193"/>
      <c r="V2727" s="193"/>
    </row>
    <row r="2728" spans="1:22" ht="39.75" customHeight="1" thickBot="1">
      <c r="A2728" s="196" t="s">
        <v>8</v>
      </c>
      <c r="B2728" s="522" t="s">
        <v>468</v>
      </c>
      <c r="C2728" s="523"/>
      <c r="D2728" s="524" t="s">
        <v>10</v>
      </c>
      <c r="E2728" s="525"/>
      <c r="F2728" s="523"/>
      <c r="G2728" s="526" t="s">
        <v>596</v>
      </c>
      <c r="H2728" s="525"/>
      <c r="I2728" s="525"/>
      <c r="J2728" s="197" t="s">
        <v>9</v>
      </c>
      <c r="K2728" s="198" t="s">
        <v>9</v>
      </c>
      <c r="L2728" s="193"/>
      <c r="M2728" s="193"/>
      <c r="N2728" s="193"/>
      <c r="O2728" s="193"/>
      <c r="P2728" s="193"/>
      <c r="Q2728" s="193"/>
      <c r="R2728" s="193"/>
      <c r="S2728" s="193"/>
      <c r="T2728" s="193"/>
      <c r="U2728" s="193"/>
      <c r="V2728" s="193"/>
    </row>
    <row r="2729" spans="1:22" ht="12.75" customHeight="1">
      <c r="A2729" s="527" t="s">
        <v>512</v>
      </c>
      <c r="B2729" s="528"/>
      <c r="C2729" s="531" t="s">
        <v>5</v>
      </c>
      <c r="D2729" s="533" t="s">
        <v>513</v>
      </c>
      <c r="E2729" s="534"/>
      <c r="F2729" s="530"/>
      <c r="G2729" s="531" t="s">
        <v>11</v>
      </c>
      <c r="H2729" s="535" t="s">
        <v>514</v>
      </c>
      <c r="I2729" s="511"/>
      <c r="J2729" s="511"/>
      <c r="K2729" s="512"/>
      <c r="L2729" s="193"/>
      <c r="M2729" s="193"/>
      <c r="N2729" s="193"/>
      <c r="O2729" s="193"/>
      <c r="P2729" s="193"/>
      <c r="Q2729" s="193"/>
      <c r="R2729" s="193"/>
      <c r="S2729" s="193"/>
      <c r="T2729" s="193"/>
      <c r="U2729" s="193"/>
      <c r="V2729" s="193"/>
    </row>
    <row r="2730" spans="1:22" ht="12.75" customHeight="1">
      <c r="A2730" s="510"/>
      <c r="B2730" s="528"/>
      <c r="C2730" s="558"/>
      <c r="D2730" s="226" t="s">
        <v>515</v>
      </c>
      <c r="E2730" s="226" t="s">
        <v>516</v>
      </c>
      <c r="F2730" s="226" t="s">
        <v>517</v>
      </c>
      <c r="G2730" s="558"/>
      <c r="H2730" s="536"/>
      <c r="I2730" s="534"/>
      <c r="J2730" s="534"/>
      <c r="K2730" s="537"/>
      <c r="L2730" s="193"/>
      <c r="M2730" s="193"/>
      <c r="N2730" s="193"/>
      <c r="O2730" s="193"/>
      <c r="P2730" s="193"/>
      <c r="Q2730" s="193"/>
      <c r="R2730" s="193"/>
      <c r="S2730" s="193"/>
      <c r="T2730" s="193"/>
      <c r="U2730" s="193"/>
      <c r="V2730" s="193"/>
    </row>
    <row r="2731" spans="1:22" ht="12.75" customHeight="1">
      <c r="A2731" s="538" t="s">
        <v>559</v>
      </c>
      <c r="B2731" s="539"/>
      <c r="C2731" s="201">
        <v>6</v>
      </c>
      <c r="D2731" s="202"/>
      <c r="E2731" s="203"/>
      <c r="F2731" s="229"/>
      <c r="G2731" s="237">
        <f>C2731</f>
        <v>6</v>
      </c>
      <c r="H2731" s="206"/>
      <c r="I2731" s="206"/>
      <c r="J2731" s="206"/>
      <c r="K2731" s="207"/>
      <c r="L2731" s="193"/>
      <c r="M2731" s="193"/>
      <c r="N2731" s="193"/>
      <c r="O2731" s="193"/>
      <c r="P2731" s="193"/>
      <c r="Q2731" s="193"/>
      <c r="R2731" s="193"/>
      <c r="S2731" s="193"/>
      <c r="T2731" s="193"/>
      <c r="U2731" s="193"/>
      <c r="V2731" s="193"/>
    </row>
    <row r="2732" spans="1:22" ht="12.75" customHeight="1">
      <c r="A2732" s="538"/>
      <c r="B2732" s="539"/>
      <c r="C2732" s="201"/>
      <c r="D2732" s="202"/>
      <c r="E2732" s="203"/>
      <c r="F2732" s="229"/>
      <c r="G2732" s="237"/>
      <c r="H2732" s="206"/>
      <c r="I2732" s="206"/>
      <c r="J2732" s="206"/>
      <c r="K2732" s="207"/>
      <c r="L2732" s="193"/>
      <c r="M2732" s="193"/>
      <c r="N2732" s="193"/>
      <c r="O2732" s="193"/>
      <c r="P2732" s="193"/>
      <c r="Q2732" s="193"/>
      <c r="R2732" s="193"/>
      <c r="S2732" s="193"/>
      <c r="T2732" s="193"/>
      <c r="U2732" s="193"/>
      <c r="V2732" s="193"/>
    </row>
    <row r="2733" spans="1:22" ht="15" customHeight="1">
      <c r="A2733" s="540"/>
      <c r="B2733" s="559"/>
      <c r="C2733" s="209"/>
      <c r="D2733" s="239"/>
      <c r="E2733" s="239"/>
      <c r="F2733" s="239"/>
      <c r="G2733" s="237"/>
      <c r="K2733" s="207"/>
    </row>
    <row r="2734" spans="1:22" ht="12.75" customHeight="1" thickBot="1">
      <c r="A2734" s="541" t="s">
        <v>11</v>
      </c>
      <c r="B2734" s="534"/>
      <c r="C2734" s="534"/>
      <c r="D2734" s="534"/>
      <c r="E2734" s="534"/>
      <c r="F2734" s="530"/>
      <c r="G2734" s="253">
        <f>ROUNDUP((SUM(G2731:G2733)),2)</f>
        <v>6</v>
      </c>
      <c r="H2734" s="199"/>
      <c r="I2734" s="212"/>
      <c r="J2734" s="212"/>
      <c r="K2734" s="213"/>
      <c r="L2734" s="193"/>
      <c r="N2734" s="193"/>
      <c r="O2734" s="193"/>
      <c r="P2734" s="193"/>
      <c r="Q2734" s="193"/>
      <c r="R2734" s="193"/>
      <c r="S2734" s="193"/>
      <c r="T2734" s="193"/>
      <c r="U2734" s="193"/>
      <c r="V2734" s="193"/>
    </row>
    <row r="2735" spans="1:22" ht="12.75" customHeight="1" thickBot="1">
      <c r="A2735" s="542"/>
      <c r="B2735" s="543"/>
      <c r="C2735" s="543"/>
      <c r="D2735" s="543"/>
      <c r="E2735" s="543"/>
      <c r="F2735" s="543"/>
      <c r="G2735" s="543"/>
      <c r="H2735" s="543"/>
      <c r="I2735" s="543"/>
      <c r="J2735" s="543"/>
      <c r="K2735" s="544"/>
      <c r="L2735" s="193"/>
      <c r="M2735" s="193"/>
      <c r="N2735" s="193"/>
      <c r="O2735" s="193"/>
      <c r="P2735" s="193"/>
      <c r="Q2735" s="193"/>
      <c r="R2735" s="193"/>
      <c r="S2735" s="193"/>
      <c r="T2735" s="193"/>
      <c r="U2735" s="193"/>
      <c r="V2735" s="193"/>
    </row>
    <row r="2736" spans="1:22" ht="12.75" customHeight="1">
      <c r="A2736" s="214"/>
      <c r="B2736" s="215"/>
      <c r="C2736" s="215"/>
      <c r="D2736" s="215"/>
      <c r="E2736" s="215"/>
      <c r="F2736" s="215"/>
      <c r="G2736" s="215"/>
      <c r="H2736" s="215"/>
      <c r="I2736" s="215"/>
      <c r="J2736" s="215"/>
      <c r="K2736" s="216"/>
      <c r="L2736" s="193"/>
      <c r="M2736" s="193"/>
      <c r="N2736" s="193"/>
      <c r="O2736" s="193"/>
      <c r="P2736" s="193"/>
      <c r="Q2736" s="193"/>
      <c r="R2736" s="193"/>
      <c r="S2736" s="193"/>
      <c r="T2736" s="193"/>
      <c r="U2736" s="193"/>
      <c r="V2736" s="193"/>
    </row>
    <row r="2737" spans="1:22" ht="50.25" customHeight="1">
      <c r="A2737" s="545"/>
      <c r="B2737" s="546"/>
      <c r="C2737" s="546"/>
      <c r="D2737" s="546"/>
      <c r="E2737" s="546"/>
      <c r="F2737" s="546"/>
      <c r="G2737" s="546"/>
      <c r="H2737" s="546"/>
      <c r="I2737" s="546"/>
      <c r="J2737" s="193"/>
      <c r="K2737" s="217"/>
      <c r="L2737" s="193"/>
      <c r="M2737" s="193"/>
      <c r="N2737" s="193"/>
      <c r="O2737" s="193"/>
      <c r="P2737" s="193"/>
      <c r="Q2737" s="193"/>
      <c r="R2737" s="193"/>
      <c r="S2737" s="193"/>
      <c r="T2737" s="193"/>
      <c r="U2737" s="193"/>
      <c r="V2737" s="193"/>
    </row>
    <row r="2738" spans="1:22" ht="12.75" customHeight="1">
      <c r="A2738" s="547" t="s">
        <v>519</v>
      </c>
      <c r="B2738" s="546"/>
      <c r="C2738" s="546"/>
      <c r="D2738" s="219"/>
      <c r="E2738" s="219"/>
      <c r="F2738" s="548" t="s">
        <v>519</v>
      </c>
      <c r="G2738" s="546"/>
      <c r="H2738" s="546"/>
      <c r="I2738" s="219"/>
      <c r="J2738" s="193"/>
      <c r="K2738" s="217"/>
      <c r="L2738" s="193"/>
      <c r="M2738" s="193"/>
      <c r="N2738" s="193"/>
      <c r="O2738" s="193"/>
      <c r="P2738" s="193"/>
      <c r="Q2738" s="193"/>
      <c r="R2738" s="193"/>
      <c r="S2738" s="193"/>
      <c r="T2738" s="193"/>
      <c r="U2738" s="193"/>
      <c r="V2738" s="193"/>
    </row>
    <row r="2739" spans="1:22" ht="12.75" customHeight="1" thickBot="1">
      <c r="A2739" s="549" t="s">
        <v>520</v>
      </c>
      <c r="B2739" s="550"/>
      <c r="C2739" s="550"/>
      <c r="D2739" s="220"/>
      <c r="E2739" s="220"/>
      <c r="F2739" s="551" t="s">
        <v>520</v>
      </c>
      <c r="G2739" s="550"/>
      <c r="H2739" s="550"/>
      <c r="I2739" s="220"/>
      <c r="J2739" s="221"/>
      <c r="K2739" s="222"/>
      <c r="L2739" s="193"/>
      <c r="M2739" s="193"/>
      <c r="N2739" s="193"/>
      <c r="O2739" s="193"/>
      <c r="P2739" s="193"/>
      <c r="Q2739" s="193"/>
      <c r="R2739" s="193"/>
      <c r="S2739" s="193"/>
      <c r="T2739" s="193"/>
      <c r="U2739" s="193"/>
      <c r="V2739" s="193"/>
    </row>
    <row r="2740" spans="1:22" ht="12.75" customHeight="1">
      <c r="A2740" s="507" t="s">
        <v>508</v>
      </c>
      <c r="B2740" s="508"/>
      <c r="C2740" s="508"/>
      <c r="D2740" s="508"/>
      <c r="E2740" s="508"/>
      <c r="F2740" s="508"/>
      <c r="G2740" s="508"/>
      <c r="H2740" s="508"/>
      <c r="I2740" s="508"/>
      <c r="J2740" s="508"/>
      <c r="K2740" s="509"/>
      <c r="L2740" s="193"/>
      <c r="M2740" s="193"/>
      <c r="N2740" s="193"/>
      <c r="O2740" s="193"/>
      <c r="P2740" s="193"/>
      <c r="Q2740" s="193"/>
      <c r="R2740" s="193"/>
      <c r="S2740" s="193"/>
      <c r="T2740" s="193"/>
      <c r="U2740" s="193"/>
      <c r="V2740" s="193"/>
    </row>
    <row r="2741" spans="1:22" ht="12.75" customHeight="1" thickBot="1">
      <c r="A2741" s="510"/>
      <c r="B2741" s="511"/>
      <c r="C2741" s="511"/>
      <c r="D2741" s="511"/>
      <c r="E2741" s="511"/>
      <c r="F2741" s="511"/>
      <c r="G2741" s="511"/>
      <c r="H2741" s="511"/>
      <c r="I2741" s="511"/>
      <c r="J2741" s="511"/>
      <c r="K2741" s="512"/>
      <c r="L2741" s="193"/>
      <c r="M2741" s="193"/>
      <c r="N2741" s="193"/>
      <c r="O2741" s="193"/>
      <c r="P2741" s="193"/>
      <c r="Q2741" s="193"/>
      <c r="R2741" s="193"/>
      <c r="S2741" s="193"/>
      <c r="T2741" s="193"/>
      <c r="U2741" s="193"/>
      <c r="V2741" s="193"/>
    </row>
    <row r="2742" spans="1:22" ht="42" customHeight="1">
      <c r="A2742" s="195" t="s">
        <v>509</v>
      </c>
      <c r="B2742" s="513" t="str">
        <f>$B$3</f>
        <v>OPTIMIZACIÓN Y MEJORAMIENTO DE LOS SISTEMAS DE ACUEDUCTO EN EL ÁREA RURAL DEL MUNICIPIO DE TUNJA-BOYACÁ</v>
      </c>
      <c r="C2742" s="514"/>
      <c r="D2742" s="514"/>
      <c r="E2742" s="514"/>
      <c r="F2742" s="514"/>
      <c r="G2742" s="514"/>
      <c r="H2742" s="514"/>
      <c r="I2742" s="514"/>
      <c r="J2742" s="514"/>
      <c r="K2742" s="515"/>
      <c r="L2742" s="193"/>
      <c r="M2742" s="193"/>
      <c r="N2742" s="193"/>
      <c r="O2742" s="193"/>
      <c r="P2742" s="193"/>
      <c r="Q2742" s="193"/>
      <c r="R2742" s="193"/>
      <c r="S2742" s="193"/>
      <c r="T2742" s="193"/>
      <c r="U2742" s="193"/>
      <c r="V2742" s="193"/>
    </row>
    <row r="2743" spans="1:22" ht="12.75" customHeight="1">
      <c r="A2743" s="516" t="s">
        <v>510</v>
      </c>
      <c r="B2743" s="517"/>
      <c r="C2743" s="518"/>
      <c r="D2743" s="519"/>
      <c r="E2743" s="519"/>
      <c r="F2743" s="517"/>
      <c r="G2743" s="520" t="s">
        <v>511</v>
      </c>
      <c r="H2743" s="517"/>
      <c r="I2743" s="520"/>
      <c r="J2743" s="519"/>
      <c r="K2743" s="521"/>
      <c r="L2743" s="193"/>
      <c r="M2743" s="193"/>
      <c r="N2743" s="193"/>
      <c r="O2743" s="193"/>
      <c r="P2743" s="193"/>
      <c r="Q2743" s="193"/>
      <c r="R2743" s="193"/>
      <c r="S2743" s="193"/>
      <c r="T2743" s="193"/>
      <c r="U2743" s="193"/>
      <c r="V2743" s="193"/>
    </row>
    <row r="2744" spans="1:22" ht="39.75" customHeight="1" thickBot="1">
      <c r="A2744" s="196" t="s">
        <v>8</v>
      </c>
      <c r="B2744" s="522" t="s">
        <v>469</v>
      </c>
      <c r="C2744" s="523"/>
      <c r="D2744" s="524" t="s">
        <v>10</v>
      </c>
      <c r="E2744" s="525"/>
      <c r="F2744" s="523"/>
      <c r="G2744" s="526" t="s">
        <v>302</v>
      </c>
      <c r="H2744" s="525"/>
      <c r="I2744" s="525"/>
      <c r="J2744" s="197" t="s">
        <v>9</v>
      </c>
      <c r="K2744" s="198" t="s">
        <v>9</v>
      </c>
      <c r="L2744" s="193"/>
      <c r="M2744" s="193"/>
      <c r="N2744" s="193"/>
      <c r="O2744" s="193"/>
      <c r="P2744" s="193"/>
      <c r="Q2744" s="193"/>
      <c r="R2744" s="193"/>
      <c r="S2744" s="193"/>
      <c r="T2744" s="193"/>
      <c r="U2744" s="193"/>
      <c r="V2744" s="193"/>
    </row>
    <row r="2745" spans="1:22" ht="12.75" customHeight="1">
      <c r="A2745" s="527" t="s">
        <v>512</v>
      </c>
      <c r="B2745" s="528"/>
      <c r="C2745" s="531" t="s">
        <v>5</v>
      </c>
      <c r="D2745" s="533" t="s">
        <v>513</v>
      </c>
      <c r="E2745" s="534"/>
      <c r="F2745" s="530"/>
      <c r="G2745" s="531" t="s">
        <v>11</v>
      </c>
      <c r="H2745" s="535" t="s">
        <v>514</v>
      </c>
      <c r="I2745" s="511"/>
      <c r="J2745" s="511"/>
      <c r="K2745" s="512"/>
      <c r="L2745" s="193"/>
      <c r="M2745" s="193"/>
      <c r="N2745" s="193"/>
      <c r="O2745" s="193"/>
      <c r="P2745" s="193"/>
      <c r="Q2745" s="193"/>
      <c r="R2745" s="193"/>
      <c r="S2745" s="193"/>
      <c r="T2745" s="193"/>
      <c r="U2745" s="193"/>
      <c r="V2745" s="193"/>
    </row>
    <row r="2746" spans="1:22" ht="12.75" customHeight="1">
      <c r="A2746" s="510"/>
      <c r="B2746" s="528"/>
      <c r="C2746" s="558"/>
      <c r="D2746" s="226" t="s">
        <v>515</v>
      </c>
      <c r="E2746" s="226" t="s">
        <v>516</v>
      </c>
      <c r="F2746" s="226" t="s">
        <v>517</v>
      </c>
      <c r="G2746" s="558"/>
      <c r="H2746" s="536"/>
      <c r="I2746" s="534"/>
      <c r="J2746" s="534"/>
      <c r="K2746" s="537"/>
      <c r="L2746" s="193"/>
      <c r="M2746" s="193"/>
      <c r="N2746" s="193"/>
      <c r="O2746" s="193"/>
      <c r="P2746" s="193"/>
      <c r="Q2746" s="193"/>
      <c r="R2746" s="193"/>
      <c r="S2746" s="193"/>
      <c r="T2746" s="193"/>
      <c r="U2746" s="193"/>
      <c r="V2746" s="193"/>
    </row>
    <row r="2747" spans="1:22" ht="12.75" customHeight="1">
      <c r="A2747" s="538" t="s">
        <v>571</v>
      </c>
      <c r="B2747" s="539"/>
      <c r="C2747" s="201">
        <v>15</v>
      </c>
      <c r="D2747" s="202"/>
      <c r="E2747" s="203"/>
      <c r="F2747" s="229"/>
      <c r="G2747" s="237">
        <f>C2747</f>
        <v>15</v>
      </c>
      <c r="H2747" s="206"/>
      <c r="I2747" s="206"/>
      <c r="J2747" s="206"/>
      <c r="K2747" s="207"/>
      <c r="L2747" s="193"/>
      <c r="M2747" s="193"/>
      <c r="N2747" s="193"/>
      <c r="O2747" s="193"/>
      <c r="P2747" s="193"/>
      <c r="Q2747" s="193"/>
      <c r="R2747" s="193"/>
      <c r="S2747" s="193"/>
      <c r="T2747" s="193"/>
      <c r="U2747" s="193"/>
      <c r="V2747" s="193"/>
    </row>
    <row r="2748" spans="1:22" ht="12.75" customHeight="1">
      <c r="A2748" s="538"/>
      <c r="B2748" s="539"/>
      <c r="C2748" s="201"/>
      <c r="D2748" s="202"/>
      <c r="E2748" s="203"/>
      <c r="F2748" s="229"/>
      <c r="G2748" s="237"/>
      <c r="H2748" s="206"/>
      <c r="I2748" s="206"/>
      <c r="J2748" s="206"/>
      <c r="K2748" s="207"/>
      <c r="L2748" s="193"/>
      <c r="M2748" s="193"/>
      <c r="N2748" s="193"/>
      <c r="O2748" s="193"/>
      <c r="P2748" s="193"/>
      <c r="Q2748" s="193"/>
      <c r="R2748" s="193"/>
      <c r="S2748" s="193"/>
      <c r="T2748" s="193"/>
      <c r="U2748" s="193"/>
      <c r="V2748" s="193"/>
    </row>
    <row r="2749" spans="1:22" ht="15" customHeight="1">
      <c r="A2749" s="540"/>
      <c r="B2749" s="559"/>
      <c r="C2749" s="209"/>
      <c r="D2749" s="239"/>
      <c r="E2749" s="239"/>
      <c r="F2749" s="239"/>
      <c r="G2749" s="237"/>
      <c r="K2749" s="207"/>
    </row>
    <row r="2750" spans="1:22" ht="12.75" customHeight="1" thickBot="1">
      <c r="A2750" s="541" t="s">
        <v>11</v>
      </c>
      <c r="B2750" s="534"/>
      <c r="C2750" s="534"/>
      <c r="D2750" s="534"/>
      <c r="E2750" s="534"/>
      <c r="F2750" s="530"/>
      <c r="G2750" s="253">
        <f>ROUNDUP((SUM(G2747:G2749)),2)</f>
        <v>15</v>
      </c>
      <c r="H2750" s="199"/>
      <c r="I2750" s="212"/>
      <c r="J2750" s="212"/>
      <c r="K2750" s="213"/>
      <c r="L2750" s="193"/>
      <c r="N2750" s="193"/>
      <c r="O2750" s="193"/>
      <c r="P2750" s="193"/>
      <c r="Q2750" s="193"/>
      <c r="R2750" s="193"/>
      <c r="S2750" s="193"/>
      <c r="T2750" s="193"/>
      <c r="U2750" s="193"/>
      <c r="V2750" s="193"/>
    </row>
    <row r="2751" spans="1:22" ht="12.75" customHeight="1" thickBot="1">
      <c r="A2751" s="542"/>
      <c r="B2751" s="543"/>
      <c r="C2751" s="543"/>
      <c r="D2751" s="543"/>
      <c r="E2751" s="543"/>
      <c r="F2751" s="543"/>
      <c r="G2751" s="543"/>
      <c r="H2751" s="543"/>
      <c r="I2751" s="543"/>
      <c r="J2751" s="543"/>
      <c r="K2751" s="544"/>
      <c r="L2751" s="193"/>
      <c r="M2751" s="193"/>
      <c r="N2751" s="193"/>
      <c r="O2751" s="193"/>
      <c r="P2751" s="193"/>
      <c r="Q2751" s="193"/>
      <c r="R2751" s="193"/>
      <c r="S2751" s="193"/>
      <c r="T2751" s="193"/>
      <c r="U2751" s="193"/>
      <c r="V2751" s="193"/>
    </row>
    <row r="2752" spans="1:22" ht="12.75" customHeight="1">
      <c r="A2752" s="214"/>
      <c r="B2752" s="215"/>
      <c r="C2752" s="215"/>
      <c r="D2752" s="215"/>
      <c r="E2752" s="215"/>
      <c r="F2752" s="215"/>
      <c r="G2752" s="215"/>
      <c r="H2752" s="215"/>
      <c r="I2752" s="215"/>
      <c r="J2752" s="215"/>
      <c r="K2752" s="216"/>
      <c r="L2752" s="193"/>
      <c r="M2752" s="193"/>
      <c r="N2752" s="193"/>
      <c r="O2752" s="193"/>
      <c r="P2752" s="193"/>
      <c r="Q2752" s="193"/>
      <c r="R2752" s="193"/>
      <c r="S2752" s="193"/>
      <c r="T2752" s="193"/>
      <c r="U2752" s="193"/>
      <c r="V2752" s="193"/>
    </row>
    <row r="2753" spans="1:22" ht="50.25" customHeight="1">
      <c r="A2753" s="545"/>
      <c r="B2753" s="546"/>
      <c r="C2753" s="546"/>
      <c r="D2753" s="546"/>
      <c r="E2753" s="546"/>
      <c r="F2753" s="546"/>
      <c r="G2753" s="546"/>
      <c r="H2753" s="546"/>
      <c r="I2753" s="546"/>
      <c r="J2753" s="193"/>
      <c r="K2753" s="217"/>
      <c r="L2753" s="193"/>
      <c r="M2753" s="193"/>
      <c r="N2753" s="193"/>
      <c r="O2753" s="193"/>
      <c r="P2753" s="193"/>
      <c r="Q2753" s="193"/>
      <c r="R2753" s="193"/>
      <c r="S2753" s="193"/>
      <c r="T2753" s="193"/>
      <c r="U2753" s="193"/>
      <c r="V2753" s="193"/>
    </row>
    <row r="2754" spans="1:22" ht="12.75" customHeight="1">
      <c r="A2754" s="547" t="s">
        <v>519</v>
      </c>
      <c r="B2754" s="546"/>
      <c r="C2754" s="546"/>
      <c r="D2754" s="219"/>
      <c r="E2754" s="219"/>
      <c r="F2754" s="548" t="s">
        <v>519</v>
      </c>
      <c r="G2754" s="546"/>
      <c r="H2754" s="546"/>
      <c r="I2754" s="219"/>
      <c r="J2754" s="193"/>
      <c r="K2754" s="217"/>
      <c r="L2754" s="193"/>
      <c r="M2754" s="193"/>
      <c r="N2754" s="193"/>
      <c r="O2754" s="193"/>
      <c r="P2754" s="193"/>
      <c r="Q2754" s="193"/>
      <c r="R2754" s="193"/>
      <c r="S2754" s="193"/>
      <c r="T2754" s="193"/>
      <c r="U2754" s="193"/>
      <c r="V2754" s="193"/>
    </row>
    <row r="2755" spans="1:22" ht="12.6" customHeight="1" thickBot="1">
      <c r="A2755" s="549" t="s">
        <v>520</v>
      </c>
      <c r="B2755" s="550"/>
      <c r="C2755" s="550"/>
      <c r="D2755" s="220"/>
      <c r="E2755" s="220"/>
      <c r="F2755" s="551" t="s">
        <v>520</v>
      </c>
      <c r="G2755" s="550"/>
      <c r="H2755" s="550"/>
      <c r="I2755" s="220"/>
      <c r="J2755" s="221"/>
      <c r="K2755" s="222"/>
      <c r="L2755" s="193"/>
      <c r="M2755" s="193"/>
      <c r="N2755" s="193"/>
      <c r="O2755" s="193"/>
      <c r="P2755" s="193"/>
      <c r="Q2755" s="193"/>
      <c r="R2755" s="193"/>
      <c r="S2755" s="193"/>
      <c r="T2755" s="193"/>
      <c r="U2755" s="193"/>
      <c r="V2755" s="193"/>
    </row>
    <row r="2756" spans="1:22" ht="12.75" customHeight="1">
      <c r="A2756" s="507" t="s">
        <v>508</v>
      </c>
      <c r="B2756" s="508"/>
      <c r="C2756" s="508"/>
      <c r="D2756" s="508"/>
      <c r="E2756" s="508"/>
      <c r="F2756" s="508"/>
      <c r="G2756" s="508"/>
      <c r="H2756" s="508"/>
      <c r="I2756" s="508"/>
      <c r="J2756" s="508"/>
      <c r="K2756" s="509"/>
      <c r="L2756" s="193"/>
      <c r="M2756" s="193"/>
      <c r="N2756" s="193"/>
      <c r="O2756" s="193"/>
      <c r="P2756" s="193"/>
      <c r="Q2756" s="193"/>
      <c r="R2756" s="193"/>
      <c r="S2756" s="193"/>
      <c r="T2756" s="193"/>
      <c r="U2756" s="193"/>
      <c r="V2756" s="193"/>
    </row>
    <row r="2757" spans="1:22" ht="12.75" customHeight="1" thickBot="1">
      <c r="A2757" s="510"/>
      <c r="B2757" s="511"/>
      <c r="C2757" s="511"/>
      <c r="D2757" s="511"/>
      <c r="E2757" s="511"/>
      <c r="F2757" s="511"/>
      <c r="G2757" s="511"/>
      <c r="H2757" s="511"/>
      <c r="I2757" s="511"/>
      <c r="J2757" s="511"/>
      <c r="K2757" s="512"/>
      <c r="L2757" s="193"/>
      <c r="M2757" s="193"/>
      <c r="N2757" s="193"/>
      <c r="O2757" s="193"/>
      <c r="P2757" s="193"/>
      <c r="Q2757" s="193"/>
      <c r="R2757" s="193"/>
      <c r="S2757" s="193"/>
      <c r="T2757" s="193"/>
      <c r="U2757" s="193"/>
      <c r="V2757" s="193"/>
    </row>
    <row r="2758" spans="1:22" ht="42" customHeight="1">
      <c r="A2758" s="195" t="s">
        <v>509</v>
      </c>
      <c r="B2758" s="513" t="str">
        <f>$B$3</f>
        <v>OPTIMIZACIÓN Y MEJORAMIENTO DE LOS SISTEMAS DE ACUEDUCTO EN EL ÁREA RURAL DEL MUNICIPIO DE TUNJA-BOYACÁ</v>
      </c>
      <c r="C2758" s="514"/>
      <c r="D2758" s="514"/>
      <c r="E2758" s="514"/>
      <c r="F2758" s="514"/>
      <c r="G2758" s="514"/>
      <c r="H2758" s="514"/>
      <c r="I2758" s="514"/>
      <c r="J2758" s="514"/>
      <c r="K2758" s="515"/>
      <c r="L2758" s="193"/>
      <c r="M2758" s="193"/>
      <c r="N2758" s="193"/>
      <c r="O2758" s="193"/>
      <c r="P2758" s="193"/>
      <c r="Q2758" s="193"/>
      <c r="R2758" s="193"/>
      <c r="S2758" s="193"/>
      <c r="T2758" s="193"/>
      <c r="U2758" s="193"/>
      <c r="V2758" s="193"/>
    </row>
    <row r="2759" spans="1:22" ht="12.75" customHeight="1">
      <c r="A2759" s="516" t="s">
        <v>510</v>
      </c>
      <c r="B2759" s="517"/>
      <c r="C2759" s="518"/>
      <c r="D2759" s="519"/>
      <c r="E2759" s="519"/>
      <c r="F2759" s="517"/>
      <c r="G2759" s="520" t="s">
        <v>511</v>
      </c>
      <c r="H2759" s="517"/>
      <c r="I2759" s="520"/>
      <c r="J2759" s="519"/>
      <c r="K2759" s="521"/>
      <c r="L2759" s="193"/>
      <c r="M2759" s="193"/>
      <c r="N2759" s="193"/>
      <c r="O2759" s="193"/>
      <c r="P2759" s="193"/>
      <c r="Q2759" s="193"/>
      <c r="R2759" s="193"/>
      <c r="S2759" s="193"/>
      <c r="T2759" s="193"/>
      <c r="U2759" s="193"/>
      <c r="V2759" s="193"/>
    </row>
    <row r="2760" spans="1:22" ht="39.75" customHeight="1" thickBot="1">
      <c r="A2760" s="196" t="s">
        <v>8</v>
      </c>
      <c r="B2760" s="522" t="s">
        <v>507</v>
      </c>
      <c r="C2760" s="523"/>
      <c r="D2760" s="524" t="s">
        <v>10</v>
      </c>
      <c r="E2760" s="525"/>
      <c r="F2760" s="523"/>
      <c r="G2760" s="526" t="s">
        <v>395</v>
      </c>
      <c r="H2760" s="525"/>
      <c r="I2760" s="525"/>
      <c r="J2760" s="197" t="s">
        <v>9</v>
      </c>
      <c r="K2760" s="198" t="s">
        <v>9</v>
      </c>
      <c r="L2760" s="193"/>
      <c r="M2760" s="193"/>
      <c r="N2760" s="193"/>
      <c r="O2760" s="193"/>
      <c r="P2760" s="193"/>
      <c r="Q2760" s="193"/>
      <c r="R2760" s="193"/>
      <c r="S2760" s="193"/>
      <c r="T2760" s="193"/>
      <c r="U2760" s="193"/>
      <c r="V2760" s="193"/>
    </row>
    <row r="2761" spans="1:22" ht="12.75" customHeight="1">
      <c r="A2761" s="527" t="s">
        <v>512</v>
      </c>
      <c r="B2761" s="528"/>
      <c r="C2761" s="531" t="s">
        <v>5</v>
      </c>
      <c r="D2761" s="533" t="s">
        <v>513</v>
      </c>
      <c r="E2761" s="534"/>
      <c r="F2761" s="530"/>
      <c r="G2761" s="531" t="s">
        <v>11</v>
      </c>
      <c r="H2761" s="535" t="s">
        <v>514</v>
      </c>
      <c r="I2761" s="511"/>
      <c r="J2761" s="511"/>
      <c r="K2761" s="512"/>
      <c r="L2761" s="193"/>
      <c r="M2761" s="193"/>
      <c r="N2761" s="193"/>
      <c r="O2761" s="193"/>
      <c r="P2761" s="193"/>
      <c r="Q2761" s="193"/>
      <c r="R2761" s="193"/>
      <c r="S2761" s="193"/>
      <c r="T2761" s="193"/>
      <c r="U2761" s="193"/>
      <c r="V2761" s="193"/>
    </row>
    <row r="2762" spans="1:22" ht="12.75" customHeight="1">
      <c r="A2762" s="510"/>
      <c r="B2762" s="528"/>
      <c r="C2762" s="558"/>
      <c r="D2762" s="226" t="s">
        <v>515</v>
      </c>
      <c r="E2762" s="226" t="s">
        <v>516</v>
      </c>
      <c r="F2762" s="226" t="s">
        <v>517</v>
      </c>
      <c r="G2762" s="558"/>
      <c r="H2762" s="536"/>
      <c r="I2762" s="534"/>
      <c r="J2762" s="534"/>
      <c r="K2762" s="537"/>
      <c r="L2762" s="193"/>
      <c r="M2762" s="193"/>
      <c r="N2762" s="193"/>
      <c r="O2762" s="193"/>
      <c r="P2762" s="193"/>
      <c r="Q2762" s="193"/>
      <c r="R2762" s="193"/>
      <c r="S2762" s="193"/>
      <c r="T2762" s="193"/>
      <c r="U2762" s="193"/>
      <c r="V2762" s="193"/>
    </row>
    <row r="2763" spans="1:22" ht="12.75" customHeight="1">
      <c r="A2763" s="538" t="s">
        <v>572</v>
      </c>
      <c r="B2763" s="539"/>
      <c r="C2763" s="201">
        <v>6</v>
      </c>
      <c r="D2763" s="202"/>
      <c r="E2763" s="203"/>
      <c r="F2763" s="229"/>
      <c r="G2763" s="237">
        <f>C2763</f>
        <v>6</v>
      </c>
      <c r="H2763" s="206"/>
      <c r="I2763" s="206"/>
      <c r="J2763" s="206"/>
      <c r="K2763" s="207"/>
      <c r="L2763" s="193"/>
      <c r="M2763" s="193"/>
      <c r="N2763" s="193"/>
      <c r="O2763" s="193"/>
      <c r="P2763" s="193"/>
      <c r="Q2763" s="193"/>
      <c r="R2763" s="193"/>
      <c r="S2763" s="193"/>
      <c r="T2763" s="193"/>
      <c r="U2763" s="193"/>
      <c r="V2763" s="193"/>
    </row>
    <row r="2764" spans="1:22" ht="12.75" customHeight="1">
      <c r="A2764" s="538"/>
      <c r="B2764" s="539"/>
      <c r="C2764" s="201"/>
      <c r="D2764" s="202"/>
      <c r="E2764" s="203"/>
      <c r="F2764" s="229"/>
      <c r="G2764" s="237"/>
      <c r="H2764" s="206"/>
      <c r="I2764" s="206"/>
      <c r="J2764" s="206"/>
      <c r="K2764" s="207"/>
      <c r="L2764" s="193"/>
      <c r="M2764" s="193"/>
      <c r="N2764" s="193"/>
      <c r="O2764" s="193"/>
      <c r="P2764" s="193"/>
      <c r="Q2764" s="193"/>
      <c r="R2764" s="193"/>
      <c r="S2764" s="193"/>
      <c r="T2764" s="193"/>
      <c r="U2764" s="193"/>
      <c r="V2764" s="193"/>
    </row>
    <row r="2765" spans="1:22" ht="15" customHeight="1">
      <c r="A2765" s="540"/>
      <c r="B2765" s="559"/>
      <c r="C2765" s="209"/>
      <c r="D2765" s="239"/>
      <c r="E2765" s="239"/>
      <c r="F2765" s="239"/>
      <c r="G2765" s="237"/>
      <c r="K2765" s="207"/>
    </row>
    <row r="2766" spans="1:22" ht="12.75" customHeight="1" thickBot="1">
      <c r="A2766" s="541" t="s">
        <v>11</v>
      </c>
      <c r="B2766" s="534"/>
      <c r="C2766" s="534"/>
      <c r="D2766" s="534"/>
      <c r="E2766" s="534"/>
      <c r="F2766" s="530"/>
      <c r="G2766" s="253">
        <f>ROUNDUP((SUM(G2763:G2765)),2)</f>
        <v>6</v>
      </c>
      <c r="H2766" s="199"/>
      <c r="I2766" s="212"/>
      <c r="J2766" s="212"/>
      <c r="K2766" s="213"/>
      <c r="L2766" s="193"/>
      <c r="N2766" s="193"/>
      <c r="O2766" s="193"/>
      <c r="P2766" s="193"/>
      <c r="Q2766" s="193"/>
      <c r="R2766" s="193"/>
      <c r="S2766" s="193"/>
      <c r="T2766" s="193"/>
      <c r="U2766" s="193"/>
      <c r="V2766" s="193"/>
    </row>
    <row r="2767" spans="1:22" ht="12.75" customHeight="1" thickBot="1">
      <c r="A2767" s="542"/>
      <c r="B2767" s="543"/>
      <c r="C2767" s="543"/>
      <c r="D2767" s="543"/>
      <c r="E2767" s="543"/>
      <c r="F2767" s="543"/>
      <c r="G2767" s="543"/>
      <c r="H2767" s="543"/>
      <c r="I2767" s="543"/>
      <c r="J2767" s="543"/>
      <c r="K2767" s="544"/>
      <c r="L2767" s="193"/>
      <c r="M2767" s="193"/>
      <c r="N2767" s="193"/>
      <c r="O2767" s="193"/>
      <c r="P2767" s="193"/>
      <c r="Q2767" s="193"/>
      <c r="R2767" s="193"/>
      <c r="S2767" s="193"/>
      <c r="T2767" s="193"/>
      <c r="U2767" s="193"/>
      <c r="V2767" s="193"/>
    </row>
    <row r="2768" spans="1:22" ht="12.75" customHeight="1">
      <c r="A2768" s="214"/>
      <c r="B2768" s="215"/>
      <c r="C2768" s="215"/>
      <c r="D2768" s="215"/>
      <c r="E2768" s="215"/>
      <c r="F2768" s="215"/>
      <c r="G2768" s="215"/>
      <c r="H2768" s="215"/>
      <c r="I2768" s="215"/>
      <c r="J2768" s="215"/>
      <c r="K2768" s="216"/>
      <c r="L2768" s="193"/>
      <c r="M2768" s="193"/>
      <c r="N2768" s="193"/>
      <c r="O2768" s="193"/>
      <c r="P2768" s="193"/>
      <c r="Q2768" s="193"/>
      <c r="R2768" s="193"/>
      <c r="S2768" s="193"/>
      <c r="T2768" s="193"/>
      <c r="U2768" s="193"/>
      <c r="V2768" s="193"/>
    </row>
    <row r="2769" spans="1:22" ht="50.25" customHeight="1">
      <c r="A2769" s="545"/>
      <c r="B2769" s="546"/>
      <c r="C2769" s="546"/>
      <c r="D2769" s="546"/>
      <c r="E2769" s="546"/>
      <c r="F2769" s="546"/>
      <c r="G2769" s="546"/>
      <c r="H2769" s="546"/>
      <c r="I2769" s="546"/>
      <c r="J2769" s="193"/>
      <c r="K2769" s="217"/>
      <c r="L2769" s="193"/>
      <c r="M2769" s="193"/>
      <c r="N2769" s="193"/>
      <c r="O2769" s="193"/>
      <c r="P2769" s="193"/>
      <c r="Q2769" s="193"/>
      <c r="R2769" s="193"/>
      <c r="S2769" s="193"/>
      <c r="T2769" s="193"/>
      <c r="U2769" s="193"/>
      <c r="V2769" s="193"/>
    </row>
    <row r="2770" spans="1:22" ht="12.75" customHeight="1">
      <c r="A2770" s="547" t="s">
        <v>519</v>
      </c>
      <c r="B2770" s="546"/>
      <c r="C2770" s="546"/>
      <c r="D2770" s="219"/>
      <c r="E2770" s="219"/>
      <c r="F2770" s="548" t="s">
        <v>519</v>
      </c>
      <c r="G2770" s="546"/>
      <c r="H2770" s="546"/>
      <c r="I2770" s="219"/>
      <c r="J2770" s="193"/>
      <c r="K2770" s="217"/>
      <c r="L2770" s="193"/>
      <c r="M2770" s="193"/>
      <c r="N2770" s="193"/>
      <c r="O2770" s="193"/>
      <c r="P2770" s="193"/>
      <c r="Q2770" s="193"/>
      <c r="R2770" s="193"/>
      <c r="S2770" s="193"/>
      <c r="T2770" s="193"/>
      <c r="U2770" s="193"/>
      <c r="V2770" s="193"/>
    </row>
    <row r="2771" spans="1:22" ht="12.75" customHeight="1" thickBot="1">
      <c r="A2771" s="549" t="s">
        <v>520</v>
      </c>
      <c r="B2771" s="550"/>
      <c r="C2771" s="550"/>
      <c r="D2771" s="220"/>
      <c r="E2771" s="220"/>
      <c r="F2771" s="551" t="s">
        <v>520</v>
      </c>
      <c r="G2771" s="550"/>
      <c r="H2771" s="550"/>
      <c r="I2771" s="220"/>
      <c r="J2771" s="221"/>
      <c r="K2771" s="222"/>
      <c r="L2771" s="193"/>
      <c r="M2771" s="193"/>
      <c r="N2771" s="193"/>
      <c r="O2771" s="193"/>
      <c r="P2771" s="193"/>
      <c r="Q2771" s="193"/>
      <c r="R2771" s="193"/>
      <c r="S2771" s="193"/>
      <c r="T2771" s="193"/>
      <c r="U2771" s="193"/>
      <c r="V2771" s="193"/>
    </row>
    <row r="2772" spans="1:22" ht="12.75" customHeight="1">
      <c r="A2772" s="507" t="s">
        <v>508</v>
      </c>
      <c r="B2772" s="508"/>
      <c r="C2772" s="508"/>
      <c r="D2772" s="508"/>
      <c r="E2772" s="508"/>
      <c r="F2772" s="508"/>
      <c r="G2772" s="508"/>
      <c r="H2772" s="508"/>
      <c r="I2772" s="508"/>
      <c r="J2772" s="508"/>
      <c r="K2772" s="509"/>
      <c r="L2772" s="193"/>
      <c r="M2772" s="193"/>
      <c r="N2772" s="193"/>
      <c r="O2772" s="193"/>
      <c r="P2772" s="193"/>
      <c r="Q2772" s="193"/>
      <c r="R2772" s="193"/>
      <c r="S2772" s="193"/>
      <c r="T2772" s="193"/>
      <c r="U2772" s="193"/>
      <c r="V2772" s="193"/>
    </row>
    <row r="2773" spans="1:22" ht="12.75" customHeight="1" thickBot="1">
      <c r="A2773" s="510"/>
      <c r="B2773" s="511"/>
      <c r="C2773" s="511"/>
      <c r="D2773" s="511"/>
      <c r="E2773" s="511"/>
      <c r="F2773" s="511"/>
      <c r="G2773" s="511"/>
      <c r="H2773" s="511"/>
      <c r="I2773" s="511"/>
      <c r="J2773" s="511"/>
      <c r="K2773" s="512"/>
      <c r="L2773" s="193"/>
      <c r="M2773" s="193"/>
      <c r="N2773" s="193"/>
      <c r="O2773" s="193"/>
      <c r="P2773" s="193"/>
      <c r="Q2773" s="193"/>
      <c r="R2773" s="193"/>
      <c r="S2773" s="193"/>
      <c r="T2773" s="193"/>
      <c r="U2773" s="193"/>
      <c r="V2773" s="193"/>
    </row>
    <row r="2774" spans="1:22" ht="42" customHeight="1">
      <c r="A2774" s="195" t="s">
        <v>509</v>
      </c>
      <c r="B2774" s="513" t="str">
        <f>$B$3</f>
        <v>OPTIMIZACIÓN Y MEJORAMIENTO DE LOS SISTEMAS DE ACUEDUCTO EN EL ÁREA RURAL DEL MUNICIPIO DE TUNJA-BOYACÁ</v>
      </c>
      <c r="C2774" s="514"/>
      <c r="D2774" s="514"/>
      <c r="E2774" s="514"/>
      <c r="F2774" s="514"/>
      <c r="G2774" s="514"/>
      <c r="H2774" s="514"/>
      <c r="I2774" s="514"/>
      <c r="J2774" s="514"/>
      <c r="K2774" s="515"/>
      <c r="L2774" s="193"/>
      <c r="M2774" s="193"/>
      <c r="N2774" s="193"/>
      <c r="O2774" s="193"/>
      <c r="P2774" s="193"/>
      <c r="Q2774" s="193"/>
      <c r="R2774" s="193"/>
      <c r="S2774" s="193"/>
      <c r="T2774" s="193"/>
      <c r="U2774" s="193"/>
      <c r="V2774" s="193"/>
    </row>
    <row r="2775" spans="1:22" ht="12.75" customHeight="1">
      <c r="A2775" s="516" t="s">
        <v>510</v>
      </c>
      <c r="B2775" s="517"/>
      <c r="C2775" s="518"/>
      <c r="D2775" s="519"/>
      <c r="E2775" s="519"/>
      <c r="F2775" s="517"/>
      <c r="G2775" s="520" t="s">
        <v>511</v>
      </c>
      <c r="H2775" s="517"/>
      <c r="I2775" s="520"/>
      <c r="J2775" s="519"/>
      <c r="K2775" s="521"/>
      <c r="L2775" s="193"/>
      <c r="M2775" s="193"/>
      <c r="N2775" s="193"/>
      <c r="O2775" s="193"/>
      <c r="P2775" s="193"/>
      <c r="Q2775" s="193"/>
      <c r="R2775" s="193"/>
      <c r="S2775" s="193"/>
      <c r="T2775" s="193"/>
      <c r="U2775" s="193"/>
      <c r="V2775" s="193"/>
    </row>
    <row r="2776" spans="1:22" ht="39.75" customHeight="1" thickBot="1">
      <c r="A2776" s="196" t="s">
        <v>8</v>
      </c>
      <c r="B2776" s="522" t="s">
        <v>668</v>
      </c>
      <c r="C2776" s="523"/>
      <c r="D2776" s="524" t="s">
        <v>10</v>
      </c>
      <c r="E2776" s="525"/>
      <c r="F2776" s="523"/>
      <c r="G2776" s="526" t="s">
        <v>597</v>
      </c>
      <c r="H2776" s="525"/>
      <c r="I2776" s="525"/>
      <c r="J2776" s="197" t="s">
        <v>9</v>
      </c>
      <c r="K2776" s="198" t="s">
        <v>9</v>
      </c>
      <c r="L2776" s="193"/>
      <c r="M2776" s="193"/>
      <c r="N2776" s="193"/>
      <c r="O2776" s="193"/>
      <c r="P2776" s="193"/>
      <c r="Q2776" s="193"/>
      <c r="R2776" s="193"/>
      <c r="S2776" s="193"/>
      <c r="T2776" s="193"/>
      <c r="U2776" s="193"/>
      <c r="V2776" s="193"/>
    </row>
    <row r="2777" spans="1:22" ht="12.75" customHeight="1">
      <c r="A2777" s="527" t="s">
        <v>512</v>
      </c>
      <c r="B2777" s="528"/>
      <c r="C2777" s="531" t="s">
        <v>5</v>
      </c>
      <c r="D2777" s="533" t="s">
        <v>513</v>
      </c>
      <c r="E2777" s="534"/>
      <c r="F2777" s="530"/>
      <c r="G2777" s="531" t="s">
        <v>11</v>
      </c>
      <c r="H2777" s="535" t="s">
        <v>514</v>
      </c>
      <c r="I2777" s="511"/>
      <c r="J2777" s="511"/>
      <c r="K2777" s="512"/>
      <c r="L2777" s="193"/>
      <c r="M2777" s="193"/>
      <c r="N2777" s="193"/>
      <c r="O2777" s="193"/>
      <c r="P2777" s="193"/>
      <c r="Q2777" s="193"/>
      <c r="R2777" s="193"/>
      <c r="S2777" s="193"/>
      <c r="T2777" s="193"/>
      <c r="U2777" s="193"/>
      <c r="V2777" s="193"/>
    </row>
    <row r="2778" spans="1:22" ht="12.75" customHeight="1">
      <c r="A2778" s="510"/>
      <c r="B2778" s="528"/>
      <c r="C2778" s="558"/>
      <c r="D2778" s="226" t="s">
        <v>515</v>
      </c>
      <c r="E2778" s="226" t="s">
        <v>516</v>
      </c>
      <c r="F2778" s="226" t="s">
        <v>517</v>
      </c>
      <c r="G2778" s="558"/>
      <c r="H2778" s="536"/>
      <c r="I2778" s="534"/>
      <c r="J2778" s="534"/>
      <c r="K2778" s="537"/>
      <c r="L2778" s="193"/>
      <c r="M2778" s="193"/>
      <c r="N2778" s="193"/>
      <c r="O2778" s="193"/>
      <c r="P2778" s="193"/>
      <c r="Q2778" s="193"/>
      <c r="R2778" s="193"/>
      <c r="S2778" s="193"/>
      <c r="T2778" s="193"/>
      <c r="U2778" s="193"/>
      <c r="V2778" s="193"/>
    </row>
    <row r="2779" spans="1:22" ht="12.75" customHeight="1">
      <c r="A2779" s="538" t="s">
        <v>598</v>
      </c>
      <c r="B2779" s="539"/>
      <c r="C2779" s="201">
        <v>38</v>
      </c>
      <c r="D2779" s="202"/>
      <c r="E2779" s="203"/>
      <c r="F2779" s="229"/>
      <c r="G2779" s="237">
        <f>C2779</f>
        <v>38</v>
      </c>
      <c r="H2779" s="206"/>
      <c r="I2779" s="206"/>
      <c r="J2779" s="206"/>
      <c r="K2779" s="207"/>
      <c r="L2779" s="193"/>
      <c r="M2779" s="193"/>
      <c r="N2779" s="193"/>
      <c r="O2779" s="193"/>
      <c r="P2779" s="193"/>
      <c r="Q2779" s="193"/>
      <c r="R2779" s="193"/>
      <c r="S2779" s="193"/>
      <c r="T2779" s="193"/>
      <c r="U2779" s="193"/>
      <c r="V2779" s="193"/>
    </row>
    <row r="2780" spans="1:22" ht="12.75" customHeight="1">
      <c r="A2780" s="538"/>
      <c r="B2780" s="539"/>
      <c r="C2780" s="201"/>
      <c r="D2780" s="202"/>
      <c r="E2780" s="203"/>
      <c r="F2780" s="229"/>
      <c r="G2780" s="237"/>
      <c r="H2780" s="206"/>
      <c r="I2780" s="206"/>
      <c r="J2780" s="206"/>
      <c r="K2780" s="207"/>
      <c r="L2780" s="193"/>
      <c r="M2780" s="193"/>
      <c r="N2780" s="193"/>
      <c r="O2780" s="193"/>
      <c r="P2780" s="193"/>
      <c r="Q2780" s="193"/>
      <c r="R2780" s="193"/>
      <c r="S2780" s="193"/>
      <c r="T2780" s="193"/>
      <c r="U2780" s="193"/>
      <c r="V2780" s="193"/>
    </row>
    <row r="2781" spans="1:22" ht="15" customHeight="1">
      <c r="A2781" s="540"/>
      <c r="B2781" s="559"/>
      <c r="C2781" s="209"/>
      <c r="D2781" s="239"/>
      <c r="E2781" s="239"/>
      <c r="F2781" s="239"/>
      <c r="G2781" s="237"/>
      <c r="K2781" s="207"/>
    </row>
    <row r="2782" spans="1:22" ht="12.75" customHeight="1" thickBot="1">
      <c r="A2782" s="541" t="s">
        <v>11</v>
      </c>
      <c r="B2782" s="534"/>
      <c r="C2782" s="534"/>
      <c r="D2782" s="534"/>
      <c r="E2782" s="534"/>
      <c r="F2782" s="530"/>
      <c r="G2782" s="253">
        <f>ROUNDUP((SUM(G2779:G2781)),2)</f>
        <v>38</v>
      </c>
      <c r="H2782" s="199"/>
      <c r="I2782" s="212"/>
      <c r="J2782" s="212"/>
      <c r="K2782" s="213"/>
      <c r="L2782" s="193"/>
      <c r="N2782" s="193"/>
      <c r="O2782" s="193"/>
      <c r="P2782" s="193"/>
      <c r="Q2782" s="193"/>
      <c r="R2782" s="193"/>
      <c r="S2782" s="193"/>
      <c r="T2782" s="193"/>
      <c r="U2782" s="193"/>
      <c r="V2782" s="193"/>
    </row>
    <row r="2783" spans="1:22" ht="12.75" customHeight="1" thickBot="1">
      <c r="A2783" s="542"/>
      <c r="B2783" s="543"/>
      <c r="C2783" s="543"/>
      <c r="D2783" s="543"/>
      <c r="E2783" s="543"/>
      <c r="F2783" s="543"/>
      <c r="G2783" s="543"/>
      <c r="H2783" s="543"/>
      <c r="I2783" s="543"/>
      <c r="J2783" s="543"/>
      <c r="K2783" s="544"/>
      <c r="L2783" s="193"/>
      <c r="M2783" s="193"/>
      <c r="N2783" s="193"/>
      <c r="O2783" s="193"/>
      <c r="P2783" s="193"/>
      <c r="Q2783" s="193"/>
      <c r="R2783" s="193"/>
      <c r="S2783" s="193"/>
      <c r="T2783" s="193"/>
      <c r="U2783" s="193"/>
      <c r="V2783" s="193"/>
    </row>
    <row r="2784" spans="1:22" ht="12.75" customHeight="1">
      <c r="A2784" s="214"/>
      <c r="B2784" s="215"/>
      <c r="C2784" s="215"/>
      <c r="D2784" s="215"/>
      <c r="E2784" s="215"/>
      <c r="F2784" s="215"/>
      <c r="G2784" s="215"/>
      <c r="H2784" s="215"/>
      <c r="I2784" s="215"/>
      <c r="J2784" s="215"/>
      <c r="K2784" s="216"/>
      <c r="L2784" s="193"/>
      <c r="M2784" s="193"/>
      <c r="N2784" s="193"/>
      <c r="O2784" s="193"/>
      <c r="P2784" s="193"/>
      <c r="Q2784" s="193"/>
      <c r="R2784" s="193"/>
      <c r="S2784" s="193"/>
      <c r="T2784" s="193"/>
      <c r="U2784" s="193"/>
      <c r="V2784" s="193"/>
    </row>
    <row r="2785" spans="1:22" ht="50.25" customHeight="1">
      <c r="A2785" s="545"/>
      <c r="B2785" s="546"/>
      <c r="C2785" s="546"/>
      <c r="D2785" s="546"/>
      <c r="E2785" s="546"/>
      <c r="F2785" s="546"/>
      <c r="G2785" s="546"/>
      <c r="H2785" s="546"/>
      <c r="I2785" s="546"/>
      <c r="J2785" s="193"/>
      <c r="K2785" s="217"/>
      <c r="L2785" s="193"/>
      <c r="M2785" s="193"/>
      <c r="N2785" s="193"/>
      <c r="O2785" s="193"/>
      <c r="P2785" s="193"/>
      <c r="Q2785" s="193"/>
      <c r="R2785" s="193"/>
      <c r="S2785" s="193"/>
      <c r="T2785" s="193"/>
      <c r="U2785" s="193"/>
      <c r="V2785" s="193"/>
    </row>
    <row r="2786" spans="1:22" ht="12.75" customHeight="1">
      <c r="A2786" s="547" t="s">
        <v>519</v>
      </c>
      <c r="B2786" s="546"/>
      <c r="C2786" s="546"/>
      <c r="D2786" s="219"/>
      <c r="E2786" s="219"/>
      <c r="F2786" s="548" t="s">
        <v>519</v>
      </c>
      <c r="G2786" s="546"/>
      <c r="H2786" s="546"/>
      <c r="I2786" s="219"/>
      <c r="J2786" s="193"/>
      <c r="K2786" s="217"/>
      <c r="L2786" s="193"/>
      <c r="M2786" s="193"/>
      <c r="N2786" s="193"/>
      <c r="O2786" s="193"/>
      <c r="P2786" s="193"/>
      <c r="Q2786" s="193"/>
      <c r="R2786" s="193"/>
      <c r="S2786" s="193"/>
      <c r="T2786" s="193"/>
      <c r="U2786" s="193"/>
      <c r="V2786" s="193"/>
    </row>
    <row r="2787" spans="1:22" ht="12.75" customHeight="1" thickBot="1">
      <c r="A2787" s="549" t="s">
        <v>520</v>
      </c>
      <c r="B2787" s="550"/>
      <c r="C2787" s="550"/>
      <c r="D2787" s="220"/>
      <c r="E2787" s="220"/>
      <c r="F2787" s="551" t="s">
        <v>520</v>
      </c>
      <c r="G2787" s="550"/>
      <c r="H2787" s="550"/>
      <c r="I2787" s="220"/>
      <c r="J2787" s="221"/>
      <c r="K2787" s="222"/>
      <c r="L2787" s="193"/>
      <c r="M2787" s="193"/>
      <c r="N2787" s="193"/>
      <c r="O2787" s="193"/>
      <c r="P2787" s="193"/>
      <c r="Q2787" s="193"/>
      <c r="R2787" s="193"/>
      <c r="S2787" s="193"/>
      <c r="T2787" s="193"/>
      <c r="U2787" s="193"/>
      <c r="V2787" s="193"/>
    </row>
    <row r="2788" spans="1:22" ht="12.75" customHeight="1">
      <c r="A2788" s="507" t="s">
        <v>508</v>
      </c>
      <c r="B2788" s="508"/>
      <c r="C2788" s="508"/>
      <c r="D2788" s="508"/>
      <c r="E2788" s="508"/>
      <c r="F2788" s="508"/>
      <c r="G2788" s="508"/>
      <c r="H2788" s="508"/>
      <c r="I2788" s="508"/>
      <c r="J2788" s="508"/>
      <c r="K2788" s="509"/>
      <c r="L2788" s="193"/>
      <c r="M2788" s="193"/>
      <c r="N2788" s="193"/>
      <c r="O2788" s="193"/>
      <c r="P2788" s="193"/>
      <c r="Q2788" s="193"/>
      <c r="R2788" s="193"/>
      <c r="S2788" s="193"/>
      <c r="T2788" s="193"/>
      <c r="U2788" s="193"/>
      <c r="V2788" s="193"/>
    </row>
    <row r="2789" spans="1:22" ht="12.75" customHeight="1" thickBot="1">
      <c r="A2789" s="510"/>
      <c r="B2789" s="511"/>
      <c r="C2789" s="511"/>
      <c r="D2789" s="511"/>
      <c r="E2789" s="511"/>
      <c r="F2789" s="511"/>
      <c r="G2789" s="511"/>
      <c r="H2789" s="511"/>
      <c r="I2789" s="511"/>
      <c r="J2789" s="511"/>
      <c r="K2789" s="512"/>
      <c r="L2789" s="193"/>
      <c r="M2789" s="193"/>
      <c r="N2789" s="193"/>
      <c r="O2789" s="193"/>
      <c r="P2789" s="193"/>
      <c r="Q2789" s="193"/>
      <c r="R2789" s="193"/>
      <c r="S2789" s="193"/>
      <c r="T2789" s="193"/>
      <c r="U2789" s="193"/>
      <c r="V2789" s="193"/>
    </row>
    <row r="2790" spans="1:22" ht="42" customHeight="1">
      <c r="A2790" s="195" t="s">
        <v>509</v>
      </c>
      <c r="B2790" s="513" t="str">
        <f>$B$3</f>
        <v>OPTIMIZACIÓN Y MEJORAMIENTO DE LOS SISTEMAS DE ACUEDUCTO EN EL ÁREA RURAL DEL MUNICIPIO DE TUNJA-BOYACÁ</v>
      </c>
      <c r="C2790" s="514"/>
      <c r="D2790" s="514"/>
      <c r="E2790" s="514"/>
      <c r="F2790" s="514"/>
      <c r="G2790" s="514"/>
      <c r="H2790" s="514"/>
      <c r="I2790" s="514"/>
      <c r="J2790" s="514"/>
      <c r="K2790" s="515"/>
      <c r="L2790" s="193"/>
      <c r="M2790" s="193"/>
      <c r="N2790" s="193"/>
      <c r="O2790" s="193"/>
      <c r="P2790" s="193"/>
      <c r="Q2790" s="193"/>
      <c r="R2790" s="193"/>
      <c r="S2790" s="193"/>
      <c r="T2790" s="193"/>
      <c r="U2790" s="193"/>
      <c r="V2790" s="193"/>
    </row>
    <row r="2791" spans="1:22" ht="12.75" customHeight="1">
      <c r="A2791" s="516" t="s">
        <v>510</v>
      </c>
      <c r="B2791" s="517"/>
      <c r="C2791" s="518"/>
      <c r="D2791" s="519"/>
      <c r="E2791" s="519"/>
      <c r="F2791" s="517"/>
      <c r="G2791" s="520" t="s">
        <v>511</v>
      </c>
      <c r="H2791" s="517"/>
      <c r="I2791" s="520"/>
      <c r="J2791" s="519"/>
      <c r="K2791" s="521"/>
      <c r="L2791" s="193"/>
      <c r="M2791" s="193"/>
      <c r="N2791" s="193"/>
      <c r="O2791" s="193"/>
      <c r="P2791" s="193"/>
      <c r="Q2791" s="193"/>
      <c r="R2791" s="193"/>
      <c r="S2791" s="193"/>
      <c r="T2791" s="193"/>
      <c r="U2791" s="193"/>
      <c r="V2791" s="193"/>
    </row>
    <row r="2792" spans="1:22" ht="39.75" customHeight="1" thickBot="1">
      <c r="A2792" s="196" t="s">
        <v>8</v>
      </c>
      <c r="B2792" s="522" t="s">
        <v>669</v>
      </c>
      <c r="C2792" s="523"/>
      <c r="D2792" s="524" t="s">
        <v>10</v>
      </c>
      <c r="E2792" s="525"/>
      <c r="F2792" s="523"/>
      <c r="G2792" s="526" t="s">
        <v>505</v>
      </c>
      <c r="H2792" s="525"/>
      <c r="I2792" s="525"/>
      <c r="J2792" s="197" t="s">
        <v>9</v>
      </c>
      <c r="K2792" s="198" t="s">
        <v>9</v>
      </c>
      <c r="L2792" s="193"/>
      <c r="M2792" s="193"/>
      <c r="N2792" s="193"/>
      <c r="O2792" s="193"/>
      <c r="P2792" s="193"/>
      <c r="Q2792" s="193"/>
      <c r="R2792" s="193"/>
      <c r="S2792" s="193"/>
      <c r="T2792" s="193"/>
      <c r="U2792" s="193"/>
      <c r="V2792" s="193"/>
    </row>
    <row r="2793" spans="1:22" ht="12.75" customHeight="1">
      <c r="A2793" s="527" t="s">
        <v>512</v>
      </c>
      <c r="B2793" s="528"/>
      <c r="C2793" s="531" t="s">
        <v>5</v>
      </c>
      <c r="D2793" s="533" t="s">
        <v>513</v>
      </c>
      <c r="E2793" s="534"/>
      <c r="F2793" s="530"/>
      <c r="G2793" s="531" t="s">
        <v>11</v>
      </c>
      <c r="H2793" s="535" t="s">
        <v>514</v>
      </c>
      <c r="I2793" s="511"/>
      <c r="J2793" s="511"/>
      <c r="K2793" s="512"/>
      <c r="L2793" s="193"/>
      <c r="M2793" s="193"/>
      <c r="N2793" s="193"/>
      <c r="O2793" s="193"/>
      <c r="P2793" s="193"/>
      <c r="Q2793" s="193"/>
      <c r="R2793" s="193"/>
      <c r="S2793" s="193"/>
      <c r="T2793" s="193"/>
      <c r="U2793" s="193"/>
      <c r="V2793" s="193"/>
    </row>
    <row r="2794" spans="1:22" ht="12.75" customHeight="1">
      <c r="A2794" s="510"/>
      <c r="B2794" s="528"/>
      <c r="C2794" s="558"/>
      <c r="D2794" s="226" t="s">
        <v>515</v>
      </c>
      <c r="E2794" s="226" t="s">
        <v>516</v>
      </c>
      <c r="F2794" s="226" t="s">
        <v>517</v>
      </c>
      <c r="G2794" s="558"/>
      <c r="H2794" s="536"/>
      <c r="I2794" s="534"/>
      <c r="J2794" s="534"/>
      <c r="K2794" s="537"/>
      <c r="L2794" s="193"/>
      <c r="M2794" s="193"/>
      <c r="N2794" s="193"/>
      <c r="O2794" s="193"/>
      <c r="P2794" s="193"/>
      <c r="Q2794" s="193"/>
      <c r="R2794" s="193"/>
      <c r="S2794" s="193"/>
      <c r="T2794" s="193"/>
      <c r="U2794" s="193"/>
      <c r="V2794" s="193"/>
    </row>
    <row r="2795" spans="1:22" ht="12.75" customHeight="1">
      <c r="A2795" s="538" t="s">
        <v>599</v>
      </c>
      <c r="B2795" s="539"/>
      <c r="C2795" s="201">
        <v>4</v>
      </c>
      <c r="D2795" s="202"/>
      <c r="E2795" s="203"/>
      <c r="F2795" s="229"/>
      <c r="G2795" s="237">
        <f>C2795</f>
        <v>4</v>
      </c>
      <c r="H2795" s="206"/>
      <c r="I2795" s="206"/>
      <c r="J2795" s="206"/>
      <c r="K2795" s="207"/>
      <c r="L2795" s="193"/>
      <c r="M2795" s="193"/>
      <c r="N2795" s="193"/>
      <c r="O2795" s="193"/>
      <c r="P2795" s="193"/>
      <c r="Q2795" s="193"/>
      <c r="R2795" s="193"/>
      <c r="S2795" s="193"/>
      <c r="T2795" s="193"/>
      <c r="U2795" s="193"/>
      <c r="V2795" s="193"/>
    </row>
    <row r="2796" spans="1:22" ht="12.75" customHeight="1">
      <c r="A2796" s="538"/>
      <c r="B2796" s="539"/>
      <c r="C2796" s="201"/>
      <c r="D2796" s="202"/>
      <c r="E2796" s="203"/>
      <c r="F2796" s="229"/>
      <c r="G2796" s="237"/>
      <c r="H2796" s="206"/>
      <c r="I2796" s="206"/>
      <c r="J2796" s="206"/>
      <c r="K2796" s="207"/>
      <c r="L2796" s="193"/>
      <c r="M2796" s="193"/>
      <c r="N2796" s="193"/>
      <c r="O2796" s="193"/>
      <c r="P2796" s="193"/>
      <c r="Q2796" s="193"/>
      <c r="R2796" s="193"/>
      <c r="S2796" s="193"/>
      <c r="T2796" s="193"/>
      <c r="U2796" s="193"/>
      <c r="V2796" s="193"/>
    </row>
    <row r="2797" spans="1:22" ht="15" customHeight="1">
      <c r="A2797" s="540"/>
      <c r="B2797" s="559"/>
      <c r="C2797" s="209"/>
      <c r="D2797" s="239"/>
      <c r="E2797" s="239"/>
      <c r="F2797" s="239"/>
      <c r="G2797" s="237"/>
      <c r="K2797" s="207"/>
    </row>
    <row r="2798" spans="1:22" ht="12.75" customHeight="1" thickBot="1">
      <c r="A2798" s="541" t="s">
        <v>11</v>
      </c>
      <c r="B2798" s="534"/>
      <c r="C2798" s="534"/>
      <c r="D2798" s="534"/>
      <c r="E2798" s="534"/>
      <c r="F2798" s="530"/>
      <c r="G2798" s="253">
        <f>ROUNDUP((SUM(G2795:G2797)),2)</f>
        <v>4</v>
      </c>
      <c r="H2798" s="199"/>
      <c r="I2798" s="212"/>
      <c r="J2798" s="212"/>
      <c r="K2798" s="213"/>
      <c r="L2798" s="193"/>
      <c r="N2798" s="193"/>
      <c r="O2798" s="193"/>
      <c r="P2798" s="193"/>
      <c r="Q2798" s="193"/>
      <c r="R2798" s="193"/>
      <c r="S2798" s="193"/>
      <c r="T2798" s="193"/>
      <c r="U2798" s="193"/>
      <c r="V2798" s="193"/>
    </row>
    <row r="2799" spans="1:22" ht="12.75" customHeight="1" thickBot="1">
      <c r="A2799" s="542"/>
      <c r="B2799" s="543"/>
      <c r="C2799" s="543"/>
      <c r="D2799" s="543"/>
      <c r="E2799" s="543"/>
      <c r="F2799" s="543"/>
      <c r="G2799" s="543"/>
      <c r="H2799" s="543"/>
      <c r="I2799" s="543"/>
      <c r="J2799" s="543"/>
      <c r="K2799" s="544"/>
      <c r="L2799" s="193"/>
      <c r="M2799" s="193"/>
      <c r="N2799" s="193"/>
      <c r="O2799" s="193"/>
      <c r="P2799" s="193"/>
      <c r="Q2799" s="193"/>
      <c r="R2799" s="193"/>
      <c r="S2799" s="193"/>
      <c r="T2799" s="193"/>
      <c r="U2799" s="193"/>
      <c r="V2799" s="193"/>
    </row>
    <row r="2800" spans="1:22" ht="12.75" customHeight="1">
      <c r="A2800" s="214"/>
      <c r="B2800" s="215"/>
      <c r="C2800" s="215"/>
      <c r="D2800" s="215"/>
      <c r="E2800" s="215"/>
      <c r="F2800" s="215"/>
      <c r="G2800" s="215"/>
      <c r="H2800" s="215"/>
      <c r="I2800" s="215"/>
      <c r="J2800" s="215"/>
      <c r="K2800" s="216"/>
      <c r="L2800" s="193"/>
      <c r="M2800" s="193"/>
      <c r="N2800" s="193"/>
      <c r="O2800" s="193"/>
      <c r="P2800" s="193"/>
      <c r="Q2800" s="193"/>
      <c r="R2800" s="193"/>
      <c r="S2800" s="193"/>
      <c r="T2800" s="193"/>
      <c r="U2800" s="193"/>
      <c r="V2800" s="193"/>
    </row>
    <row r="2801" spans="1:22" ht="50.25" customHeight="1">
      <c r="A2801" s="545"/>
      <c r="B2801" s="546"/>
      <c r="C2801" s="546"/>
      <c r="D2801" s="546"/>
      <c r="E2801" s="546"/>
      <c r="F2801" s="546"/>
      <c r="G2801" s="546"/>
      <c r="H2801" s="546"/>
      <c r="I2801" s="546"/>
      <c r="J2801" s="193"/>
      <c r="K2801" s="217"/>
      <c r="L2801" s="193"/>
      <c r="M2801" s="193"/>
      <c r="N2801" s="193"/>
      <c r="O2801" s="193"/>
      <c r="P2801" s="193"/>
      <c r="Q2801" s="193"/>
      <c r="R2801" s="193"/>
      <c r="S2801" s="193"/>
      <c r="T2801" s="193"/>
      <c r="U2801" s="193"/>
      <c r="V2801" s="193"/>
    </row>
    <row r="2802" spans="1:22" ht="12.75" customHeight="1">
      <c r="A2802" s="547" t="s">
        <v>519</v>
      </c>
      <c r="B2802" s="546"/>
      <c r="C2802" s="546"/>
      <c r="D2802" s="219"/>
      <c r="E2802" s="219"/>
      <c r="F2802" s="548" t="s">
        <v>519</v>
      </c>
      <c r="G2802" s="546"/>
      <c r="H2802" s="546"/>
      <c r="I2802" s="219"/>
      <c r="J2802" s="193"/>
      <c r="K2802" s="217"/>
      <c r="L2802" s="193"/>
      <c r="M2802" s="193"/>
      <c r="N2802" s="193"/>
      <c r="O2802" s="193"/>
      <c r="P2802" s="193"/>
      <c r="Q2802" s="193"/>
      <c r="R2802" s="193"/>
      <c r="S2802" s="193"/>
      <c r="T2802" s="193"/>
      <c r="U2802" s="193"/>
      <c r="V2802" s="193"/>
    </row>
    <row r="2803" spans="1:22" ht="12.75" customHeight="1" thickBot="1">
      <c r="A2803" s="549" t="s">
        <v>520</v>
      </c>
      <c r="B2803" s="550"/>
      <c r="C2803" s="550"/>
      <c r="D2803" s="220"/>
      <c r="E2803" s="220"/>
      <c r="F2803" s="551" t="s">
        <v>520</v>
      </c>
      <c r="G2803" s="550"/>
      <c r="H2803" s="550"/>
      <c r="I2803" s="220"/>
      <c r="J2803" s="221"/>
      <c r="K2803" s="222"/>
      <c r="L2803" s="193"/>
      <c r="M2803" s="193"/>
      <c r="N2803" s="193"/>
      <c r="O2803" s="193"/>
      <c r="P2803" s="193"/>
      <c r="Q2803" s="193"/>
      <c r="R2803" s="193"/>
      <c r="S2803" s="193"/>
      <c r="T2803" s="193"/>
      <c r="U2803" s="193"/>
      <c r="V2803" s="193"/>
    </row>
    <row r="2804" spans="1:22" ht="12.75" customHeight="1">
      <c r="A2804" s="507" t="s">
        <v>508</v>
      </c>
      <c r="B2804" s="508"/>
      <c r="C2804" s="508"/>
      <c r="D2804" s="508"/>
      <c r="E2804" s="508"/>
      <c r="F2804" s="508"/>
      <c r="G2804" s="508"/>
      <c r="H2804" s="508"/>
      <c r="I2804" s="508"/>
      <c r="J2804" s="508"/>
      <c r="K2804" s="509"/>
      <c r="L2804" s="193"/>
      <c r="M2804" s="193"/>
      <c r="N2804" s="193"/>
      <c r="O2804" s="193"/>
      <c r="P2804" s="193"/>
      <c r="Q2804" s="193"/>
      <c r="R2804" s="193"/>
      <c r="S2804" s="193"/>
      <c r="T2804" s="193"/>
      <c r="U2804" s="193"/>
      <c r="V2804" s="193"/>
    </row>
    <row r="2805" spans="1:22" ht="12.75" customHeight="1" thickBot="1">
      <c r="A2805" s="510"/>
      <c r="B2805" s="511"/>
      <c r="C2805" s="511"/>
      <c r="D2805" s="511"/>
      <c r="E2805" s="511"/>
      <c r="F2805" s="511"/>
      <c r="G2805" s="511"/>
      <c r="H2805" s="511"/>
      <c r="I2805" s="511"/>
      <c r="J2805" s="511"/>
      <c r="K2805" s="512"/>
      <c r="L2805" s="193"/>
      <c r="M2805" s="193"/>
      <c r="N2805" s="193"/>
      <c r="O2805" s="193"/>
      <c r="P2805" s="193"/>
      <c r="Q2805" s="193"/>
      <c r="R2805" s="193"/>
      <c r="S2805" s="193"/>
      <c r="T2805" s="193"/>
      <c r="U2805" s="193"/>
      <c r="V2805" s="193"/>
    </row>
    <row r="2806" spans="1:22" ht="42" customHeight="1">
      <c r="A2806" s="195" t="s">
        <v>509</v>
      </c>
      <c r="B2806" s="513" t="str">
        <f>$B$3</f>
        <v>OPTIMIZACIÓN Y MEJORAMIENTO DE LOS SISTEMAS DE ACUEDUCTO EN EL ÁREA RURAL DEL MUNICIPIO DE TUNJA-BOYACÁ</v>
      </c>
      <c r="C2806" s="514"/>
      <c r="D2806" s="514"/>
      <c r="E2806" s="514"/>
      <c r="F2806" s="514"/>
      <c r="G2806" s="514"/>
      <c r="H2806" s="514"/>
      <c r="I2806" s="514"/>
      <c r="J2806" s="514"/>
      <c r="K2806" s="515"/>
      <c r="L2806" s="193"/>
      <c r="M2806" s="193"/>
      <c r="N2806" s="193"/>
      <c r="O2806" s="193"/>
      <c r="P2806" s="193"/>
      <c r="Q2806" s="193"/>
      <c r="R2806" s="193"/>
      <c r="S2806" s="193"/>
      <c r="T2806" s="193"/>
      <c r="U2806" s="193"/>
      <c r="V2806" s="193"/>
    </row>
    <row r="2807" spans="1:22" ht="12.75" customHeight="1">
      <c r="A2807" s="516" t="s">
        <v>510</v>
      </c>
      <c r="B2807" s="517"/>
      <c r="C2807" s="518"/>
      <c r="D2807" s="519"/>
      <c r="E2807" s="519"/>
      <c r="F2807" s="517"/>
      <c r="G2807" s="520" t="s">
        <v>511</v>
      </c>
      <c r="H2807" s="517"/>
      <c r="I2807" s="520"/>
      <c r="J2807" s="519"/>
      <c r="K2807" s="521"/>
      <c r="L2807" s="193"/>
      <c r="M2807" s="193"/>
      <c r="N2807" s="193"/>
      <c r="O2807" s="193"/>
      <c r="P2807" s="193"/>
      <c r="Q2807" s="193"/>
      <c r="R2807" s="193"/>
      <c r="S2807" s="193"/>
      <c r="T2807" s="193"/>
      <c r="U2807" s="193"/>
      <c r="V2807" s="193"/>
    </row>
    <row r="2808" spans="1:22" ht="39.75" customHeight="1" thickBot="1">
      <c r="A2808" s="196" t="s">
        <v>8</v>
      </c>
      <c r="B2808" s="522" t="s">
        <v>671</v>
      </c>
      <c r="C2808" s="523"/>
      <c r="D2808" s="524" t="s">
        <v>10</v>
      </c>
      <c r="E2808" s="525"/>
      <c r="F2808" s="523"/>
      <c r="G2808" s="526" t="s">
        <v>340</v>
      </c>
      <c r="H2808" s="525"/>
      <c r="I2808" s="525"/>
      <c r="J2808" s="197" t="s">
        <v>9</v>
      </c>
      <c r="K2808" s="198" t="s">
        <v>13</v>
      </c>
      <c r="L2808" s="193"/>
      <c r="M2808" s="193"/>
      <c r="N2808" s="193"/>
      <c r="O2808" s="193"/>
      <c r="P2808" s="193"/>
      <c r="Q2808" s="193"/>
      <c r="R2808" s="193"/>
      <c r="S2808" s="193"/>
      <c r="T2808" s="193"/>
      <c r="U2808" s="193"/>
      <c r="V2808" s="193"/>
    </row>
    <row r="2809" spans="1:22" ht="12.75" customHeight="1">
      <c r="A2809" s="527" t="s">
        <v>512</v>
      </c>
      <c r="B2809" s="528"/>
      <c r="C2809" s="531" t="s">
        <v>5</v>
      </c>
      <c r="D2809" s="533" t="s">
        <v>513</v>
      </c>
      <c r="E2809" s="534"/>
      <c r="F2809" s="530"/>
      <c r="G2809" s="531" t="s">
        <v>11</v>
      </c>
      <c r="H2809" s="535" t="s">
        <v>514</v>
      </c>
      <c r="I2809" s="511"/>
      <c r="J2809" s="511"/>
      <c r="K2809" s="512"/>
      <c r="L2809" s="193"/>
      <c r="M2809" s="193"/>
      <c r="N2809" s="193"/>
      <c r="O2809" s="193"/>
      <c r="P2809" s="193"/>
      <c r="Q2809" s="193"/>
      <c r="R2809" s="193"/>
      <c r="S2809" s="193"/>
      <c r="T2809" s="193"/>
      <c r="U2809" s="193"/>
      <c r="V2809" s="193"/>
    </row>
    <row r="2810" spans="1:22" ht="12.75" customHeight="1">
      <c r="A2810" s="510"/>
      <c r="B2810" s="528"/>
      <c r="C2810" s="558"/>
      <c r="D2810" s="226" t="s">
        <v>515</v>
      </c>
      <c r="E2810" s="226" t="s">
        <v>516</v>
      </c>
      <c r="F2810" s="226" t="s">
        <v>517</v>
      </c>
      <c r="G2810" s="558"/>
      <c r="H2810" s="536"/>
      <c r="I2810" s="534"/>
      <c r="J2810" s="534"/>
      <c r="K2810" s="537"/>
      <c r="L2810" s="193"/>
      <c r="M2810" s="193"/>
      <c r="N2810" s="193"/>
      <c r="O2810" s="193"/>
      <c r="P2810" s="193"/>
      <c r="Q2810" s="193"/>
      <c r="R2810" s="193"/>
      <c r="S2810" s="193"/>
      <c r="T2810" s="193"/>
      <c r="U2810" s="193"/>
      <c r="V2810" s="193"/>
    </row>
    <row r="2811" spans="1:22" ht="12.75" customHeight="1">
      <c r="A2811" s="538" t="s">
        <v>553</v>
      </c>
      <c r="B2811" s="539"/>
      <c r="C2811" s="201">
        <v>96</v>
      </c>
      <c r="D2811" s="202"/>
      <c r="E2811" s="203"/>
      <c r="F2811" s="229"/>
      <c r="G2811" s="237">
        <f>C2811</f>
        <v>96</v>
      </c>
      <c r="H2811" s="206"/>
      <c r="I2811" s="206"/>
      <c r="J2811" s="206"/>
      <c r="K2811" s="207"/>
      <c r="L2811" s="193"/>
      <c r="M2811" s="193"/>
      <c r="N2811" s="193"/>
      <c r="O2811" s="193"/>
      <c r="P2811" s="193"/>
      <c r="Q2811" s="193"/>
      <c r="R2811" s="193"/>
      <c r="S2811" s="193"/>
      <c r="T2811" s="193"/>
      <c r="U2811" s="193"/>
      <c r="V2811" s="193"/>
    </row>
    <row r="2812" spans="1:22" ht="12.75" customHeight="1">
      <c r="A2812" s="538" t="s">
        <v>554</v>
      </c>
      <c r="B2812" s="539"/>
      <c r="C2812" s="201">
        <v>2</v>
      </c>
      <c r="D2812" s="202"/>
      <c r="E2812" s="203"/>
      <c r="F2812" s="229"/>
      <c r="G2812" s="237">
        <f>C2812</f>
        <v>2</v>
      </c>
      <c r="H2812" s="206"/>
      <c r="I2812" s="206"/>
      <c r="J2812" s="206"/>
      <c r="K2812" s="207"/>
      <c r="L2812" s="193"/>
      <c r="M2812" s="193"/>
      <c r="N2812" s="193"/>
      <c r="O2812" s="193"/>
      <c r="P2812" s="193"/>
      <c r="Q2812" s="193"/>
      <c r="R2812" s="193"/>
      <c r="S2812" s="193"/>
      <c r="T2812" s="193"/>
      <c r="U2812" s="193"/>
      <c r="V2812" s="193"/>
    </row>
    <row r="2813" spans="1:22" ht="15" customHeight="1">
      <c r="A2813" s="540"/>
      <c r="B2813" s="559"/>
      <c r="C2813" s="209"/>
      <c r="D2813" s="239"/>
      <c r="E2813" s="239"/>
      <c r="F2813" s="239"/>
      <c r="G2813" s="237"/>
      <c r="K2813" s="207"/>
    </row>
    <row r="2814" spans="1:22" ht="12.75" customHeight="1" thickBot="1">
      <c r="A2814" s="541" t="s">
        <v>11</v>
      </c>
      <c r="B2814" s="534"/>
      <c r="C2814" s="534"/>
      <c r="D2814" s="534"/>
      <c r="E2814" s="534"/>
      <c r="F2814" s="530"/>
      <c r="G2814" s="253">
        <f>ROUNDUP((SUM(G2811:G2813)),2)</f>
        <v>98</v>
      </c>
      <c r="H2814" s="199"/>
      <c r="I2814" s="212"/>
      <c r="J2814" s="212"/>
      <c r="K2814" s="213"/>
      <c r="L2814" s="193"/>
      <c r="N2814" s="193"/>
      <c r="O2814" s="193"/>
      <c r="P2814" s="193"/>
      <c r="Q2814" s="193"/>
      <c r="R2814" s="193"/>
      <c r="S2814" s="193"/>
      <c r="T2814" s="193"/>
      <c r="U2814" s="193"/>
      <c r="V2814" s="193"/>
    </row>
    <row r="2815" spans="1:22" ht="12.75" customHeight="1" thickBot="1">
      <c r="A2815" s="542"/>
      <c r="B2815" s="543"/>
      <c r="C2815" s="543"/>
      <c r="D2815" s="543"/>
      <c r="E2815" s="543"/>
      <c r="F2815" s="543"/>
      <c r="G2815" s="543"/>
      <c r="H2815" s="543"/>
      <c r="I2815" s="543"/>
      <c r="J2815" s="543"/>
      <c r="K2815" s="544"/>
      <c r="L2815" s="193"/>
      <c r="M2815" s="193"/>
      <c r="N2815" s="193"/>
      <c r="O2815" s="193"/>
      <c r="P2815" s="193"/>
      <c r="Q2815" s="193"/>
      <c r="R2815" s="193"/>
      <c r="S2815" s="193"/>
      <c r="T2815" s="193"/>
      <c r="U2815" s="193"/>
      <c r="V2815" s="193"/>
    </row>
    <row r="2816" spans="1:22" ht="12.75" customHeight="1">
      <c r="A2816" s="214"/>
      <c r="B2816" s="215"/>
      <c r="C2816" s="215"/>
      <c r="D2816" s="215"/>
      <c r="E2816" s="215"/>
      <c r="F2816" s="215"/>
      <c r="G2816" s="215"/>
      <c r="H2816" s="215"/>
      <c r="I2816" s="215"/>
      <c r="J2816" s="215"/>
      <c r="K2816" s="216"/>
      <c r="L2816" s="193"/>
      <c r="M2816" s="193"/>
      <c r="N2816" s="193"/>
      <c r="O2816" s="193"/>
      <c r="P2816" s="193"/>
      <c r="Q2816" s="193"/>
      <c r="R2816" s="193"/>
      <c r="S2816" s="193"/>
      <c r="T2816" s="193"/>
      <c r="U2816" s="193"/>
      <c r="V2816" s="193"/>
    </row>
    <row r="2817" spans="1:22" ht="50.25" customHeight="1">
      <c r="A2817" s="545"/>
      <c r="B2817" s="546"/>
      <c r="C2817" s="546"/>
      <c r="D2817" s="546"/>
      <c r="E2817" s="546"/>
      <c r="F2817" s="546"/>
      <c r="G2817" s="546"/>
      <c r="H2817" s="546"/>
      <c r="I2817" s="546"/>
      <c r="J2817" s="193"/>
      <c r="K2817" s="217"/>
      <c r="L2817" s="193"/>
      <c r="M2817" s="193"/>
      <c r="N2817" s="193"/>
      <c r="O2817" s="193"/>
      <c r="P2817" s="193"/>
      <c r="Q2817" s="193"/>
      <c r="R2817" s="193"/>
      <c r="S2817" s="193"/>
      <c r="T2817" s="193"/>
      <c r="U2817" s="193"/>
      <c r="V2817" s="193"/>
    </row>
    <row r="2818" spans="1:22" ht="12.75" customHeight="1">
      <c r="A2818" s="547" t="s">
        <v>519</v>
      </c>
      <c r="B2818" s="546"/>
      <c r="C2818" s="546"/>
      <c r="D2818" s="219"/>
      <c r="E2818" s="219"/>
      <c r="F2818" s="548" t="s">
        <v>519</v>
      </c>
      <c r="G2818" s="546"/>
      <c r="H2818" s="546"/>
      <c r="I2818" s="219"/>
      <c r="J2818" s="193"/>
      <c r="K2818" s="217"/>
      <c r="L2818" s="193"/>
      <c r="M2818" s="193"/>
      <c r="N2818" s="193"/>
      <c r="O2818" s="193"/>
      <c r="P2818" s="193"/>
      <c r="Q2818" s="193"/>
      <c r="R2818" s="193"/>
      <c r="S2818" s="193"/>
      <c r="T2818" s="193"/>
      <c r="U2818" s="193"/>
      <c r="V2818" s="193"/>
    </row>
    <row r="2819" spans="1:22" ht="12.75" customHeight="1" thickBot="1">
      <c r="A2819" s="549" t="s">
        <v>520</v>
      </c>
      <c r="B2819" s="550"/>
      <c r="C2819" s="550"/>
      <c r="D2819" s="220"/>
      <c r="E2819" s="220"/>
      <c r="F2819" s="551" t="s">
        <v>520</v>
      </c>
      <c r="G2819" s="550"/>
      <c r="H2819" s="550"/>
      <c r="I2819" s="220"/>
      <c r="J2819" s="221"/>
      <c r="K2819" s="222"/>
      <c r="L2819" s="193"/>
      <c r="M2819" s="193"/>
      <c r="N2819" s="193"/>
      <c r="O2819" s="193"/>
      <c r="P2819" s="193"/>
      <c r="Q2819" s="193"/>
      <c r="R2819" s="193"/>
      <c r="S2819" s="193"/>
      <c r="T2819" s="193"/>
      <c r="U2819" s="193"/>
      <c r="V2819" s="193"/>
    </row>
    <row r="2820" spans="1:22" ht="12.75" customHeight="1">
      <c r="A2820" s="507" t="s">
        <v>508</v>
      </c>
      <c r="B2820" s="508"/>
      <c r="C2820" s="508"/>
      <c r="D2820" s="508"/>
      <c r="E2820" s="508"/>
      <c r="F2820" s="508"/>
      <c r="G2820" s="508"/>
      <c r="H2820" s="508"/>
      <c r="I2820" s="508"/>
      <c r="J2820" s="508"/>
      <c r="K2820" s="509"/>
      <c r="L2820" s="193"/>
      <c r="M2820" s="193"/>
      <c r="N2820" s="193"/>
      <c r="O2820" s="193"/>
      <c r="P2820" s="193"/>
      <c r="Q2820" s="193"/>
      <c r="R2820" s="193"/>
      <c r="S2820" s="193"/>
      <c r="T2820" s="193"/>
      <c r="U2820" s="193"/>
      <c r="V2820" s="193"/>
    </row>
    <row r="2821" spans="1:22" ht="12.75" customHeight="1" thickBot="1">
      <c r="A2821" s="510"/>
      <c r="B2821" s="511"/>
      <c r="C2821" s="511"/>
      <c r="D2821" s="511"/>
      <c r="E2821" s="511"/>
      <c r="F2821" s="511"/>
      <c r="G2821" s="511"/>
      <c r="H2821" s="511"/>
      <c r="I2821" s="511"/>
      <c r="J2821" s="511"/>
      <c r="K2821" s="512"/>
      <c r="L2821" s="193"/>
      <c r="M2821" s="193"/>
      <c r="N2821" s="193"/>
      <c r="O2821" s="193"/>
      <c r="P2821" s="193"/>
      <c r="Q2821" s="193"/>
      <c r="R2821" s="193"/>
      <c r="S2821" s="193"/>
      <c r="T2821" s="193"/>
      <c r="U2821" s="193"/>
      <c r="V2821" s="193"/>
    </row>
    <row r="2822" spans="1:22" ht="42" customHeight="1">
      <c r="A2822" s="195" t="s">
        <v>509</v>
      </c>
      <c r="B2822" s="513" t="str">
        <f>$B$3</f>
        <v>OPTIMIZACIÓN Y MEJORAMIENTO DE LOS SISTEMAS DE ACUEDUCTO EN EL ÁREA RURAL DEL MUNICIPIO DE TUNJA-BOYACÁ</v>
      </c>
      <c r="C2822" s="514"/>
      <c r="D2822" s="514"/>
      <c r="E2822" s="514"/>
      <c r="F2822" s="514"/>
      <c r="G2822" s="514"/>
      <c r="H2822" s="514"/>
      <c r="I2822" s="514"/>
      <c r="J2822" s="514"/>
      <c r="K2822" s="515"/>
      <c r="L2822" s="193"/>
      <c r="M2822" s="193"/>
      <c r="N2822" s="193"/>
      <c r="O2822" s="193"/>
      <c r="P2822" s="193"/>
      <c r="Q2822" s="193"/>
      <c r="R2822" s="193"/>
      <c r="S2822" s="193"/>
      <c r="T2822" s="193"/>
      <c r="U2822" s="193"/>
      <c r="V2822" s="193"/>
    </row>
    <row r="2823" spans="1:22" ht="12.75" customHeight="1">
      <c r="A2823" s="516" t="s">
        <v>510</v>
      </c>
      <c r="B2823" s="517"/>
      <c r="C2823" s="518"/>
      <c r="D2823" s="519"/>
      <c r="E2823" s="519"/>
      <c r="F2823" s="517"/>
      <c r="G2823" s="520" t="s">
        <v>511</v>
      </c>
      <c r="H2823" s="517"/>
      <c r="I2823" s="520"/>
      <c r="J2823" s="519"/>
      <c r="K2823" s="521"/>
      <c r="L2823" s="193"/>
      <c r="M2823" s="193"/>
      <c r="N2823" s="193"/>
      <c r="O2823" s="193"/>
      <c r="P2823" s="193"/>
      <c r="Q2823" s="193"/>
      <c r="R2823" s="193"/>
      <c r="S2823" s="193"/>
      <c r="T2823" s="193"/>
      <c r="U2823" s="193"/>
      <c r="V2823" s="193"/>
    </row>
    <row r="2824" spans="1:22" ht="39.75" customHeight="1" thickBot="1">
      <c r="A2824" s="196" t="s">
        <v>8</v>
      </c>
      <c r="B2824" s="522" t="s">
        <v>672</v>
      </c>
      <c r="C2824" s="523"/>
      <c r="D2824" s="524" t="s">
        <v>10</v>
      </c>
      <c r="E2824" s="525"/>
      <c r="F2824" s="523"/>
      <c r="G2824" s="526" t="s">
        <v>381</v>
      </c>
      <c r="H2824" s="525"/>
      <c r="I2824" s="525"/>
      <c r="J2824" s="197" t="s">
        <v>9</v>
      </c>
      <c r="K2824" s="198" t="s">
        <v>12</v>
      </c>
      <c r="L2824" s="193"/>
      <c r="M2824" s="193"/>
      <c r="N2824" s="193"/>
      <c r="O2824" s="193"/>
      <c r="P2824" s="193"/>
      <c r="Q2824" s="193"/>
      <c r="R2824" s="193"/>
      <c r="S2824" s="193"/>
      <c r="T2824" s="193"/>
      <c r="U2824" s="193"/>
      <c r="V2824" s="193"/>
    </row>
    <row r="2825" spans="1:22" ht="12.75" customHeight="1">
      <c r="A2825" s="527" t="s">
        <v>512</v>
      </c>
      <c r="B2825" s="528"/>
      <c r="C2825" s="531" t="s">
        <v>5</v>
      </c>
      <c r="D2825" s="533" t="s">
        <v>513</v>
      </c>
      <c r="E2825" s="534"/>
      <c r="F2825" s="530"/>
      <c r="G2825" s="531" t="s">
        <v>11</v>
      </c>
      <c r="H2825" s="535" t="s">
        <v>514</v>
      </c>
      <c r="I2825" s="511"/>
      <c r="J2825" s="511"/>
      <c r="K2825" s="512"/>
      <c r="L2825" s="193"/>
      <c r="M2825" s="193"/>
      <c r="N2825" s="193"/>
      <c r="O2825" s="193"/>
      <c r="P2825" s="193"/>
      <c r="Q2825" s="193"/>
      <c r="R2825" s="193"/>
      <c r="S2825" s="193"/>
      <c r="T2825" s="193"/>
      <c r="U2825" s="193"/>
      <c r="V2825" s="193"/>
    </row>
    <row r="2826" spans="1:22" ht="12.75" customHeight="1">
      <c r="A2826" s="510"/>
      <c r="B2826" s="528"/>
      <c r="C2826" s="558"/>
      <c r="D2826" s="226" t="s">
        <v>515</v>
      </c>
      <c r="E2826" s="226" t="s">
        <v>516</v>
      </c>
      <c r="F2826" s="226" t="s">
        <v>517</v>
      </c>
      <c r="G2826" s="558"/>
      <c r="H2826" s="536"/>
      <c r="I2826" s="534"/>
      <c r="J2826" s="534"/>
      <c r="K2826" s="537"/>
      <c r="L2826" s="193"/>
      <c r="M2826" s="193"/>
      <c r="N2826" s="193"/>
      <c r="O2826" s="193"/>
      <c r="P2826" s="193"/>
      <c r="Q2826" s="193"/>
      <c r="R2826" s="193"/>
      <c r="S2826" s="193"/>
      <c r="T2826" s="193"/>
      <c r="U2826" s="193"/>
      <c r="V2826" s="193"/>
    </row>
    <row r="2827" spans="1:22" ht="12.75" customHeight="1">
      <c r="A2827" s="538" t="s">
        <v>533</v>
      </c>
      <c r="B2827" s="539"/>
      <c r="C2827" s="201">
        <v>0.8</v>
      </c>
      <c r="D2827" s="202"/>
      <c r="E2827" s="203"/>
      <c r="F2827" s="229"/>
      <c r="G2827" s="237">
        <f>C2827</f>
        <v>0.8</v>
      </c>
      <c r="H2827" s="206"/>
      <c r="I2827" s="206"/>
      <c r="J2827" s="206"/>
      <c r="K2827" s="207"/>
      <c r="L2827" s="193"/>
      <c r="M2827" s="193"/>
      <c r="N2827" s="193"/>
      <c r="O2827" s="193"/>
      <c r="P2827" s="193"/>
      <c r="Q2827" s="193"/>
      <c r="R2827" s="193"/>
      <c r="S2827" s="193"/>
      <c r="T2827" s="193"/>
      <c r="U2827" s="193"/>
      <c r="V2827" s="193"/>
    </row>
    <row r="2828" spans="1:22" ht="12.75" customHeight="1">
      <c r="A2828" s="538"/>
      <c r="B2828" s="539"/>
      <c r="C2828" s="201"/>
      <c r="D2828" s="202"/>
      <c r="E2828" s="203"/>
      <c r="F2828" s="229"/>
      <c r="G2828" s="237"/>
      <c r="H2828" s="206"/>
      <c r="I2828" s="206"/>
      <c r="J2828" s="206"/>
      <c r="K2828" s="207"/>
      <c r="L2828" s="193"/>
      <c r="M2828" s="193"/>
      <c r="N2828" s="193"/>
      <c r="O2828" s="193"/>
      <c r="P2828" s="193"/>
      <c r="Q2828" s="193"/>
      <c r="R2828" s="193"/>
      <c r="S2828" s="193"/>
      <c r="T2828" s="193"/>
      <c r="U2828" s="193"/>
      <c r="V2828" s="193"/>
    </row>
    <row r="2829" spans="1:22" ht="15" customHeight="1">
      <c r="A2829" s="540"/>
      <c r="B2829" s="559"/>
      <c r="C2829" s="209"/>
      <c r="D2829" s="239"/>
      <c r="E2829" s="239"/>
      <c r="F2829" s="239"/>
      <c r="G2829" s="237"/>
      <c r="K2829" s="207"/>
    </row>
    <row r="2830" spans="1:22" ht="12.75" customHeight="1" thickBot="1">
      <c r="A2830" s="541" t="s">
        <v>11</v>
      </c>
      <c r="B2830" s="534"/>
      <c r="C2830" s="534"/>
      <c r="D2830" s="534"/>
      <c r="E2830" s="534"/>
      <c r="F2830" s="530"/>
      <c r="G2830" s="253">
        <f>ROUNDUP((SUM(G2827:G2829)),2)</f>
        <v>0.8</v>
      </c>
      <c r="H2830" s="199"/>
      <c r="I2830" s="212"/>
      <c r="J2830" s="212"/>
      <c r="K2830" s="213"/>
      <c r="L2830" s="193"/>
      <c r="N2830" s="193"/>
      <c r="O2830" s="193"/>
      <c r="P2830" s="193"/>
      <c r="Q2830" s="193"/>
      <c r="R2830" s="193"/>
      <c r="S2830" s="193"/>
      <c r="T2830" s="193"/>
      <c r="U2830" s="193"/>
      <c r="V2830" s="193"/>
    </row>
    <row r="2831" spans="1:22" ht="12.75" customHeight="1" thickBot="1">
      <c r="A2831" s="542"/>
      <c r="B2831" s="543"/>
      <c r="C2831" s="543"/>
      <c r="D2831" s="543"/>
      <c r="E2831" s="543"/>
      <c r="F2831" s="543"/>
      <c r="G2831" s="543"/>
      <c r="H2831" s="543"/>
      <c r="I2831" s="543"/>
      <c r="J2831" s="543"/>
      <c r="K2831" s="544"/>
      <c r="L2831" s="193"/>
      <c r="M2831" s="193"/>
      <c r="N2831" s="193"/>
      <c r="O2831" s="193"/>
      <c r="P2831" s="193"/>
      <c r="Q2831" s="193"/>
      <c r="R2831" s="193"/>
      <c r="S2831" s="193"/>
      <c r="T2831" s="193"/>
      <c r="U2831" s="193"/>
      <c r="V2831" s="193"/>
    </row>
    <row r="2832" spans="1:22" ht="12.75" customHeight="1">
      <c r="A2832" s="214"/>
      <c r="B2832" s="215"/>
      <c r="C2832" s="215"/>
      <c r="D2832" s="215"/>
      <c r="E2832" s="215"/>
      <c r="F2832" s="215"/>
      <c r="G2832" s="215"/>
      <c r="H2832" s="215"/>
      <c r="I2832" s="215"/>
      <c r="J2832" s="215"/>
      <c r="K2832" s="216"/>
      <c r="L2832" s="193"/>
      <c r="M2832" s="193"/>
      <c r="N2832" s="193"/>
      <c r="O2832" s="193"/>
      <c r="P2832" s="193"/>
      <c r="Q2832" s="193"/>
      <c r="R2832" s="193"/>
      <c r="S2832" s="193"/>
      <c r="T2832" s="193"/>
      <c r="U2832" s="193"/>
      <c r="V2832" s="193"/>
    </row>
    <row r="2833" spans="1:22" ht="50.25" customHeight="1">
      <c r="A2833" s="545"/>
      <c r="B2833" s="546"/>
      <c r="C2833" s="546"/>
      <c r="D2833" s="546"/>
      <c r="E2833" s="546"/>
      <c r="F2833" s="546"/>
      <c r="G2833" s="546"/>
      <c r="H2833" s="546"/>
      <c r="I2833" s="546"/>
      <c r="J2833" s="193"/>
      <c r="K2833" s="217"/>
      <c r="L2833" s="193"/>
      <c r="M2833" s="193"/>
      <c r="N2833" s="193"/>
      <c r="O2833" s="193"/>
      <c r="P2833" s="193"/>
      <c r="Q2833" s="193"/>
      <c r="R2833" s="193"/>
      <c r="S2833" s="193"/>
      <c r="T2833" s="193"/>
      <c r="U2833" s="193"/>
      <c r="V2833" s="193"/>
    </row>
    <row r="2834" spans="1:22" ht="12.75" customHeight="1">
      <c r="A2834" s="547" t="s">
        <v>519</v>
      </c>
      <c r="B2834" s="546"/>
      <c r="C2834" s="546"/>
      <c r="D2834" s="219"/>
      <c r="E2834" s="219"/>
      <c r="F2834" s="548" t="s">
        <v>519</v>
      </c>
      <c r="G2834" s="546"/>
      <c r="H2834" s="546"/>
      <c r="I2834" s="219"/>
      <c r="J2834" s="193"/>
      <c r="K2834" s="217"/>
      <c r="L2834" s="193"/>
      <c r="M2834" s="193"/>
      <c r="N2834" s="193"/>
      <c r="O2834" s="193"/>
      <c r="P2834" s="193"/>
      <c r="Q2834" s="193"/>
      <c r="R2834" s="193"/>
      <c r="S2834" s="193"/>
      <c r="T2834" s="193"/>
      <c r="U2834" s="193"/>
      <c r="V2834" s="193"/>
    </row>
    <row r="2835" spans="1:22" ht="12.75" customHeight="1" thickBot="1">
      <c r="A2835" s="549" t="s">
        <v>520</v>
      </c>
      <c r="B2835" s="550"/>
      <c r="C2835" s="550"/>
      <c r="D2835" s="220"/>
      <c r="E2835" s="220"/>
      <c r="F2835" s="551" t="s">
        <v>520</v>
      </c>
      <c r="G2835" s="550"/>
      <c r="H2835" s="550"/>
      <c r="I2835" s="220"/>
      <c r="J2835" s="221"/>
      <c r="K2835" s="222"/>
      <c r="L2835" s="193"/>
      <c r="M2835" s="193"/>
      <c r="N2835" s="193"/>
      <c r="O2835" s="193"/>
      <c r="P2835" s="193"/>
      <c r="Q2835" s="193"/>
      <c r="R2835" s="193"/>
      <c r="S2835" s="193"/>
      <c r="T2835" s="193"/>
      <c r="U2835" s="193"/>
      <c r="V2835" s="193"/>
    </row>
    <row r="2836" spans="1:22" ht="12.75" customHeight="1">
      <c r="A2836" s="507" t="s">
        <v>508</v>
      </c>
      <c r="B2836" s="508"/>
      <c r="C2836" s="508"/>
      <c r="D2836" s="508"/>
      <c r="E2836" s="508"/>
      <c r="F2836" s="508"/>
      <c r="G2836" s="508"/>
      <c r="H2836" s="508"/>
      <c r="I2836" s="508"/>
      <c r="J2836" s="508"/>
      <c r="K2836" s="509"/>
      <c r="L2836" s="193"/>
      <c r="M2836" s="193"/>
      <c r="N2836" s="193"/>
      <c r="O2836" s="193"/>
      <c r="P2836" s="193"/>
      <c r="Q2836" s="193"/>
      <c r="R2836" s="193"/>
      <c r="S2836" s="193"/>
      <c r="T2836" s="193"/>
      <c r="U2836" s="193"/>
      <c r="V2836" s="193"/>
    </row>
    <row r="2837" spans="1:22" ht="12.75" customHeight="1" thickBot="1">
      <c r="A2837" s="510"/>
      <c r="B2837" s="511"/>
      <c r="C2837" s="511"/>
      <c r="D2837" s="511"/>
      <c r="E2837" s="511"/>
      <c r="F2837" s="511"/>
      <c r="G2837" s="511"/>
      <c r="H2837" s="511"/>
      <c r="I2837" s="511"/>
      <c r="J2837" s="511"/>
      <c r="K2837" s="512"/>
      <c r="L2837" s="193"/>
      <c r="M2837" s="193"/>
      <c r="N2837" s="193"/>
      <c r="O2837" s="193"/>
      <c r="P2837" s="193"/>
      <c r="Q2837" s="193"/>
      <c r="R2837" s="193"/>
      <c r="S2837" s="193"/>
      <c r="T2837" s="193"/>
      <c r="U2837" s="193"/>
      <c r="V2837" s="193"/>
    </row>
    <row r="2838" spans="1:22" ht="42" customHeight="1">
      <c r="A2838" s="195" t="s">
        <v>509</v>
      </c>
      <c r="B2838" s="513" t="str">
        <f>$B$3</f>
        <v>OPTIMIZACIÓN Y MEJORAMIENTO DE LOS SISTEMAS DE ACUEDUCTO EN EL ÁREA RURAL DEL MUNICIPIO DE TUNJA-BOYACÁ</v>
      </c>
      <c r="C2838" s="514"/>
      <c r="D2838" s="514"/>
      <c r="E2838" s="514"/>
      <c r="F2838" s="514"/>
      <c r="G2838" s="514"/>
      <c r="H2838" s="514"/>
      <c r="I2838" s="514"/>
      <c r="J2838" s="514"/>
      <c r="K2838" s="515"/>
      <c r="L2838" s="193"/>
      <c r="M2838" s="193"/>
      <c r="N2838" s="193"/>
      <c r="O2838" s="193"/>
      <c r="P2838" s="193"/>
      <c r="Q2838" s="193"/>
      <c r="R2838" s="193"/>
      <c r="S2838" s="193"/>
      <c r="T2838" s="193"/>
      <c r="U2838" s="193"/>
      <c r="V2838" s="193"/>
    </row>
    <row r="2839" spans="1:22" ht="12.75" customHeight="1">
      <c r="A2839" s="516" t="s">
        <v>510</v>
      </c>
      <c r="B2839" s="517"/>
      <c r="C2839" s="518"/>
      <c r="D2839" s="519"/>
      <c r="E2839" s="519"/>
      <c r="F2839" s="517"/>
      <c r="G2839" s="520" t="s">
        <v>511</v>
      </c>
      <c r="H2839" s="517"/>
      <c r="I2839" s="520"/>
      <c r="J2839" s="519"/>
      <c r="K2839" s="521"/>
      <c r="L2839" s="193"/>
      <c r="M2839" s="193"/>
      <c r="N2839" s="193"/>
      <c r="O2839" s="193"/>
      <c r="P2839" s="193"/>
      <c r="Q2839" s="193"/>
      <c r="R2839" s="193"/>
      <c r="S2839" s="193"/>
      <c r="T2839" s="193"/>
      <c r="U2839" s="193"/>
      <c r="V2839" s="193"/>
    </row>
    <row r="2840" spans="1:22" ht="39.75" customHeight="1" thickBot="1">
      <c r="A2840" s="196" t="s">
        <v>8</v>
      </c>
      <c r="B2840" s="522" t="s">
        <v>673</v>
      </c>
      <c r="C2840" s="523"/>
      <c r="D2840" s="524" t="s">
        <v>10</v>
      </c>
      <c r="E2840" s="525"/>
      <c r="F2840" s="523"/>
      <c r="G2840" s="526" t="s">
        <v>195</v>
      </c>
      <c r="H2840" s="525"/>
      <c r="I2840" s="525"/>
      <c r="J2840" s="197" t="s">
        <v>9</v>
      </c>
      <c r="K2840" s="198" t="s">
        <v>12</v>
      </c>
      <c r="L2840" s="193"/>
      <c r="M2840" s="193"/>
      <c r="N2840" s="193"/>
      <c r="O2840" s="193"/>
      <c r="P2840" s="193"/>
      <c r="Q2840" s="193"/>
      <c r="R2840" s="193"/>
      <c r="S2840" s="193"/>
      <c r="T2840" s="193"/>
      <c r="U2840" s="193"/>
      <c r="V2840" s="193"/>
    </row>
    <row r="2841" spans="1:22" ht="12.75" customHeight="1">
      <c r="A2841" s="527" t="s">
        <v>512</v>
      </c>
      <c r="B2841" s="528"/>
      <c r="C2841" s="531" t="s">
        <v>5</v>
      </c>
      <c r="D2841" s="533" t="s">
        <v>513</v>
      </c>
      <c r="E2841" s="534"/>
      <c r="F2841" s="530"/>
      <c r="G2841" s="531" t="s">
        <v>11</v>
      </c>
      <c r="H2841" s="535" t="s">
        <v>514</v>
      </c>
      <c r="I2841" s="511"/>
      <c r="J2841" s="511"/>
      <c r="K2841" s="512"/>
      <c r="L2841" s="193"/>
      <c r="M2841" s="193"/>
      <c r="N2841" s="193"/>
      <c r="O2841" s="193"/>
      <c r="P2841" s="193"/>
      <c r="Q2841" s="193"/>
      <c r="R2841" s="193"/>
      <c r="S2841" s="193"/>
      <c r="T2841" s="193"/>
      <c r="U2841" s="193"/>
      <c r="V2841" s="193"/>
    </row>
    <row r="2842" spans="1:22" ht="12.75" customHeight="1">
      <c r="A2842" s="510"/>
      <c r="B2842" s="528"/>
      <c r="C2842" s="558"/>
      <c r="D2842" s="226" t="s">
        <v>515</v>
      </c>
      <c r="E2842" s="226" t="s">
        <v>516</v>
      </c>
      <c r="F2842" s="226" t="s">
        <v>517</v>
      </c>
      <c r="G2842" s="558"/>
      <c r="H2842" s="536"/>
      <c r="I2842" s="534"/>
      <c r="J2842" s="534"/>
      <c r="K2842" s="537"/>
      <c r="L2842" s="193"/>
      <c r="M2842" s="193"/>
      <c r="N2842" s="193"/>
      <c r="O2842" s="193"/>
      <c r="P2842" s="193"/>
      <c r="Q2842" s="193"/>
      <c r="R2842" s="193"/>
      <c r="S2842" s="193"/>
      <c r="T2842" s="193"/>
      <c r="U2842" s="193"/>
      <c r="V2842" s="193"/>
    </row>
    <row r="2843" spans="1:22" ht="12.75" customHeight="1">
      <c r="A2843" s="538" t="s">
        <v>555</v>
      </c>
      <c r="B2843" s="539"/>
      <c r="C2843" s="201">
        <v>0.8</v>
      </c>
      <c r="D2843" s="202"/>
      <c r="E2843" s="203"/>
      <c r="F2843" s="229"/>
      <c r="G2843" s="237">
        <f>C2843</f>
        <v>0.8</v>
      </c>
      <c r="H2843" s="206"/>
      <c r="I2843" s="206"/>
      <c r="J2843" s="206"/>
      <c r="K2843" s="207"/>
      <c r="L2843" s="193"/>
      <c r="M2843" s="193"/>
      <c r="N2843" s="193"/>
      <c r="O2843" s="193"/>
      <c r="P2843" s="193"/>
      <c r="Q2843" s="193"/>
      <c r="R2843" s="193"/>
      <c r="S2843" s="193"/>
      <c r="T2843" s="193"/>
      <c r="U2843" s="193"/>
      <c r="V2843" s="193"/>
    </row>
    <row r="2844" spans="1:22" ht="12.75" customHeight="1">
      <c r="A2844" s="538"/>
      <c r="B2844" s="539"/>
      <c r="C2844" s="201"/>
      <c r="D2844" s="202"/>
      <c r="E2844" s="203"/>
      <c r="F2844" s="229"/>
      <c r="G2844" s="237"/>
      <c r="H2844" s="206"/>
      <c r="I2844" s="206"/>
      <c r="J2844" s="206"/>
      <c r="K2844" s="207"/>
      <c r="L2844" s="193"/>
      <c r="M2844" s="193"/>
      <c r="N2844" s="193"/>
      <c r="O2844" s="193"/>
      <c r="P2844" s="193"/>
      <c r="Q2844" s="193"/>
      <c r="R2844" s="193"/>
      <c r="S2844" s="193"/>
      <c r="T2844" s="193"/>
      <c r="U2844" s="193"/>
      <c r="V2844" s="193"/>
    </row>
    <row r="2845" spans="1:22" ht="15" customHeight="1">
      <c r="A2845" s="540"/>
      <c r="B2845" s="559"/>
      <c r="C2845" s="209"/>
      <c r="D2845" s="239"/>
      <c r="E2845" s="239"/>
      <c r="F2845" s="239"/>
      <c r="G2845" s="237"/>
      <c r="K2845" s="207"/>
    </row>
    <row r="2846" spans="1:22" ht="12.75" customHeight="1" thickBot="1">
      <c r="A2846" s="541" t="s">
        <v>11</v>
      </c>
      <c r="B2846" s="534"/>
      <c r="C2846" s="534"/>
      <c r="D2846" s="534"/>
      <c r="E2846" s="534"/>
      <c r="F2846" s="530"/>
      <c r="G2846" s="253">
        <f>ROUNDUP((SUM(G2843:G2845)),2)</f>
        <v>0.8</v>
      </c>
      <c r="H2846" s="199"/>
      <c r="I2846" s="212"/>
      <c r="J2846" s="212"/>
      <c r="K2846" s="213"/>
      <c r="L2846" s="193"/>
      <c r="N2846" s="193"/>
      <c r="O2846" s="193"/>
      <c r="P2846" s="193"/>
      <c r="Q2846" s="193"/>
      <c r="R2846" s="193"/>
      <c r="S2846" s="193"/>
      <c r="T2846" s="193"/>
      <c r="U2846" s="193"/>
      <c r="V2846" s="193"/>
    </row>
    <row r="2847" spans="1:22" ht="12.75" customHeight="1" thickBot="1">
      <c r="A2847" s="542"/>
      <c r="B2847" s="543"/>
      <c r="C2847" s="543"/>
      <c r="D2847" s="543"/>
      <c r="E2847" s="543"/>
      <c r="F2847" s="543"/>
      <c r="G2847" s="543"/>
      <c r="H2847" s="543"/>
      <c r="I2847" s="543"/>
      <c r="J2847" s="543"/>
      <c r="K2847" s="544"/>
      <c r="L2847" s="193"/>
      <c r="M2847" s="193"/>
      <c r="N2847" s="193"/>
      <c r="O2847" s="193"/>
      <c r="P2847" s="193"/>
      <c r="Q2847" s="193"/>
      <c r="R2847" s="193"/>
      <c r="S2847" s="193"/>
      <c r="T2847" s="193"/>
      <c r="U2847" s="193"/>
      <c r="V2847" s="193"/>
    </row>
    <row r="2848" spans="1:22" ht="12.75" customHeight="1">
      <c r="A2848" s="214"/>
      <c r="B2848" s="215"/>
      <c r="C2848" s="215"/>
      <c r="D2848" s="215"/>
      <c r="E2848" s="215"/>
      <c r="F2848" s="215"/>
      <c r="G2848" s="215"/>
      <c r="H2848" s="215"/>
      <c r="I2848" s="215"/>
      <c r="J2848" s="215"/>
      <c r="K2848" s="216"/>
      <c r="L2848" s="193"/>
      <c r="M2848" s="193"/>
      <c r="N2848" s="193"/>
      <c r="O2848" s="193"/>
      <c r="P2848" s="193"/>
      <c r="Q2848" s="193"/>
      <c r="R2848" s="193"/>
      <c r="S2848" s="193"/>
      <c r="T2848" s="193"/>
      <c r="U2848" s="193"/>
      <c r="V2848" s="193"/>
    </row>
    <row r="2849" spans="1:22" ht="50.25" customHeight="1">
      <c r="A2849" s="545"/>
      <c r="B2849" s="546"/>
      <c r="C2849" s="546"/>
      <c r="D2849" s="546"/>
      <c r="E2849" s="546"/>
      <c r="F2849" s="546"/>
      <c r="G2849" s="546"/>
      <c r="H2849" s="546"/>
      <c r="I2849" s="546"/>
      <c r="J2849" s="193"/>
      <c r="K2849" s="217"/>
      <c r="L2849" s="193"/>
      <c r="M2849" s="193"/>
      <c r="N2849" s="193"/>
      <c r="O2849" s="193"/>
      <c r="P2849" s="193"/>
      <c r="Q2849" s="193"/>
      <c r="R2849" s="193"/>
      <c r="S2849" s="193"/>
      <c r="T2849" s="193"/>
      <c r="U2849" s="193"/>
      <c r="V2849" s="193"/>
    </row>
    <row r="2850" spans="1:22" ht="12.75" customHeight="1">
      <c r="A2850" s="547" t="s">
        <v>519</v>
      </c>
      <c r="B2850" s="546"/>
      <c r="C2850" s="546"/>
      <c r="D2850" s="219"/>
      <c r="E2850" s="219"/>
      <c r="F2850" s="548" t="s">
        <v>519</v>
      </c>
      <c r="G2850" s="546"/>
      <c r="H2850" s="546"/>
      <c r="I2850" s="219"/>
      <c r="J2850" s="193"/>
      <c r="K2850" s="217"/>
      <c r="L2850" s="193"/>
      <c r="M2850" s="193"/>
      <c r="N2850" s="193"/>
      <c r="O2850" s="193"/>
      <c r="P2850" s="193"/>
      <c r="Q2850" s="193"/>
      <c r="R2850" s="193"/>
      <c r="S2850" s="193"/>
      <c r="T2850" s="193"/>
      <c r="U2850" s="193"/>
      <c r="V2850" s="193"/>
    </row>
    <row r="2851" spans="1:22" ht="12.75" customHeight="1" thickBot="1">
      <c r="A2851" s="549" t="s">
        <v>520</v>
      </c>
      <c r="B2851" s="550"/>
      <c r="C2851" s="550"/>
      <c r="D2851" s="220"/>
      <c r="E2851" s="220"/>
      <c r="F2851" s="551" t="s">
        <v>520</v>
      </c>
      <c r="G2851" s="550"/>
      <c r="H2851" s="550"/>
      <c r="I2851" s="220"/>
      <c r="J2851" s="221"/>
      <c r="K2851" s="222"/>
      <c r="L2851" s="193"/>
      <c r="M2851" s="193"/>
      <c r="N2851" s="193"/>
      <c r="O2851" s="193"/>
      <c r="P2851" s="193"/>
      <c r="Q2851" s="193"/>
      <c r="R2851" s="193"/>
      <c r="S2851" s="193"/>
      <c r="T2851" s="193"/>
      <c r="U2851" s="193"/>
      <c r="V2851" s="193"/>
    </row>
    <row r="2852" spans="1:22" ht="12.75" customHeight="1">
      <c r="A2852" s="507" t="s">
        <v>508</v>
      </c>
      <c r="B2852" s="508"/>
      <c r="C2852" s="508"/>
      <c r="D2852" s="508"/>
      <c r="E2852" s="508"/>
      <c r="F2852" s="508"/>
      <c r="G2852" s="508"/>
      <c r="H2852" s="508"/>
      <c r="I2852" s="508"/>
      <c r="J2852" s="508"/>
      <c r="K2852" s="509"/>
      <c r="L2852" s="193"/>
      <c r="M2852" s="193"/>
      <c r="N2852" s="193"/>
      <c r="O2852" s="193"/>
      <c r="P2852" s="193"/>
      <c r="Q2852" s="193"/>
      <c r="R2852" s="193"/>
      <c r="S2852" s="193"/>
      <c r="T2852" s="193"/>
      <c r="U2852" s="193"/>
      <c r="V2852" s="193"/>
    </row>
    <row r="2853" spans="1:22" ht="12.75" customHeight="1" thickBot="1">
      <c r="A2853" s="510"/>
      <c r="B2853" s="511"/>
      <c r="C2853" s="511"/>
      <c r="D2853" s="511"/>
      <c r="E2853" s="511"/>
      <c r="F2853" s="511"/>
      <c r="G2853" s="511"/>
      <c r="H2853" s="511"/>
      <c r="I2853" s="511"/>
      <c r="J2853" s="511"/>
      <c r="K2853" s="512"/>
      <c r="L2853" s="193"/>
      <c r="M2853" s="193"/>
      <c r="N2853" s="193"/>
      <c r="O2853" s="193"/>
      <c r="P2853" s="193"/>
      <c r="Q2853" s="193"/>
      <c r="R2853" s="193"/>
      <c r="S2853" s="193"/>
      <c r="T2853" s="193"/>
      <c r="U2853" s="193"/>
      <c r="V2853" s="193"/>
    </row>
    <row r="2854" spans="1:22" ht="42" customHeight="1">
      <c r="A2854" s="195" t="s">
        <v>509</v>
      </c>
      <c r="B2854" s="513" t="str">
        <f>$B$3</f>
        <v>OPTIMIZACIÓN Y MEJORAMIENTO DE LOS SISTEMAS DE ACUEDUCTO EN EL ÁREA RURAL DEL MUNICIPIO DE TUNJA-BOYACÁ</v>
      </c>
      <c r="C2854" s="514"/>
      <c r="D2854" s="514"/>
      <c r="E2854" s="514"/>
      <c r="F2854" s="514"/>
      <c r="G2854" s="514"/>
      <c r="H2854" s="514"/>
      <c r="I2854" s="514"/>
      <c r="J2854" s="514"/>
      <c r="K2854" s="515"/>
      <c r="L2854" s="193"/>
      <c r="M2854" s="193"/>
      <c r="N2854" s="193"/>
      <c r="O2854" s="193"/>
      <c r="P2854" s="193"/>
      <c r="Q2854" s="193"/>
      <c r="R2854" s="193"/>
      <c r="S2854" s="193"/>
      <c r="T2854" s="193"/>
      <c r="U2854" s="193"/>
      <c r="V2854" s="193"/>
    </row>
    <row r="2855" spans="1:22" ht="12.75" customHeight="1">
      <c r="A2855" s="516" t="s">
        <v>510</v>
      </c>
      <c r="B2855" s="517"/>
      <c r="C2855" s="518"/>
      <c r="D2855" s="519"/>
      <c r="E2855" s="519"/>
      <c r="F2855" s="517"/>
      <c r="G2855" s="520" t="s">
        <v>511</v>
      </c>
      <c r="H2855" s="517"/>
      <c r="I2855" s="520"/>
      <c r="J2855" s="519"/>
      <c r="K2855" s="521"/>
      <c r="L2855" s="193"/>
      <c r="M2855" s="193"/>
      <c r="N2855" s="193"/>
      <c r="O2855" s="193"/>
      <c r="P2855" s="193"/>
      <c r="Q2855" s="193"/>
      <c r="R2855" s="193"/>
      <c r="S2855" s="193"/>
      <c r="T2855" s="193"/>
      <c r="U2855" s="193"/>
      <c r="V2855" s="193"/>
    </row>
    <row r="2856" spans="1:22" ht="39.75" customHeight="1" thickBot="1">
      <c r="A2856" s="196" t="s">
        <v>8</v>
      </c>
      <c r="B2856" s="522" t="s">
        <v>411</v>
      </c>
      <c r="C2856" s="523"/>
      <c r="D2856" s="524" t="s">
        <v>10</v>
      </c>
      <c r="E2856" s="525"/>
      <c r="F2856" s="523"/>
      <c r="G2856" s="526" t="s">
        <v>320</v>
      </c>
      <c r="H2856" s="525"/>
      <c r="I2856" s="525"/>
      <c r="J2856" s="197" t="s">
        <v>9</v>
      </c>
      <c r="K2856" s="198" t="s">
        <v>13</v>
      </c>
      <c r="L2856" s="193"/>
      <c r="M2856" s="193"/>
      <c r="N2856" s="193"/>
      <c r="O2856" s="193"/>
      <c r="P2856" s="193"/>
      <c r="Q2856" s="193"/>
      <c r="R2856" s="193"/>
      <c r="S2856" s="193"/>
      <c r="T2856" s="193"/>
      <c r="U2856" s="193"/>
      <c r="V2856" s="193"/>
    </row>
    <row r="2857" spans="1:22" ht="12.75" customHeight="1">
      <c r="A2857" s="527" t="s">
        <v>512</v>
      </c>
      <c r="B2857" s="528"/>
      <c r="C2857" s="531" t="s">
        <v>5</v>
      </c>
      <c r="D2857" s="533" t="s">
        <v>513</v>
      </c>
      <c r="E2857" s="534"/>
      <c r="F2857" s="530"/>
      <c r="G2857" s="531" t="s">
        <v>11</v>
      </c>
      <c r="H2857" s="535" t="s">
        <v>514</v>
      </c>
      <c r="I2857" s="511"/>
      <c r="J2857" s="511"/>
      <c r="K2857" s="512"/>
      <c r="L2857" s="193"/>
      <c r="M2857" s="193"/>
      <c r="N2857" s="193"/>
      <c r="O2857" s="193"/>
      <c r="P2857" s="193"/>
      <c r="Q2857" s="193"/>
      <c r="R2857" s="193"/>
      <c r="S2857" s="193"/>
      <c r="T2857" s="193"/>
      <c r="U2857" s="193"/>
      <c r="V2857" s="193"/>
    </row>
    <row r="2858" spans="1:22" ht="12.75" customHeight="1">
      <c r="A2858" s="510"/>
      <c r="B2858" s="528"/>
      <c r="C2858" s="558"/>
      <c r="D2858" s="226" t="s">
        <v>515</v>
      </c>
      <c r="E2858" s="226" t="s">
        <v>516</v>
      </c>
      <c r="F2858" s="226" t="s">
        <v>517</v>
      </c>
      <c r="G2858" s="558"/>
      <c r="H2858" s="536"/>
      <c r="I2858" s="534"/>
      <c r="J2858" s="534"/>
      <c r="K2858" s="537"/>
      <c r="L2858" s="193"/>
      <c r="M2858" s="193"/>
      <c r="N2858" s="193"/>
      <c r="O2858" s="193"/>
      <c r="P2858" s="193"/>
      <c r="Q2858" s="193"/>
      <c r="R2858" s="193"/>
      <c r="S2858" s="193"/>
      <c r="T2858" s="193"/>
      <c r="U2858" s="193"/>
      <c r="V2858" s="193"/>
    </row>
    <row r="2859" spans="1:22" ht="12.75" customHeight="1">
      <c r="A2859" s="538" t="s">
        <v>555</v>
      </c>
      <c r="B2859" s="539"/>
      <c r="C2859" s="201">
        <v>556.59</v>
      </c>
      <c r="D2859" s="202"/>
      <c r="E2859" s="203"/>
      <c r="F2859" s="229"/>
      <c r="G2859" s="237">
        <f>C2859</f>
        <v>556.59</v>
      </c>
      <c r="H2859" s="206"/>
      <c r="I2859" s="206"/>
      <c r="J2859" s="206"/>
      <c r="K2859" s="207"/>
      <c r="L2859" s="193"/>
      <c r="M2859" s="193"/>
      <c r="N2859" s="193"/>
      <c r="O2859" s="193"/>
      <c r="P2859" s="193"/>
      <c r="Q2859" s="193"/>
      <c r="R2859" s="193"/>
      <c r="S2859" s="193"/>
      <c r="T2859" s="193"/>
      <c r="U2859" s="193"/>
      <c r="V2859" s="193"/>
    </row>
    <row r="2860" spans="1:22" ht="12.75" customHeight="1">
      <c r="A2860" s="538"/>
      <c r="B2860" s="539"/>
      <c r="C2860" s="201">
        <v>927.65</v>
      </c>
      <c r="D2860" s="202"/>
      <c r="E2860" s="203"/>
      <c r="F2860" s="229"/>
      <c r="G2860" s="237">
        <f>C2860</f>
        <v>927.65</v>
      </c>
      <c r="H2860" s="206"/>
      <c r="I2860" s="206"/>
      <c r="J2860" s="206"/>
      <c r="K2860" s="207"/>
      <c r="L2860" s="193"/>
      <c r="M2860" s="193"/>
      <c r="N2860" s="193"/>
      <c r="O2860" s="193"/>
      <c r="P2860" s="193"/>
      <c r="Q2860" s="193"/>
      <c r="R2860" s="193"/>
      <c r="S2860" s="193"/>
      <c r="T2860" s="193"/>
      <c r="U2860" s="193"/>
      <c r="V2860" s="193"/>
    </row>
    <row r="2861" spans="1:22" ht="15" customHeight="1">
      <c r="A2861" s="540"/>
      <c r="B2861" s="559"/>
      <c r="C2861" s="209">
        <v>371.06</v>
      </c>
      <c r="D2861" s="239"/>
      <c r="E2861" s="239"/>
      <c r="F2861" s="239"/>
      <c r="G2861" s="237">
        <f>C2861</f>
        <v>371.06</v>
      </c>
      <c r="K2861" s="207"/>
    </row>
    <row r="2862" spans="1:22" ht="12.75" customHeight="1" thickBot="1">
      <c r="A2862" s="541" t="s">
        <v>11</v>
      </c>
      <c r="B2862" s="534"/>
      <c r="C2862" s="534"/>
      <c r="D2862" s="534"/>
      <c r="E2862" s="534"/>
      <c r="F2862" s="530"/>
      <c r="G2862" s="253">
        <f>ROUNDUP((SUM(G2859:G2861)),2)</f>
        <v>1855.3</v>
      </c>
      <c r="H2862" s="199"/>
      <c r="I2862" s="212"/>
      <c r="J2862" s="212"/>
      <c r="K2862" s="213"/>
      <c r="L2862" s="193"/>
      <c r="N2862" s="193"/>
      <c r="O2862" s="193"/>
      <c r="P2862" s="193"/>
      <c r="Q2862" s="193"/>
      <c r="R2862" s="193"/>
      <c r="S2862" s="193"/>
      <c r="T2862" s="193"/>
      <c r="U2862" s="193"/>
      <c r="V2862" s="193"/>
    </row>
    <row r="2863" spans="1:22" ht="12.75" customHeight="1" thickBot="1">
      <c r="A2863" s="542"/>
      <c r="B2863" s="543"/>
      <c r="C2863" s="543"/>
      <c r="D2863" s="543"/>
      <c r="E2863" s="543"/>
      <c r="F2863" s="543"/>
      <c r="G2863" s="543"/>
      <c r="H2863" s="543"/>
      <c r="I2863" s="543"/>
      <c r="J2863" s="543"/>
      <c r="K2863" s="544"/>
      <c r="L2863" s="193"/>
      <c r="M2863" s="193"/>
      <c r="N2863" s="193"/>
      <c r="O2863" s="193"/>
      <c r="P2863" s="193"/>
      <c r="Q2863" s="193"/>
      <c r="R2863" s="193"/>
      <c r="S2863" s="193"/>
      <c r="T2863" s="193"/>
      <c r="U2863" s="193"/>
      <c r="V2863" s="193"/>
    </row>
    <row r="2864" spans="1:22" ht="12.75" customHeight="1">
      <c r="A2864" s="214"/>
      <c r="B2864" s="215"/>
      <c r="C2864" s="215"/>
      <c r="D2864" s="215"/>
      <c r="E2864" s="215"/>
      <c r="F2864" s="215"/>
      <c r="G2864" s="215"/>
      <c r="H2864" s="215"/>
      <c r="I2864" s="215"/>
      <c r="J2864" s="215"/>
      <c r="K2864" s="216"/>
      <c r="L2864" s="193"/>
      <c r="M2864" s="193"/>
      <c r="N2864" s="193"/>
      <c r="O2864" s="193"/>
      <c r="P2864" s="193"/>
      <c r="Q2864" s="193"/>
      <c r="R2864" s="193"/>
      <c r="S2864" s="193"/>
      <c r="T2864" s="193"/>
      <c r="U2864" s="193"/>
      <c r="V2864" s="193"/>
    </row>
    <row r="2865" spans="1:30" ht="50.25" customHeight="1">
      <c r="A2865" s="545"/>
      <c r="B2865" s="546"/>
      <c r="C2865" s="546"/>
      <c r="D2865" s="546"/>
      <c r="E2865" s="546"/>
      <c r="F2865" s="546"/>
      <c r="G2865" s="546"/>
      <c r="H2865" s="546"/>
      <c r="I2865" s="546"/>
      <c r="J2865" s="193"/>
      <c r="K2865" s="217"/>
      <c r="L2865" s="193"/>
      <c r="M2865" s="193"/>
      <c r="N2865" s="193"/>
      <c r="O2865" s="193"/>
      <c r="P2865" s="193"/>
      <c r="Q2865" s="193"/>
      <c r="R2865" s="193"/>
      <c r="S2865" s="193"/>
      <c r="T2865" s="193"/>
      <c r="U2865" s="193"/>
      <c r="V2865" s="193"/>
    </row>
    <row r="2866" spans="1:30" ht="12.75" customHeight="1">
      <c r="A2866" s="547" t="s">
        <v>519</v>
      </c>
      <c r="B2866" s="546"/>
      <c r="C2866" s="546"/>
      <c r="D2866" s="219"/>
      <c r="E2866" s="219"/>
      <c r="F2866" s="548" t="s">
        <v>519</v>
      </c>
      <c r="G2866" s="546"/>
      <c r="H2866" s="546"/>
      <c r="I2866" s="219"/>
      <c r="J2866" s="193"/>
      <c r="K2866" s="217"/>
      <c r="L2866" s="193"/>
      <c r="M2866" s="193"/>
      <c r="N2866" s="193"/>
      <c r="O2866" s="193"/>
      <c r="P2866" s="193"/>
      <c r="Q2866" s="193"/>
      <c r="R2866" s="193"/>
      <c r="S2866" s="193"/>
      <c r="T2866" s="193"/>
      <c r="U2866" s="193"/>
      <c r="V2866" s="193"/>
    </row>
    <row r="2867" spans="1:30" ht="12.75" customHeight="1" thickBot="1">
      <c r="A2867" s="549" t="s">
        <v>520</v>
      </c>
      <c r="B2867" s="550"/>
      <c r="C2867" s="550"/>
      <c r="D2867" s="220"/>
      <c r="E2867" s="220"/>
      <c r="F2867" s="551" t="s">
        <v>520</v>
      </c>
      <c r="G2867" s="550"/>
      <c r="H2867" s="550"/>
      <c r="I2867" s="220"/>
      <c r="J2867" s="221"/>
      <c r="K2867" s="222"/>
      <c r="L2867" s="193"/>
      <c r="M2867" s="193"/>
      <c r="N2867" s="193"/>
      <c r="O2867" s="193"/>
      <c r="P2867" s="193"/>
      <c r="Q2867" s="193"/>
      <c r="R2867" s="193"/>
      <c r="S2867" s="193"/>
      <c r="T2867" s="193"/>
      <c r="U2867" s="193"/>
      <c r="V2867" s="193"/>
    </row>
    <row r="2868" spans="1:30" ht="12.75" customHeight="1">
      <c r="A2868" s="507" t="s">
        <v>508</v>
      </c>
      <c r="B2868" s="508"/>
      <c r="C2868" s="508"/>
      <c r="D2868" s="508"/>
      <c r="E2868" s="508"/>
      <c r="F2868" s="508"/>
      <c r="G2868" s="508"/>
      <c r="H2868" s="508"/>
      <c r="I2868" s="508"/>
      <c r="J2868" s="508"/>
      <c r="K2868" s="509"/>
      <c r="L2868" s="193"/>
      <c r="M2868" s="193"/>
      <c r="N2868" s="193"/>
      <c r="O2868" s="193"/>
      <c r="P2868" s="193"/>
      <c r="Q2868" s="193"/>
      <c r="R2868" s="193"/>
      <c r="S2868" s="193"/>
      <c r="T2868" s="193"/>
      <c r="U2868" s="193"/>
      <c r="V2868" s="193"/>
    </row>
    <row r="2869" spans="1:30" ht="12.75" customHeight="1" thickBot="1">
      <c r="A2869" s="510"/>
      <c r="B2869" s="511"/>
      <c r="C2869" s="511"/>
      <c r="D2869" s="511"/>
      <c r="E2869" s="511"/>
      <c r="F2869" s="511"/>
      <c r="G2869" s="511"/>
      <c r="H2869" s="511"/>
      <c r="I2869" s="511"/>
      <c r="J2869" s="511"/>
      <c r="K2869" s="512"/>
      <c r="L2869" s="193"/>
      <c r="M2869" s="193"/>
      <c r="N2869" s="193"/>
      <c r="O2869" s="193"/>
      <c r="P2869" s="193"/>
      <c r="Q2869" s="193"/>
      <c r="R2869" s="193"/>
      <c r="S2869" s="193"/>
      <c r="T2869" s="193"/>
      <c r="U2869" s="193"/>
      <c r="V2869" s="193"/>
    </row>
    <row r="2870" spans="1:30" ht="42" customHeight="1">
      <c r="A2870" s="195" t="s">
        <v>509</v>
      </c>
      <c r="B2870" s="513" t="str">
        <f>$B$3</f>
        <v>OPTIMIZACIÓN Y MEJORAMIENTO DE LOS SISTEMAS DE ACUEDUCTO EN EL ÁREA RURAL DEL MUNICIPIO DE TUNJA-BOYACÁ</v>
      </c>
      <c r="C2870" s="514"/>
      <c r="D2870" s="514"/>
      <c r="E2870" s="514"/>
      <c r="F2870" s="514"/>
      <c r="G2870" s="514"/>
      <c r="H2870" s="514"/>
      <c r="I2870" s="514"/>
      <c r="J2870" s="514"/>
      <c r="K2870" s="515"/>
      <c r="L2870" s="193"/>
      <c r="M2870" s="193"/>
      <c r="N2870" s="193"/>
      <c r="O2870" s="193"/>
      <c r="P2870" s="193"/>
      <c r="Q2870" s="193"/>
      <c r="R2870" s="193"/>
      <c r="S2870" s="193"/>
      <c r="T2870" s="193"/>
      <c r="U2870" s="193"/>
      <c r="V2870" s="193"/>
    </row>
    <row r="2871" spans="1:30" ht="12.75" customHeight="1" thickBot="1">
      <c r="A2871" s="516" t="s">
        <v>510</v>
      </c>
      <c r="B2871" s="517"/>
      <c r="C2871" s="518"/>
      <c r="D2871" s="519"/>
      <c r="E2871" s="519"/>
      <c r="F2871" s="517"/>
      <c r="G2871" s="520" t="s">
        <v>511</v>
      </c>
      <c r="H2871" s="517"/>
      <c r="I2871" s="520"/>
      <c r="J2871" s="519"/>
      <c r="K2871" s="521"/>
      <c r="L2871" s="193"/>
      <c r="M2871" s="193"/>
      <c r="N2871" s="193"/>
      <c r="O2871" s="193"/>
      <c r="P2871" s="193"/>
      <c r="Q2871" s="193"/>
      <c r="R2871" s="193"/>
      <c r="S2871" s="193"/>
      <c r="T2871" s="193"/>
      <c r="U2871" s="193"/>
      <c r="V2871" s="193"/>
    </row>
    <row r="2872" spans="1:30" ht="39.75" customHeight="1" thickBot="1">
      <c r="A2872" s="196" t="s">
        <v>8</v>
      </c>
      <c r="B2872" s="522" t="s">
        <v>52</v>
      </c>
      <c r="C2872" s="523"/>
      <c r="D2872" s="524" t="s">
        <v>10</v>
      </c>
      <c r="E2872" s="525"/>
      <c r="F2872" s="523"/>
      <c r="G2872" s="526" t="s">
        <v>241</v>
      </c>
      <c r="H2872" s="525"/>
      <c r="I2872" s="525"/>
      <c r="J2872" s="197" t="s">
        <v>9</v>
      </c>
      <c r="K2872" s="198" t="s">
        <v>12</v>
      </c>
      <c r="L2872" s="193"/>
      <c r="M2872" s="193"/>
      <c r="N2872" s="193"/>
      <c r="O2872" s="575" t="s">
        <v>699</v>
      </c>
      <c r="P2872" s="575"/>
      <c r="Q2872" s="285">
        <v>0.06</v>
      </c>
      <c r="R2872" s="285" t="s">
        <v>700</v>
      </c>
      <c r="S2872" s="286"/>
      <c r="T2872" s="286"/>
      <c r="U2872" s="284" t="s">
        <v>542</v>
      </c>
      <c r="V2872" s="287">
        <f>+(PI()*Q2872^2)/4</f>
        <v>2.8274333882308137E-3</v>
      </c>
      <c r="W2872" s="285" t="s">
        <v>701</v>
      </c>
      <c r="X2872" s="286"/>
      <c r="Y2872" s="284" t="s">
        <v>515</v>
      </c>
      <c r="Z2872" s="285">
        <v>1845.8</v>
      </c>
      <c r="AA2872" s="285" t="s">
        <v>700</v>
      </c>
      <c r="AB2872" s="288"/>
      <c r="AC2872" s="288"/>
      <c r="AD2872" s="288"/>
    </row>
    <row r="2873" spans="1:30" ht="12.75" customHeight="1" thickBot="1">
      <c r="A2873" s="527" t="s">
        <v>512</v>
      </c>
      <c r="B2873" s="528"/>
      <c r="C2873" s="531" t="s">
        <v>5</v>
      </c>
      <c r="D2873" s="533" t="s">
        <v>513</v>
      </c>
      <c r="E2873" s="534"/>
      <c r="F2873" s="530"/>
      <c r="G2873" s="531" t="s">
        <v>11</v>
      </c>
      <c r="H2873" s="535" t="s">
        <v>514</v>
      </c>
      <c r="I2873" s="511"/>
      <c r="J2873" s="511"/>
      <c r="K2873" s="512"/>
      <c r="L2873" s="193"/>
      <c r="M2873" s="193"/>
      <c r="N2873" s="193"/>
      <c r="O2873" s="288"/>
      <c r="P2873" s="288"/>
      <c r="Q2873" s="288"/>
      <c r="R2873" s="288"/>
      <c r="S2873" s="288"/>
      <c r="T2873" s="288"/>
      <c r="U2873" s="288"/>
      <c r="V2873" s="288"/>
      <c r="W2873" s="288"/>
      <c r="X2873" s="288"/>
      <c r="Y2873" s="289" t="s">
        <v>702</v>
      </c>
      <c r="Z2873" s="285">
        <v>1.1599999999999999</v>
      </c>
      <c r="AA2873" s="285" t="s">
        <v>700</v>
      </c>
      <c r="AB2873" s="288"/>
      <c r="AC2873" s="288"/>
      <c r="AD2873" s="288"/>
    </row>
    <row r="2874" spans="1:30" ht="12.75" customHeight="1" thickBot="1">
      <c r="A2874" s="510"/>
      <c r="B2874" s="528"/>
      <c r="C2874" s="558"/>
      <c r="D2874" s="226" t="s">
        <v>515</v>
      </c>
      <c r="E2874" s="226" t="s">
        <v>516</v>
      </c>
      <c r="F2874" s="226" t="s">
        <v>517</v>
      </c>
      <c r="G2874" s="558"/>
      <c r="H2874" s="536"/>
      <c r="I2874" s="534"/>
      <c r="J2874" s="534"/>
      <c r="K2874" s="537"/>
      <c r="L2874" s="193"/>
      <c r="M2874" s="193"/>
      <c r="N2874" s="193"/>
      <c r="O2874" s="576" t="s">
        <v>703</v>
      </c>
      <c r="P2874" s="577"/>
      <c r="Q2874" s="577"/>
      <c r="R2874" s="577"/>
      <c r="S2874" s="578"/>
      <c r="T2874" s="288"/>
      <c r="U2874" s="579"/>
      <c r="V2874" s="579"/>
      <c r="W2874" s="579"/>
      <c r="X2874" s="579"/>
      <c r="Y2874" s="579"/>
      <c r="Z2874" s="579"/>
      <c r="AA2874" s="288"/>
      <c r="AB2874" s="288"/>
      <c r="AC2874" s="288"/>
      <c r="AD2874" s="288"/>
    </row>
    <row r="2875" spans="1:30" ht="12.75" customHeight="1" thickBot="1">
      <c r="A2875" s="563" t="s">
        <v>533</v>
      </c>
      <c r="B2875" s="564" t="s">
        <v>534</v>
      </c>
      <c r="C2875" s="209"/>
      <c r="D2875" s="208">
        <v>1845.8</v>
      </c>
      <c r="E2875" s="210">
        <v>0.3</v>
      </c>
      <c r="F2875" s="229">
        <v>1.1599999999999999</v>
      </c>
      <c r="G2875" s="237">
        <f>D2875*E2875*F2875</f>
        <v>642.33839999999998</v>
      </c>
      <c r="H2875" s="206"/>
      <c r="I2875" s="206"/>
      <c r="J2875" s="206"/>
      <c r="K2875" s="207"/>
      <c r="L2875" s="193"/>
      <c r="M2875" s="193"/>
      <c r="N2875" s="193"/>
      <c r="O2875" s="291" t="s">
        <v>533</v>
      </c>
      <c r="P2875" s="291" t="s">
        <v>704</v>
      </c>
      <c r="Q2875" s="291" t="s">
        <v>705</v>
      </c>
      <c r="R2875" s="291" t="s">
        <v>706</v>
      </c>
      <c r="S2875" s="292" t="s">
        <v>707</v>
      </c>
      <c r="T2875" s="288"/>
      <c r="U2875" s="290"/>
      <c r="V2875" s="290"/>
      <c r="W2875" s="290"/>
      <c r="X2875" s="290"/>
      <c r="Y2875" s="293"/>
      <c r="Z2875" s="293"/>
      <c r="AA2875" s="288"/>
      <c r="AB2875" s="288"/>
      <c r="AC2875" s="288"/>
      <c r="AD2875" s="288"/>
    </row>
    <row r="2876" spans="1:30" ht="12.75" customHeight="1" thickBot="1">
      <c r="A2876" s="561"/>
      <c r="B2876" s="562"/>
      <c r="C2876" s="209"/>
      <c r="D2876" s="208"/>
      <c r="E2876" s="210"/>
      <c r="F2876" s="229"/>
      <c r="G2876" s="237"/>
      <c r="H2876" s="206"/>
      <c r="I2876" s="206"/>
      <c r="J2876" s="206"/>
      <c r="K2876" s="207"/>
      <c r="L2876" s="193"/>
      <c r="M2876" s="193"/>
      <c r="N2876" s="193"/>
      <c r="O2876" s="294">
        <v>1</v>
      </c>
      <c r="P2876" s="295">
        <v>0.3</v>
      </c>
      <c r="Q2876" s="295">
        <f>Z2872</f>
        <v>1845.8</v>
      </c>
      <c r="R2876" s="296">
        <f>Z2873*0.3</f>
        <v>0.34799999999999998</v>
      </c>
      <c r="S2876" s="297">
        <f>+P2876*Q2876*R2876</f>
        <v>192.70151999999999</v>
      </c>
      <c r="T2876" s="288"/>
      <c r="U2876" s="298"/>
      <c r="V2876" s="299"/>
      <c r="W2876" s="299"/>
      <c r="X2876" s="300"/>
      <c r="Y2876" s="298"/>
      <c r="Z2876" s="301"/>
      <c r="AA2876" s="288"/>
      <c r="AB2876" s="288"/>
      <c r="AC2876" s="288"/>
      <c r="AD2876" s="288"/>
    </row>
    <row r="2877" spans="1:30" ht="12.75" customHeight="1" thickBot="1">
      <c r="A2877" s="563"/>
      <c r="B2877" s="564"/>
      <c r="C2877" s="209"/>
      <c r="D2877" s="208"/>
      <c r="E2877" s="210"/>
      <c r="F2877" s="229"/>
      <c r="G2877" s="237"/>
      <c r="H2877" s="206"/>
      <c r="I2877" s="206"/>
      <c r="J2877" s="206"/>
      <c r="K2877" s="207"/>
      <c r="L2877" s="193"/>
      <c r="M2877" s="193"/>
      <c r="N2877" s="193"/>
      <c r="O2877" s="580" t="s">
        <v>11</v>
      </c>
      <c r="P2877" s="581"/>
      <c r="Q2877" s="581"/>
      <c r="R2877" s="581"/>
      <c r="S2877" s="291">
        <f>+SUM(S2876:S2876)</f>
        <v>192.70151999999999</v>
      </c>
      <c r="T2877" s="288"/>
      <c r="U2877" s="579"/>
      <c r="V2877" s="579"/>
      <c r="W2877" s="579"/>
      <c r="X2877" s="579"/>
      <c r="Y2877" s="290"/>
      <c r="Z2877" s="302"/>
      <c r="AA2877" s="288"/>
      <c r="AB2877" s="288"/>
      <c r="AC2877" s="288"/>
      <c r="AD2877" s="288"/>
    </row>
    <row r="2878" spans="1:30" ht="12.75" customHeight="1">
      <c r="A2878" s="563"/>
      <c r="B2878" s="564"/>
      <c r="C2878" s="209"/>
      <c r="D2878" s="208"/>
      <c r="E2878" s="210"/>
      <c r="F2878" s="229"/>
      <c r="G2878" s="237"/>
      <c r="H2878" s="206"/>
      <c r="I2878" s="206"/>
      <c r="J2878" s="206"/>
      <c r="K2878" s="207"/>
      <c r="L2878" s="193"/>
      <c r="M2878" s="193"/>
      <c r="N2878" s="193"/>
      <c r="O2878" s="288"/>
      <c r="P2878" s="288"/>
      <c r="Q2878" s="288"/>
      <c r="R2878" s="288"/>
      <c r="S2878" s="288"/>
      <c r="T2878" s="288"/>
      <c r="U2878" s="288"/>
      <c r="V2878" s="288"/>
      <c r="W2878" s="288"/>
      <c r="X2878" s="288"/>
      <c r="Y2878" s="288"/>
      <c r="Z2878" s="288"/>
      <c r="AA2878" s="288"/>
      <c r="AB2878" s="288"/>
      <c r="AC2878" s="288"/>
      <c r="AD2878" s="288"/>
    </row>
    <row r="2879" spans="1:30" ht="15" customHeight="1" thickBot="1">
      <c r="A2879" s="563"/>
      <c r="B2879" s="564"/>
      <c r="C2879" s="209"/>
      <c r="D2879" s="239"/>
      <c r="E2879" s="239"/>
      <c r="F2879" s="229"/>
      <c r="G2879" s="237"/>
      <c r="K2879" s="207"/>
      <c r="O2879" s="288"/>
      <c r="P2879" s="288"/>
      <c r="Q2879" s="288"/>
      <c r="R2879" s="288"/>
      <c r="S2879" s="288"/>
      <c r="T2879" s="288"/>
      <c r="U2879" s="288"/>
      <c r="V2879" s="288"/>
      <c r="W2879" s="288"/>
      <c r="X2879" s="288"/>
      <c r="Y2879" s="288"/>
      <c r="Z2879" s="288"/>
      <c r="AA2879" s="288"/>
      <c r="AB2879" s="288"/>
      <c r="AC2879" s="288"/>
      <c r="AD2879" s="288"/>
    </row>
    <row r="2880" spans="1:30" ht="12.75" customHeight="1" thickBot="1">
      <c r="A2880" s="541" t="s">
        <v>11</v>
      </c>
      <c r="B2880" s="534"/>
      <c r="C2880" s="534"/>
      <c r="D2880" s="534"/>
      <c r="E2880" s="534"/>
      <c r="F2880" s="530"/>
      <c r="G2880" s="253">
        <f>ROUNDUP((SUM(G2875:G2879)*0.3),2)</f>
        <v>192.70999999999998</v>
      </c>
      <c r="H2880" s="199"/>
      <c r="I2880" s="212"/>
      <c r="J2880" s="212"/>
      <c r="K2880" s="213"/>
      <c r="L2880" s="193"/>
      <c r="N2880" s="193"/>
      <c r="O2880" s="576" t="s">
        <v>708</v>
      </c>
      <c r="P2880" s="577"/>
      <c r="Q2880" s="577"/>
      <c r="R2880" s="577"/>
      <c r="S2880" s="578"/>
      <c r="T2880" s="288"/>
      <c r="U2880" s="582" t="s">
        <v>709</v>
      </c>
      <c r="V2880" s="583"/>
      <c r="W2880" s="583"/>
      <c r="X2880" s="583"/>
      <c r="Y2880" s="583"/>
      <c r="Z2880" s="583"/>
      <c r="AA2880" s="583"/>
      <c r="AB2880" s="583"/>
      <c r="AC2880" s="583"/>
      <c r="AD2880" s="584"/>
    </row>
    <row r="2881" spans="1:30" ht="12.75" customHeight="1" thickBot="1">
      <c r="A2881" s="542"/>
      <c r="B2881" s="543"/>
      <c r="C2881" s="543"/>
      <c r="D2881" s="543"/>
      <c r="E2881" s="543"/>
      <c r="F2881" s="543"/>
      <c r="G2881" s="543"/>
      <c r="H2881" s="543"/>
      <c r="I2881" s="543"/>
      <c r="J2881" s="543"/>
      <c r="K2881" s="544"/>
      <c r="L2881" s="193"/>
      <c r="M2881" s="193"/>
      <c r="N2881" s="193"/>
      <c r="O2881" s="291" t="s">
        <v>533</v>
      </c>
      <c r="P2881" s="291" t="s">
        <v>704</v>
      </c>
      <c r="Q2881" s="291" t="s">
        <v>705</v>
      </c>
      <c r="R2881" s="291" t="s">
        <v>706</v>
      </c>
      <c r="S2881" s="292" t="s">
        <v>707</v>
      </c>
      <c r="T2881" s="288"/>
      <c r="U2881" s="291" t="s">
        <v>710</v>
      </c>
      <c r="V2881" s="291" t="s">
        <v>704</v>
      </c>
      <c r="W2881" s="291" t="s">
        <v>705</v>
      </c>
      <c r="X2881" s="291" t="s">
        <v>711</v>
      </c>
      <c r="Y2881" s="291" t="s">
        <v>712</v>
      </c>
      <c r="Z2881" s="291" t="s">
        <v>713</v>
      </c>
      <c r="AA2881" s="291" t="s">
        <v>714</v>
      </c>
      <c r="AB2881" s="291" t="s">
        <v>706</v>
      </c>
      <c r="AC2881" s="303" t="s">
        <v>715</v>
      </c>
      <c r="AD2881" s="303" t="s">
        <v>716</v>
      </c>
    </row>
    <row r="2882" spans="1:30" ht="12.75" customHeight="1" thickBot="1">
      <c r="A2882" s="214"/>
      <c r="B2882" s="215"/>
      <c r="C2882" s="215"/>
      <c r="D2882" s="215"/>
      <c r="E2882" s="215"/>
      <c r="F2882" s="215"/>
      <c r="G2882" s="215"/>
      <c r="H2882" s="215"/>
      <c r="I2882" s="215"/>
      <c r="J2882" s="215"/>
      <c r="K2882" s="216"/>
      <c r="L2882" s="193"/>
      <c r="M2882" s="193"/>
      <c r="N2882" s="193"/>
      <c r="O2882" s="294">
        <v>1</v>
      </c>
      <c r="P2882" s="295">
        <v>0.3</v>
      </c>
      <c r="Q2882" s="295">
        <f>+Z2872</f>
        <v>1845.8</v>
      </c>
      <c r="R2882" s="296">
        <f>Z2873*0.5</f>
        <v>0.57999999999999996</v>
      </c>
      <c r="S2882" s="297">
        <f>+P2882*Q2882*R2882</f>
        <v>321.16919999999999</v>
      </c>
      <c r="T2882" s="288"/>
      <c r="U2882" s="304">
        <v>1</v>
      </c>
      <c r="V2882" s="305">
        <v>0.3</v>
      </c>
      <c r="W2882" s="305">
        <f>Z2872</f>
        <v>1845.8</v>
      </c>
      <c r="X2882" s="285">
        <v>0.1</v>
      </c>
      <c r="Y2882" s="285">
        <v>0.23</v>
      </c>
      <c r="Z2882" s="285">
        <v>0.83</v>
      </c>
      <c r="AA2882" s="285">
        <v>1</v>
      </c>
      <c r="AB2882" s="304">
        <v>0.2</v>
      </c>
      <c r="AC2882" s="304">
        <f>((X2882+Y2882)*W2882*V2882)-(V2872*Z2872)</f>
        <v>177.51532345200357</v>
      </c>
      <c r="AD2882" s="305">
        <f>Z2882*W2882*V2882</f>
        <v>459.60419999999993</v>
      </c>
    </row>
    <row r="2883" spans="1:30" ht="50.25" customHeight="1" thickBot="1">
      <c r="A2883" s="545"/>
      <c r="B2883" s="546"/>
      <c r="C2883" s="546"/>
      <c r="D2883" s="546"/>
      <c r="E2883" s="546"/>
      <c r="F2883" s="546"/>
      <c r="G2883" s="546"/>
      <c r="H2883" s="546"/>
      <c r="I2883" s="546"/>
      <c r="J2883" s="193"/>
      <c r="K2883" s="217"/>
      <c r="L2883" s="193"/>
      <c r="M2883" s="193"/>
      <c r="N2883" s="193"/>
      <c r="O2883" s="580" t="s">
        <v>11</v>
      </c>
      <c r="P2883" s="581"/>
      <c r="Q2883" s="581"/>
      <c r="R2883" s="581"/>
      <c r="S2883" s="291">
        <f>+SUM(S2882:S2882)</f>
        <v>321.16919999999999</v>
      </c>
      <c r="T2883" s="288"/>
      <c r="U2883" s="580" t="s">
        <v>11</v>
      </c>
      <c r="V2883" s="581"/>
      <c r="W2883" s="581"/>
      <c r="X2883" s="581"/>
      <c r="Y2883" s="581"/>
      <c r="Z2883" s="581"/>
      <c r="AA2883" s="581"/>
      <c r="AB2883" s="585"/>
      <c r="AC2883" s="291">
        <f>+SUM(AC2882:AC2882)</f>
        <v>177.51532345200357</v>
      </c>
      <c r="AD2883" s="306">
        <f>+SUM(AD2882:AD2882)</f>
        <v>459.60419999999993</v>
      </c>
    </row>
    <row r="2884" spans="1:30" ht="12.75" customHeight="1" thickBot="1">
      <c r="A2884" s="547" t="s">
        <v>519</v>
      </c>
      <c r="B2884" s="546"/>
      <c r="C2884" s="546"/>
      <c r="D2884" s="219"/>
      <c r="E2884" s="219"/>
      <c r="F2884" s="548" t="s">
        <v>519</v>
      </c>
      <c r="G2884" s="546"/>
      <c r="H2884" s="546"/>
      <c r="I2884" s="219"/>
      <c r="J2884" s="193"/>
      <c r="K2884" s="217"/>
      <c r="L2884" s="193"/>
      <c r="M2884" s="193"/>
      <c r="N2884" s="193"/>
      <c r="O2884" s="288"/>
      <c r="P2884" s="288"/>
      <c r="Q2884" s="288"/>
      <c r="R2884" s="288"/>
      <c r="S2884" s="288"/>
      <c r="T2884" s="288"/>
      <c r="U2884" s="307"/>
      <c r="V2884" s="288"/>
      <c r="W2884" s="288"/>
      <c r="X2884" s="288"/>
      <c r="Y2884" s="288"/>
      <c r="Z2884" s="288"/>
      <c r="AA2884" s="288"/>
      <c r="AB2884" s="288"/>
      <c r="AC2884" s="288"/>
      <c r="AD2884" s="288"/>
    </row>
    <row r="2885" spans="1:30" ht="12.75" customHeight="1" thickBot="1">
      <c r="A2885" s="549" t="s">
        <v>520</v>
      </c>
      <c r="B2885" s="550"/>
      <c r="C2885" s="550"/>
      <c r="D2885" s="220"/>
      <c r="E2885" s="220"/>
      <c r="F2885" s="551" t="s">
        <v>520</v>
      </c>
      <c r="G2885" s="550"/>
      <c r="H2885" s="550"/>
      <c r="I2885" s="220"/>
      <c r="J2885" s="221"/>
      <c r="K2885" s="222"/>
      <c r="L2885" s="193"/>
      <c r="M2885" s="193"/>
      <c r="N2885" s="193"/>
      <c r="O2885" s="576" t="s">
        <v>717</v>
      </c>
      <c r="P2885" s="577"/>
      <c r="Q2885" s="577"/>
      <c r="R2885" s="577"/>
      <c r="S2885" s="578"/>
      <c r="T2885" s="288"/>
      <c r="U2885" s="586" t="s">
        <v>718</v>
      </c>
      <c r="V2885" s="587"/>
      <c r="W2885" s="588"/>
      <c r="X2885" s="308"/>
      <c r="Y2885" s="308"/>
      <c r="Z2885" s="309"/>
      <c r="AA2885" s="288"/>
      <c r="AB2885" s="288"/>
      <c r="AC2885" s="288"/>
      <c r="AD2885" s="288"/>
    </row>
    <row r="2886" spans="1:30" ht="12.75" customHeight="1" thickBot="1">
      <c r="A2886" s="507" t="s">
        <v>508</v>
      </c>
      <c r="B2886" s="508"/>
      <c r="C2886" s="508"/>
      <c r="D2886" s="508"/>
      <c r="E2886" s="508"/>
      <c r="F2886" s="508"/>
      <c r="G2886" s="508"/>
      <c r="H2886" s="508"/>
      <c r="I2886" s="508"/>
      <c r="J2886" s="508"/>
      <c r="K2886" s="509"/>
      <c r="L2886" s="193"/>
      <c r="M2886" s="193"/>
      <c r="N2886" s="193"/>
      <c r="O2886" s="291" t="s">
        <v>533</v>
      </c>
      <c r="P2886" s="291" t="s">
        <v>704</v>
      </c>
      <c r="Q2886" s="291" t="s">
        <v>705</v>
      </c>
      <c r="R2886" s="291" t="s">
        <v>706</v>
      </c>
      <c r="S2886" s="292" t="s">
        <v>707</v>
      </c>
      <c r="T2886" s="288"/>
      <c r="U2886" s="589" t="s">
        <v>719</v>
      </c>
      <c r="V2886" s="590"/>
      <c r="W2886" s="590"/>
      <c r="X2886" s="590"/>
      <c r="Y2886" s="590"/>
      <c r="Z2886" s="591"/>
      <c r="AA2886" s="288"/>
      <c r="AB2886" s="288"/>
      <c r="AC2886" s="288"/>
      <c r="AD2886" s="288"/>
    </row>
    <row r="2887" spans="1:30" ht="12.75" customHeight="1" thickBot="1">
      <c r="A2887" s="510"/>
      <c r="B2887" s="511"/>
      <c r="C2887" s="511"/>
      <c r="D2887" s="511"/>
      <c r="E2887" s="511"/>
      <c r="F2887" s="511"/>
      <c r="G2887" s="511"/>
      <c r="H2887" s="511"/>
      <c r="I2887" s="511"/>
      <c r="J2887" s="511"/>
      <c r="K2887" s="512"/>
      <c r="L2887" s="193"/>
      <c r="M2887" s="193"/>
      <c r="N2887" s="193"/>
      <c r="O2887" s="294">
        <v>1</v>
      </c>
      <c r="P2887" s="295">
        <v>0.3</v>
      </c>
      <c r="Q2887" s="295">
        <f>+Z2872</f>
        <v>1845.8</v>
      </c>
      <c r="R2887" s="296">
        <f>Z2873*0.2</f>
        <v>0.23199999999999998</v>
      </c>
      <c r="S2887" s="297">
        <f>+P2887*Q2887*R2887</f>
        <v>128.46768</v>
      </c>
      <c r="T2887" s="288"/>
      <c r="U2887" s="589"/>
      <c r="V2887" s="590"/>
      <c r="W2887" s="590"/>
      <c r="X2887" s="590"/>
      <c r="Y2887" s="590"/>
      <c r="Z2887" s="591"/>
      <c r="AA2887" s="288"/>
      <c r="AB2887" s="288"/>
      <c r="AC2887" s="288"/>
      <c r="AD2887" s="288"/>
    </row>
    <row r="2888" spans="1:30" ht="42" customHeight="1" thickBot="1">
      <c r="A2888" s="195" t="s">
        <v>509</v>
      </c>
      <c r="B2888" s="513" t="str">
        <f>$B$3</f>
        <v>OPTIMIZACIÓN Y MEJORAMIENTO DE LOS SISTEMAS DE ACUEDUCTO EN EL ÁREA RURAL DEL MUNICIPIO DE TUNJA-BOYACÁ</v>
      </c>
      <c r="C2888" s="514"/>
      <c r="D2888" s="514"/>
      <c r="E2888" s="514"/>
      <c r="F2888" s="514"/>
      <c r="G2888" s="514"/>
      <c r="H2888" s="514"/>
      <c r="I2888" s="514"/>
      <c r="J2888" s="514"/>
      <c r="K2888" s="515"/>
      <c r="L2888" s="193"/>
      <c r="M2888" s="193"/>
      <c r="N2888" s="193"/>
      <c r="O2888" s="580" t="s">
        <v>11</v>
      </c>
      <c r="P2888" s="581"/>
      <c r="Q2888" s="581"/>
      <c r="R2888" s="581"/>
      <c r="S2888" s="291">
        <f>+SUM(S2887:S2887)</f>
        <v>128.46768</v>
      </c>
      <c r="T2888" s="288"/>
      <c r="U2888" s="589"/>
      <c r="V2888" s="590"/>
      <c r="W2888" s="590"/>
      <c r="X2888" s="590"/>
      <c r="Y2888" s="590"/>
      <c r="Z2888" s="591"/>
      <c r="AA2888" s="288"/>
      <c r="AB2888" s="288"/>
      <c r="AC2888" s="288"/>
      <c r="AD2888" s="288"/>
    </row>
    <row r="2889" spans="1:30" ht="12.75" customHeight="1" thickBot="1">
      <c r="A2889" s="516" t="s">
        <v>510</v>
      </c>
      <c r="B2889" s="517"/>
      <c r="C2889" s="518"/>
      <c r="D2889" s="519"/>
      <c r="E2889" s="519"/>
      <c r="F2889" s="517"/>
      <c r="G2889" s="520" t="s">
        <v>511</v>
      </c>
      <c r="H2889" s="517"/>
      <c r="I2889" s="520"/>
      <c r="J2889" s="519"/>
      <c r="K2889" s="521"/>
      <c r="L2889" s="193"/>
      <c r="M2889" s="193"/>
      <c r="N2889" s="193"/>
      <c r="O2889" s="288"/>
      <c r="P2889" s="288"/>
      <c r="Q2889" s="288"/>
      <c r="R2889" s="288"/>
      <c r="S2889" s="288"/>
      <c r="T2889" s="288"/>
      <c r="U2889" s="592"/>
      <c r="V2889" s="593"/>
      <c r="W2889" s="593"/>
      <c r="X2889" s="593"/>
      <c r="Y2889" s="593"/>
      <c r="Z2889" s="594"/>
      <c r="AA2889" s="288"/>
      <c r="AB2889" s="288"/>
      <c r="AC2889" s="288"/>
      <c r="AD2889" s="288"/>
    </row>
    <row r="2890" spans="1:30" ht="39.75" customHeight="1" thickBot="1">
      <c r="A2890" s="196" t="s">
        <v>8</v>
      </c>
      <c r="B2890" s="522" t="s">
        <v>55</v>
      </c>
      <c r="C2890" s="523"/>
      <c r="D2890" s="524" t="s">
        <v>10</v>
      </c>
      <c r="E2890" s="525"/>
      <c r="F2890" s="523"/>
      <c r="G2890" s="526" t="s">
        <v>239</v>
      </c>
      <c r="H2890" s="525"/>
      <c r="I2890" s="525"/>
      <c r="J2890" s="197" t="s">
        <v>9</v>
      </c>
      <c r="K2890" s="198" t="s">
        <v>12</v>
      </c>
      <c r="L2890" s="193"/>
      <c r="M2890" s="193"/>
      <c r="N2890" s="193"/>
      <c r="O2890" s="193"/>
      <c r="P2890" s="193"/>
      <c r="Q2890" s="193"/>
      <c r="R2890" s="193"/>
      <c r="S2890" s="193"/>
      <c r="T2890" s="193"/>
      <c r="U2890" s="193"/>
      <c r="V2890" s="193"/>
    </row>
    <row r="2891" spans="1:30" ht="12.75" customHeight="1">
      <c r="A2891" s="527" t="s">
        <v>512</v>
      </c>
      <c r="B2891" s="528"/>
      <c r="C2891" s="531" t="s">
        <v>5</v>
      </c>
      <c r="D2891" s="533" t="s">
        <v>513</v>
      </c>
      <c r="E2891" s="534"/>
      <c r="F2891" s="530"/>
      <c r="G2891" s="531" t="s">
        <v>11</v>
      </c>
      <c r="H2891" s="535" t="s">
        <v>514</v>
      </c>
      <c r="I2891" s="511"/>
      <c r="J2891" s="511"/>
      <c r="K2891" s="512"/>
      <c r="L2891" s="193"/>
      <c r="M2891" s="193"/>
      <c r="N2891" s="193"/>
      <c r="O2891" s="193"/>
      <c r="P2891" s="193"/>
      <c r="Q2891" s="193"/>
      <c r="R2891" s="193"/>
      <c r="S2891" s="193"/>
      <c r="T2891" s="193"/>
      <c r="U2891" s="193"/>
      <c r="V2891" s="193"/>
    </row>
    <row r="2892" spans="1:30" ht="12.75" customHeight="1">
      <c r="A2892" s="510"/>
      <c r="B2892" s="528"/>
      <c r="C2892" s="558"/>
      <c r="D2892" s="226" t="s">
        <v>515</v>
      </c>
      <c r="E2892" s="226" t="s">
        <v>516</v>
      </c>
      <c r="F2892" s="226" t="s">
        <v>517</v>
      </c>
      <c r="G2892" s="558"/>
      <c r="H2892" s="536"/>
      <c r="I2892" s="534"/>
      <c r="J2892" s="534"/>
      <c r="K2892" s="537"/>
      <c r="L2892" s="193"/>
      <c r="M2892" s="193"/>
      <c r="N2892" s="193"/>
      <c r="O2892" s="193"/>
      <c r="P2892" s="193"/>
      <c r="Q2892" s="193"/>
      <c r="R2892" s="193"/>
      <c r="S2892" s="193"/>
      <c r="T2892" s="193"/>
      <c r="U2892" s="193"/>
      <c r="V2892" s="193"/>
    </row>
    <row r="2893" spans="1:30" ht="12.75" customHeight="1">
      <c r="A2893" s="563" t="s">
        <v>533</v>
      </c>
      <c r="B2893" s="564" t="s">
        <v>534</v>
      </c>
      <c r="C2893" s="209"/>
      <c r="D2893" s="208">
        <v>1845.8</v>
      </c>
      <c r="E2893" s="210">
        <v>0.3</v>
      </c>
      <c r="F2893" s="229">
        <v>1.1599999999999999</v>
      </c>
      <c r="G2893" s="237">
        <f>D2893*E2893*F2893</f>
        <v>642.33839999999998</v>
      </c>
      <c r="H2893" s="206"/>
      <c r="I2893" s="206"/>
      <c r="J2893" s="206"/>
      <c r="K2893" s="207"/>
      <c r="L2893" s="193"/>
      <c r="M2893" s="193"/>
      <c r="N2893" s="193"/>
      <c r="O2893" s="193"/>
      <c r="P2893" s="193"/>
      <c r="Q2893" s="193"/>
      <c r="R2893" s="193"/>
      <c r="S2893" s="193"/>
      <c r="T2893" s="193"/>
      <c r="U2893" s="193"/>
      <c r="V2893" s="193"/>
    </row>
    <row r="2894" spans="1:30" ht="12.75" customHeight="1">
      <c r="A2894" s="561"/>
      <c r="B2894" s="562"/>
      <c r="C2894" s="209"/>
      <c r="D2894" s="208"/>
      <c r="E2894" s="210"/>
      <c r="F2894" s="229"/>
      <c r="G2894" s="237"/>
      <c r="H2894" s="206"/>
      <c r="I2894" s="206"/>
      <c r="J2894" s="206"/>
      <c r="K2894" s="207"/>
      <c r="L2894" s="193"/>
      <c r="M2894" s="193"/>
      <c r="N2894" s="193"/>
      <c r="O2894" s="193"/>
      <c r="P2894" s="193"/>
      <c r="Q2894" s="193"/>
      <c r="R2894" s="193"/>
      <c r="S2894" s="193"/>
      <c r="T2894" s="193"/>
      <c r="U2894" s="193"/>
      <c r="V2894" s="193"/>
    </row>
    <row r="2895" spans="1:30" ht="12.75" customHeight="1">
      <c r="A2895" s="563"/>
      <c r="B2895" s="564"/>
      <c r="C2895" s="209"/>
      <c r="D2895" s="208"/>
      <c r="E2895" s="210"/>
      <c r="F2895" s="229"/>
      <c r="G2895" s="237"/>
      <c r="H2895" s="206"/>
      <c r="I2895" s="206"/>
      <c r="J2895" s="206"/>
      <c r="K2895" s="207"/>
      <c r="L2895" s="193"/>
      <c r="M2895" s="193"/>
      <c r="N2895" s="193"/>
      <c r="O2895" s="193"/>
      <c r="P2895" s="193"/>
      <c r="Q2895" s="193"/>
      <c r="R2895" s="193"/>
      <c r="S2895" s="193"/>
      <c r="T2895" s="193"/>
      <c r="U2895" s="193"/>
      <c r="V2895" s="193"/>
    </row>
    <row r="2896" spans="1:30" ht="12.75" customHeight="1">
      <c r="A2896" s="563"/>
      <c r="B2896" s="564"/>
      <c r="C2896" s="209"/>
      <c r="D2896" s="208"/>
      <c r="E2896" s="210"/>
      <c r="F2896" s="229"/>
      <c r="G2896" s="237"/>
      <c r="H2896" s="206"/>
      <c r="I2896" s="206"/>
      <c r="J2896" s="206"/>
      <c r="K2896" s="207"/>
      <c r="L2896" s="193"/>
      <c r="M2896" s="193"/>
      <c r="N2896" s="193"/>
      <c r="O2896" s="193"/>
      <c r="P2896" s="193"/>
      <c r="Q2896" s="193"/>
      <c r="R2896" s="193"/>
      <c r="S2896" s="193"/>
      <c r="T2896" s="193"/>
      <c r="U2896" s="193"/>
      <c r="V2896" s="193"/>
    </row>
    <row r="2897" spans="1:22" ht="15" customHeight="1">
      <c r="A2897" s="563"/>
      <c r="B2897" s="564"/>
      <c r="C2897" s="209"/>
      <c r="D2897" s="239"/>
      <c r="E2897" s="239"/>
      <c r="F2897" s="229"/>
      <c r="G2897" s="237"/>
      <c r="K2897" s="207"/>
    </row>
    <row r="2898" spans="1:22" ht="12.75" customHeight="1" thickBot="1">
      <c r="A2898" s="541" t="s">
        <v>11</v>
      </c>
      <c r="B2898" s="534"/>
      <c r="C2898" s="534"/>
      <c r="D2898" s="534"/>
      <c r="E2898" s="534"/>
      <c r="F2898" s="530"/>
      <c r="G2898" s="253">
        <f>ROUNDUP((SUM(G2893:G2897)*0.5),2)</f>
        <v>321.17</v>
      </c>
      <c r="H2898" s="199"/>
      <c r="I2898" s="212"/>
      <c r="J2898" s="212"/>
      <c r="K2898" s="213"/>
      <c r="L2898" s="193"/>
      <c r="N2898" s="193"/>
      <c r="O2898" s="193"/>
      <c r="P2898" s="193"/>
      <c r="Q2898" s="193"/>
      <c r="R2898" s="193"/>
      <c r="S2898" s="193"/>
      <c r="T2898" s="193"/>
      <c r="U2898" s="193"/>
      <c r="V2898" s="193"/>
    </row>
    <row r="2899" spans="1:22" ht="12.75" customHeight="1" thickBot="1">
      <c r="A2899" s="542"/>
      <c r="B2899" s="543"/>
      <c r="C2899" s="543"/>
      <c r="D2899" s="543"/>
      <c r="E2899" s="543"/>
      <c r="F2899" s="543"/>
      <c r="G2899" s="543"/>
      <c r="H2899" s="543"/>
      <c r="I2899" s="543"/>
      <c r="J2899" s="543"/>
      <c r="K2899" s="544"/>
      <c r="L2899" s="193"/>
      <c r="M2899" s="193"/>
      <c r="N2899" s="193"/>
      <c r="O2899" s="193"/>
      <c r="P2899" s="193"/>
      <c r="Q2899" s="193"/>
      <c r="R2899" s="193"/>
      <c r="S2899" s="193"/>
      <c r="T2899" s="193"/>
      <c r="U2899" s="193"/>
      <c r="V2899" s="193"/>
    </row>
    <row r="2900" spans="1:22" ht="12.75" customHeight="1">
      <c r="A2900" s="214"/>
      <c r="B2900" s="215"/>
      <c r="C2900" s="215"/>
      <c r="D2900" s="215"/>
      <c r="E2900" s="215"/>
      <c r="F2900" s="215"/>
      <c r="G2900" s="215"/>
      <c r="H2900" s="215"/>
      <c r="I2900" s="215"/>
      <c r="J2900" s="215"/>
      <c r="K2900" s="216"/>
      <c r="L2900" s="193"/>
      <c r="M2900" s="193"/>
      <c r="N2900" s="193"/>
      <c r="O2900" s="193"/>
      <c r="P2900" s="193"/>
      <c r="Q2900" s="193"/>
      <c r="R2900" s="193"/>
      <c r="S2900" s="193"/>
      <c r="T2900" s="193"/>
      <c r="U2900" s="193"/>
      <c r="V2900" s="193"/>
    </row>
    <row r="2901" spans="1:22" ht="50.25" customHeight="1">
      <c r="A2901" s="545"/>
      <c r="B2901" s="546"/>
      <c r="C2901" s="546"/>
      <c r="D2901" s="546"/>
      <c r="E2901" s="546"/>
      <c r="F2901" s="546"/>
      <c r="G2901" s="546"/>
      <c r="H2901" s="546"/>
      <c r="I2901" s="546"/>
      <c r="J2901" s="193"/>
      <c r="K2901" s="217"/>
      <c r="L2901" s="193"/>
      <c r="M2901" s="193"/>
      <c r="N2901" s="193"/>
      <c r="O2901" s="193"/>
      <c r="P2901" s="193"/>
      <c r="Q2901" s="193"/>
      <c r="R2901" s="193"/>
      <c r="S2901" s="193"/>
      <c r="T2901" s="193"/>
      <c r="U2901" s="193"/>
      <c r="V2901" s="193"/>
    </row>
    <row r="2902" spans="1:22" ht="12.75" customHeight="1">
      <c r="A2902" s="547" t="s">
        <v>519</v>
      </c>
      <c r="B2902" s="546"/>
      <c r="C2902" s="546"/>
      <c r="D2902" s="219"/>
      <c r="E2902" s="219"/>
      <c r="F2902" s="548" t="s">
        <v>519</v>
      </c>
      <c r="G2902" s="546"/>
      <c r="H2902" s="546"/>
      <c r="I2902" s="219"/>
      <c r="J2902" s="193"/>
      <c r="K2902" s="217"/>
      <c r="L2902" s="193"/>
      <c r="M2902" s="193"/>
      <c r="N2902" s="193"/>
      <c r="O2902" s="193"/>
      <c r="P2902" s="193"/>
      <c r="Q2902" s="193"/>
      <c r="R2902" s="193"/>
      <c r="S2902" s="193"/>
      <c r="T2902" s="193"/>
      <c r="U2902" s="193"/>
      <c r="V2902" s="193"/>
    </row>
    <row r="2903" spans="1:22" ht="12.75" customHeight="1" thickBot="1">
      <c r="A2903" s="549" t="s">
        <v>520</v>
      </c>
      <c r="B2903" s="550"/>
      <c r="C2903" s="550"/>
      <c r="D2903" s="220"/>
      <c r="E2903" s="220"/>
      <c r="F2903" s="551" t="s">
        <v>520</v>
      </c>
      <c r="G2903" s="550"/>
      <c r="H2903" s="550"/>
      <c r="I2903" s="220"/>
      <c r="J2903" s="221"/>
      <c r="K2903" s="222"/>
      <c r="L2903" s="193"/>
      <c r="M2903" s="193"/>
      <c r="N2903" s="193"/>
      <c r="O2903" s="193"/>
      <c r="P2903" s="193"/>
      <c r="Q2903" s="193"/>
      <c r="R2903" s="193"/>
      <c r="S2903" s="193"/>
      <c r="T2903" s="193"/>
      <c r="U2903" s="193"/>
      <c r="V2903" s="193"/>
    </row>
    <row r="2904" spans="1:22" ht="12.75" customHeight="1">
      <c r="A2904" s="507" t="s">
        <v>508</v>
      </c>
      <c r="B2904" s="508"/>
      <c r="C2904" s="508"/>
      <c r="D2904" s="508"/>
      <c r="E2904" s="508"/>
      <c r="F2904" s="508"/>
      <c r="G2904" s="508"/>
      <c r="H2904" s="508"/>
      <c r="I2904" s="508"/>
      <c r="J2904" s="508"/>
      <c r="K2904" s="509"/>
      <c r="L2904" s="193"/>
      <c r="M2904" s="193"/>
      <c r="N2904" s="193"/>
      <c r="O2904" s="193"/>
      <c r="P2904" s="193"/>
      <c r="Q2904" s="193"/>
      <c r="R2904" s="193"/>
      <c r="S2904" s="193"/>
      <c r="T2904" s="193"/>
      <c r="U2904" s="193"/>
      <c r="V2904" s="193"/>
    </row>
    <row r="2905" spans="1:22" ht="12.75" customHeight="1" thickBot="1">
      <c r="A2905" s="510"/>
      <c r="B2905" s="511"/>
      <c r="C2905" s="511"/>
      <c r="D2905" s="511"/>
      <c r="E2905" s="511"/>
      <c r="F2905" s="511"/>
      <c r="G2905" s="511"/>
      <c r="H2905" s="511"/>
      <c r="I2905" s="511"/>
      <c r="J2905" s="511"/>
      <c r="K2905" s="512"/>
      <c r="L2905" s="193"/>
      <c r="M2905" s="193"/>
      <c r="N2905" s="193"/>
      <c r="O2905" s="193"/>
      <c r="P2905" s="193"/>
      <c r="Q2905" s="193"/>
      <c r="R2905" s="193"/>
      <c r="S2905" s="193"/>
      <c r="T2905" s="193"/>
      <c r="U2905" s="193"/>
      <c r="V2905" s="193"/>
    </row>
    <row r="2906" spans="1:22" ht="42" customHeight="1">
      <c r="A2906" s="195" t="s">
        <v>509</v>
      </c>
      <c r="B2906" s="513" t="str">
        <f>$B$3</f>
        <v>OPTIMIZACIÓN Y MEJORAMIENTO DE LOS SISTEMAS DE ACUEDUCTO EN EL ÁREA RURAL DEL MUNICIPIO DE TUNJA-BOYACÁ</v>
      </c>
      <c r="C2906" s="514"/>
      <c r="D2906" s="514"/>
      <c r="E2906" s="514"/>
      <c r="F2906" s="514"/>
      <c r="G2906" s="514"/>
      <c r="H2906" s="514"/>
      <c r="I2906" s="514"/>
      <c r="J2906" s="514"/>
      <c r="K2906" s="515"/>
      <c r="L2906" s="193"/>
      <c r="M2906" s="193"/>
      <c r="N2906" s="193"/>
      <c r="O2906" s="193"/>
      <c r="P2906" s="193"/>
      <c r="Q2906" s="193"/>
      <c r="R2906" s="193"/>
      <c r="S2906" s="193"/>
      <c r="T2906" s="193"/>
      <c r="U2906" s="193"/>
      <c r="V2906" s="193"/>
    </row>
    <row r="2907" spans="1:22" ht="12.75" customHeight="1">
      <c r="A2907" s="516" t="s">
        <v>510</v>
      </c>
      <c r="B2907" s="517"/>
      <c r="C2907" s="518"/>
      <c r="D2907" s="519"/>
      <c r="E2907" s="519"/>
      <c r="F2907" s="517"/>
      <c r="G2907" s="520" t="s">
        <v>511</v>
      </c>
      <c r="H2907" s="517"/>
      <c r="I2907" s="520"/>
      <c r="J2907" s="519"/>
      <c r="K2907" s="521"/>
      <c r="L2907" s="193"/>
      <c r="M2907" s="193"/>
      <c r="N2907" s="193"/>
      <c r="O2907" s="193"/>
      <c r="P2907" s="193"/>
      <c r="Q2907" s="193"/>
      <c r="R2907" s="193"/>
      <c r="S2907" s="193"/>
      <c r="T2907" s="193"/>
      <c r="U2907" s="193"/>
      <c r="V2907" s="193"/>
    </row>
    <row r="2908" spans="1:22" ht="39.75" customHeight="1" thickBot="1">
      <c r="A2908" s="196" t="s">
        <v>8</v>
      </c>
      <c r="B2908" s="522" t="s">
        <v>56</v>
      </c>
      <c r="C2908" s="523"/>
      <c r="D2908" s="524" t="s">
        <v>10</v>
      </c>
      <c r="E2908" s="525"/>
      <c r="F2908" s="523"/>
      <c r="G2908" s="526" t="s">
        <v>240</v>
      </c>
      <c r="H2908" s="525"/>
      <c r="I2908" s="525"/>
      <c r="J2908" s="197" t="s">
        <v>9</v>
      </c>
      <c r="K2908" s="198" t="s">
        <v>12</v>
      </c>
      <c r="L2908" s="193"/>
      <c r="M2908" s="193"/>
      <c r="N2908" s="193"/>
      <c r="O2908" s="193"/>
      <c r="P2908" s="193"/>
      <c r="Q2908" s="193"/>
      <c r="R2908" s="193"/>
      <c r="S2908" s="193"/>
      <c r="T2908" s="193"/>
      <c r="U2908" s="193"/>
      <c r="V2908" s="193"/>
    </row>
    <row r="2909" spans="1:22" ht="12.75" customHeight="1">
      <c r="A2909" s="527" t="s">
        <v>512</v>
      </c>
      <c r="B2909" s="528"/>
      <c r="C2909" s="531" t="s">
        <v>5</v>
      </c>
      <c r="D2909" s="533" t="s">
        <v>513</v>
      </c>
      <c r="E2909" s="534"/>
      <c r="F2909" s="530"/>
      <c r="G2909" s="531" t="s">
        <v>11</v>
      </c>
      <c r="H2909" s="535" t="s">
        <v>514</v>
      </c>
      <c r="I2909" s="511"/>
      <c r="J2909" s="511"/>
      <c r="K2909" s="512"/>
      <c r="L2909" s="193"/>
      <c r="M2909" s="193"/>
      <c r="N2909" s="193"/>
      <c r="O2909" s="193"/>
      <c r="P2909" s="193"/>
      <c r="Q2909" s="193"/>
      <c r="R2909" s="193"/>
      <c r="S2909" s="193"/>
      <c r="T2909" s="193"/>
      <c r="U2909" s="193"/>
      <c r="V2909" s="193"/>
    </row>
    <row r="2910" spans="1:22" ht="12.75" customHeight="1">
      <c r="A2910" s="510"/>
      <c r="B2910" s="528"/>
      <c r="C2910" s="558"/>
      <c r="D2910" s="226" t="s">
        <v>515</v>
      </c>
      <c r="E2910" s="226" t="s">
        <v>516</v>
      </c>
      <c r="F2910" s="226" t="s">
        <v>517</v>
      </c>
      <c r="G2910" s="558"/>
      <c r="H2910" s="536"/>
      <c r="I2910" s="534"/>
      <c r="J2910" s="534"/>
      <c r="K2910" s="537"/>
      <c r="L2910" s="193"/>
      <c r="M2910" s="193"/>
      <c r="N2910" s="193"/>
      <c r="O2910" s="193"/>
      <c r="P2910" s="193"/>
      <c r="Q2910" s="193"/>
      <c r="R2910" s="193"/>
      <c r="S2910" s="193"/>
      <c r="T2910" s="193"/>
      <c r="U2910" s="193"/>
      <c r="V2910" s="193"/>
    </row>
    <row r="2911" spans="1:22" ht="12.75" customHeight="1">
      <c r="A2911" s="563" t="s">
        <v>533</v>
      </c>
      <c r="B2911" s="564" t="s">
        <v>534</v>
      </c>
      <c r="C2911" s="209"/>
      <c r="D2911" s="208">
        <v>1845.8</v>
      </c>
      <c r="E2911" s="210">
        <v>0.3</v>
      </c>
      <c r="F2911" s="229">
        <v>1.1599999999999999</v>
      </c>
      <c r="G2911" s="237">
        <f>D2911*E2911*F2911</f>
        <v>642.33839999999998</v>
      </c>
      <c r="H2911" s="206"/>
      <c r="I2911" s="206"/>
      <c r="J2911" s="206"/>
      <c r="K2911" s="207"/>
      <c r="L2911" s="193"/>
      <c r="M2911" s="193"/>
      <c r="N2911" s="193"/>
      <c r="O2911" s="193"/>
      <c r="P2911" s="193"/>
      <c r="Q2911" s="193"/>
      <c r="R2911" s="193"/>
      <c r="S2911" s="193"/>
      <c r="T2911" s="193"/>
      <c r="U2911" s="193"/>
      <c r="V2911" s="193"/>
    </row>
    <row r="2912" spans="1:22" ht="12.75" customHeight="1">
      <c r="A2912" s="561"/>
      <c r="B2912" s="562"/>
      <c r="C2912" s="209"/>
      <c r="D2912" s="208"/>
      <c r="E2912" s="210"/>
      <c r="F2912" s="229"/>
      <c r="G2912" s="237"/>
      <c r="H2912" s="206"/>
      <c r="I2912" s="206"/>
      <c r="J2912" s="206"/>
      <c r="K2912" s="207"/>
      <c r="L2912" s="193"/>
      <c r="M2912" s="193"/>
      <c r="N2912" s="193"/>
      <c r="O2912" s="193"/>
      <c r="P2912" s="193"/>
      <c r="Q2912" s="193"/>
      <c r="R2912" s="193"/>
      <c r="S2912" s="193"/>
      <c r="T2912" s="193"/>
      <c r="U2912" s="193"/>
      <c r="V2912" s="193"/>
    </row>
    <row r="2913" spans="1:22" ht="12.75" customHeight="1">
      <c r="A2913" s="563"/>
      <c r="B2913" s="564"/>
      <c r="C2913" s="209"/>
      <c r="D2913" s="208"/>
      <c r="E2913" s="210"/>
      <c r="F2913" s="229"/>
      <c r="G2913" s="237"/>
      <c r="H2913" s="206"/>
      <c r="I2913" s="206"/>
      <c r="J2913" s="206"/>
      <c r="K2913" s="207"/>
      <c r="L2913" s="193"/>
      <c r="M2913" s="193"/>
      <c r="N2913" s="193"/>
      <c r="O2913" s="193"/>
      <c r="P2913" s="193"/>
      <c r="Q2913" s="193"/>
      <c r="R2913" s="193"/>
      <c r="S2913" s="193"/>
      <c r="T2913" s="193"/>
      <c r="U2913" s="193"/>
      <c r="V2913" s="193"/>
    </row>
    <row r="2914" spans="1:22" ht="12.75" customHeight="1">
      <c r="A2914" s="563"/>
      <c r="B2914" s="564"/>
      <c r="C2914" s="209"/>
      <c r="D2914" s="208"/>
      <c r="E2914" s="210"/>
      <c r="F2914" s="229"/>
      <c r="G2914" s="237"/>
      <c r="H2914" s="206"/>
      <c r="I2914" s="206"/>
      <c r="J2914" s="206"/>
      <c r="K2914" s="207"/>
      <c r="L2914" s="193"/>
      <c r="M2914" s="193"/>
      <c r="N2914" s="193"/>
      <c r="O2914" s="193"/>
      <c r="P2914" s="193"/>
      <c r="Q2914" s="193"/>
      <c r="R2914" s="193"/>
      <c r="S2914" s="193"/>
      <c r="T2914" s="193"/>
      <c r="U2914" s="193"/>
      <c r="V2914" s="193"/>
    </row>
    <row r="2915" spans="1:22" ht="15" customHeight="1">
      <c r="A2915" s="563"/>
      <c r="B2915" s="564"/>
      <c r="C2915" s="209"/>
      <c r="D2915" s="239"/>
      <c r="E2915" s="239"/>
      <c r="F2915" s="229"/>
      <c r="G2915" s="237"/>
      <c r="K2915" s="207"/>
    </row>
    <row r="2916" spans="1:22" ht="12.75" customHeight="1" thickBot="1">
      <c r="A2916" s="541" t="s">
        <v>11</v>
      </c>
      <c r="B2916" s="534"/>
      <c r="C2916" s="534"/>
      <c r="D2916" s="534"/>
      <c r="E2916" s="534"/>
      <c r="F2916" s="530"/>
      <c r="G2916" s="253">
        <f>ROUNDUP((SUM(G2911:G2915)*0.2),2)</f>
        <v>128.47</v>
      </c>
      <c r="H2916" s="199"/>
      <c r="I2916" s="212"/>
      <c r="J2916" s="212"/>
      <c r="K2916" s="213"/>
      <c r="L2916" s="193"/>
      <c r="N2916" s="193"/>
      <c r="O2916" s="193"/>
      <c r="P2916" s="193"/>
      <c r="Q2916" s="193"/>
      <c r="R2916" s="193"/>
      <c r="S2916" s="193"/>
      <c r="T2916" s="193"/>
      <c r="U2916" s="193"/>
      <c r="V2916" s="193"/>
    </row>
    <row r="2917" spans="1:22" ht="12.75" customHeight="1" thickBot="1">
      <c r="A2917" s="542"/>
      <c r="B2917" s="543"/>
      <c r="C2917" s="543"/>
      <c r="D2917" s="543"/>
      <c r="E2917" s="543"/>
      <c r="F2917" s="543"/>
      <c r="G2917" s="543"/>
      <c r="H2917" s="543"/>
      <c r="I2917" s="543"/>
      <c r="J2917" s="543"/>
      <c r="K2917" s="544"/>
      <c r="L2917" s="193"/>
      <c r="M2917" s="193"/>
      <c r="N2917" s="193"/>
      <c r="O2917" s="193"/>
      <c r="P2917" s="193"/>
      <c r="Q2917" s="193"/>
      <c r="R2917" s="193"/>
      <c r="S2917" s="193"/>
      <c r="T2917" s="193"/>
      <c r="U2917" s="193"/>
      <c r="V2917" s="193"/>
    </row>
    <row r="2918" spans="1:22" ht="12.75" customHeight="1">
      <c r="A2918" s="214"/>
      <c r="B2918" s="215"/>
      <c r="C2918" s="215"/>
      <c r="D2918" s="215"/>
      <c r="E2918" s="215"/>
      <c r="F2918" s="215"/>
      <c r="G2918" s="215"/>
      <c r="H2918" s="215"/>
      <c r="I2918" s="215"/>
      <c r="J2918" s="215"/>
      <c r="K2918" s="216"/>
      <c r="L2918" s="193"/>
      <c r="M2918" s="193"/>
      <c r="N2918" s="193"/>
      <c r="O2918" s="193"/>
      <c r="P2918" s="193"/>
      <c r="Q2918" s="193"/>
      <c r="R2918" s="193"/>
      <c r="S2918" s="193"/>
      <c r="T2918" s="193"/>
      <c r="U2918" s="193"/>
      <c r="V2918" s="193"/>
    </row>
    <row r="2919" spans="1:22" ht="50.25" customHeight="1">
      <c r="A2919" s="545"/>
      <c r="B2919" s="546"/>
      <c r="C2919" s="546"/>
      <c r="D2919" s="546"/>
      <c r="E2919" s="546"/>
      <c r="F2919" s="546"/>
      <c r="G2919" s="546"/>
      <c r="H2919" s="546"/>
      <c r="I2919" s="546"/>
      <c r="J2919" s="193"/>
      <c r="K2919" s="217"/>
      <c r="L2919" s="193"/>
      <c r="M2919" s="193"/>
      <c r="N2919" s="193"/>
      <c r="O2919" s="193"/>
      <c r="P2919" s="193"/>
      <c r="Q2919" s="193"/>
      <c r="R2919" s="193"/>
      <c r="S2919" s="193"/>
      <c r="T2919" s="193"/>
      <c r="U2919" s="193"/>
      <c r="V2919" s="193"/>
    </row>
    <row r="2920" spans="1:22" ht="12.75" customHeight="1">
      <c r="A2920" s="547" t="s">
        <v>519</v>
      </c>
      <c r="B2920" s="546"/>
      <c r="C2920" s="546"/>
      <c r="D2920" s="219"/>
      <c r="E2920" s="219"/>
      <c r="F2920" s="548" t="s">
        <v>519</v>
      </c>
      <c r="G2920" s="546"/>
      <c r="H2920" s="546"/>
      <c r="I2920" s="219"/>
      <c r="J2920" s="193"/>
      <c r="K2920" s="217"/>
      <c r="L2920" s="193"/>
      <c r="M2920" s="193"/>
      <c r="N2920" s="193"/>
      <c r="O2920" s="193"/>
      <c r="P2920" s="193"/>
      <c r="Q2920" s="193"/>
      <c r="R2920" s="193"/>
      <c r="S2920" s="193"/>
      <c r="T2920" s="193"/>
      <c r="U2920" s="193"/>
      <c r="V2920" s="193"/>
    </row>
    <row r="2921" spans="1:22" ht="12.75" customHeight="1" thickBot="1">
      <c r="A2921" s="549" t="s">
        <v>520</v>
      </c>
      <c r="B2921" s="550"/>
      <c r="C2921" s="550"/>
      <c r="D2921" s="220"/>
      <c r="E2921" s="220"/>
      <c r="F2921" s="551" t="s">
        <v>520</v>
      </c>
      <c r="G2921" s="550"/>
      <c r="H2921" s="550"/>
      <c r="I2921" s="220"/>
      <c r="J2921" s="221"/>
      <c r="K2921" s="222"/>
      <c r="L2921" s="193"/>
      <c r="M2921" s="193"/>
      <c r="N2921" s="193"/>
      <c r="O2921" s="193"/>
      <c r="P2921" s="193"/>
      <c r="Q2921" s="193"/>
      <c r="R2921" s="193"/>
      <c r="S2921" s="193"/>
      <c r="T2921" s="193"/>
      <c r="U2921" s="193"/>
      <c r="V2921" s="193"/>
    </row>
    <row r="2922" spans="1:22" ht="12.75" customHeight="1">
      <c r="A2922" s="507" t="s">
        <v>508</v>
      </c>
      <c r="B2922" s="508"/>
      <c r="C2922" s="508"/>
      <c r="D2922" s="508"/>
      <c r="E2922" s="508"/>
      <c r="F2922" s="508"/>
      <c r="G2922" s="508"/>
      <c r="H2922" s="508"/>
      <c r="I2922" s="508"/>
      <c r="J2922" s="508"/>
      <c r="K2922" s="509"/>
      <c r="L2922" s="193"/>
      <c r="M2922" s="193"/>
      <c r="N2922" s="193"/>
      <c r="O2922" s="193"/>
      <c r="P2922" s="193"/>
      <c r="Q2922" s="193"/>
      <c r="R2922" s="193"/>
      <c r="S2922" s="193"/>
      <c r="T2922" s="193"/>
      <c r="U2922" s="193"/>
      <c r="V2922" s="193"/>
    </row>
    <row r="2923" spans="1:22" ht="12.75" customHeight="1" thickBot="1">
      <c r="A2923" s="510"/>
      <c r="B2923" s="511"/>
      <c r="C2923" s="511"/>
      <c r="D2923" s="511"/>
      <c r="E2923" s="511"/>
      <c r="F2923" s="511"/>
      <c r="G2923" s="511"/>
      <c r="H2923" s="511"/>
      <c r="I2923" s="511"/>
      <c r="J2923" s="511"/>
      <c r="K2923" s="512"/>
      <c r="L2923" s="193"/>
      <c r="M2923" s="193"/>
      <c r="N2923" s="193"/>
      <c r="O2923" s="193"/>
      <c r="P2923" s="193"/>
      <c r="Q2923" s="193"/>
      <c r="R2923" s="193"/>
      <c r="S2923" s="193"/>
      <c r="T2923" s="193"/>
      <c r="U2923" s="193"/>
      <c r="V2923" s="193"/>
    </row>
    <row r="2924" spans="1:22" ht="42" customHeight="1">
      <c r="A2924" s="195" t="s">
        <v>509</v>
      </c>
      <c r="B2924" s="513" t="str">
        <f>$B$3</f>
        <v>OPTIMIZACIÓN Y MEJORAMIENTO DE LOS SISTEMAS DE ACUEDUCTO EN EL ÁREA RURAL DEL MUNICIPIO DE TUNJA-BOYACÁ</v>
      </c>
      <c r="C2924" s="514"/>
      <c r="D2924" s="514"/>
      <c r="E2924" s="514"/>
      <c r="F2924" s="514"/>
      <c r="G2924" s="514"/>
      <c r="H2924" s="514"/>
      <c r="I2924" s="514"/>
      <c r="J2924" s="514"/>
      <c r="K2924" s="515"/>
      <c r="L2924" s="193"/>
      <c r="M2924" s="193"/>
      <c r="N2924" s="193"/>
      <c r="O2924" s="193"/>
      <c r="P2924" s="193"/>
      <c r="Q2924" s="193"/>
      <c r="R2924" s="193"/>
      <c r="S2924" s="193"/>
      <c r="T2924" s="193"/>
      <c r="U2924" s="193"/>
      <c r="V2924" s="193"/>
    </row>
    <row r="2925" spans="1:22" ht="12.75" customHeight="1">
      <c r="A2925" s="516" t="s">
        <v>510</v>
      </c>
      <c r="B2925" s="517"/>
      <c r="C2925" s="518"/>
      <c r="D2925" s="519"/>
      <c r="E2925" s="519"/>
      <c r="F2925" s="517"/>
      <c r="G2925" s="520" t="s">
        <v>511</v>
      </c>
      <c r="H2925" s="517"/>
      <c r="I2925" s="520"/>
      <c r="J2925" s="519"/>
      <c r="K2925" s="521"/>
      <c r="L2925" s="193"/>
      <c r="M2925" s="193"/>
      <c r="N2925" s="193"/>
      <c r="O2925" s="193"/>
      <c r="P2925" s="193"/>
      <c r="Q2925" s="193"/>
      <c r="R2925" s="193"/>
      <c r="S2925" s="193"/>
      <c r="T2925" s="193"/>
      <c r="U2925" s="193"/>
      <c r="V2925" s="193"/>
    </row>
    <row r="2926" spans="1:22" ht="39.75" customHeight="1" thickBot="1">
      <c r="A2926" s="196" t="s">
        <v>8</v>
      </c>
      <c r="B2926" s="522" t="s">
        <v>57</v>
      </c>
      <c r="C2926" s="523"/>
      <c r="D2926" s="524" t="s">
        <v>10</v>
      </c>
      <c r="E2926" s="525"/>
      <c r="F2926" s="523"/>
      <c r="G2926" s="526" t="s">
        <v>249</v>
      </c>
      <c r="H2926" s="525"/>
      <c r="I2926" s="525"/>
      <c r="J2926" s="197" t="s">
        <v>9</v>
      </c>
      <c r="K2926" s="198" t="s">
        <v>7</v>
      </c>
      <c r="L2926" s="193"/>
      <c r="M2926" s="193"/>
      <c r="N2926" s="193"/>
      <c r="O2926" s="193"/>
      <c r="P2926" s="193"/>
      <c r="Q2926" s="193"/>
      <c r="R2926" s="193"/>
      <c r="S2926" s="193"/>
      <c r="T2926" s="193"/>
      <c r="U2926" s="193"/>
      <c r="V2926" s="193"/>
    </row>
    <row r="2927" spans="1:22" ht="12.75" customHeight="1">
      <c r="A2927" s="527" t="s">
        <v>512</v>
      </c>
      <c r="B2927" s="528"/>
      <c r="C2927" s="531" t="s">
        <v>5</v>
      </c>
      <c r="D2927" s="533" t="s">
        <v>513</v>
      </c>
      <c r="E2927" s="534"/>
      <c r="F2927" s="530"/>
      <c r="G2927" s="531" t="s">
        <v>11</v>
      </c>
      <c r="H2927" s="535" t="s">
        <v>514</v>
      </c>
      <c r="I2927" s="511"/>
      <c r="J2927" s="511"/>
      <c r="K2927" s="512"/>
      <c r="L2927" s="193"/>
      <c r="M2927" s="193"/>
      <c r="N2927" s="193"/>
      <c r="O2927" s="193"/>
      <c r="P2927" s="193"/>
      <c r="Q2927" s="193"/>
      <c r="R2927" s="193"/>
      <c r="S2927" s="193"/>
      <c r="T2927" s="193"/>
      <c r="U2927" s="193"/>
      <c r="V2927" s="193"/>
    </row>
    <row r="2928" spans="1:22" ht="12.75" customHeight="1">
      <c r="A2928" s="510"/>
      <c r="B2928" s="528"/>
      <c r="C2928" s="558"/>
      <c r="D2928" s="226" t="s">
        <v>515</v>
      </c>
      <c r="E2928" s="226" t="s">
        <v>516</v>
      </c>
      <c r="F2928" s="226" t="s">
        <v>517</v>
      </c>
      <c r="G2928" s="558"/>
      <c r="H2928" s="536"/>
      <c r="I2928" s="534"/>
      <c r="J2928" s="534"/>
      <c r="K2928" s="537"/>
      <c r="L2928" s="193"/>
      <c r="M2928" s="193"/>
      <c r="N2928" s="193"/>
      <c r="O2928" s="193"/>
      <c r="P2928" s="193"/>
      <c r="Q2928" s="193"/>
      <c r="R2928" s="193"/>
      <c r="S2928" s="193"/>
      <c r="T2928" s="193"/>
      <c r="U2928" s="193"/>
      <c r="V2928" s="193"/>
    </row>
    <row r="2929" spans="1:22" ht="12.75" customHeight="1">
      <c r="A2929" s="540" t="s">
        <v>535</v>
      </c>
      <c r="B2929" s="559" t="s">
        <v>536</v>
      </c>
      <c r="C2929" s="209"/>
      <c r="D2929" s="208">
        <v>1845.8</v>
      </c>
      <c r="E2929" s="210"/>
      <c r="F2929" s="211"/>
      <c r="G2929" s="237">
        <f>D2929</f>
        <v>1845.8</v>
      </c>
      <c r="H2929" s="206"/>
      <c r="I2929" s="206"/>
      <c r="J2929" s="206"/>
      <c r="K2929" s="207"/>
      <c r="L2929" s="193"/>
      <c r="M2929" s="193"/>
      <c r="N2929" s="193"/>
      <c r="O2929" s="193"/>
      <c r="P2929" s="193"/>
      <c r="Q2929" s="193"/>
      <c r="R2929" s="193"/>
      <c r="S2929" s="193"/>
      <c r="T2929" s="193"/>
      <c r="U2929" s="193"/>
      <c r="V2929" s="193"/>
    </row>
    <row r="2930" spans="1:22" ht="12.75" customHeight="1">
      <c r="A2930" s="540"/>
      <c r="B2930" s="559"/>
      <c r="C2930" s="209"/>
      <c r="D2930" s="208"/>
      <c r="E2930" s="210"/>
      <c r="F2930" s="211"/>
      <c r="G2930" s="237"/>
      <c r="H2930" s="206"/>
      <c r="I2930" s="206"/>
      <c r="J2930" s="206"/>
      <c r="K2930" s="207"/>
      <c r="L2930" s="193"/>
      <c r="M2930" s="193"/>
      <c r="N2930" s="193"/>
      <c r="O2930" s="193"/>
      <c r="P2930" s="193"/>
      <c r="Q2930" s="193"/>
      <c r="R2930" s="193"/>
      <c r="S2930" s="193"/>
      <c r="T2930" s="193"/>
      <c r="U2930" s="193"/>
      <c r="V2930" s="193"/>
    </row>
    <row r="2931" spans="1:22" ht="12.75" customHeight="1">
      <c r="A2931" s="540"/>
      <c r="B2931" s="559"/>
      <c r="C2931" s="209"/>
      <c r="D2931" s="208"/>
      <c r="E2931" s="210"/>
      <c r="F2931" s="211"/>
      <c r="G2931" s="237"/>
      <c r="H2931" s="206"/>
      <c r="I2931" s="206"/>
      <c r="J2931" s="206"/>
      <c r="K2931" s="207"/>
      <c r="L2931" s="193"/>
      <c r="M2931" s="193"/>
      <c r="N2931" s="193"/>
      <c r="O2931" s="193"/>
      <c r="P2931" s="193"/>
      <c r="Q2931" s="193"/>
      <c r="R2931" s="193"/>
      <c r="S2931" s="193"/>
      <c r="T2931" s="193"/>
      <c r="U2931" s="193"/>
      <c r="V2931" s="193"/>
    </row>
    <row r="2932" spans="1:22" ht="12.75" customHeight="1">
      <c r="A2932" s="540"/>
      <c r="B2932" s="559"/>
      <c r="C2932" s="209"/>
      <c r="D2932" s="208"/>
      <c r="E2932" s="210"/>
      <c r="F2932" s="211"/>
      <c r="G2932" s="237"/>
      <c r="H2932" s="206"/>
      <c r="I2932" s="206"/>
      <c r="J2932" s="206"/>
      <c r="K2932" s="207"/>
      <c r="L2932" s="193"/>
      <c r="M2932" s="193"/>
      <c r="N2932" s="193"/>
      <c r="O2932" s="193"/>
      <c r="P2932" s="193"/>
      <c r="Q2932" s="193"/>
      <c r="R2932" s="193"/>
      <c r="S2932" s="193"/>
      <c r="T2932" s="193"/>
      <c r="U2932" s="193"/>
      <c r="V2932" s="193"/>
    </row>
    <row r="2933" spans="1:22" ht="15" customHeight="1">
      <c r="A2933" s="540"/>
      <c r="B2933" s="559"/>
      <c r="C2933" s="209"/>
      <c r="D2933" s="239"/>
      <c r="E2933" s="239"/>
      <c r="F2933" s="239"/>
      <c r="G2933" s="237"/>
      <c r="K2933" s="207"/>
    </row>
    <row r="2934" spans="1:22" ht="12.75" customHeight="1" thickBot="1">
      <c r="A2934" s="541" t="s">
        <v>11</v>
      </c>
      <c r="B2934" s="534"/>
      <c r="C2934" s="534"/>
      <c r="D2934" s="534"/>
      <c r="E2934" s="534"/>
      <c r="F2934" s="530"/>
      <c r="G2934" s="253">
        <f>ROUNDUP((SUM(G2929:G2933)),2)</f>
        <v>1845.8</v>
      </c>
      <c r="H2934" s="199"/>
      <c r="I2934" s="212"/>
      <c r="J2934" s="212"/>
      <c r="K2934" s="213"/>
      <c r="L2934" s="193"/>
      <c r="N2934" s="193"/>
      <c r="O2934" s="193"/>
      <c r="P2934" s="193"/>
      <c r="Q2934" s="193"/>
      <c r="R2934" s="193"/>
      <c r="S2934" s="193"/>
      <c r="T2934" s="193"/>
      <c r="U2934" s="193"/>
      <c r="V2934" s="193"/>
    </row>
    <row r="2935" spans="1:22" ht="12.75" customHeight="1" thickBot="1">
      <c r="A2935" s="542"/>
      <c r="B2935" s="543"/>
      <c r="C2935" s="543"/>
      <c r="D2935" s="543"/>
      <c r="E2935" s="543"/>
      <c r="F2935" s="543"/>
      <c r="G2935" s="543"/>
      <c r="H2935" s="543"/>
      <c r="I2935" s="543"/>
      <c r="J2935" s="543"/>
      <c r="K2935" s="544"/>
      <c r="L2935" s="193"/>
      <c r="M2935" s="193"/>
      <c r="N2935" s="193"/>
      <c r="O2935" s="193"/>
      <c r="P2935" s="193"/>
      <c r="Q2935" s="193"/>
      <c r="R2935" s="193"/>
      <c r="S2935" s="193"/>
      <c r="T2935" s="193"/>
      <c r="U2935" s="193"/>
      <c r="V2935" s="193"/>
    </row>
    <row r="2936" spans="1:22" ht="12.75" customHeight="1">
      <c r="A2936" s="214"/>
      <c r="B2936" s="215"/>
      <c r="C2936" s="215"/>
      <c r="D2936" s="215"/>
      <c r="E2936" s="215"/>
      <c r="F2936" s="215"/>
      <c r="G2936" s="215"/>
      <c r="H2936" s="215"/>
      <c r="I2936" s="215"/>
      <c r="J2936" s="215"/>
      <c r="K2936" s="216"/>
      <c r="L2936" s="193"/>
      <c r="M2936" s="193"/>
      <c r="N2936" s="193"/>
      <c r="O2936" s="193"/>
      <c r="P2936" s="193"/>
      <c r="Q2936" s="193"/>
      <c r="R2936" s="193"/>
      <c r="S2936" s="193"/>
      <c r="T2936" s="193"/>
      <c r="U2936" s="193"/>
      <c r="V2936" s="193"/>
    </row>
    <row r="2937" spans="1:22" ht="50.25" customHeight="1">
      <c r="A2937" s="545"/>
      <c r="B2937" s="546"/>
      <c r="C2937" s="546"/>
      <c r="D2937" s="546"/>
      <c r="E2937" s="546"/>
      <c r="F2937" s="546"/>
      <c r="G2937" s="546"/>
      <c r="H2937" s="546"/>
      <c r="I2937" s="546"/>
      <c r="J2937" s="193"/>
      <c r="K2937" s="217"/>
      <c r="L2937" s="193"/>
      <c r="M2937" s="193"/>
      <c r="N2937" s="193"/>
      <c r="O2937" s="193"/>
      <c r="P2937" s="193"/>
      <c r="Q2937" s="193"/>
      <c r="R2937" s="193"/>
      <c r="S2937" s="193"/>
      <c r="T2937" s="193"/>
      <c r="U2937" s="193"/>
      <c r="V2937" s="193"/>
    </row>
    <row r="2938" spans="1:22" ht="12.75" customHeight="1">
      <c r="A2938" s="547" t="s">
        <v>519</v>
      </c>
      <c r="B2938" s="546"/>
      <c r="C2938" s="546"/>
      <c r="D2938" s="219"/>
      <c r="E2938" s="219"/>
      <c r="F2938" s="548" t="s">
        <v>519</v>
      </c>
      <c r="G2938" s="546"/>
      <c r="H2938" s="546"/>
      <c r="I2938" s="219"/>
      <c r="J2938" s="193"/>
      <c r="K2938" s="217"/>
      <c r="L2938" s="193"/>
      <c r="M2938" s="193"/>
      <c r="N2938" s="193"/>
      <c r="O2938" s="193"/>
      <c r="P2938" s="193"/>
      <c r="Q2938" s="193"/>
      <c r="R2938" s="193"/>
      <c r="S2938" s="193"/>
      <c r="T2938" s="193"/>
      <c r="U2938" s="193"/>
      <c r="V2938" s="193"/>
    </row>
    <row r="2939" spans="1:22" ht="12.75" customHeight="1" thickBot="1">
      <c r="A2939" s="549" t="s">
        <v>520</v>
      </c>
      <c r="B2939" s="550"/>
      <c r="C2939" s="550"/>
      <c r="D2939" s="220"/>
      <c r="E2939" s="220"/>
      <c r="F2939" s="551" t="s">
        <v>520</v>
      </c>
      <c r="G2939" s="550"/>
      <c r="H2939" s="550"/>
      <c r="I2939" s="220"/>
      <c r="J2939" s="221"/>
      <c r="K2939" s="222"/>
      <c r="L2939" s="193"/>
      <c r="M2939" s="193"/>
      <c r="N2939" s="193"/>
      <c r="O2939" s="193"/>
      <c r="P2939" s="193"/>
      <c r="Q2939" s="193"/>
      <c r="R2939" s="193"/>
      <c r="S2939" s="193"/>
      <c r="T2939" s="193"/>
      <c r="U2939" s="193"/>
      <c r="V2939" s="193"/>
    </row>
    <row r="2940" spans="1:22" ht="12.75" customHeight="1">
      <c r="A2940" s="507" t="s">
        <v>508</v>
      </c>
      <c r="B2940" s="508"/>
      <c r="C2940" s="508"/>
      <c r="D2940" s="508"/>
      <c r="E2940" s="508"/>
      <c r="F2940" s="508"/>
      <c r="G2940" s="508"/>
      <c r="H2940" s="508"/>
      <c r="I2940" s="508"/>
      <c r="J2940" s="508"/>
      <c r="K2940" s="509"/>
      <c r="L2940" s="193"/>
      <c r="M2940" s="193"/>
      <c r="N2940" s="193"/>
      <c r="O2940" s="193"/>
      <c r="P2940" s="193"/>
      <c r="Q2940" s="193"/>
      <c r="R2940" s="193"/>
      <c r="S2940" s="193"/>
      <c r="T2940" s="193"/>
      <c r="U2940" s="193"/>
      <c r="V2940" s="193"/>
    </row>
    <row r="2941" spans="1:22" ht="12.75" customHeight="1" thickBot="1">
      <c r="A2941" s="510"/>
      <c r="B2941" s="511"/>
      <c r="C2941" s="511"/>
      <c r="D2941" s="511"/>
      <c r="E2941" s="511"/>
      <c r="F2941" s="511"/>
      <c r="G2941" s="511"/>
      <c r="H2941" s="511"/>
      <c r="I2941" s="511"/>
      <c r="J2941" s="511"/>
      <c r="K2941" s="512"/>
      <c r="L2941" s="193"/>
      <c r="M2941" s="193"/>
      <c r="N2941" s="193"/>
      <c r="O2941" s="193"/>
      <c r="P2941" s="193"/>
      <c r="Q2941" s="193"/>
      <c r="R2941" s="193"/>
      <c r="S2941" s="193"/>
      <c r="T2941" s="193"/>
      <c r="U2941" s="193"/>
      <c r="V2941" s="193"/>
    </row>
    <row r="2942" spans="1:22" ht="42" customHeight="1">
      <c r="A2942" s="195" t="s">
        <v>509</v>
      </c>
      <c r="B2942" s="513" t="str">
        <f>$B$3</f>
        <v>OPTIMIZACIÓN Y MEJORAMIENTO DE LOS SISTEMAS DE ACUEDUCTO EN EL ÁREA RURAL DEL MUNICIPIO DE TUNJA-BOYACÁ</v>
      </c>
      <c r="C2942" s="514"/>
      <c r="D2942" s="514"/>
      <c r="E2942" s="514"/>
      <c r="F2942" s="514"/>
      <c r="G2942" s="514"/>
      <c r="H2942" s="514"/>
      <c r="I2942" s="514"/>
      <c r="J2942" s="514"/>
      <c r="K2942" s="515"/>
      <c r="L2942" s="193"/>
      <c r="M2942" s="193"/>
      <c r="N2942" s="193"/>
      <c r="O2942" s="193"/>
      <c r="P2942" s="193"/>
      <c r="Q2942" s="193"/>
      <c r="R2942" s="193"/>
      <c r="S2942" s="193"/>
      <c r="T2942" s="193"/>
      <c r="U2942" s="193"/>
      <c r="V2942" s="193"/>
    </row>
    <row r="2943" spans="1:22" ht="12.75" customHeight="1">
      <c r="A2943" s="516" t="s">
        <v>510</v>
      </c>
      <c r="B2943" s="517"/>
      <c r="C2943" s="518"/>
      <c r="D2943" s="519"/>
      <c r="E2943" s="519"/>
      <c r="F2943" s="517"/>
      <c r="G2943" s="520" t="s">
        <v>511</v>
      </c>
      <c r="H2943" s="517"/>
      <c r="I2943" s="520"/>
      <c r="J2943" s="519"/>
      <c r="K2943" s="521"/>
      <c r="L2943" s="193"/>
      <c r="M2943" s="193"/>
      <c r="N2943" s="193"/>
      <c r="O2943" s="193"/>
      <c r="P2943" s="193"/>
      <c r="Q2943" s="193"/>
      <c r="R2943" s="193"/>
      <c r="S2943" s="193"/>
      <c r="T2943" s="193"/>
      <c r="U2943" s="193"/>
      <c r="V2943" s="193"/>
    </row>
    <row r="2944" spans="1:22" ht="39.75" customHeight="1" thickBot="1">
      <c r="A2944" s="196" t="s">
        <v>8</v>
      </c>
      <c r="B2944" s="522" t="s">
        <v>58</v>
      </c>
      <c r="C2944" s="523"/>
      <c r="D2944" s="524" t="s">
        <v>10</v>
      </c>
      <c r="E2944" s="525"/>
      <c r="F2944" s="523"/>
      <c r="G2944" s="526" t="s">
        <v>251</v>
      </c>
      <c r="H2944" s="525"/>
      <c r="I2944" s="525"/>
      <c r="J2944" s="197" t="s">
        <v>9</v>
      </c>
      <c r="K2944" s="198" t="s">
        <v>7</v>
      </c>
      <c r="L2944" s="193"/>
      <c r="M2944" s="193"/>
      <c r="N2944" s="193"/>
      <c r="O2944" s="193"/>
      <c r="P2944" s="193"/>
      <c r="Q2944" s="193"/>
      <c r="R2944" s="193"/>
      <c r="S2944" s="193"/>
      <c r="T2944" s="193"/>
      <c r="U2944" s="193"/>
      <c r="V2944" s="193"/>
    </row>
    <row r="2945" spans="1:22" ht="12.75" customHeight="1">
      <c r="A2945" s="527" t="s">
        <v>512</v>
      </c>
      <c r="B2945" s="528"/>
      <c r="C2945" s="531" t="s">
        <v>5</v>
      </c>
      <c r="D2945" s="533" t="s">
        <v>513</v>
      </c>
      <c r="E2945" s="534"/>
      <c r="F2945" s="530"/>
      <c r="G2945" s="531" t="s">
        <v>11</v>
      </c>
      <c r="H2945" s="535" t="s">
        <v>514</v>
      </c>
      <c r="I2945" s="511"/>
      <c r="J2945" s="511"/>
      <c r="K2945" s="512"/>
      <c r="L2945" s="193"/>
      <c r="M2945" s="193"/>
      <c r="N2945" s="193"/>
      <c r="O2945" s="193"/>
      <c r="P2945" s="193"/>
      <c r="Q2945" s="193"/>
      <c r="R2945" s="193"/>
      <c r="S2945" s="193"/>
      <c r="T2945" s="193"/>
      <c r="U2945" s="193"/>
      <c r="V2945" s="193"/>
    </row>
    <row r="2946" spans="1:22" ht="12.75" customHeight="1">
      <c r="A2946" s="510"/>
      <c r="B2946" s="528"/>
      <c r="C2946" s="558"/>
      <c r="D2946" s="226" t="s">
        <v>515</v>
      </c>
      <c r="E2946" s="226" t="s">
        <v>516</v>
      </c>
      <c r="F2946" s="226" t="s">
        <v>517</v>
      </c>
      <c r="G2946" s="558"/>
      <c r="H2946" s="536"/>
      <c r="I2946" s="534"/>
      <c r="J2946" s="534"/>
      <c r="K2946" s="537"/>
      <c r="L2946" s="193"/>
      <c r="M2946" s="193"/>
      <c r="N2946" s="193"/>
      <c r="O2946" s="193"/>
      <c r="P2946" s="193"/>
      <c r="Q2946" s="193"/>
      <c r="R2946" s="193"/>
      <c r="S2946" s="193"/>
      <c r="T2946" s="193"/>
      <c r="U2946" s="193"/>
      <c r="V2946" s="193"/>
    </row>
    <row r="2947" spans="1:22" ht="12.75" customHeight="1">
      <c r="A2947" s="540" t="s">
        <v>535</v>
      </c>
      <c r="B2947" s="559" t="s">
        <v>536</v>
      </c>
      <c r="C2947" s="209"/>
      <c r="D2947" s="208">
        <v>1845.8</v>
      </c>
      <c r="E2947" s="210"/>
      <c r="F2947" s="211"/>
      <c r="G2947" s="237">
        <f>D2947</f>
        <v>1845.8</v>
      </c>
      <c r="H2947" s="206"/>
      <c r="I2947" s="206"/>
      <c r="J2947" s="206"/>
      <c r="K2947" s="207"/>
      <c r="L2947" s="193"/>
      <c r="M2947" s="193"/>
      <c r="N2947" s="193"/>
      <c r="O2947" s="193"/>
      <c r="P2947" s="193"/>
      <c r="Q2947" s="193"/>
      <c r="R2947" s="193"/>
      <c r="S2947" s="193"/>
      <c r="T2947" s="193"/>
      <c r="U2947" s="193"/>
      <c r="V2947" s="193"/>
    </row>
    <row r="2948" spans="1:22" ht="12.75" customHeight="1">
      <c r="A2948" s="540"/>
      <c r="B2948" s="559"/>
      <c r="C2948" s="209"/>
      <c r="D2948" s="208"/>
      <c r="E2948" s="210"/>
      <c r="F2948" s="211"/>
      <c r="G2948" s="237"/>
      <c r="H2948" s="206"/>
      <c r="I2948" s="206"/>
      <c r="J2948" s="206"/>
      <c r="K2948" s="207"/>
      <c r="L2948" s="193"/>
      <c r="M2948" s="193"/>
      <c r="N2948" s="193"/>
      <c r="O2948" s="193"/>
      <c r="P2948" s="193"/>
      <c r="Q2948" s="193"/>
      <c r="R2948" s="193"/>
      <c r="S2948" s="193"/>
      <c r="T2948" s="193"/>
      <c r="U2948" s="193"/>
      <c r="V2948" s="193"/>
    </row>
    <row r="2949" spans="1:22" ht="12.75" customHeight="1">
      <c r="A2949" s="540"/>
      <c r="B2949" s="559"/>
      <c r="C2949" s="209"/>
      <c r="D2949" s="208"/>
      <c r="E2949" s="210"/>
      <c r="F2949" s="211"/>
      <c r="G2949" s="237"/>
      <c r="H2949" s="206"/>
      <c r="I2949" s="206"/>
      <c r="J2949" s="206"/>
      <c r="K2949" s="207"/>
      <c r="L2949" s="193"/>
      <c r="M2949" s="193"/>
      <c r="N2949" s="193"/>
      <c r="O2949" s="193"/>
      <c r="P2949" s="193"/>
      <c r="Q2949" s="193"/>
      <c r="R2949" s="193"/>
      <c r="S2949" s="193"/>
      <c r="T2949" s="193"/>
      <c r="U2949" s="193"/>
      <c r="V2949" s="193"/>
    </row>
    <row r="2950" spans="1:22" ht="12.75" customHeight="1">
      <c r="A2950" s="540"/>
      <c r="B2950" s="559"/>
      <c r="C2950" s="209"/>
      <c r="D2950" s="208"/>
      <c r="E2950" s="210"/>
      <c r="F2950" s="211"/>
      <c r="G2950" s="237"/>
      <c r="H2950" s="206"/>
      <c r="I2950" s="206"/>
      <c r="J2950" s="206"/>
      <c r="K2950" s="207"/>
      <c r="L2950" s="193"/>
      <c r="M2950" s="193"/>
      <c r="N2950" s="193"/>
      <c r="O2950" s="193"/>
      <c r="P2950" s="193"/>
      <c r="Q2950" s="193"/>
      <c r="R2950" s="193"/>
      <c r="S2950" s="193"/>
      <c r="T2950" s="193"/>
      <c r="U2950" s="193"/>
      <c r="V2950" s="193"/>
    </row>
    <row r="2951" spans="1:22" ht="15" customHeight="1">
      <c r="A2951" s="540"/>
      <c r="B2951" s="559"/>
      <c r="C2951" s="209"/>
      <c r="D2951" s="239"/>
      <c r="E2951" s="239"/>
      <c r="F2951" s="239"/>
      <c r="G2951" s="237"/>
      <c r="K2951" s="207"/>
    </row>
    <row r="2952" spans="1:22" ht="12.75" customHeight="1" thickBot="1">
      <c r="A2952" s="541" t="s">
        <v>11</v>
      </c>
      <c r="B2952" s="534"/>
      <c r="C2952" s="534"/>
      <c r="D2952" s="534"/>
      <c r="E2952" s="534"/>
      <c r="F2952" s="530"/>
      <c r="G2952" s="253">
        <f>ROUNDUP((SUM(G2947:G2951)),2)</f>
        <v>1845.8</v>
      </c>
      <c r="H2952" s="199"/>
      <c r="I2952" s="212"/>
      <c r="J2952" s="212"/>
      <c r="K2952" s="213"/>
      <c r="L2952" s="193"/>
      <c r="N2952" s="193"/>
      <c r="O2952" s="193"/>
      <c r="P2952" s="193"/>
      <c r="Q2952" s="193"/>
      <c r="R2952" s="193"/>
      <c r="S2952" s="193"/>
      <c r="T2952" s="193"/>
      <c r="U2952" s="193"/>
      <c r="V2952" s="193"/>
    </row>
    <row r="2953" spans="1:22" ht="12.75" customHeight="1" thickBot="1">
      <c r="A2953" s="542"/>
      <c r="B2953" s="543"/>
      <c r="C2953" s="543"/>
      <c r="D2953" s="543"/>
      <c r="E2953" s="543"/>
      <c r="F2953" s="543"/>
      <c r="G2953" s="543"/>
      <c r="H2953" s="543"/>
      <c r="I2953" s="543"/>
      <c r="J2953" s="543"/>
      <c r="K2953" s="544"/>
      <c r="L2953" s="193"/>
      <c r="M2953" s="193"/>
      <c r="N2953" s="193"/>
      <c r="O2953" s="193"/>
      <c r="P2953" s="193"/>
      <c r="Q2953" s="193"/>
      <c r="R2953" s="193"/>
      <c r="S2953" s="193"/>
      <c r="T2953" s="193"/>
      <c r="U2953" s="193"/>
      <c r="V2953" s="193"/>
    </row>
    <row r="2954" spans="1:22" ht="12.75" customHeight="1">
      <c r="A2954" s="214"/>
      <c r="B2954" s="215"/>
      <c r="C2954" s="215"/>
      <c r="D2954" s="215"/>
      <c r="E2954" s="215"/>
      <c r="F2954" s="215"/>
      <c r="G2954" s="215"/>
      <c r="H2954" s="215"/>
      <c r="I2954" s="215"/>
      <c r="J2954" s="215"/>
      <c r="K2954" s="216"/>
      <c r="L2954" s="193"/>
      <c r="M2954" s="193"/>
      <c r="N2954" s="193"/>
      <c r="O2954" s="193"/>
      <c r="P2954" s="193"/>
      <c r="Q2954" s="193"/>
      <c r="R2954" s="193"/>
      <c r="S2954" s="193"/>
      <c r="T2954" s="193"/>
      <c r="U2954" s="193"/>
      <c r="V2954" s="193"/>
    </row>
    <row r="2955" spans="1:22" ht="50.25" customHeight="1">
      <c r="A2955" s="545"/>
      <c r="B2955" s="546"/>
      <c r="C2955" s="546"/>
      <c r="D2955" s="546"/>
      <c r="E2955" s="546"/>
      <c r="F2955" s="546"/>
      <c r="G2955" s="546"/>
      <c r="H2955" s="546"/>
      <c r="I2955" s="546"/>
      <c r="J2955" s="193"/>
      <c r="K2955" s="217"/>
      <c r="L2955" s="193"/>
      <c r="M2955" s="193"/>
      <c r="N2955" s="193"/>
      <c r="O2955" s="193"/>
      <c r="P2955" s="193"/>
      <c r="Q2955" s="193"/>
      <c r="R2955" s="193"/>
      <c r="S2955" s="193"/>
      <c r="T2955" s="193"/>
      <c r="U2955" s="193"/>
      <c r="V2955" s="193"/>
    </row>
    <row r="2956" spans="1:22" ht="12.75" customHeight="1">
      <c r="A2956" s="547" t="s">
        <v>519</v>
      </c>
      <c r="B2956" s="546"/>
      <c r="C2956" s="546"/>
      <c r="D2956" s="219"/>
      <c r="E2956" s="219"/>
      <c r="F2956" s="548" t="s">
        <v>519</v>
      </c>
      <c r="G2956" s="546"/>
      <c r="H2956" s="546"/>
      <c r="I2956" s="219"/>
      <c r="J2956" s="193"/>
      <c r="K2956" s="217"/>
      <c r="L2956" s="193"/>
      <c r="M2956" s="193"/>
      <c r="N2956" s="193"/>
      <c r="O2956" s="193"/>
      <c r="P2956" s="193"/>
      <c r="Q2956" s="193"/>
      <c r="R2956" s="193"/>
      <c r="S2956" s="193"/>
      <c r="T2956" s="193"/>
      <c r="U2956" s="193"/>
      <c r="V2956" s="193"/>
    </row>
    <row r="2957" spans="1:22" ht="12.75" customHeight="1" thickBot="1">
      <c r="A2957" s="549" t="s">
        <v>520</v>
      </c>
      <c r="B2957" s="550"/>
      <c r="C2957" s="550"/>
      <c r="D2957" s="220"/>
      <c r="E2957" s="220"/>
      <c r="F2957" s="551" t="s">
        <v>520</v>
      </c>
      <c r="G2957" s="550"/>
      <c r="H2957" s="550"/>
      <c r="I2957" s="220"/>
      <c r="J2957" s="221"/>
      <c r="K2957" s="222"/>
      <c r="L2957" s="193"/>
      <c r="M2957" s="193"/>
      <c r="N2957" s="193"/>
      <c r="O2957" s="193"/>
      <c r="P2957" s="193"/>
      <c r="Q2957" s="193"/>
      <c r="R2957" s="193"/>
      <c r="S2957" s="193"/>
      <c r="T2957" s="193"/>
      <c r="U2957" s="193"/>
      <c r="V2957" s="193"/>
    </row>
    <row r="2958" spans="1:22" ht="12.75" customHeight="1">
      <c r="A2958" s="507" t="s">
        <v>508</v>
      </c>
      <c r="B2958" s="508"/>
      <c r="C2958" s="508"/>
      <c r="D2958" s="508"/>
      <c r="E2958" s="508"/>
      <c r="F2958" s="508"/>
      <c r="G2958" s="508"/>
      <c r="H2958" s="508"/>
      <c r="I2958" s="508"/>
      <c r="J2958" s="508"/>
      <c r="K2958" s="509"/>
      <c r="L2958" s="193"/>
      <c r="M2958" s="193"/>
      <c r="N2958" s="193"/>
      <c r="O2958" s="193"/>
      <c r="P2958" s="193"/>
      <c r="Q2958" s="193"/>
      <c r="R2958" s="193"/>
      <c r="S2958" s="193"/>
      <c r="T2958" s="193"/>
      <c r="U2958" s="193"/>
      <c r="V2958" s="193"/>
    </row>
    <row r="2959" spans="1:22" ht="12.75" customHeight="1" thickBot="1">
      <c r="A2959" s="510"/>
      <c r="B2959" s="511"/>
      <c r="C2959" s="511"/>
      <c r="D2959" s="511"/>
      <c r="E2959" s="511"/>
      <c r="F2959" s="511"/>
      <c r="G2959" s="511"/>
      <c r="H2959" s="511"/>
      <c r="I2959" s="511"/>
      <c r="J2959" s="511"/>
      <c r="K2959" s="512"/>
      <c r="L2959" s="193"/>
      <c r="M2959" s="193"/>
      <c r="N2959" s="193"/>
      <c r="O2959" s="193"/>
      <c r="P2959" s="193"/>
      <c r="Q2959" s="193"/>
      <c r="R2959" s="193"/>
      <c r="S2959" s="193"/>
      <c r="T2959" s="193"/>
      <c r="U2959" s="193"/>
      <c r="V2959" s="193"/>
    </row>
    <row r="2960" spans="1:22" ht="42" customHeight="1">
      <c r="A2960" s="195" t="s">
        <v>509</v>
      </c>
      <c r="B2960" s="513" t="str">
        <f>$B$3</f>
        <v>OPTIMIZACIÓN Y MEJORAMIENTO DE LOS SISTEMAS DE ACUEDUCTO EN EL ÁREA RURAL DEL MUNICIPIO DE TUNJA-BOYACÁ</v>
      </c>
      <c r="C2960" s="514"/>
      <c r="D2960" s="514"/>
      <c r="E2960" s="514"/>
      <c r="F2960" s="514"/>
      <c r="G2960" s="514"/>
      <c r="H2960" s="514"/>
      <c r="I2960" s="514"/>
      <c r="J2960" s="514"/>
      <c r="K2960" s="515"/>
      <c r="L2960" s="193"/>
      <c r="M2960" s="193"/>
      <c r="N2960" s="193"/>
      <c r="O2960" s="193"/>
      <c r="P2960" s="193"/>
      <c r="Q2960" s="193"/>
      <c r="R2960" s="193"/>
      <c r="S2960" s="193"/>
      <c r="T2960" s="193"/>
      <c r="U2960" s="193"/>
      <c r="V2960" s="193"/>
    </row>
    <row r="2961" spans="1:22" ht="12.75" customHeight="1">
      <c r="A2961" s="516" t="s">
        <v>510</v>
      </c>
      <c r="B2961" s="517"/>
      <c r="C2961" s="518"/>
      <c r="D2961" s="519"/>
      <c r="E2961" s="519"/>
      <c r="F2961" s="517"/>
      <c r="G2961" s="520" t="s">
        <v>511</v>
      </c>
      <c r="H2961" s="517"/>
      <c r="I2961" s="520"/>
      <c r="J2961" s="519"/>
      <c r="K2961" s="521"/>
      <c r="L2961" s="193"/>
      <c r="M2961" s="193"/>
      <c r="N2961" s="193"/>
      <c r="O2961" s="193"/>
      <c r="P2961" s="193"/>
      <c r="Q2961" s="193"/>
      <c r="R2961" s="193"/>
      <c r="S2961" s="193"/>
      <c r="T2961" s="193"/>
      <c r="U2961" s="193"/>
      <c r="V2961" s="193"/>
    </row>
    <row r="2962" spans="1:22" ht="39.75" customHeight="1" thickBot="1">
      <c r="A2962" s="196" t="s">
        <v>8</v>
      </c>
      <c r="B2962" s="522" t="s">
        <v>59</v>
      </c>
      <c r="C2962" s="523"/>
      <c r="D2962" s="524" t="s">
        <v>10</v>
      </c>
      <c r="E2962" s="525"/>
      <c r="F2962" s="523"/>
      <c r="G2962" s="526" t="s">
        <v>253</v>
      </c>
      <c r="H2962" s="525"/>
      <c r="I2962" s="525"/>
      <c r="J2962" s="197" t="s">
        <v>9</v>
      </c>
      <c r="K2962" s="198" t="s">
        <v>12</v>
      </c>
      <c r="L2962" s="193"/>
      <c r="M2962" s="193"/>
      <c r="N2962" s="193"/>
      <c r="O2962" s="193"/>
      <c r="P2962" s="193"/>
      <c r="Q2962" s="193"/>
      <c r="R2962" s="193"/>
      <c r="S2962" s="193"/>
      <c r="T2962" s="193"/>
      <c r="U2962" s="193"/>
      <c r="V2962" s="193"/>
    </row>
    <row r="2963" spans="1:22" ht="12.75" customHeight="1">
      <c r="A2963" s="527" t="s">
        <v>512</v>
      </c>
      <c r="B2963" s="528"/>
      <c r="C2963" s="531" t="s">
        <v>5</v>
      </c>
      <c r="D2963" s="533" t="s">
        <v>513</v>
      </c>
      <c r="E2963" s="534"/>
      <c r="F2963" s="530"/>
      <c r="G2963" s="531" t="s">
        <v>11</v>
      </c>
      <c r="H2963" s="535" t="s">
        <v>514</v>
      </c>
      <c r="I2963" s="511"/>
      <c r="J2963" s="511"/>
      <c r="K2963" s="512"/>
      <c r="L2963" s="193"/>
      <c r="M2963" s="193"/>
      <c r="N2963" s="193"/>
      <c r="O2963" s="193"/>
      <c r="P2963" s="193"/>
      <c r="Q2963" s="193"/>
      <c r="R2963" s="193"/>
      <c r="S2963" s="193"/>
      <c r="T2963" s="193"/>
      <c r="U2963" s="193"/>
      <c r="V2963" s="193"/>
    </row>
    <row r="2964" spans="1:22" ht="12.75" customHeight="1">
      <c r="A2964" s="510"/>
      <c r="B2964" s="528"/>
      <c r="C2964" s="558"/>
      <c r="D2964" s="226" t="s">
        <v>515</v>
      </c>
      <c r="E2964" s="226" t="s">
        <v>516</v>
      </c>
      <c r="F2964" s="226" t="s">
        <v>517</v>
      </c>
      <c r="G2964" s="558"/>
      <c r="H2964" s="536"/>
      <c r="I2964" s="534"/>
      <c r="J2964" s="534"/>
      <c r="K2964" s="537"/>
      <c r="L2964" s="193"/>
      <c r="M2964" s="193"/>
      <c r="N2964" s="193"/>
      <c r="O2964" s="193"/>
      <c r="P2964" s="193"/>
      <c r="Q2964" s="193"/>
      <c r="R2964" s="193"/>
      <c r="S2964" s="193"/>
      <c r="T2964" s="193"/>
      <c r="U2964" s="193"/>
      <c r="V2964" s="193"/>
    </row>
    <row r="2965" spans="1:22" ht="12.75" customHeight="1">
      <c r="A2965" s="540" t="s">
        <v>537</v>
      </c>
      <c r="B2965" s="559"/>
      <c r="C2965" s="258">
        <v>177.52</v>
      </c>
      <c r="D2965" s="208"/>
      <c r="E2965" s="210"/>
      <c r="F2965" s="208"/>
      <c r="G2965" s="237">
        <f>C2965</f>
        <v>177.52</v>
      </c>
      <c r="H2965" s="206"/>
      <c r="I2965" s="206"/>
      <c r="J2965" s="206"/>
      <c r="K2965" s="207"/>
      <c r="L2965" s="193"/>
      <c r="M2965" s="193"/>
      <c r="N2965" s="193"/>
      <c r="O2965" s="193"/>
      <c r="P2965" s="193"/>
      <c r="Q2965" s="193"/>
      <c r="R2965" s="193"/>
      <c r="S2965" s="193"/>
      <c r="T2965" s="193"/>
      <c r="U2965" s="193"/>
      <c r="V2965" s="193"/>
    </row>
    <row r="2966" spans="1:22" ht="12.75" customHeight="1">
      <c r="A2966" s="540"/>
      <c r="B2966" s="559"/>
      <c r="C2966" s="209"/>
      <c r="D2966" s="208"/>
      <c r="E2966" s="210"/>
      <c r="F2966" s="208"/>
      <c r="G2966" s="237"/>
      <c r="H2966" s="206"/>
      <c r="I2966" s="206"/>
      <c r="J2966" s="206"/>
      <c r="K2966" s="207"/>
      <c r="L2966" s="193"/>
      <c r="M2966" s="193"/>
      <c r="N2966" s="193"/>
      <c r="O2966" s="193"/>
      <c r="P2966" s="193"/>
      <c r="Q2966" s="193"/>
      <c r="R2966" s="193"/>
      <c r="S2966" s="193"/>
      <c r="T2966" s="193"/>
      <c r="U2966" s="193"/>
      <c r="V2966" s="193"/>
    </row>
    <row r="2967" spans="1:22" ht="12.75" customHeight="1">
      <c r="A2967" s="540"/>
      <c r="B2967" s="559"/>
      <c r="C2967" s="209"/>
      <c r="D2967" s="208"/>
      <c r="E2967" s="210"/>
      <c r="F2967" s="211"/>
      <c r="G2967" s="237"/>
      <c r="H2967" s="206"/>
      <c r="I2967" s="206"/>
      <c r="J2967" s="206"/>
      <c r="K2967" s="207"/>
      <c r="L2967" s="193"/>
      <c r="M2967" s="193"/>
      <c r="N2967" s="193"/>
      <c r="O2967" s="193"/>
      <c r="P2967" s="193"/>
      <c r="Q2967" s="193"/>
      <c r="R2967" s="193"/>
      <c r="S2967" s="193"/>
      <c r="T2967" s="193"/>
      <c r="U2967" s="193"/>
      <c r="V2967" s="193"/>
    </row>
    <row r="2968" spans="1:22" ht="12.75" customHeight="1">
      <c r="A2968" s="540"/>
      <c r="B2968" s="559"/>
      <c r="C2968" s="209"/>
      <c r="D2968" s="208"/>
      <c r="E2968" s="210"/>
      <c r="F2968" s="211"/>
      <c r="G2968" s="237"/>
      <c r="H2968" s="206"/>
      <c r="I2968" s="206"/>
      <c r="J2968" s="206"/>
      <c r="K2968" s="207"/>
      <c r="L2968" s="193"/>
      <c r="M2968" s="193"/>
      <c r="N2968" s="193"/>
      <c r="O2968" s="193"/>
      <c r="P2968" s="193"/>
      <c r="Q2968" s="193"/>
      <c r="R2968" s="193"/>
      <c r="S2968" s="193"/>
      <c r="T2968" s="193"/>
      <c r="U2968" s="193"/>
      <c r="V2968" s="193"/>
    </row>
    <row r="2969" spans="1:22" ht="15" customHeight="1">
      <c r="A2969" s="540"/>
      <c r="B2969" s="559"/>
      <c r="C2969" s="209"/>
      <c r="D2969" s="239"/>
      <c r="E2969" s="239"/>
      <c r="F2969" s="239"/>
      <c r="G2969" s="237"/>
      <c r="K2969" s="207"/>
    </row>
    <row r="2970" spans="1:22" ht="12.75" customHeight="1" thickBot="1">
      <c r="A2970" s="541" t="s">
        <v>11</v>
      </c>
      <c r="B2970" s="534"/>
      <c r="C2970" s="534"/>
      <c r="D2970" s="534"/>
      <c r="E2970" s="534"/>
      <c r="F2970" s="530"/>
      <c r="G2970" s="253">
        <f>ROUNDUP((SUM(G2965:G2969)),2)</f>
        <v>177.52</v>
      </c>
      <c r="H2970" s="199"/>
      <c r="I2970" s="212"/>
      <c r="J2970" s="212"/>
      <c r="K2970" s="213"/>
      <c r="L2970" s="193"/>
      <c r="N2970" s="193"/>
      <c r="O2970" s="193"/>
      <c r="P2970" s="193"/>
      <c r="Q2970" s="193"/>
      <c r="R2970" s="193"/>
      <c r="S2970" s="193"/>
      <c r="T2970" s="193"/>
      <c r="U2970" s="193"/>
      <c r="V2970" s="193"/>
    </row>
    <row r="2971" spans="1:22" ht="12.75" customHeight="1" thickBot="1">
      <c r="A2971" s="542"/>
      <c r="B2971" s="543"/>
      <c r="C2971" s="543"/>
      <c r="D2971" s="543"/>
      <c r="E2971" s="543"/>
      <c r="F2971" s="543"/>
      <c r="G2971" s="543"/>
      <c r="H2971" s="543"/>
      <c r="I2971" s="543"/>
      <c r="J2971" s="543"/>
      <c r="K2971" s="544"/>
      <c r="L2971" s="193"/>
      <c r="M2971" s="193"/>
      <c r="N2971" s="193"/>
      <c r="O2971" s="193"/>
      <c r="P2971" s="193"/>
      <c r="Q2971" s="193"/>
      <c r="R2971" s="193"/>
      <c r="S2971" s="193"/>
      <c r="T2971" s="193"/>
      <c r="U2971" s="193"/>
      <c r="V2971" s="193"/>
    </row>
    <row r="2972" spans="1:22" ht="12.75" customHeight="1">
      <c r="A2972" s="214"/>
      <c r="B2972" s="215"/>
      <c r="C2972" s="215"/>
      <c r="D2972" s="215"/>
      <c r="E2972" s="215"/>
      <c r="F2972" s="215"/>
      <c r="G2972" s="215"/>
      <c r="H2972" s="215"/>
      <c r="I2972" s="215"/>
      <c r="J2972" s="215"/>
      <c r="K2972" s="216"/>
      <c r="L2972" s="193"/>
      <c r="M2972" s="193"/>
      <c r="N2972" s="193"/>
      <c r="O2972" s="193"/>
      <c r="P2972" s="193"/>
      <c r="Q2972" s="193"/>
      <c r="R2972" s="193"/>
      <c r="S2972" s="193"/>
      <c r="T2972" s="193"/>
      <c r="U2972" s="193"/>
      <c r="V2972" s="193"/>
    </row>
    <row r="2973" spans="1:22" ht="50.25" customHeight="1">
      <c r="A2973" s="545"/>
      <c r="B2973" s="546"/>
      <c r="C2973" s="546"/>
      <c r="D2973" s="546"/>
      <c r="E2973" s="546"/>
      <c r="F2973" s="546"/>
      <c r="G2973" s="546"/>
      <c r="H2973" s="546"/>
      <c r="I2973" s="546"/>
      <c r="J2973" s="193"/>
      <c r="K2973" s="217"/>
      <c r="L2973" s="193"/>
      <c r="M2973" s="193"/>
      <c r="N2973" s="193"/>
      <c r="O2973" s="193"/>
      <c r="P2973" s="193"/>
      <c r="Q2973" s="193"/>
      <c r="R2973" s="193"/>
      <c r="S2973" s="193"/>
      <c r="T2973" s="193"/>
      <c r="U2973" s="193"/>
      <c r="V2973" s="193"/>
    </row>
    <row r="2974" spans="1:22" ht="12.75" customHeight="1">
      <c r="A2974" s="547" t="s">
        <v>519</v>
      </c>
      <c r="B2974" s="546"/>
      <c r="C2974" s="546"/>
      <c r="D2974" s="219"/>
      <c r="E2974" s="219"/>
      <c r="F2974" s="548" t="s">
        <v>519</v>
      </c>
      <c r="G2974" s="546"/>
      <c r="H2974" s="546"/>
      <c r="I2974" s="219"/>
      <c r="J2974" s="193"/>
      <c r="K2974" s="217"/>
      <c r="L2974" s="193"/>
      <c r="M2974" s="193"/>
      <c r="N2974" s="193"/>
      <c r="O2974" s="193"/>
      <c r="P2974" s="193"/>
      <c r="Q2974" s="193"/>
      <c r="R2974" s="193"/>
      <c r="S2974" s="193"/>
      <c r="T2974" s="193"/>
      <c r="U2974" s="193"/>
      <c r="V2974" s="193"/>
    </row>
    <row r="2975" spans="1:22" ht="12.75" customHeight="1" thickBot="1">
      <c r="A2975" s="549" t="s">
        <v>520</v>
      </c>
      <c r="B2975" s="550"/>
      <c r="C2975" s="550"/>
      <c r="D2975" s="220"/>
      <c r="E2975" s="220"/>
      <c r="F2975" s="551" t="s">
        <v>520</v>
      </c>
      <c r="G2975" s="550"/>
      <c r="H2975" s="550"/>
      <c r="I2975" s="220"/>
      <c r="J2975" s="221"/>
      <c r="K2975" s="222"/>
      <c r="L2975" s="193"/>
      <c r="M2975" s="193"/>
      <c r="N2975" s="193"/>
      <c r="O2975" s="193"/>
      <c r="P2975" s="193"/>
      <c r="Q2975" s="193"/>
      <c r="R2975" s="193"/>
      <c r="S2975" s="193"/>
      <c r="T2975" s="193"/>
      <c r="U2975" s="193"/>
      <c r="V2975" s="193"/>
    </row>
    <row r="2976" spans="1:22" ht="12.75" customHeight="1">
      <c r="A2976" s="507" t="s">
        <v>508</v>
      </c>
      <c r="B2976" s="508"/>
      <c r="C2976" s="508"/>
      <c r="D2976" s="508"/>
      <c r="E2976" s="508"/>
      <c r="F2976" s="508"/>
      <c r="G2976" s="508"/>
      <c r="H2976" s="508"/>
      <c r="I2976" s="508"/>
      <c r="J2976" s="508"/>
      <c r="K2976" s="509"/>
      <c r="L2976" s="193"/>
      <c r="M2976" s="193"/>
      <c r="N2976" s="193"/>
      <c r="O2976" s="193"/>
      <c r="P2976" s="193"/>
      <c r="Q2976" s="193"/>
      <c r="R2976" s="193"/>
      <c r="S2976" s="193"/>
      <c r="T2976" s="193"/>
      <c r="U2976" s="193"/>
      <c r="V2976" s="193"/>
    </row>
    <row r="2977" spans="1:22" ht="12.75" customHeight="1" thickBot="1">
      <c r="A2977" s="510"/>
      <c r="B2977" s="511"/>
      <c r="C2977" s="511"/>
      <c r="D2977" s="511"/>
      <c r="E2977" s="511"/>
      <c r="F2977" s="511"/>
      <c r="G2977" s="511"/>
      <c r="H2977" s="511"/>
      <c r="I2977" s="511"/>
      <c r="J2977" s="511"/>
      <c r="K2977" s="512"/>
      <c r="L2977" s="193"/>
      <c r="M2977" s="193"/>
      <c r="N2977" s="193"/>
      <c r="O2977" s="193"/>
      <c r="P2977" s="193"/>
      <c r="Q2977" s="193"/>
      <c r="R2977" s="193"/>
      <c r="S2977" s="193"/>
      <c r="T2977" s="193"/>
      <c r="U2977" s="193"/>
      <c r="V2977" s="193"/>
    </row>
    <row r="2978" spans="1:22" ht="42" customHeight="1">
      <c r="A2978" s="195" t="s">
        <v>509</v>
      </c>
      <c r="B2978" s="513" t="str">
        <f>$B$3</f>
        <v>OPTIMIZACIÓN Y MEJORAMIENTO DE LOS SISTEMAS DE ACUEDUCTO EN EL ÁREA RURAL DEL MUNICIPIO DE TUNJA-BOYACÁ</v>
      </c>
      <c r="C2978" s="514"/>
      <c r="D2978" s="514"/>
      <c r="E2978" s="514"/>
      <c r="F2978" s="514"/>
      <c r="G2978" s="514"/>
      <c r="H2978" s="514"/>
      <c r="I2978" s="514"/>
      <c r="J2978" s="514"/>
      <c r="K2978" s="515"/>
      <c r="L2978" s="193"/>
      <c r="M2978" s="193"/>
      <c r="N2978" s="193"/>
      <c r="O2978" s="193"/>
      <c r="P2978" s="193"/>
      <c r="Q2978" s="193"/>
      <c r="R2978" s="193"/>
      <c r="S2978" s="193"/>
      <c r="T2978" s="193"/>
      <c r="U2978" s="193"/>
      <c r="V2978" s="193"/>
    </row>
    <row r="2979" spans="1:22" ht="12.75" customHeight="1">
      <c r="A2979" s="516" t="s">
        <v>510</v>
      </c>
      <c r="B2979" s="517"/>
      <c r="C2979" s="518"/>
      <c r="D2979" s="519"/>
      <c r="E2979" s="519"/>
      <c r="F2979" s="517"/>
      <c r="G2979" s="520" t="s">
        <v>511</v>
      </c>
      <c r="H2979" s="517"/>
      <c r="I2979" s="520"/>
      <c r="J2979" s="519"/>
      <c r="K2979" s="521"/>
      <c r="L2979" s="193"/>
      <c r="M2979" s="193"/>
      <c r="N2979" s="193"/>
      <c r="O2979" s="193"/>
      <c r="P2979" s="193"/>
      <c r="Q2979" s="193"/>
      <c r="R2979" s="193"/>
      <c r="S2979" s="193"/>
      <c r="T2979" s="193"/>
      <c r="U2979" s="193"/>
      <c r="V2979" s="193"/>
    </row>
    <row r="2980" spans="1:22" ht="39.75" customHeight="1" thickBot="1">
      <c r="A2980" s="196" t="s">
        <v>8</v>
      </c>
      <c r="B2980" s="522" t="s">
        <v>60</v>
      </c>
      <c r="C2980" s="523"/>
      <c r="D2980" s="524" t="s">
        <v>10</v>
      </c>
      <c r="E2980" s="525"/>
      <c r="F2980" s="523"/>
      <c r="G2980" s="526" t="s">
        <v>263</v>
      </c>
      <c r="H2980" s="525"/>
      <c r="I2980" s="525"/>
      <c r="J2980" s="197" t="s">
        <v>9</v>
      </c>
      <c r="K2980" s="198" t="s">
        <v>12</v>
      </c>
      <c r="L2980" s="193"/>
      <c r="M2980" s="193"/>
      <c r="N2980" s="193"/>
      <c r="O2980" s="193"/>
      <c r="P2980" s="193"/>
      <c r="Q2980" s="193"/>
      <c r="R2980" s="193"/>
      <c r="S2980" s="193"/>
      <c r="T2980" s="193"/>
      <c r="U2980" s="193"/>
      <c r="V2980" s="193"/>
    </row>
    <row r="2981" spans="1:22" ht="12.75" customHeight="1">
      <c r="A2981" s="527" t="s">
        <v>512</v>
      </c>
      <c r="B2981" s="528"/>
      <c r="C2981" s="531" t="s">
        <v>5</v>
      </c>
      <c r="D2981" s="533" t="s">
        <v>513</v>
      </c>
      <c r="E2981" s="534"/>
      <c r="F2981" s="530"/>
      <c r="G2981" s="531" t="s">
        <v>11</v>
      </c>
      <c r="H2981" s="535" t="s">
        <v>514</v>
      </c>
      <c r="I2981" s="511"/>
      <c r="J2981" s="511"/>
      <c r="K2981" s="512"/>
      <c r="L2981" s="193"/>
      <c r="M2981" s="193"/>
      <c r="N2981" s="193"/>
      <c r="O2981" s="193"/>
      <c r="P2981" s="193"/>
      <c r="Q2981" s="193"/>
      <c r="R2981" s="193"/>
      <c r="S2981" s="193"/>
      <c r="T2981" s="193"/>
      <c r="U2981" s="193"/>
      <c r="V2981" s="193"/>
    </row>
    <row r="2982" spans="1:22" ht="12.75" customHeight="1">
      <c r="A2982" s="510"/>
      <c r="B2982" s="528"/>
      <c r="C2982" s="558"/>
      <c r="D2982" s="226" t="s">
        <v>515</v>
      </c>
      <c r="E2982" s="226" t="s">
        <v>516</v>
      </c>
      <c r="F2982" s="226" t="s">
        <v>517</v>
      </c>
      <c r="G2982" s="558"/>
      <c r="H2982" s="536"/>
      <c r="I2982" s="534"/>
      <c r="J2982" s="534"/>
      <c r="K2982" s="537"/>
      <c r="L2982" s="193"/>
      <c r="M2982" s="193"/>
      <c r="N2982" s="193"/>
      <c r="O2982" s="193"/>
      <c r="P2982" s="193"/>
      <c r="Q2982" s="193"/>
      <c r="R2982" s="193"/>
      <c r="S2982" s="193"/>
      <c r="T2982" s="193"/>
      <c r="U2982" s="193"/>
      <c r="V2982" s="193"/>
    </row>
    <row r="2983" spans="1:22" ht="12.75" customHeight="1">
      <c r="A2983" s="540" t="s">
        <v>538</v>
      </c>
      <c r="B2983" s="559"/>
      <c r="C2983" s="209">
        <v>549.6</v>
      </c>
      <c r="D2983" s="208"/>
      <c r="E2983" s="210"/>
      <c r="F2983" s="208"/>
      <c r="G2983" s="237">
        <f>C2983</f>
        <v>549.6</v>
      </c>
      <c r="H2983" s="206"/>
      <c r="I2983" s="206"/>
      <c r="J2983" s="206"/>
      <c r="K2983" s="207"/>
      <c r="L2983" s="193"/>
      <c r="M2983" s="193"/>
      <c r="N2983" s="193"/>
      <c r="O2983" s="193"/>
      <c r="P2983" s="193"/>
      <c r="Q2983" s="193"/>
      <c r="R2983" s="193"/>
      <c r="S2983" s="193"/>
      <c r="T2983" s="193"/>
      <c r="U2983" s="193"/>
      <c r="V2983" s="193"/>
    </row>
    <row r="2984" spans="1:22" ht="12.75" customHeight="1">
      <c r="A2984" s="540"/>
      <c r="B2984" s="559"/>
      <c r="C2984" s="209"/>
      <c r="D2984" s="208"/>
      <c r="E2984" s="210"/>
      <c r="F2984" s="208"/>
      <c r="G2984" s="237"/>
      <c r="H2984" s="206"/>
      <c r="I2984" s="206"/>
      <c r="J2984" s="206"/>
      <c r="K2984" s="207"/>
      <c r="L2984" s="193"/>
      <c r="M2984" s="193"/>
      <c r="N2984" s="193"/>
      <c r="O2984" s="193"/>
      <c r="P2984" s="193"/>
      <c r="Q2984" s="193"/>
      <c r="R2984" s="193"/>
      <c r="S2984" s="193"/>
      <c r="T2984" s="193"/>
      <c r="U2984" s="193"/>
      <c r="V2984" s="193"/>
    </row>
    <row r="2985" spans="1:22" ht="12.75" customHeight="1">
      <c r="A2985" s="540"/>
      <c r="B2985" s="559"/>
      <c r="C2985" s="209"/>
      <c r="D2985" s="208"/>
      <c r="E2985" s="210"/>
      <c r="F2985" s="211"/>
      <c r="G2985" s="237"/>
      <c r="H2985" s="206"/>
      <c r="I2985" s="206"/>
      <c r="J2985" s="206"/>
      <c r="K2985" s="207"/>
      <c r="L2985" s="193"/>
      <c r="M2985" s="193"/>
      <c r="N2985" s="193"/>
      <c r="O2985" s="193"/>
      <c r="P2985" s="193"/>
      <c r="Q2985" s="193"/>
      <c r="R2985" s="193"/>
      <c r="S2985" s="193"/>
      <c r="T2985" s="193"/>
      <c r="U2985" s="193"/>
      <c r="V2985" s="193"/>
    </row>
    <row r="2986" spans="1:22" ht="12.75" customHeight="1">
      <c r="A2986" s="540"/>
      <c r="B2986" s="559"/>
      <c r="C2986" s="209"/>
      <c r="D2986" s="208"/>
      <c r="E2986" s="210"/>
      <c r="F2986" s="211"/>
      <c r="G2986" s="237"/>
      <c r="H2986" s="206"/>
      <c r="I2986" s="206"/>
      <c r="J2986" s="206"/>
      <c r="K2986" s="207"/>
      <c r="L2986" s="193"/>
      <c r="M2986" s="193"/>
      <c r="N2986" s="193"/>
      <c r="O2986" s="193"/>
      <c r="P2986" s="193"/>
      <c r="Q2986" s="193"/>
      <c r="R2986" s="193"/>
      <c r="S2986" s="193"/>
      <c r="T2986" s="193"/>
      <c r="U2986" s="193"/>
      <c r="V2986" s="193"/>
    </row>
    <row r="2987" spans="1:22" ht="15" customHeight="1">
      <c r="A2987" s="540"/>
      <c r="B2987" s="559"/>
      <c r="C2987" s="209"/>
      <c r="D2987" s="239"/>
      <c r="E2987" s="239"/>
      <c r="F2987" s="239"/>
      <c r="G2987" s="237"/>
      <c r="K2987" s="207"/>
    </row>
    <row r="2988" spans="1:22" ht="12.75" customHeight="1" thickBot="1">
      <c r="A2988" s="541" t="s">
        <v>11</v>
      </c>
      <c r="B2988" s="534"/>
      <c r="C2988" s="534"/>
      <c r="D2988" s="534"/>
      <c r="E2988" s="534"/>
      <c r="F2988" s="530"/>
      <c r="G2988" s="253">
        <f>ROUNDUP((SUM(G2983:G2987)),2)</f>
        <v>549.6</v>
      </c>
      <c r="H2988" s="199"/>
      <c r="I2988" s="212"/>
      <c r="J2988" s="212"/>
      <c r="K2988" s="213"/>
      <c r="L2988" s="193"/>
      <c r="N2988" s="193"/>
      <c r="O2988" s="193"/>
      <c r="P2988" s="193"/>
      <c r="Q2988" s="193"/>
      <c r="R2988" s="193"/>
      <c r="S2988" s="193"/>
      <c r="T2988" s="193"/>
      <c r="U2988" s="193"/>
      <c r="V2988" s="193"/>
    </row>
    <row r="2989" spans="1:22" ht="12.75" customHeight="1" thickBot="1">
      <c r="A2989" s="542"/>
      <c r="B2989" s="543"/>
      <c r="C2989" s="543"/>
      <c r="D2989" s="543"/>
      <c r="E2989" s="543"/>
      <c r="F2989" s="543"/>
      <c r="G2989" s="543"/>
      <c r="H2989" s="543"/>
      <c r="I2989" s="543"/>
      <c r="J2989" s="543"/>
      <c r="K2989" s="544"/>
      <c r="L2989" s="193"/>
      <c r="M2989" s="193"/>
      <c r="N2989" s="193"/>
      <c r="O2989" s="193"/>
      <c r="P2989" s="193"/>
      <c r="Q2989" s="193"/>
      <c r="R2989" s="193"/>
      <c r="S2989" s="193"/>
      <c r="T2989" s="193"/>
      <c r="U2989" s="193"/>
      <c r="V2989" s="193"/>
    </row>
    <row r="2990" spans="1:22" ht="12.75" customHeight="1">
      <c r="A2990" s="214"/>
      <c r="B2990" s="215"/>
      <c r="C2990" s="215"/>
      <c r="D2990" s="215"/>
      <c r="E2990" s="215"/>
      <c r="F2990" s="215"/>
      <c r="G2990" s="215"/>
      <c r="H2990" s="215"/>
      <c r="I2990" s="215"/>
      <c r="J2990" s="215"/>
      <c r="K2990" s="216"/>
      <c r="L2990" s="193"/>
      <c r="M2990" s="193"/>
      <c r="N2990" s="193"/>
      <c r="O2990" s="193"/>
      <c r="P2990" s="193"/>
      <c r="Q2990" s="193"/>
      <c r="R2990" s="193"/>
      <c r="S2990" s="193"/>
      <c r="T2990" s="193"/>
      <c r="U2990" s="193"/>
      <c r="V2990" s="193"/>
    </row>
    <row r="2991" spans="1:22" ht="50.25" customHeight="1">
      <c r="A2991" s="545"/>
      <c r="B2991" s="546"/>
      <c r="C2991" s="546"/>
      <c r="D2991" s="546"/>
      <c r="E2991" s="546"/>
      <c r="F2991" s="546"/>
      <c r="G2991" s="546"/>
      <c r="H2991" s="546"/>
      <c r="I2991" s="546"/>
      <c r="J2991" s="193"/>
      <c r="K2991" s="217"/>
      <c r="L2991" s="193"/>
      <c r="M2991" s="193"/>
      <c r="N2991" s="193"/>
      <c r="O2991" s="193"/>
      <c r="P2991" s="193"/>
      <c r="Q2991" s="193"/>
      <c r="R2991" s="193"/>
      <c r="S2991" s="193"/>
      <c r="T2991" s="193"/>
      <c r="U2991" s="193"/>
      <c r="V2991" s="193"/>
    </row>
    <row r="2992" spans="1:22" ht="12.75" customHeight="1">
      <c r="A2992" s="547" t="s">
        <v>519</v>
      </c>
      <c r="B2992" s="546"/>
      <c r="C2992" s="546"/>
      <c r="D2992" s="219"/>
      <c r="E2992" s="219"/>
      <c r="F2992" s="548" t="s">
        <v>519</v>
      </c>
      <c r="G2992" s="546"/>
      <c r="H2992" s="546"/>
      <c r="I2992" s="219"/>
      <c r="J2992" s="193"/>
      <c r="K2992" s="217"/>
      <c r="L2992" s="193"/>
      <c r="M2992" s="193"/>
      <c r="N2992" s="193"/>
      <c r="O2992" s="193"/>
      <c r="P2992" s="193"/>
      <c r="Q2992" s="193"/>
      <c r="R2992" s="193"/>
      <c r="S2992" s="193"/>
      <c r="T2992" s="193"/>
      <c r="U2992" s="193"/>
      <c r="V2992" s="193"/>
    </row>
    <row r="2993" spans="1:22" ht="12.75" customHeight="1" thickBot="1">
      <c r="A2993" s="549" t="s">
        <v>520</v>
      </c>
      <c r="B2993" s="550"/>
      <c r="C2993" s="550"/>
      <c r="D2993" s="220"/>
      <c r="E2993" s="220"/>
      <c r="F2993" s="551" t="s">
        <v>520</v>
      </c>
      <c r="G2993" s="550"/>
      <c r="H2993" s="550"/>
      <c r="I2993" s="220"/>
      <c r="J2993" s="221"/>
      <c r="K2993" s="222"/>
      <c r="L2993" s="193"/>
      <c r="M2993" s="193"/>
      <c r="N2993" s="193"/>
      <c r="O2993" s="193"/>
      <c r="P2993" s="193"/>
      <c r="Q2993" s="193"/>
      <c r="R2993" s="193"/>
      <c r="S2993" s="193"/>
      <c r="T2993" s="193"/>
      <c r="U2993" s="193"/>
      <c r="V2993" s="193"/>
    </row>
    <row r="2994" spans="1:22" ht="12.75" customHeight="1">
      <c r="A2994" s="507" t="s">
        <v>508</v>
      </c>
      <c r="B2994" s="508"/>
      <c r="C2994" s="508"/>
      <c r="D2994" s="508"/>
      <c r="E2994" s="508"/>
      <c r="F2994" s="508"/>
      <c r="G2994" s="508"/>
      <c r="H2994" s="508"/>
      <c r="I2994" s="508"/>
      <c r="J2994" s="508"/>
      <c r="K2994" s="509"/>
      <c r="L2994" s="193"/>
      <c r="M2994" s="193"/>
      <c r="N2994" s="193"/>
      <c r="O2994" s="193"/>
      <c r="P2994" s="193"/>
      <c r="Q2994" s="193"/>
      <c r="R2994" s="193"/>
      <c r="S2994" s="193"/>
      <c r="T2994" s="193"/>
      <c r="U2994" s="193"/>
      <c r="V2994" s="193"/>
    </row>
    <row r="2995" spans="1:22" ht="12.75" customHeight="1" thickBot="1">
      <c r="A2995" s="510"/>
      <c r="B2995" s="511"/>
      <c r="C2995" s="511"/>
      <c r="D2995" s="511"/>
      <c r="E2995" s="511"/>
      <c r="F2995" s="511"/>
      <c r="G2995" s="511"/>
      <c r="H2995" s="511"/>
      <c r="I2995" s="511"/>
      <c r="J2995" s="511"/>
      <c r="K2995" s="512"/>
      <c r="L2995" s="193"/>
      <c r="M2995" s="193"/>
      <c r="N2995" s="193"/>
      <c r="O2995" s="193"/>
      <c r="P2995" s="193"/>
      <c r="Q2995" s="193"/>
      <c r="R2995" s="193"/>
      <c r="S2995" s="193"/>
      <c r="T2995" s="193"/>
      <c r="U2995" s="193"/>
      <c r="V2995" s="193"/>
    </row>
    <row r="2996" spans="1:22" ht="42" customHeight="1">
      <c r="A2996" s="195" t="s">
        <v>509</v>
      </c>
      <c r="B2996" s="513" t="str">
        <f>$B$3</f>
        <v>OPTIMIZACIÓN Y MEJORAMIENTO DE LOS SISTEMAS DE ACUEDUCTO EN EL ÁREA RURAL DEL MUNICIPIO DE TUNJA-BOYACÁ</v>
      </c>
      <c r="C2996" s="514"/>
      <c r="D2996" s="514"/>
      <c r="E2996" s="514"/>
      <c r="F2996" s="514"/>
      <c r="G2996" s="514"/>
      <c r="H2996" s="514"/>
      <c r="I2996" s="514"/>
      <c r="J2996" s="514"/>
      <c r="K2996" s="515"/>
      <c r="L2996" s="193"/>
      <c r="M2996" s="193"/>
      <c r="N2996" s="193"/>
      <c r="O2996" s="193"/>
      <c r="P2996" s="193"/>
      <c r="Q2996" s="193"/>
      <c r="R2996" s="193"/>
      <c r="S2996" s="193"/>
      <c r="T2996" s="193"/>
      <c r="U2996" s="193"/>
      <c r="V2996" s="193"/>
    </row>
    <row r="2997" spans="1:22" ht="12.75" customHeight="1">
      <c r="A2997" s="516" t="s">
        <v>510</v>
      </c>
      <c r="B2997" s="517"/>
      <c r="C2997" s="518"/>
      <c r="D2997" s="519"/>
      <c r="E2997" s="519"/>
      <c r="F2997" s="517"/>
      <c r="G2997" s="520" t="s">
        <v>511</v>
      </c>
      <c r="H2997" s="517"/>
      <c r="I2997" s="520"/>
      <c r="J2997" s="519"/>
      <c r="K2997" s="521"/>
      <c r="L2997" s="193"/>
      <c r="M2997" s="193"/>
      <c r="N2997" s="193"/>
      <c r="O2997" s="193"/>
      <c r="P2997" s="193"/>
      <c r="Q2997" s="193"/>
      <c r="R2997" s="193"/>
      <c r="S2997" s="193"/>
      <c r="T2997" s="193"/>
      <c r="U2997" s="193"/>
      <c r="V2997" s="193"/>
    </row>
    <row r="2998" spans="1:22" ht="39.75" customHeight="1" thickBot="1">
      <c r="A2998" s="196" t="s">
        <v>8</v>
      </c>
      <c r="B2998" s="522" t="s">
        <v>43</v>
      </c>
      <c r="C2998" s="523"/>
      <c r="D2998" s="524" t="s">
        <v>10</v>
      </c>
      <c r="E2998" s="525"/>
      <c r="F2998" s="523"/>
      <c r="G2998" s="526" t="s">
        <v>265</v>
      </c>
      <c r="H2998" s="525"/>
      <c r="I2998" s="525"/>
      <c r="J2998" s="197" t="s">
        <v>9</v>
      </c>
      <c r="K2998" s="198" t="s">
        <v>9</v>
      </c>
      <c r="L2998" s="193"/>
      <c r="M2998" s="193"/>
      <c r="N2998" s="193"/>
      <c r="O2998" s="193"/>
      <c r="P2998" s="193"/>
      <c r="Q2998" s="193"/>
      <c r="R2998" s="193"/>
      <c r="S2998" s="193"/>
      <c r="T2998" s="193"/>
      <c r="U2998" s="193"/>
      <c r="V2998" s="193"/>
    </row>
    <row r="2999" spans="1:22" ht="12.75" customHeight="1">
      <c r="A2999" s="527" t="s">
        <v>512</v>
      </c>
      <c r="B2999" s="528"/>
      <c r="C2999" s="531" t="s">
        <v>5</v>
      </c>
      <c r="D2999" s="533" t="s">
        <v>513</v>
      </c>
      <c r="E2999" s="534"/>
      <c r="F2999" s="530"/>
      <c r="G2999" s="531" t="s">
        <v>11</v>
      </c>
      <c r="H2999" s="535" t="s">
        <v>514</v>
      </c>
      <c r="I2999" s="511"/>
      <c r="J2999" s="511"/>
      <c r="K2999" s="512"/>
      <c r="L2999" s="193"/>
      <c r="M2999" s="193"/>
      <c r="N2999" s="193"/>
      <c r="O2999" s="193"/>
      <c r="P2999" s="193"/>
      <c r="Q2999" s="193"/>
      <c r="R2999" s="193"/>
      <c r="S2999" s="193"/>
      <c r="T2999" s="193"/>
      <c r="U2999" s="193"/>
      <c r="V2999" s="193"/>
    </row>
    <row r="3000" spans="1:22" ht="12.75" customHeight="1">
      <c r="A3000" s="510"/>
      <c r="B3000" s="528"/>
      <c r="C3000" s="558"/>
      <c r="D3000" s="226" t="s">
        <v>515</v>
      </c>
      <c r="E3000" s="226" t="s">
        <v>539</v>
      </c>
      <c r="F3000" s="226" t="s">
        <v>540</v>
      </c>
      <c r="G3000" s="558"/>
      <c r="H3000" s="536"/>
      <c r="I3000" s="534"/>
      <c r="J3000" s="534"/>
      <c r="K3000" s="537"/>
      <c r="L3000" s="193"/>
      <c r="M3000" s="193"/>
      <c r="N3000" s="193"/>
      <c r="O3000" s="193"/>
      <c r="P3000" s="193"/>
      <c r="Q3000" s="193"/>
      <c r="R3000" s="193"/>
      <c r="S3000" s="193"/>
      <c r="T3000" s="193"/>
      <c r="U3000" s="193"/>
      <c r="V3000" s="193"/>
    </row>
    <row r="3001" spans="1:22" ht="12.75" customHeight="1">
      <c r="A3001" s="565" t="s">
        <v>541</v>
      </c>
      <c r="B3001" s="562"/>
      <c r="C3001" s="209">
        <v>6</v>
      </c>
      <c r="D3001" s="208"/>
      <c r="E3001" s="210"/>
      <c r="F3001" s="229"/>
      <c r="G3001" s="237">
        <f>C3001</f>
        <v>6</v>
      </c>
      <c r="H3001" s="206"/>
      <c r="I3001" s="206"/>
      <c r="J3001" s="206"/>
      <c r="K3001" s="207"/>
      <c r="L3001" s="193"/>
      <c r="M3001" s="193"/>
      <c r="N3001" s="193"/>
      <c r="O3001" s="193"/>
      <c r="P3001" s="193"/>
      <c r="Q3001" s="193"/>
      <c r="R3001" s="193"/>
      <c r="S3001" s="193"/>
      <c r="T3001" s="193"/>
      <c r="U3001" s="193"/>
      <c r="V3001" s="193"/>
    </row>
    <row r="3002" spans="1:22" ht="12.75" customHeight="1">
      <c r="A3002" s="561"/>
      <c r="B3002" s="562"/>
      <c r="C3002" s="209"/>
      <c r="D3002" s="208"/>
      <c r="E3002" s="210"/>
      <c r="F3002" s="229"/>
      <c r="G3002" s="237"/>
      <c r="H3002" s="206"/>
      <c r="I3002" s="206"/>
      <c r="J3002" s="206"/>
      <c r="K3002" s="207"/>
      <c r="L3002" s="193"/>
      <c r="M3002" s="193"/>
      <c r="N3002" s="193"/>
      <c r="O3002" s="193"/>
      <c r="P3002" s="193"/>
      <c r="Q3002" s="193"/>
      <c r="R3002" s="193"/>
      <c r="S3002" s="193"/>
      <c r="T3002" s="193"/>
      <c r="U3002" s="193"/>
      <c r="V3002" s="193"/>
    </row>
    <row r="3003" spans="1:22" ht="12.75" customHeight="1">
      <c r="A3003" s="561"/>
      <c r="B3003" s="562"/>
      <c r="C3003" s="209"/>
      <c r="D3003" s="208"/>
      <c r="E3003" s="210"/>
      <c r="F3003" s="229"/>
      <c r="G3003" s="237"/>
      <c r="H3003" s="206"/>
      <c r="I3003" s="206"/>
      <c r="J3003" s="206"/>
      <c r="K3003" s="207"/>
      <c r="L3003" s="193"/>
      <c r="M3003" s="193"/>
      <c r="N3003" s="193"/>
      <c r="O3003" s="193"/>
      <c r="P3003" s="193"/>
      <c r="Q3003" s="193"/>
      <c r="R3003" s="193"/>
      <c r="S3003" s="193"/>
      <c r="T3003" s="193"/>
      <c r="U3003" s="193"/>
      <c r="V3003" s="193"/>
    </row>
    <row r="3004" spans="1:22" ht="15" customHeight="1">
      <c r="A3004" s="540"/>
      <c r="B3004" s="559"/>
      <c r="C3004" s="209"/>
      <c r="D3004" s="239"/>
      <c r="E3004" s="239"/>
      <c r="F3004" s="239"/>
      <c r="G3004" s="237"/>
      <c r="K3004" s="207"/>
    </row>
    <row r="3005" spans="1:22" ht="12.75" customHeight="1" thickBot="1">
      <c r="A3005" s="541" t="s">
        <v>11</v>
      </c>
      <c r="B3005" s="534"/>
      <c r="C3005" s="534"/>
      <c r="D3005" s="534"/>
      <c r="E3005" s="534"/>
      <c r="F3005" s="530"/>
      <c r="G3005" s="253">
        <f>ROUNDUP((SUM(G3001:G3004)),2)</f>
        <v>6</v>
      </c>
      <c r="H3005" s="199"/>
      <c r="I3005" s="212"/>
      <c r="J3005" s="212"/>
      <c r="K3005" s="213"/>
      <c r="L3005" s="193"/>
      <c r="N3005" s="193"/>
      <c r="O3005" s="193"/>
      <c r="P3005" s="193"/>
      <c r="Q3005" s="193"/>
      <c r="R3005" s="193"/>
      <c r="S3005" s="193"/>
      <c r="T3005" s="193"/>
      <c r="U3005" s="193"/>
      <c r="V3005" s="193"/>
    </row>
    <row r="3006" spans="1:22" ht="12.75" customHeight="1" thickBot="1">
      <c r="A3006" s="542"/>
      <c r="B3006" s="543"/>
      <c r="C3006" s="543"/>
      <c r="D3006" s="543"/>
      <c r="E3006" s="543"/>
      <c r="F3006" s="543"/>
      <c r="G3006" s="543"/>
      <c r="H3006" s="543"/>
      <c r="I3006" s="543"/>
      <c r="J3006" s="543"/>
      <c r="K3006" s="544"/>
      <c r="L3006" s="193"/>
      <c r="M3006" s="193"/>
      <c r="N3006" s="193"/>
      <c r="O3006" s="193"/>
      <c r="P3006" s="193"/>
      <c r="Q3006" s="193"/>
      <c r="R3006" s="193"/>
      <c r="S3006" s="193"/>
      <c r="T3006" s="193"/>
      <c r="U3006" s="193"/>
      <c r="V3006" s="193"/>
    </row>
    <row r="3007" spans="1:22" ht="12.75" customHeight="1">
      <c r="A3007" s="214"/>
      <c r="B3007" s="215"/>
      <c r="C3007" s="215"/>
      <c r="D3007" s="215"/>
      <c r="E3007" s="215"/>
      <c r="F3007" s="215"/>
      <c r="G3007" s="215"/>
      <c r="H3007" s="215"/>
      <c r="I3007" s="215"/>
      <c r="J3007" s="215"/>
      <c r="K3007" s="216"/>
      <c r="L3007" s="193"/>
      <c r="M3007" s="193"/>
      <c r="N3007" s="193"/>
      <c r="O3007" s="193"/>
      <c r="P3007" s="193"/>
      <c r="Q3007" s="193"/>
      <c r="R3007" s="193"/>
      <c r="S3007" s="193"/>
      <c r="T3007" s="193"/>
      <c r="U3007" s="193"/>
      <c r="V3007" s="193"/>
    </row>
    <row r="3008" spans="1:22" ht="50.25" customHeight="1">
      <c r="A3008" s="545"/>
      <c r="B3008" s="546"/>
      <c r="C3008" s="546"/>
      <c r="D3008" s="546"/>
      <c r="E3008" s="546"/>
      <c r="F3008" s="546"/>
      <c r="G3008" s="546"/>
      <c r="H3008" s="546"/>
      <c r="I3008" s="546"/>
      <c r="J3008" s="193"/>
      <c r="K3008" s="217"/>
      <c r="L3008" s="193"/>
      <c r="M3008" s="193"/>
      <c r="N3008" s="193"/>
      <c r="O3008" s="193"/>
      <c r="P3008" s="193"/>
      <c r="Q3008" s="193"/>
      <c r="R3008" s="193"/>
      <c r="S3008" s="193"/>
      <c r="T3008" s="193"/>
      <c r="U3008" s="193"/>
      <c r="V3008" s="193"/>
    </row>
    <row r="3009" spans="1:22" ht="12.75" customHeight="1">
      <c r="A3009" s="547" t="s">
        <v>519</v>
      </c>
      <c r="B3009" s="546"/>
      <c r="C3009" s="546"/>
      <c r="D3009" s="219"/>
      <c r="E3009" s="219"/>
      <c r="F3009" s="548" t="s">
        <v>519</v>
      </c>
      <c r="G3009" s="546"/>
      <c r="H3009" s="546"/>
      <c r="I3009" s="219"/>
      <c r="J3009" s="193"/>
      <c r="K3009" s="217"/>
      <c r="L3009" s="193"/>
      <c r="M3009" s="193"/>
      <c r="N3009" s="193"/>
      <c r="O3009" s="193"/>
      <c r="P3009" s="193"/>
      <c r="Q3009" s="193"/>
      <c r="R3009" s="193"/>
      <c r="S3009" s="193"/>
      <c r="T3009" s="193"/>
      <c r="U3009" s="193"/>
      <c r="V3009" s="193"/>
    </row>
    <row r="3010" spans="1:22" ht="12.6" customHeight="1" thickBot="1">
      <c r="A3010" s="549" t="s">
        <v>520</v>
      </c>
      <c r="B3010" s="550"/>
      <c r="C3010" s="550"/>
      <c r="D3010" s="220"/>
      <c r="E3010" s="220"/>
      <c r="F3010" s="551" t="s">
        <v>520</v>
      </c>
      <c r="G3010" s="550"/>
      <c r="H3010" s="550"/>
      <c r="I3010" s="220"/>
      <c r="J3010" s="221"/>
      <c r="K3010" s="222"/>
      <c r="L3010" s="193"/>
      <c r="M3010" s="193"/>
      <c r="N3010" s="193"/>
      <c r="O3010" s="193"/>
      <c r="P3010" s="193"/>
      <c r="Q3010" s="193"/>
      <c r="R3010" s="193"/>
      <c r="S3010" s="193"/>
      <c r="T3010" s="193"/>
      <c r="U3010" s="193"/>
      <c r="V3010" s="193"/>
    </row>
    <row r="3011" spans="1:22" ht="12.75" customHeight="1">
      <c r="A3011" s="507" t="s">
        <v>508</v>
      </c>
      <c r="B3011" s="508"/>
      <c r="C3011" s="508"/>
      <c r="D3011" s="508"/>
      <c r="E3011" s="508"/>
      <c r="F3011" s="508"/>
      <c r="G3011" s="508"/>
      <c r="H3011" s="508"/>
      <c r="I3011" s="508"/>
      <c r="J3011" s="508"/>
      <c r="K3011" s="509"/>
      <c r="L3011" s="193"/>
      <c r="M3011" s="193"/>
      <c r="N3011" s="193"/>
      <c r="O3011" s="193"/>
      <c r="P3011" s="193"/>
      <c r="Q3011" s="193"/>
      <c r="R3011" s="193"/>
      <c r="S3011" s="193"/>
      <c r="T3011" s="193"/>
      <c r="U3011" s="193"/>
      <c r="V3011" s="193"/>
    </row>
    <row r="3012" spans="1:22" ht="12.75" customHeight="1" thickBot="1">
      <c r="A3012" s="510"/>
      <c r="B3012" s="511"/>
      <c r="C3012" s="511"/>
      <c r="D3012" s="511"/>
      <c r="E3012" s="511"/>
      <c r="F3012" s="511"/>
      <c r="G3012" s="511"/>
      <c r="H3012" s="511"/>
      <c r="I3012" s="511"/>
      <c r="J3012" s="511"/>
      <c r="K3012" s="512"/>
      <c r="L3012" s="193"/>
      <c r="M3012" s="193"/>
      <c r="N3012" s="193"/>
      <c r="O3012" s="193"/>
      <c r="P3012" s="193"/>
      <c r="Q3012" s="193"/>
      <c r="R3012" s="193"/>
      <c r="S3012" s="193"/>
      <c r="T3012" s="193"/>
      <c r="U3012" s="193"/>
      <c r="V3012" s="193"/>
    </row>
    <row r="3013" spans="1:22" ht="42" customHeight="1">
      <c r="A3013" s="195" t="s">
        <v>509</v>
      </c>
      <c r="B3013" s="513" t="str">
        <f>$B$3</f>
        <v>OPTIMIZACIÓN Y MEJORAMIENTO DE LOS SISTEMAS DE ACUEDUCTO EN EL ÁREA RURAL DEL MUNICIPIO DE TUNJA-BOYACÁ</v>
      </c>
      <c r="C3013" s="514"/>
      <c r="D3013" s="514"/>
      <c r="E3013" s="514"/>
      <c r="F3013" s="514"/>
      <c r="G3013" s="514"/>
      <c r="H3013" s="514"/>
      <c r="I3013" s="514"/>
      <c r="J3013" s="514"/>
      <c r="K3013" s="515"/>
      <c r="L3013" s="193"/>
      <c r="M3013" s="193"/>
      <c r="N3013" s="193"/>
      <c r="O3013" s="193"/>
      <c r="P3013" s="193"/>
      <c r="Q3013" s="193"/>
      <c r="R3013" s="193"/>
      <c r="S3013" s="193"/>
      <c r="T3013" s="193"/>
      <c r="U3013" s="193"/>
      <c r="V3013" s="193"/>
    </row>
    <row r="3014" spans="1:22" ht="12.75" customHeight="1">
      <c r="A3014" s="516" t="s">
        <v>510</v>
      </c>
      <c r="B3014" s="517"/>
      <c r="C3014" s="518"/>
      <c r="D3014" s="519"/>
      <c r="E3014" s="519"/>
      <c r="F3014" s="517"/>
      <c r="G3014" s="520" t="s">
        <v>511</v>
      </c>
      <c r="H3014" s="517"/>
      <c r="I3014" s="520"/>
      <c r="J3014" s="519"/>
      <c r="K3014" s="521"/>
      <c r="L3014" s="193"/>
      <c r="M3014" s="193"/>
      <c r="N3014" s="193"/>
      <c r="O3014" s="193"/>
      <c r="P3014" s="193"/>
      <c r="Q3014" s="193"/>
      <c r="R3014" s="193"/>
      <c r="S3014" s="193"/>
      <c r="T3014" s="193"/>
      <c r="U3014" s="193"/>
      <c r="V3014" s="193"/>
    </row>
    <row r="3015" spans="1:22" ht="39.75" customHeight="1" thickBot="1">
      <c r="A3015" s="196" t="s">
        <v>8</v>
      </c>
      <c r="B3015" s="522" t="s">
        <v>44</v>
      </c>
      <c r="C3015" s="523"/>
      <c r="D3015" s="524" t="s">
        <v>10</v>
      </c>
      <c r="E3015" s="525"/>
      <c r="F3015" s="523"/>
      <c r="G3015" s="526" t="s">
        <v>266</v>
      </c>
      <c r="H3015" s="525"/>
      <c r="I3015" s="525"/>
      <c r="J3015" s="197" t="s">
        <v>9</v>
      </c>
      <c r="K3015" s="198" t="s">
        <v>9</v>
      </c>
      <c r="L3015" s="193"/>
      <c r="M3015" s="193"/>
      <c r="N3015" s="193"/>
      <c r="O3015" s="193"/>
      <c r="P3015" s="193"/>
      <c r="Q3015" s="193"/>
      <c r="R3015" s="193"/>
      <c r="S3015" s="193"/>
      <c r="T3015" s="193"/>
      <c r="U3015" s="193"/>
      <c r="V3015" s="193"/>
    </row>
    <row r="3016" spans="1:22" ht="12.75" customHeight="1">
      <c r="A3016" s="527" t="s">
        <v>512</v>
      </c>
      <c r="B3016" s="528"/>
      <c r="C3016" s="531" t="s">
        <v>5</v>
      </c>
      <c r="D3016" s="533" t="s">
        <v>513</v>
      </c>
      <c r="E3016" s="534"/>
      <c r="F3016" s="530"/>
      <c r="G3016" s="531" t="s">
        <v>11</v>
      </c>
      <c r="H3016" s="535" t="s">
        <v>514</v>
      </c>
      <c r="I3016" s="511"/>
      <c r="J3016" s="511"/>
      <c r="K3016" s="512"/>
      <c r="L3016" s="193"/>
      <c r="M3016" s="193"/>
      <c r="N3016" s="193"/>
      <c r="O3016" s="193"/>
      <c r="P3016" s="193"/>
      <c r="Q3016" s="193"/>
      <c r="R3016" s="193"/>
      <c r="S3016" s="193"/>
      <c r="T3016" s="193"/>
      <c r="U3016" s="193"/>
      <c r="V3016" s="193"/>
    </row>
    <row r="3017" spans="1:22" ht="12.75" customHeight="1">
      <c r="A3017" s="510"/>
      <c r="B3017" s="528"/>
      <c r="C3017" s="558"/>
      <c r="D3017" s="226" t="s">
        <v>515</v>
      </c>
      <c r="E3017" s="226" t="s">
        <v>539</v>
      </c>
      <c r="F3017" s="226" t="s">
        <v>540</v>
      </c>
      <c r="G3017" s="558"/>
      <c r="H3017" s="536"/>
      <c r="I3017" s="534"/>
      <c r="J3017" s="534"/>
      <c r="K3017" s="537"/>
      <c r="L3017" s="193"/>
      <c r="M3017" s="193"/>
      <c r="N3017" s="193"/>
      <c r="O3017" s="193"/>
      <c r="P3017" s="193"/>
      <c r="Q3017" s="193"/>
      <c r="R3017" s="193"/>
      <c r="S3017" s="193"/>
      <c r="T3017" s="193"/>
      <c r="U3017" s="193"/>
      <c r="V3017" s="193"/>
    </row>
    <row r="3018" spans="1:22" ht="12.75" customHeight="1">
      <c r="A3018" s="565" t="s">
        <v>556</v>
      </c>
      <c r="B3018" s="562"/>
      <c r="C3018" s="209">
        <v>9</v>
      </c>
      <c r="D3018" s="208"/>
      <c r="E3018" s="210"/>
      <c r="F3018" s="229"/>
      <c r="G3018" s="237">
        <f>C3018</f>
        <v>9</v>
      </c>
      <c r="H3018" s="206"/>
      <c r="I3018" s="206"/>
      <c r="J3018" s="206"/>
      <c r="K3018" s="207"/>
      <c r="L3018" s="193"/>
      <c r="M3018" s="193"/>
      <c r="N3018" s="193"/>
      <c r="O3018" s="193"/>
      <c r="P3018" s="193"/>
      <c r="Q3018" s="193"/>
      <c r="R3018" s="193"/>
      <c r="S3018" s="193"/>
      <c r="T3018" s="193"/>
      <c r="U3018" s="193"/>
      <c r="V3018" s="193"/>
    </row>
    <row r="3019" spans="1:22" ht="12.75" customHeight="1">
      <c r="A3019" s="561"/>
      <c r="B3019" s="562"/>
      <c r="C3019" s="209"/>
      <c r="D3019" s="208"/>
      <c r="E3019" s="210"/>
      <c r="F3019" s="229"/>
      <c r="G3019" s="237"/>
      <c r="H3019" s="206"/>
      <c r="I3019" s="206"/>
      <c r="J3019" s="206"/>
      <c r="K3019" s="207"/>
      <c r="L3019" s="193"/>
      <c r="M3019" s="193"/>
      <c r="N3019" s="193"/>
      <c r="O3019" s="193"/>
      <c r="P3019" s="193"/>
      <c r="Q3019" s="193"/>
      <c r="R3019" s="193"/>
      <c r="S3019" s="193"/>
      <c r="T3019" s="193"/>
      <c r="U3019" s="193"/>
      <c r="V3019" s="193"/>
    </row>
    <row r="3020" spans="1:22" ht="12.75" customHeight="1">
      <c r="A3020" s="561"/>
      <c r="B3020" s="562"/>
      <c r="C3020" s="209"/>
      <c r="D3020" s="208"/>
      <c r="E3020" s="210"/>
      <c r="F3020" s="229"/>
      <c r="G3020" s="237"/>
      <c r="H3020" s="206"/>
      <c r="I3020" s="206"/>
      <c r="J3020" s="206"/>
      <c r="K3020" s="207"/>
      <c r="L3020" s="193"/>
      <c r="M3020" s="193"/>
      <c r="N3020" s="193"/>
      <c r="O3020" s="193"/>
      <c r="P3020" s="193"/>
      <c r="Q3020" s="193"/>
      <c r="R3020" s="193"/>
      <c r="S3020" s="193"/>
      <c r="T3020" s="193"/>
      <c r="U3020" s="193"/>
      <c r="V3020" s="193"/>
    </row>
    <row r="3021" spans="1:22" ht="15" customHeight="1">
      <c r="A3021" s="540"/>
      <c r="B3021" s="559"/>
      <c r="C3021" s="209"/>
      <c r="D3021" s="239"/>
      <c r="E3021" s="239"/>
      <c r="F3021" s="239"/>
      <c r="G3021" s="237"/>
      <c r="K3021" s="207"/>
    </row>
    <row r="3022" spans="1:22" ht="12.75" customHeight="1" thickBot="1">
      <c r="A3022" s="541" t="s">
        <v>11</v>
      </c>
      <c r="B3022" s="534"/>
      <c r="C3022" s="534"/>
      <c r="D3022" s="534"/>
      <c r="E3022" s="534"/>
      <c r="F3022" s="530"/>
      <c r="G3022" s="253">
        <f>ROUNDUP((SUM(G3018:G3021)),2)</f>
        <v>9</v>
      </c>
      <c r="H3022" s="199"/>
      <c r="I3022" s="212"/>
      <c r="J3022" s="212"/>
      <c r="K3022" s="213"/>
      <c r="L3022" s="193"/>
      <c r="N3022" s="193"/>
      <c r="O3022" s="193"/>
      <c r="P3022" s="193"/>
      <c r="Q3022" s="193"/>
      <c r="R3022" s="193"/>
      <c r="S3022" s="193"/>
      <c r="T3022" s="193"/>
      <c r="U3022" s="193"/>
      <c r="V3022" s="193"/>
    </row>
    <row r="3023" spans="1:22" ht="12.75" customHeight="1" thickBot="1">
      <c r="A3023" s="542"/>
      <c r="B3023" s="543"/>
      <c r="C3023" s="543"/>
      <c r="D3023" s="543"/>
      <c r="E3023" s="543"/>
      <c r="F3023" s="543"/>
      <c r="G3023" s="543"/>
      <c r="H3023" s="543"/>
      <c r="I3023" s="543"/>
      <c r="J3023" s="543"/>
      <c r="K3023" s="544"/>
      <c r="L3023" s="193"/>
      <c r="M3023" s="193"/>
      <c r="N3023" s="193"/>
      <c r="O3023" s="193"/>
      <c r="P3023" s="193"/>
      <c r="Q3023" s="193"/>
      <c r="R3023" s="193"/>
      <c r="S3023" s="193"/>
      <c r="T3023" s="193"/>
      <c r="U3023" s="193"/>
      <c r="V3023" s="193"/>
    </row>
    <row r="3024" spans="1:22" ht="12.75" customHeight="1">
      <c r="A3024" s="214"/>
      <c r="B3024" s="215"/>
      <c r="C3024" s="215"/>
      <c r="D3024" s="215"/>
      <c r="E3024" s="215"/>
      <c r="F3024" s="215"/>
      <c r="G3024" s="215"/>
      <c r="H3024" s="215"/>
      <c r="I3024" s="215"/>
      <c r="J3024" s="215"/>
      <c r="K3024" s="216"/>
      <c r="L3024" s="193"/>
      <c r="M3024" s="193"/>
      <c r="N3024" s="193"/>
      <c r="O3024" s="193"/>
      <c r="P3024" s="193"/>
      <c r="Q3024" s="193"/>
      <c r="R3024" s="193"/>
      <c r="S3024" s="193"/>
      <c r="T3024" s="193"/>
      <c r="U3024" s="193"/>
      <c r="V3024" s="193"/>
    </row>
    <row r="3025" spans="1:22" ht="50.25" customHeight="1">
      <c r="A3025" s="545"/>
      <c r="B3025" s="546"/>
      <c r="C3025" s="546"/>
      <c r="D3025" s="546"/>
      <c r="E3025" s="546"/>
      <c r="F3025" s="546"/>
      <c r="G3025" s="546"/>
      <c r="H3025" s="546"/>
      <c r="I3025" s="546"/>
      <c r="J3025" s="193"/>
      <c r="K3025" s="217"/>
      <c r="L3025" s="193"/>
      <c r="M3025" s="193"/>
      <c r="N3025" s="193"/>
      <c r="O3025" s="193"/>
      <c r="P3025" s="193"/>
      <c r="Q3025" s="193"/>
      <c r="R3025" s="193"/>
      <c r="S3025" s="193"/>
      <c r="T3025" s="193"/>
      <c r="U3025" s="193"/>
      <c r="V3025" s="193"/>
    </row>
    <row r="3026" spans="1:22" ht="12.75" customHeight="1">
      <c r="A3026" s="547" t="s">
        <v>519</v>
      </c>
      <c r="B3026" s="546"/>
      <c r="C3026" s="546"/>
      <c r="D3026" s="219"/>
      <c r="E3026" s="219"/>
      <c r="F3026" s="548" t="s">
        <v>519</v>
      </c>
      <c r="G3026" s="546"/>
      <c r="H3026" s="546"/>
      <c r="I3026" s="219"/>
      <c r="J3026" s="193"/>
      <c r="K3026" s="217"/>
      <c r="L3026" s="193"/>
      <c r="M3026" s="193"/>
      <c r="N3026" s="193"/>
      <c r="O3026" s="193"/>
      <c r="P3026" s="193"/>
      <c r="Q3026" s="193"/>
      <c r="R3026" s="193"/>
      <c r="S3026" s="193"/>
      <c r="T3026" s="193"/>
      <c r="U3026" s="193"/>
      <c r="V3026" s="193"/>
    </row>
    <row r="3027" spans="1:22" ht="12.6" customHeight="1" thickBot="1">
      <c r="A3027" s="549" t="s">
        <v>520</v>
      </c>
      <c r="B3027" s="550"/>
      <c r="C3027" s="550"/>
      <c r="D3027" s="220"/>
      <c r="E3027" s="220"/>
      <c r="F3027" s="551" t="s">
        <v>520</v>
      </c>
      <c r="G3027" s="550"/>
      <c r="H3027" s="550"/>
      <c r="I3027" s="220"/>
      <c r="J3027" s="221"/>
      <c r="K3027" s="222"/>
      <c r="L3027" s="193"/>
      <c r="M3027" s="193"/>
      <c r="N3027" s="193"/>
      <c r="O3027" s="193"/>
      <c r="P3027" s="193"/>
      <c r="Q3027" s="193"/>
      <c r="R3027" s="193"/>
      <c r="S3027" s="193"/>
      <c r="T3027" s="193"/>
      <c r="U3027" s="193"/>
      <c r="V3027" s="193"/>
    </row>
    <row r="3028" spans="1:22" ht="12.75" customHeight="1">
      <c r="A3028" s="507" t="s">
        <v>508</v>
      </c>
      <c r="B3028" s="508"/>
      <c r="C3028" s="508"/>
      <c r="D3028" s="508"/>
      <c r="E3028" s="508"/>
      <c r="F3028" s="508"/>
      <c r="G3028" s="508"/>
      <c r="H3028" s="508"/>
      <c r="I3028" s="508"/>
      <c r="J3028" s="508"/>
      <c r="K3028" s="509"/>
      <c r="L3028" s="193"/>
      <c r="M3028" s="193"/>
      <c r="N3028" s="193"/>
      <c r="O3028" s="193"/>
      <c r="P3028" s="193"/>
      <c r="Q3028" s="193"/>
      <c r="R3028" s="193"/>
      <c r="S3028" s="193"/>
      <c r="T3028" s="193"/>
      <c r="U3028" s="193"/>
      <c r="V3028" s="193"/>
    </row>
    <row r="3029" spans="1:22" ht="12.75" customHeight="1" thickBot="1">
      <c r="A3029" s="510"/>
      <c r="B3029" s="511"/>
      <c r="C3029" s="511"/>
      <c r="D3029" s="511"/>
      <c r="E3029" s="511"/>
      <c r="F3029" s="511"/>
      <c r="G3029" s="511"/>
      <c r="H3029" s="511"/>
      <c r="I3029" s="511"/>
      <c r="J3029" s="511"/>
      <c r="K3029" s="512"/>
      <c r="L3029" s="193"/>
      <c r="M3029" s="193"/>
      <c r="N3029" s="193"/>
      <c r="O3029" s="193"/>
      <c r="P3029" s="193"/>
      <c r="Q3029" s="193"/>
      <c r="R3029" s="193"/>
      <c r="S3029" s="193"/>
      <c r="T3029" s="193"/>
      <c r="U3029" s="193"/>
      <c r="V3029" s="193"/>
    </row>
    <row r="3030" spans="1:22" ht="42" customHeight="1">
      <c r="A3030" s="195" t="s">
        <v>509</v>
      </c>
      <c r="B3030" s="513" t="str">
        <f>$B$3</f>
        <v>OPTIMIZACIÓN Y MEJORAMIENTO DE LOS SISTEMAS DE ACUEDUCTO EN EL ÁREA RURAL DEL MUNICIPIO DE TUNJA-BOYACÁ</v>
      </c>
      <c r="C3030" s="514"/>
      <c r="D3030" s="514"/>
      <c r="E3030" s="514"/>
      <c r="F3030" s="514"/>
      <c r="G3030" s="514"/>
      <c r="H3030" s="514"/>
      <c r="I3030" s="514"/>
      <c r="J3030" s="514"/>
      <c r="K3030" s="515"/>
      <c r="L3030" s="193"/>
      <c r="M3030" s="193"/>
      <c r="N3030" s="193"/>
      <c r="O3030" s="193"/>
      <c r="P3030" s="193"/>
      <c r="Q3030" s="193"/>
      <c r="R3030" s="193"/>
      <c r="S3030" s="193"/>
      <c r="T3030" s="193"/>
      <c r="U3030" s="193"/>
      <c r="V3030" s="193"/>
    </row>
    <row r="3031" spans="1:22" ht="12.75" customHeight="1">
      <c r="A3031" s="516" t="s">
        <v>510</v>
      </c>
      <c r="B3031" s="517"/>
      <c r="C3031" s="518"/>
      <c r="D3031" s="519"/>
      <c r="E3031" s="519"/>
      <c r="F3031" s="517"/>
      <c r="G3031" s="520" t="s">
        <v>511</v>
      </c>
      <c r="H3031" s="517"/>
      <c r="I3031" s="520"/>
      <c r="J3031" s="519"/>
      <c r="K3031" s="521"/>
      <c r="L3031" s="193"/>
      <c r="M3031" s="193"/>
      <c r="N3031" s="193"/>
      <c r="O3031" s="193"/>
      <c r="P3031" s="193"/>
      <c r="Q3031" s="193"/>
      <c r="R3031" s="193"/>
      <c r="S3031" s="193"/>
      <c r="T3031" s="193"/>
      <c r="U3031" s="193"/>
      <c r="V3031" s="193"/>
    </row>
    <row r="3032" spans="1:22" ht="39.75" customHeight="1" thickBot="1">
      <c r="A3032" s="196" t="s">
        <v>8</v>
      </c>
      <c r="B3032" s="522" t="s">
        <v>45</v>
      </c>
      <c r="C3032" s="523"/>
      <c r="D3032" s="524" t="s">
        <v>10</v>
      </c>
      <c r="E3032" s="525"/>
      <c r="F3032" s="523"/>
      <c r="G3032" s="526" t="s">
        <v>360</v>
      </c>
      <c r="H3032" s="525"/>
      <c r="I3032" s="525"/>
      <c r="J3032" s="197" t="s">
        <v>9</v>
      </c>
      <c r="K3032" s="198" t="s">
        <v>9</v>
      </c>
      <c r="L3032" s="193"/>
      <c r="M3032" s="193"/>
      <c r="N3032" s="193"/>
      <c r="O3032" s="193"/>
      <c r="P3032" s="193"/>
      <c r="Q3032" s="193"/>
      <c r="R3032" s="193"/>
      <c r="S3032" s="193"/>
      <c r="T3032" s="193"/>
      <c r="U3032" s="193"/>
      <c r="V3032" s="193"/>
    </row>
    <row r="3033" spans="1:22" ht="12.75" customHeight="1">
      <c r="A3033" s="527" t="s">
        <v>512</v>
      </c>
      <c r="B3033" s="528"/>
      <c r="C3033" s="531" t="s">
        <v>5</v>
      </c>
      <c r="D3033" s="533" t="s">
        <v>513</v>
      </c>
      <c r="E3033" s="534"/>
      <c r="F3033" s="530"/>
      <c r="G3033" s="531" t="s">
        <v>11</v>
      </c>
      <c r="H3033" s="535" t="s">
        <v>514</v>
      </c>
      <c r="I3033" s="511"/>
      <c r="J3033" s="511"/>
      <c r="K3033" s="512"/>
      <c r="L3033" s="193"/>
      <c r="M3033" s="193"/>
      <c r="N3033" s="193"/>
      <c r="O3033" s="193"/>
      <c r="P3033" s="193"/>
      <c r="Q3033" s="193"/>
      <c r="R3033" s="193"/>
      <c r="S3033" s="193"/>
      <c r="T3033" s="193"/>
      <c r="U3033" s="193"/>
      <c r="V3033" s="193"/>
    </row>
    <row r="3034" spans="1:22" ht="12.75" customHeight="1">
      <c r="A3034" s="510"/>
      <c r="B3034" s="528"/>
      <c r="C3034" s="558"/>
      <c r="D3034" s="226" t="s">
        <v>542</v>
      </c>
      <c r="E3034" s="226" t="s">
        <v>516</v>
      </c>
      <c r="F3034" s="226" t="s">
        <v>517</v>
      </c>
      <c r="G3034" s="558"/>
      <c r="H3034" s="536"/>
      <c r="I3034" s="534"/>
      <c r="J3034" s="534"/>
      <c r="K3034" s="537"/>
      <c r="L3034" s="193"/>
      <c r="M3034" s="193"/>
      <c r="N3034" s="193"/>
      <c r="O3034" s="193"/>
      <c r="P3034" s="193"/>
      <c r="Q3034" s="193"/>
      <c r="R3034" s="193"/>
      <c r="S3034" s="193"/>
      <c r="T3034" s="193"/>
      <c r="U3034" s="193"/>
      <c r="V3034" s="193"/>
    </row>
    <row r="3035" spans="1:22" ht="12.75" customHeight="1">
      <c r="A3035" s="566" t="s">
        <v>600</v>
      </c>
      <c r="B3035" s="567"/>
      <c r="C3035" s="209">
        <v>2</v>
      </c>
      <c r="D3035" s="255"/>
      <c r="E3035" s="210"/>
      <c r="F3035" s="211"/>
      <c r="G3035" s="237">
        <f>C3035</f>
        <v>2</v>
      </c>
      <c r="H3035" s="206"/>
      <c r="I3035" s="206"/>
      <c r="J3035" s="206"/>
      <c r="K3035" s="207"/>
      <c r="L3035" s="193"/>
      <c r="M3035" s="193"/>
      <c r="N3035" s="193"/>
      <c r="O3035" s="193"/>
      <c r="P3035" s="193"/>
      <c r="Q3035" s="193"/>
      <c r="R3035" s="193"/>
      <c r="S3035" s="193"/>
      <c r="T3035" s="193"/>
      <c r="U3035" s="193"/>
      <c r="V3035" s="193"/>
    </row>
    <row r="3036" spans="1:22" ht="12.75" customHeight="1">
      <c r="A3036" s="568"/>
      <c r="B3036" s="567"/>
      <c r="C3036" s="209"/>
      <c r="D3036" s="255"/>
      <c r="E3036" s="210"/>
      <c r="F3036" s="211"/>
      <c r="G3036" s="237"/>
      <c r="H3036" s="206"/>
      <c r="I3036" s="206"/>
      <c r="J3036" s="206"/>
      <c r="K3036" s="207"/>
      <c r="L3036" s="193"/>
      <c r="M3036" s="193"/>
      <c r="N3036" s="193"/>
      <c r="O3036" s="193"/>
      <c r="P3036" s="193"/>
      <c r="Q3036" s="193"/>
      <c r="R3036" s="193"/>
      <c r="S3036" s="193"/>
      <c r="T3036" s="193"/>
      <c r="U3036" s="193"/>
      <c r="V3036" s="193"/>
    </row>
    <row r="3037" spans="1:22" ht="12.75" customHeight="1">
      <c r="A3037" s="540"/>
      <c r="B3037" s="559"/>
      <c r="C3037" s="209"/>
      <c r="D3037" s="208"/>
      <c r="E3037" s="210"/>
      <c r="F3037" s="211"/>
      <c r="G3037" s="237"/>
      <c r="H3037" s="206"/>
      <c r="I3037" s="206"/>
      <c r="J3037" s="206"/>
      <c r="K3037" s="207"/>
      <c r="L3037" s="193"/>
      <c r="M3037" s="193"/>
      <c r="N3037" s="193"/>
      <c r="O3037" s="193"/>
      <c r="P3037" s="193"/>
      <c r="Q3037" s="193"/>
      <c r="R3037" s="193"/>
      <c r="S3037" s="193"/>
      <c r="T3037" s="193"/>
      <c r="U3037" s="193"/>
      <c r="V3037" s="193"/>
    </row>
    <row r="3038" spans="1:22" ht="12.75" customHeight="1">
      <c r="A3038" s="540"/>
      <c r="B3038" s="559"/>
      <c r="C3038" s="209"/>
      <c r="D3038" s="208"/>
      <c r="E3038" s="210"/>
      <c r="F3038" s="211"/>
      <c r="G3038" s="237"/>
      <c r="H3038" s="206"/>
      <c r="I3038" s="206"/>
      <c r="J3038" s="206"/>
      <c r="K3038" s="207"/>
      <c r="L3038" s="193"/>
      <c r="M3038" s="193"/>
      <c r="N3038" s="193"/>
      <c r="O3038" s="193"/>
      <c r="P3038" s="193"/>
      <c r="Q3038" s="193"/>
      <c r="R3038" s="193"/>
      <c r="S3038" s="193"/>
      <c r="T3038" s="193"/>
      <c r="U3038" s="193"/>
      <c r="V3038" s="193"/>
    </row>
    <row r="3039" spans="1:22" ht="15" customHeight="1">
      <c r="A3039" s="540"/>
      <c r="B3039" s="559"/>
      <c r="C3039" s="209"/>
      <c r="D3039" s="239"/>
      <c r="E3039" s="239"/>
      <c r="F3039" s="239"/>
      <c r="G3039" s="237"/>
      <c r="K3039" s="207"/>
    </row>
    <row r="3040" spans="1:22" ht="12.75" customHeight="1" thickBot="1">
      <c r="A3040" s="541" t="s">
        <v>11</v>
      </c>
      <c r="B3040" s="534"/>
      <c r="C3040" s="534"/>
      <c r="D3040" s="534"/>
      <c r="E3040" s="534"/>
      <c r="F3040" s="530"/>
      <c r="G3040" s="253">
        <f>ROUNDUP((SUM(G3035:G3039)),2)</f>
        <v>2</v>
      </c>
      <c r="H3040" s="199"/>
      <c r="I3040" s="212"/>
      <c r="J3040" s="212"/>
      <c r="K3040" s="213"/>
      <c r="L3040" s="193"/>
      <c r="N3040" s="193"/>
      <c r="O3040" s="193"/>
      <c r="P3040" s="193"/>
      <c r="Q3040" s="193"/>
      <c r="R3040" s="193"/>
      <c r="S3040" s="193"/>
      <c r="T3040" s="193"/>
      <c r="U3040" s="193"/>
      <c r="V3040" s="193"/>
    </row>
    <row r="3041" spans="1:22" ht="12.75" customHeight="1" thickBot="1">
      <c r="A3041" s="542"/>
      <c r="B3041" s="543"/>
      <c r="C3041" s="543"/>
      <c r="D3041" s="543"/>
      <c r="E3041" s="543"/>
      <c r="F3041" s="543"/>
      <c r="G3041" s="543"/>
      <c r="H3041" s="543"/>
      <c r="I3041" s="543"/>
      <c r="J3041" s="543"/>
      <c r="K3041" s="544"/>
      <c r="L3041" s="193"/>
      <c r="M3041" s="193"/>
      <c r="N3041" s="193"/>
      <c r="O3041" s="193"/>
      <c r="P3041" s="193"/>
      <c r="Q3041" s="193"/>
      <c r="R3041" s="193"/>
      <c r="S3041" s="193"/>
      <c r="T3041" s="193"/>
      <c r="U3041" s="193"/>
      <c r="V3041" s="193"/>
    </row>
    <row r="3042" spans="1:22" ht="12.75" customHeight="1">
      <c r="A3042" s="214"/>
      <c r="B3042" s="215"/>
      <c r="C3042" s="215"/>
      <c r="D3042" s="215"/>
      <c r="E3042" s="215"/>
      <c r="F3042" s="215"/>
      <c r="G3042" s="215"/>
      <c r="H3042" s="215"/>
      <c r="I3042" s="215"/>
      <c r="J3042" s="215"/>
      <c r="K3042" s="216"/>
      <c r="L3042" s="193"/>
      <c r="M3042" s="193"/>
      <c r="N3042" s="193"/>
      <c r="O3042" s="193"/>
      <c r="P3042" s="193"/>
      <c r="Q3042" s="193"/>
      <c r="R3042" s="193"/>
      <c r="S3042" s="193"/>
      <c r="T3042" s="193"/>
      <c r="U3042" s="193"/>
      <c r="V3042" s="193"/>
    </row>
    <row r="3043" spans="1:22" ht="50.25" customHeight="1">
      <c r="A3043" s="545"/>
      <c r="B3043" s="546"/>
      <c r="C3043" s="546"/>
      <c r="D3043" s="546"/>
      <c r="E3043" s="546"/>
      <c r="F3043" s="546"/>
      <c r="G3043" s="546"/>
      <c r="H3043" s="546"/>
      <c r="I3043" s="546"/>
      <c r="J3043" s="193"/>
      <c r="K3043" s="217"/>
      <c r="L3043" s="193"/>
      <c r="M3043" s="193"/>
      <c r="N3043" s="193"/>
      <c r="O3043" s="193"/>
      <c r="P3043" s="193"/>
      <c r="Q3043" s="193"/>
      <c r="R3043" s="193"/>
      <c r="S3043" s="193"/>
      <c r="T3043" s="193"/>
      <c r="U3043" s="193"/>
      <c r="V3043" s="193"/>
    </row>
    <row r="3044" spans="1:22" ht="12.75" customHeight="1">
      <c r="A3044" s="547" t="s">
        <v>519</v>
      </c>
      <c r="B3044" s="546"/>
      <c r="C3044" s="546"/>
      <c r="D3044" s="219"/>
      <c r="E3044" s="219"/>
      <c r="F3044" s="548" t="s">
        <v>519</v>
      </c>
      <c r="G3044" s="546"/>
      <c r="H3044" s="546"/>
      <c r="I3044" s="219"/>
      <c r="J3044" s="193"/>
      <c r="K3044" s="217"/>
      <c r="L3044" s="193"/>
      <c r="M3044" s="193"/>
      <c r="N3044" s="193"/>
      <c r="O3044" s="193"/>
      <c r="P3044" s="193"/>
      <c r="Q3044" s="193"/>
      <c r="R3044" s="193"/>
      <c r="S3044" s="193"/>
      <c r="T3044" s="193"/>
      <c r="U3044" s="193"/>
      <c r="V3044" s="193"/>
    </row>
    <row r="3045" spans="1:22" ht="13.15" customHeight="1" thickBot="1">
      <c r="A3045" s="549" t="s">
        <v>520</v>
      </c>
      <c r="B3045" s="550"/>
      <c r="C3045" s="550"/>
      <c r="D3045" s="220"/>
      <c r="E3045" s="220"/>
      <c r="F3045" s="551" t="s">
        <v>520</v>
      </c>
      <c r="G3045" s="550"/>
      <c r="H3045" s="550"/>
      <c r="I3045" s="220"/>
      <c r="J3045" s="221"/>
      <c r="K3045" s="222"/>
      <c r="L3045" s="193"/>
      <c r="M3045" s="193"/>
      <c r="N3045" s="193"/>
      <c r="O3045" s="193"/>
      <c r="P3045" s="193"/>
      <c r="Q3045" s="193"/>
      <c r="R3045" s="193"/>
      <c r="S3045" s="193"/>
      <c r="T3045" s="193"/>
      <c r="U3045" s="193"/>
      <c r="V3045" s="193"/>
    </row>
    <row r="3046" spans="1:22" ht="12.75" customHeight="1">
      <c r="A3046" s="507" t="s">
        <v>508</v>
      </c>
      <c r="B3046" s="508"/>
      <c r="C3046" s="508"/>
      <c r="D3046" s="508"/>
      <c r="E3046" s="508"/>
      <c r="F3046" s="508"/>
      <c r="G3046" s="508"/>
      <c r="H3046" s="508"/>
      <c r="I3046" s="508"/>
      <c r="J3046" s="508"/>
      <c r="K3046" s="509"/>
      <c r="L3046" s="193"/>
      <c r="M3046" s="193"/>
      <c r="N3046" s="193"/>
      <c r="O3046" s="193"/>
      <c r="P3046" s="193"/>
      <c r="Q3046" s="193"/>
      <c r="R3046" s="193"/>
      <c r="S3046" s="193"/>
      <c r="T3046" s="193"/>
      <c r="U3046" s="193"/>
      <c r="V3046" s="193"/>
    </row>
    <row r="3047" spans="1:22" ht="12.75" customHeight="1" thickBot="1">
      <c r="A3047" s="510"/>
      <c r="B3047" s="511"/>
      <c r="C3047" s="511"/>
      <c r="D3047" s="511"/>
      <c r="E3047" s="511"/>
      <c r="F3047" s="511"/>
      <c r="G3047" s="511"/>
      <c r="H3047" s="511"/>
      <c r="I3047" s="511"/>
      <c r="J3047" s="511"/>
      <c r="K3047" s="512"/>
      <c r="L3047" s="193"/>
      <c r="M3047" s="193"/>
      <c r="N3047" s="193"/>
      <c r="O3047" s="193"/>
      <c r="P3047" s="193"/>
      <c r="Q3047" s="193"/>
      <c r="R3047" s="193"/>
      <c r="S3047" s="193"/>
      <c r="T3047" s="193"/>
      <c r="U3047" s="193"/>
      <c r="V3047" s="193"/>
    </row>
    <row r="3048" spans="1:22" ht="42" customHeight="1">
      <c r="A3048" s="195" t="s">
        <v>509</v>
      </c>
      <c r="B3048" s="513" t="str">
        <f>$B$3</f>
        <v>OPTIMIZACIÓN Y MEJORAMIENTO DE LOS SISTEMAS DE ACUEDUCTO EN EL ÁREA RURAL DEL MUNICIPIO DE TUNJA-BOYACÁ</v>
      </c>
      <c r="C3048" s="514"/>
      <c r="D3048" s="514"/>
      <c r="E3048" s="514"/>
      <c r="F3048" s="514"/>
      <c r="G3048" s="514"/>
      <c r="H3048" s="514"/>
      <c r="I3048" s="514"/>
      <c r="J3048" s="514"/>
      <c r="K3048" s="515"/>
      <c r="L3048" s="193"/>
      <c r="M3048" s="193"/>
      <c r="N3048" s="193"/>
      <c r="O3048" s="193"/>
      <c r="P3048" s="193"/>
      <c r="Q3048" s="193"/>
      <c r="R3048" s="193"/>
      <c r="S3048" s="193"/>
      <c r="T3048" s="193"/>
      <c r="U3048" s="193"/>
      <c r="V3048" s="193"/>
    </row>
    <row r="3049" spans="1:22" ht="12.75" customHeight="1">
      <c r="A3049" s="516" t="s">
        <v>510</v>
      </c>
      <c r="B3049" s="517"/>
      <c r="C3049" s="518"/>
      <c r="D3049" s="519"/>
      <c r="E3049" s="519"/>
      <c r="F3049" s="517"/>
      <c r="G3049" s="520" t="s">
        <v>511</v>
      </c>
      <c r="H3049" s="517"/>
      <c r="I3049" s="520"/>
      <c r="J3049" s="519"/>
      <c r="K3049" s="521"/>
      <c r="L3049" s="193"/>
      <c r="M3049" s="193"/>
      <c r="N3049" s="193"/>
      <c r="O3049" s="193"/>
      <c r="P3049" s="193"/>
      <c r="Q3049" s="193"/>
      <c r="R3049" s="193"/>
      <c r="S3049" s="193"/>
      <c r="T3049" s="193"/>
      <c r="U3049" s="193"/>
      <c r="V3049" s="193"/>
    </row>
    <row r="3050" spans="1:22" ht="39.75" customHeight="1" thickBot="1">
      <c r="A3050" s="196" t="s">
        <v>8</v>
      </c>
      <c r="B3050" s="522" t="s">
        <v>46</v>
      </c>
      <c r="C3050" s="523"/>
      <c r="D3050" s="524" t="s">
        <v>10</v>
      </c>
      <c r="E3050" s="525"/>
      <c r="F3050" s="523"/>
      <c r="G3050" s="526" t="s">
        <v>590</v>
      </c>
      <c r="H3050" s="525"/>
      <c r="I3050" s="525"/>
      <c r="J3050" s="197" t="s">
        <v>9</v>
      </c>
      <c r="K3050" s="198" t="s">
        <v>9</v>
      </c>
      <c r="L3050" s="193"/>
      <c r="M3050" s="193"/>
      <c r="N3050" s="193"/>
      <c r="O3050" s="193"/>
      <c r="P3050" s="193"/>
      <c r="Q3050" s="193"/>
      <c r="R3050" s="193"/>
      <c r="S3050" s="193"/>
      <c r="T3050" s="193"/>
      <c r="U3050" s="193"/>
      <c r="V3050" s="193"/>
    </row>
    <row r="3051" spans="1:22" ht="12.75" customHeight="1">
      <c r="A3051" s="527" t="s">
        <v>512</v>
      </c>
      <c r="B3051" s="528"/>
      <c r="C3051" s="531" t="s">
        <v>5</v>
      </c>
      <c r="D3051" s="533" t="s">
        <v>513</v>
      </c>
      <c r="E3051" s="534"/>
      <c r="F3051" s="530"/>
      <c r="G3051" s="531" t="s">
        <v>11</v>
      </c>
      <c r="H3051" s="535" t="s">
        <v>514</v>
      </c>
      <c r="I3051" s="511"/>
      <c r="J3051" s="511"/>
      <c r="K3051" s="512"/>
      <c r="L3051" s="193"/>
      <c r="M3051" s="193"/>
      <c r="N3051" s="193"/>
      <c r="O3051" s="193"/>
      <c r="P3051" s="193"/>
      <c r="Q3051" s="193"/>
      <c r="R3051" s="193"/>
      <c r="S3051" s="193"/>
      <c r="T3051" s="193"/>
      <c r="U3051" s="193"/>
      <c r="V3051" s="193"/>
    </row>
    <row r="3052" spans="1:22" ht="12.75" customHeight="1">
      <c r="A3052" s="510"/>
      <c r="B3052" s="528"/>
      <c r="C3052" s="558"/>
      <c r="D3052" s="226" t="s">
        <v>515</v>
      </c>
      <c r="E3052" s="226" t="s">
        <v>516</v>
      </c>
      <c r="F3052" s="226" t="s">
        <v>517</v>
      </c>
      <c r="G3052" s="558"/>
      <c r="H3052" s="536"/>
      <c r="I3052" s="534"/>
      <c r="J3052" s="534"/>
      <c r="K3052" s="537"/>
      <c r="L3052" s="193"/>
      <c r="M3052" s="193"/>
      <c r="N3052" s="193"/>
      <c r="O3052" s="193"/>
      <c r="P3052" s="193"/>
      <c r="Q3052" s="193"/>
      <c r="R3052" s="193"/>
      <c r="S3052" s="193"/>
      <c r="T3052" s="193"/>
      <c r="U3052" s="193"/>
      <c r="V3052" s="193"/>
    </row>
    <row r="3053" spans="1:22" ht="12.75" customHeight="1">
      <c r="A3053" s="538" t="s">
        <v>584</v>
      </c>
      <c r="B3053" s="539"/>
      <c r="C3053" s="201">
        <v>19</v>
      </c>
      <c r="D3053" s="202"/>
      <c r="E3053" s="203"/>
      <c r="F3053" s="229"/>
      <c r="G3053" s="237">
        <f>C3053</f>
        <v>19</v>
      </c>
      <c r="H3053" s="206"/>
      <c r="I3053" s="206"/>
      <c r="J3053" s="206"/>
      <c r="K3053" s="207"/>
      <c r="L3053" s="193"/>
      <c r="M3053" s="193"/>
      <c r="N3053" s="193"/>
      <c r="O3053" s="193"/>
      <c r="P3053" s="193"/>
      <c r="Q3053" s="193"/>
      <c r="R3053" s="193"/>
      <c r="S3053" s="193"/>
      <c r="T3053" s="193"/>
      <c r="U3053" s="193"/>
      <c r="V3053" s="193"/>
    </row>
    <row r="3054" spans="1:22" ht="12.75" customHeight="1">
      <c r="A3054" s="538"/>
      <c r="B3054" s="539"/>
      <c r="C3054" s="201"/>
      <c r="D3054" s="202"/>
      <c r="E3054" s="203"/>
      <c r="F3054" s="229"/>
      <c r="G3054" s="237"/>
      <c r="H3054" s="206"/>
      <c r="I3054" s="206"/>
      <c r="J3054" s="206"/>
      <c r="K3054" s="207"/>
      <c r="L3054" s="193"/>
      <c r="M3054" s="193"/>
      <c r="N3054" s="193"/>
      <c r="O3054" s="193"/>
      <c r="P3054" s="193"/>
      <c r="Q3054" s="193"/>
      <c r="R3054" s="193"/>
      <c r="S3054" s="193"/>
      <c r="T3054" s="193"/>
      <c r="U3054" s="193"/>
      <c r="V3054" s="193"/>
    </row>
    <row r="3055" spans="1:22" ht="15" customHeight="1">
      <c r="A3055" s="540"/>
      <c r="B3055" s="559"/>
      <c r="C3055" s="209"/>
      <c r="D3055" s="239"/>
      <c r="E3055" s="239"/>
      <c r="F3055" s="239"/>
      <c r="G3055" s="237"/>
      <c r="K3055" s="207"/>
    </row>
    <row r="3056" spans="1:22" ht="12.75" customHeight="1" thickBot="1">
      <c r="A3056" s="541" t="s">
        <v>11</v>
      </c>
      <c r="B3056" s="534"/>
      <c r="C3056" s="534"/>
      <c r="D3056" s="534"/>
      <c r="E3056" s="534"/>
      <c r="F3056" s="530"/>
      <c r="G3056" s="253">
        <f>ROUNDUP((SUM(G3053:G3055)),2)</f>
        <v>19</v>
      </c>
      <c r="H3056" s="199"/>
      <c r="I3056" s="212"/>
      <c r="J3056" s="212"/>
      <c r="K3056" s="213"/>
      <c r="L3056" s="193"/>
      <c r="N3056" s="193"/>
      <c r="O3056" s="193"/>
      <c r="P3056" s="193"/>
      <c r="Q3056" s="193"/>
      <c r="R3056" s="193"/>
      <c r="S3056" s="193"/>
      <c r="T3056" s="193"/>
      <c r="U3056" s="193"/>
      <c r="V3056" s="193"/>
    </row>
    <row r="3057" spans="1:22" ht="12.75" customHeight="1" thickBot="1">
      <c r="A3057" s="542"/>
      <c r="B3057" s="543"/>
      <c r="C3057" s="543"/>
      <c r="D3057" s="543"/>
      <c r="E3057" s="543"/>
      <c r="F3057" s="543"/>
      <c r="G3057" s="543"/>
      <c r="H3057" s="543"/>
      <c r="I3057" s="543"/>
      <c r="J3057" s="543"/>
      <c r="K3057" s="544"/>
      <c r="L3057" s="193"/>
      <c r="M3057" s="193"/>
      <c r="N3057" s="193"/>
      <c r="O3057" s="193"/>
      <c r="P3057" s="193"/>
      <c r="Q3057" s="193"/>
      <c r="R3057" s="193"/>
      <c r="S3057" s="193"/>
      <c r="T3057" s="193"/>
      <c r="U3057" s="193"/>
      <c r="V3057" s="193"/>
    </row>
    <row r="3058" spans="1:22" ht="12.75" customHeight="1">
      <c r="A3058" s="214"/>
      <c r="B3058" s="215"/>
      <c r="C3058" s="215"/>
      <c r="D3058" s="215"/>
      <c r="E3058" s="215"/>
      <c r="F3058" s="215"/>
      <c r="G3058" s="215"/>
      <c r="H3058" s="215"/>
      <c r="I3058" s="215"/>
      <c r="J3058" s="215"/>
      <c r="K3058" s="216"/>
      <c r="L3058" s="193"/>
      <c r="M3058" s="193"/>
      <c r="N3058" s="193"/>
      <c r="O3058" s="193"/>
      <c r="P3058" s="193"/>
      <c r="Q3058" s="193"/>
      <c r="R3058" s="193"/>
      <c r="S3058" s="193"/>
      <c r="T3058" s="193"/>
      <c r="U3058" s="193"/>
      <c r="V3058" s="193"/>
    </row>
    <row r="3059" spans="1:22" ht="50.25" customHeight="1">
      <c r="A3059" s="545"/>
      <c r="B3059" s="546"/>
      <c r="C3059" s="546"/>
      <c r="D3059" s="546"/>
      <c r="E3059" s="546"/>
      <c r="F3059" s="546"/>
      <c r="G3059" s="546"/>
      <c r="H3059" s="546"/>
      <c r="I3059" s="546"/>
      <c r="J3059" s="193"/>
      <c r="K3059" s="217"/>
      <c r="L3059" s="193"/>
      <c r="M3059" s="193"/>
      <c r="N3059" s="193"/>
      <c r="O3059" s="193"/>
      <c r="P3059" s="193"/>
      <c r="Q3059" s="193"/>
      <c r="R3059" s="193"/>
      <c r="S3059" s="193"/>
      <c r="T3059" s="193"/>
      <c r="U3059" s="193"/>
      <c r="V3059" s="193"/>
    </row>
    <row r="3060" spans="1:22" ht="12.75" customHeight="1">
      <c r="A3060" s="547" t="s">
        <v>519</v>
      </c>
      <c r="B3060" s="546"/>
      <c r="C3060" s="546"/>
      <c r="D3060" s="219"/>
      <c r="E3060" s="219"/>
      <c r="F3060" s="548" t="s">
        <v>519</v>
      </c>
      <c r="G3060" s="546"/>
      <c r="H3060" s="546"/>
      <c r="I3060" s="219"/>
      <c r="J3060" s="193"/>
      <c r="K3060" s="217"/>
      <c r="L3060" s="193"/>
      <c r="M3060" s="193"/>
      <c r="N3060" s="193"/>
      <c r="O3060" s="193"/>
      <c r="P3060" s="193"/>
      <c r="Q3060" s="193"/>
      <c r="R3060" s="193"/>
      <c r="S3060" s="193"/>
      <c r="T3060" s="193"/>
      <c r="U3060" s="193"/>
      <c r="V3060" s="193"/>
    </row>
    <row r="3061" spans="1:22" ht="12.75" customHeight="1" thickBot="1">
      <c r="A3061" s="549" t="s">
        <v>520</v>
      </c>
      <c r="B3061" s="550"/>
      <c r="C3061" s="550"/>
      <c r="D3061" s="220"/>
      <c r="E3061" s="220"/>
      <c r="F3061" s="551" t="s">
        <v>520</v>
      </c>
      <c r="G3061" s="550"/>
      <c r="H3061" s="550"/>
      <c r="I3061" s="220"/>
      <c r="J3061" s="221"/>
      <c r="K3061" s="222"/>
      <c r="L3061" s="193"/>
      <c r="M3061" s="193"/>
      <c r="N3061" s="193"/>
      <c r="O3061" s="193"/>
      <c r="P3061" s="193"/>
      <c r="Q3061" s="193"/>
      <c r="R3061" s="193"/>
      <c r="S3061" s="193"/>
      <c r="T3061" s="193"/>
      <c r="U3061" s="193"/>
      <c r="V3061" s="193"/>
    </row>
    <row r="3062" spans="1:22" ht="12.75" customHeight="1">
      <c r="A3062" s="507" t="s">
        <v>508</v>
      </c>
      <c r="B3062" s="508"/>
      <c r="C3062" s="508"/>
      <c r="D3062" s="508"/>
      <c r="E3062" s="508"/>
      <c r="F3062" s="508"/>
      <c r="G3062" s="508"/>
      <c r="H3062" s="508"/>
      <c r="I3062" s="508"/>
      <c r="J3062" s="508"/>
      <c r="K3062" s="509"/>
      <c r="L3062" s="193"/>
      <c r="M3062" s="193"/>
      <c r="N3062" s="193"/>
      <c r="O3062" s="193"/>
      <c r="P3062" s="193"/>
      <c r="Q3062" s="193"/>
      <c r="R3062" s="193"/>
      <c r="S3062" s="193"/>
      <c r="T3062" s="193"/>
      <c r="U3062" s="193"/>
      <c r="V3062" s="193"/>
    </row>
    <row r="3063" spans="1:22" ht="12.75" customHeight="1" thickBot="1">
      <c r="A3063" s="510"/>
      <c r="B3063" s="511"/>
      <c r="C3063" s="511"/>
      <c r="D3063" s="511"/>
      <c r="E3063" s="511"/>
      <c r="F3063" s="511"/>
      <c r="G3063" s="511"/>
      <c r="H3063" s="511"/>
      <c r="I3063" s="511"/>
      <c r="J3063" s="511"/>
      <c r="K3063" s="512"/>
      <c r="L3063" s="193"/>
      <c r="M3063" s="193"/>
      <c r="N3063" s="193"/>
      <c r="O3063" s="193"/>
      <c r="P3063" s="193"/>
      <c r="Q3063" s="193"/>
      <c r="R3063" s="193"/>
      <c r="S3063" s="193"/>
      <c r="T3063" s="193"/>
      <c r="U3063" s="193"/>
      <c r="V3063" s="193"/>
    </row>
    <row r="3064" spans="1:22" ht="42" customHeight="1">
      <c r="A3064" s="195" t="s">
        <v>509</v>
      </c>
      <c r="B3064" s="513" t="str">
        <f>$B$3</f>
        <v>OPTIMIZACIÓN Y MEJORAMIENTO DE LOS SISTEMAS DE ACUEDUCTO EN EL ÁREA RURAL DEL MUNICIPIO DE TUNJA-BOYACÁ</v>
      </c>
      <c r="C3064" s="514"/>
      <c r="D3064" s="514"/>
      <c r="E3064" s="514"/>
      <c r="F3064" s="514"/>
      <c r="G3064" s="514"/>
      <c r="H3064" s="514"/>
      <c r="I3064" s="514"/>
      <c r="J3064" s="514"/>
      <c r="K3064" s="515"/>
      <c r="L3064" s="193"/>
      <c r="M3064" s="193"/>
      <c r="N3064" s="193"/>
      <c r="O3064" s="193"/>
      <c r="P3064" s="193"/>
      <c r="Q3064" s="193"/>
      <c r="R3064" s="193"/>
      <c r="S3064" s="193"/>
      <c r="T3064" s="193"/>
      <c r="U3064" s="193"/>
      <c r="V3064" s="193"/>
    </row>
    <row r="3065" spans="1:22" ht="12.75" customHeight="1">
      <c r="A3065" s="516" t="s">
        <v>510</v>
      </c>
      <c r="B3065" s="517"/>
      <c r="C3065" s="518"/>
      <c r="D3065" s="519"/>
      <c r="E3065" s="519"/>
      <c r="F3065" s="517"/>
      <c r="G3065" s="520" t="s">
        <v>511</v>
      </c>
      <c r="H3065" s="517"/>
      <c r="I3065" s="520"/>
      <c r="J3065" s="519"/>
      <c r="K3065" s="521"/>
      <c r="L3065" s="193"/>
      <c r="M3065" s="193"/>
      <c r="N3065" s="193"/>
      <c r="O3065" s="193"/>
      <c r="P3065" s="193"/>
      <c r="Q3065" s="193"/>
      <c r="R3065" s="193"/>
      <c r="S3065" s="193"/>
      <c r="T3065" s="193"/>
      <c r="U3065" s="193"/>
      <c r="V3065" s="193"/>
    </row>
    <row r="3066" spans="1:22" ht="39.75" customHeight="1" thickBot="1">
      <c r="A3066" s="196" t="s">
        <v>8</v>
      </c>
      <c r="B3066" s="522" t="s">
        <v>47</v>
      </c>
      <c r="C3066" s="523"/>
      <c r="D3066" s="524" t="s">
        <v>10</v>
      </c>
      <c r="E3066" s="525"/>
      <c r="F3066" s="523"/>
      <c r="G3066" s="526" t="s">
        <v>601</v>
      </c>
      <c r="H3066" s="525"/>
      <c r="I3066" s="525"/>
      <c r="J3066" s="197" t="s">
        <v>9</v>
      </c>
      <c r="K3066" s="198" t="s">
        <v>9</v>
      </c>
      <c r="L3066" s="193"/>
      <c r="M3066" s="193"/>
      <c r="N3066" s="193"/>
      <c r="O3066" s="193"/>
      <c r="P3066" s="193"/>
      <c r="Q3066" s="193"/>
      <c r="R3066" s="193"/>
      <c r="S3066" s="193"/>
      <c r="T3066" s="193"/>
      <c r="U3066" s="193"/>
      <c r="V3066" s="193"/>
    </row>
    <row r="3067" spans="1:22" ht="12.75" customHeight="1">
      <c r="A3067" s="527" t="s">
        <v>512</v>
      </c>
      <c r="B3067" s="528"/>
      <c r="C3067" s="531" t="s">
        <v>5</v>
      </c>
      <c r="D3067" s="533" t="s">
        <v>513</v>
      </c>
      <c r="E3067" s="534"/>
      <c r="F3067" s="530"/>
      <c r="G3067" s="531" t="s">
        <v>11</v>
      </c>
      <c r="H3067" s="535" t="s">
        <v>514</v>
      </c>
      <c r="I3067" s="511"/>
      <c r="J3067" s="511"/>
      <c r="K3067" s="512"/>
      <c r="L3067" s="193"/>
      <c r="M3067" s="193"/>
      <c r="N3067" s="193"/>
      <c r="O3067" s="193"/>
      <c r="P3067" s="193"/>
      <c r="Q3067" s="193"/>
      <c r="R3067" s="193"/>
      <c r="S3067" s="193"/>
      <c r="T3067" s="193"/>
      <c r="U3067" s="193"/>
      <c r="V3067" s="193"/>
    </row>
    <row r="3068" spans="1:22" ht="12.75" customHeight="1">
      <c r="A3068" s="510"/>
      <c r="B3068" s="528"/>
      <c r="C3068" s="558"/>
      <c r="D3068" s="226" t="s">
        <v>515</v>
      </c>
      <c r="E3068" s="226" t="s">
        <v>516</v>
      </c>
      <c r="F3068" s="226" t="s">
        <v>517</v>
      </c>
      <c r="G3068" s="558"/>
      <c r="H3068" s="536"/>
      <c r="I3068" s="534"/>
      <c r="J3068" s="534"/>
      <c r="K3068" s="537"/>
      <c r="L3068" s="193"/>
      <c r="M3068" s="193"/>
      <c r="N3068" s="193"/>
      <c r="O3068" s="193"/>
      <c r="P3068" s="193"/>
      <c r="Q3068" s="193"/>
      <c r="R3068" s="193"/>
      <c r="S3068" s="193"/>
      <c r="T3068" s="193"/>
      <c r="U3068" s="193"/>
      <c r="V3068" s="193"/>
    </row>
    <row r="3069" spans="1:22" ht="12.75" customHeight="1">
      <c r="A3069" s="538" t="s">
        <v>559</v>
      </c>
      <c r="B3069" s="539"/>
      <c r="C3069" s="201">
        <v>1</v>
      </c>
      <c r="D3069" s="202"/>
      <c r="E3069" s="203"/>
      <c r="F3069" s="229"/>
      <c r="G3069" s="237">
        <f>C3069</f>
        <v>1</v>
      </c>
      <c r="H3069" s="206"/>
      <c r="I3069" s="206"/>
      <c r="J3069" s="206"/>
      <c r="K3069" s="207"/>
      <c r="L3069" s="193"/>
      <c r="M3069" s="193"/>
      <c r="N3069" s="193"/>
      <c r="O3069" s="193"/>
      <c r="P3069" s="193"/>
      <c r="Q3069" s="193"/>
      <c r="R3069" s="193"/>
      <c r="S3069" s="193"/>
      <c r="T3069" s="193"/>
      <c r="U3069" s="193"/>
      <c r="V3069" s="193"/>
    </row>
    <row r="3070" spans="1:22" ht="12.75" customHeight="1">
      <c r="A3070" s="538"/>
      <c r="B3070" s="539"/>
      <c r="C3070" s="201"/>
      <c r="D3070" s="202"/>
      <c r="E3070" s="203"/>
      <c r="F3070" s="229"/>
      <c r="G3070" s="237"/>
      <c r="H3070" s="206"/>
      <c r="I3070" s="206"/>
      <c r="J3070" s="206"/>
      <c r="K3070" s="207"/>
      <c r="L3070" s="193"/>
      <c r="M3070" s="193"/>
      <c r="N3070" s="193"/>
      <c r="O3070" s="193"/>
      <c r="P3070" s="193"/>
      <c r="Q3070" s="193"/>
      <c r="R3070" s="193"/>
      <c r="S3070" s="193"/>
      <c r="T3070" s="193"/>
      <c r="U3070" s="193"/>
      <c r="V3070" s="193"/>
    </row>
    <row r="3071" spans="1:22" ht="15" customHeight="1">
      <c r="A3071" s="540"/>
      <c r="B3071" s="559"/>
      <c r="C3071" s="209"/>
      <c r="D3071" s="239"/>
      <c r="E3071" s="239"/>
      <c r="F3071" s="239"/>
      <c r="G3071" s="237"/>
      <c r="K3071" s="207"/>
    </row>
    <row r="3072" spans="1:22" ht="12.75" customHeight="1" thickBot="1">
      <c r="A3072" s="541" t="s">
        <v>11</v>
      </c>
      <c r="B3072" s="534"/>
      <c r="C3072" s="534"/>
      <c r="D3072" s="534"/>
      <c r="E3072" s="534"/>
      <c r="F3072" s="530"/>
      <c r="G3072" s="253">
        <f>ROUNDUP((SUM(G3069:G3071)),2)</f>
        <v>1</v>
      </c>
      <c r="H3072" s="199"/>
      <c r="I3072" s="212"/>
      <c r="J3072" s="212"/>
      <c r="K3072" s="213"/>
      <c r="L3072" s="193"/>
      <c r="N3072" s="193"/>
      <c r="O3072" s="193"/>
      <c r="P3072" s="193"/>
      <c r="Q3072" s="193"/>
      <c r="R3072" s="193"/>
      <c r="S3072" s="193"/>
      <c r="T3072" s="193"/>
      <c r="U3072" s="193"/>
      <c r="V3072" s="193"/>
    </row>
    <row r="3073" spans="1:22" ht="12.75" customHeight="1" thickBot="1">
      <c r="A3073" s="542"/>
      <c r="B3073" s="543"/>
      <c r="C3073" s="543"/>
      <c r="D3073" s="543"/>
      <c r="E3073" s="543"/>
      <c r="F3073" s="543"/>
      <c r="G3073" s="543"/>
      <c r="H3073" s="543"/>
      <c r="I3073" s="543"/>
      <c r="J3073" s="543"/>
      <c r="K3073" s="544"/>
      <c r="L3073" s="193"/>
      <c r="M3073" s="193"/>
      <c r="N3073" s="193"/>
      <c r="O3073" s="193"/>
      <c r="P3073" s="193"/>
      <c r="Q3073" s="193"/>
      <c r="R3073" s="193"/>
      <c r="S3073" s="193"/>
      <c r="T3073" s="193"/>
      <c r="U3073" s="193"/>
      <c r="V3073" s="193"/>
    </row>
    <row r="3074" spans="1:22" ht="12.75" customHeight="1">
      <c r="A3074" s="214"/>
      <c r="B3074" s="215"/>
      <c r="C3074" s="215"/>
      <c r="D3074" s="215"/>
      <c r="E3074" s="215"/>
      <c r="F3074" s="215"/>
      <c r="G3074" s="215"/>
      <c r="H3074" s="215"/>
      <c r="I3074" s="215"/>
      <c r="J3074" s="215"/>
      <c r="K3074" s="216"/>
      <c r="L3074" s="193"/>
      <c r="M3074" s="193"/>
      <c r="N3074" s="193"/>
      <c r="O3074" s="193"/>
      <c r="P3074" s="193"/>
      <c r="Q3074" s="193"/>
      <c r="R3074" s="193"/>
      <c r="S3074" s="193"/>
      <c r="T3074" s="193"/>
      <c r="U3074" s="193"/>
      <c r="V3074" s="193"/>
    </row>
    <row r="3075" spans="1:22" ht="50.25" customHeight="1">
      <c r="A3075" s="545"/>
      <c r="B3075" s="546"/>
      <c r="C3075" s="546"/>
      <c r="D3075" s="546"/>
      <c r="E3075" s="546"/>
      <c r="F3075" s="546"/>
      <c r="G3075" s="546"/>
      <c r="H3075" s="546"/>
      <c r="I3075" s="546"/>
      <c r="J3075" s="193"/>
      <c r="K3075" s="217"/>
      <c r="L3075" s="193"/>
      <c r="M3075" s="193"/>
      <c r="N3075" s="193"/>
      <c r="O3075" s="193"/>
      <c r="P3075" s="193"/>
      <c r="Q3075" s="193"/>
      <c r="R3075" s="193"/>
      <c r="S3075" s="193"/>
      <c r="T3075" s="193"/>
      <c r="U3075" s="193"/>
      <c r="V3075" s="193"/>
    </row>
    <row r="3076" spans="1:22" ht="12.75" customHeight="1">
      <c r="A3076" s="547" t="s">
        <v>519</v>
      </c>
      <c r="B3076" s="546"/>
      <c r="C3076" s="546"/>
      <c r="D3076" s="219"/>
      <c r="E3076" s="219"/>
      <c r="F3076" s="548" t="s">
        <v>519</v>
      </c>
      <c r="G3076" s="546"/>
      <c r="H3076" s="546"/>
      <c r="I3076" s="219"/>
      <c r="J3076" s="193"/>
      <c r="K3076" s="217"/>
      <c r="L3076" s="193"/>
      <c r="M3076" s="193"/>
      <c r="N3076" s="193"/>
      <c r="O3076" s="193"/>
      <c r="P3076" s="193"/>
      <c r="Q3076" s="193"/>
      <c r="R3076" s="193"/>
      <c r="S3076" s="193"/>
      <c r="T3076" s="193"/>
      <c r="U3076" s="193"/>
      <c r="V3076" s="193"/>
    </row>
    <row r="3077" spans="1:22" ht="12.75" customHeight="1" thickBot="1">
      <c r="A3077" s="549" t="s">
        <v>520</v>
      </c>
      <c r="B3077" s="550"/>
      <c r="C3077" s="550"/>
      <c r="D3077" s="220"/>
      <c r="E3077" s="220"/>
      <c r="F3077" s="551" t="s">
        <v>520</v>
      </c>
      <c r="G3077" s="550"/>
      <c r="H3077" s="550"/>
      <c r="I3077" s="220"/>
      <c r="J3077" s="221"/>
      <c r="K3077" s="222"/>
      <c r="L3077" s="193"/>
      <c r="M3077" s="193"/>
      <c r="N3077" s="193"/>
      <c r="O3077" s="193"/>
      <c r="P3077" s="193"/>
      <c r="Q3077" s="193"/>
      <c r="R3077" s="193"/>
      <c r="S3077" s="193"/>
      <c r="T3077" s="193"/>
      <c r="U3077" s="193"/>
      <c r="V3077" s="193"/>
    </row>
    <row r="3078" spans="1:22" ht="12.75" customHeight="1">
      <c r="A3078" s="507" t="s">
        <v>508</v>
      </c>
      <c r="B3078" s="508"/>
      <c r="C3078" s="508"/>
      <c r="D3078" s="508"/>
      <c r="E3078" s="508"/>
      <c r="F3078" s="508"/>
      <c r="G3078" s="508"/>
      <c r="H3078" s="508"/>
      <c r="I3078" s="508"/>
      <c r="J3078" s="508"/>
      <c r="K3078" s="509"/>
      <c r="L3078" s="193"/>
      <c r="M3078" s="193"/>
      <c r="N3078" s="193"/>
      <c r="O3078" s="193"/>
      <c r="P3078" s="193"/>
      <c r="Q3078" s="193"/>
      <c r="R3078" s="193"/>
      <c r="S3078" s="193"/>
      <c r="T3078" s="193"/>
      <c r="U3078" s="193"/>
      <c r="V3078" s="193"/>
    </row>
    <row r="3079" spans="1:22" ht="12.75" customHeight="1" thickBot="1">
      <c r="A3079" s="510"/>
      <c r="B3079" s="511"/>
      <c r="C3079" s="511"/>
      <c r="D3079" s="511"/>
      <c r="E3079" s="511"/>
      <c r="F3079" s="511"/>
      <c r="G3079" s="511"/>
      <c r="H3079" s="511"/>
      <c r="I3079" s="511"/>
      <c r="J3079" s="511"/>
      <c r="K3079" s="512"/>
      <c r="L3079" s="193"/>
      <c r="M3079" s="193"/>
      <c r="N3079" s="193"/>
      <c r="O3079" s="193"/>
      <c r="P3079" s="193"/>
      <c r="Q3079" s="193"/>
      <c r="R3079" s="193"/>
      <c r="S3079" s="193"/>
      <c r="T3079" s="193"/>
      <c r="U3079" s="193"/>
      <c r="V3079" s="193"/>
    </row>
    <row r="3080" spans="1:22" ht="42" customHeight="1">
      <c r="A3080" s="195" t="s">
        <v>509</v>
      </c>
      <c r="B3080" s="513" t="str">
        <f>$B$3</f>
        <v>OPTIMIZACIÓN Y MEJORAMIENTO DE LOS SISTEMAS DE ACUEDUCTO EN EL ÁREA RURAL DEL MUNICIPIO DE TUNJA-BOYACÁ</v>
      </c>
      <c r="C3080" s="514"/>
      <c r="D3080" s="514"/>
      <c r="E3080" s="514"/>
      <c r="F3080" s="514"/>
      <c r="G3080" s="514"/>
      <c r="H3080" s="514"/>
      <c r="I3080" s="514"/>
      <c r="J3080" s="514"/>
      <c r="K3080" s="515"/>
      <c r="L3080" s="193"/>
      <c r="M3080" s="193"/>
      <c r="N3080" s="193"/>
      <c r="O3080" s="193"/>
      <c r="P3080" s="193"/>
      <c r="Q3080" s="193"/>
      <c r="R3080" s="193"/>
      <c r="S3080" s="193"/>
      <c r="T3080" s="193"/>
      <c r="U3080" s="193"/>
      <c r="V3080" s="193"/>
    </row>
    <row r="3081" spans="1:22" ht="12.75" customHeight="1">
      <c r="A3081" s="516" t="s">
        <v>510</v>
      </c>
      <c r="B3081" s="517"/>
      <c r="C3081" s="518"/>
      <c r="D3081" s="519"/>
      <c r="E3081" s="519"/>
      <c r="F3081" s="517"/>
      <c r="G3081" s="520" t="s">
        <v>511</v>
      </c>
      <c r="H3081" s="517"/>
      <c r="I3081" s="520"/>
      <c r="J3081" s="519"/>
      <c r="K3081" s="521"/>
      <c r="L3081" s="193"/>
      <c r="M3081" s="193"/>
      <c r="N3081" s="193"/>
      <c r="O3081" s="193"/>
      <c r="P3081" s="193"/>
      <c r="Q3081" s="193"/>
      <c r="R3081" s="193"/>
      <c r="S3081" s="193"/>
      <c r="T3081" s="193"/>
      <c r="U3081" s="193"/>
      <c r="V3081" s="193"/>
    </row>
    <row r="3082" spans="1:22" ht="39.75" customHeight="1" thickBot="1">
      <c r="A3082" s="196" t="s">
        <v>8</v>
      </c>
      <c r="B3082" s="522" t="s">
        <v>48</v>
      </c>
      <c r="C3082" s="523"/>
      <c r="D3082" s="524" t="s">
        <v>10</v>
      </c>
      <c r="E3082" s="525"/>
      <c r="F3082" s="523"/>
      <c r="G3082" s="526" t="s">
        <v>602</v>
      </c>
      <c r="H3082" s="525"/>
      <c r="I3082" s="525"/>
      <c r="J3082" s="197" t="s">
        <v>9</v>
      </c>
      <c r="K3082" s="198" t="s">
        <v>9</v>
      </c>
      <c r="L3082" s="193"/>
      <c r="M3082" s="193"/>
      <c r="N3082" s="193"/>
      <c r="O3082" s="193"/>
      <c r="P3082" s="193"/>
      <c r="Q3082" s="193"/>
      <c r="R3082" s="193"/>
      <c r="S3082" s="193"/>
      <c r="T3082" s="193"/>
      <c r="U3082" s="193"/>
      <c r="V3082" s="193"/>
    </row>
    <row r="3083" spans="1:22" ht="12.75" customHeight="1">
      <c r="A3083" s="527" t="s">
        <v>512</v>
      </c>
      <c r="B3083" s="528"/>
      <c r="C3083" s="531" t="s">
        <v>5</v>
      </c>
      <c r="D3083" s="533" t="s">
        <v>513</v>
      </c>
      <c r="E3083" s="534"/>
      <c r="F3083" s="530"/>
      <c r="G3083" s="531" t="s">
        <v>11</v>
      </c>
      <c r="H3083" s="535" t="s">
        <v>514</v>
      </c>
      <c r="I3083" s="511"/>
      <c r="J3083" s="511"/>
      <c r="K3083" s="512"/>
      <c r="L3083" s="193"/>
      <c r="M3083" s="193"/>
      <c r="N3083" s="193"/>
      <c r="O3083" s="193"/>
      <c r="P3083" s="193"/>
      <c r="Q3083" s="193"/>
      <c r="R3083" s="193"/>
      <c r="S3083" s="193"/>
      <c r="T3083" s="193"/>
      <c r="U3083" s="193"/>
      <c r="V3083" s="193"/>
    </row>
    <row r="3084" spans="1:22" ht="12.75" customHeight="1">
      <c r="A3084" s="510"/>
      <c r="B3084" s="528"/>
      <c r="C3084" s="558"/>
      <c r="D3084" s="226" t="s">
        <v>515</v>
      </c>
      <c r="E3084" s="226" t="s">
        <v>516</v>
      </c>
      <c r="F3084" s="226" t="s">
        <v>517</v>
      </c>
      <c r="G3084" s="558"/>
      <c r="H3084" s="536"/>
      <c r="I3084" s="534"/>
      <c r="J3084" s="534"/>
      <c r="K3084" s="537"/>
      <c r="L3084" s="193"/>
      <c r="M3084" s="193"/>
      <c r="N3084" s="193"/>
      <c r="O3084" s="193"/>
      <c r="P3084" s="193"/>
      <c r="Q3084" s="193"/>
      <c r="R3084" s="193"/>
      <c r="S3084" s="193"/>
      <c r="T3084" s="193"/>
      <c r="U3084" s="193"/>
      <c r="V3084" s="193"/>
    </row>
    <row r="3085" spans="1:22" ht="12.75" customHeight="1">
      <c r="A3085" s="538" t="s">
        <v>595</v>
      </c>
      <c r="B3085" s="539"/>
      <c r="C3085" s="201">
        <v>2</v>
      </c>
      <c r="D3085" s="202"/>
      <c r="E3085" s="203"/>
      <c r="F3085" s="229"/>
      <c r="G3085" s="237">
        <f>C3085</f>
        <v>2</v>
      </c>
      <c r="H3085" s="206"/>
      <c r="I3085" s="206"/>
      <c r="J3085" s="206"/>
      <c r="K3085" s="207"/>
      <c r="L3085" s="193"/>
      <c r="M3085" s="193"/>
      <c r="N3085" s="193"/>
      <c r="O3085" s="193"/>
      <c r="P3085" s="193"/>
      <c r="Q3085" s="193"/>
      <c r="R3085" s="193"/>
      <c r="S3085" s="193"/>
      <c r="T3085" s="193"/>
      <c r="U3085" s="193"/>
      <c r="V3085" s="193"/>
    </row>
    <row r="3086" spans="1:22" ht="12.75" customHeight="1">
      <c r="A3086" s="538"/>
      <c r="B3086" s="539"/>
      <c r="C3086" s="201"/>
      <c r="D3086" s="202"/>
      <c r="E3086" s="203"/>
      <c r="F3086" s="229"/>
      <c r="G3086" s="237"/>
      <c r="H3086" s="206"/>
      <c r="I3086" s="206"/>
      <c r="J3086" s="206"/>
      <c r="K3086" s="207"/>
      <c r="L3086" s="193"/>
      <c r="M3086" s="193"/>
      <c r="N3086" s="193"/>
      <c r="O3086" s="193"/>
      <c r="P3086" s="193"/>
      <c r="Q3086" s="193"/>
      <c r="R3086" s="193"/>
      <c r="S3086" s="193"/>
      <c r="T3086" s="193"/>
      <c r="U3086" s="193"/>
      <c r="V3086" s="193"/>
    </row>
    <row r="3087" spans="1:22" ht="15" customHeight="1">
      <c r="A3087" s="540"/>
      <c r="B3087" s="559"/>
      <c r="C3087" s="209"/>
      <c r="D3087" s="239"/>
      <c r="E3087" s="239"/>
      <c r="F3087" s="239"/>
      <c r="G3087" s="237"/>
      <c r="K3087" s="207"/>
    </row>
    <row r="3088" spans="1:22" ht="12.75" customHeight="1" thickBot="1">
      <c r="A3088" s="541" t="s">
        <v>11</v>
      </c>
      <c r="B3088" s="534"/>
      <c r="C3088" s="534"/>
      <c r="D3088" s="534"/>
      <c r="E3088" s="534"/>
      <c r="F3088" s="530"/>
      <c r="G3088" s="253">
        <f>ROUNDUP((SUM(G3085:G3087)),2)</f>
        <v>2</v>
      </c>
      <c r="H3088" s="199"/>
      <c r="I3088" s="212"/>
      <c r="J3088" s="212"/>
      <c r="K3088" s="213"/>
      <c r="L3088" s="193"/>
      <c r="N3088" s="193"/>
      <c r="O3088" s="193"/>
      <c r="P3088" s="193"/>
      <c r="Q3088" s="193"/>
      <c r="R3088" s="193"/>
      <c r="S3088" s="193"/>
      <c r="T3088" s="193"/>
      <c r="U3088" s="193"/>
      <c r="V3088" s="193"/>
    </row>
    <row r="3089" spans="1:22" ht="12.75" customHeight="1" thickBot="1">
      <c r="A3089" s="542"/>
      <c r="B3089" s="543"/>
      <c r="C3089" s="543"/>
      <c r="D3089" s="543"/>
      <c r="E3089" s="543"/>
      <c r="F3089" s="543"/>
      <c r="G3089" s="543"/>
      <c r="H3089" s="543"/>
      <c r="I3089" s="543"/>
      <c r="J3089" s="543"/>
      <c r="K3089" s="544"/>
      <c r="L3089" s="193"/>
      <c r="M3089" s="193"/>
      <c r="N3089" s="193"/>
      <c r="O3089" s="193"/>
      <c r="P3089" s="193"/>
      <c r="Q3089" s="193"/>
      <c r="R3089" s="193"/>
      <c r="S3089" s="193"/>
      <c r="T3089" s="193"/>
      <c r="U3089" s="193"/>
      <c r="V3089" s="193"/>
    </row>
    <row r="3090" spans="1:22" ht="12.75" customHeight="1">
      <c r="A3090" s="214"/>
      <c r="B3090" s="215"/>
      <c r="C3090" s="215"/>
      <c r="D3090" s="215"/>
      <c r="E3090" s="215"/>
      <c r="F3090" s="215"/>
      <c r="G3090" s="215"/>
      <c r="H3090" s="215"/>
      <c r="I3090" s="215"/>
      <c r="J3090" s="215"/>
      <c r="K3090" s="216"/>
      <c r="L3090" s="193"/>
      <c r="M3090" s="193"/>
      <c r="N3090" s="193"/>
      <c r="O3090" s="193"/>
      <c r="P3090" s="193"/>
      <c r="Q3090" s="193"/>
      <c r="R3090" s="193"/>
      <c r="S3090" s="193"/>
      <c r="T3090" s="193"/>
      <c r="U3090" s="193"/>
      <c r="V3090" s="193"/>
    </row>
    <row r="3091" spans="1:22" ht="50.25" customHeight="1">
      <c r="A3091" s="545"/>
      <c r="B3091" s="546"/>
      <c r="C3091" s="546"/>
      <c r="D3091" s="546"/>
      <c r="E3091" s="546"/>
      <c r="F3091" s="546"/>
      <c r="G3091" s="546"/>
      <c r="H3091" s="546"/>
      <c r="I3091" s="546"/>
      <c r="J3091" s="193"/>
      <c r="K3091" s="217"/>
      <c r="L3091" s="193"/>
      <c r="M3091" s="193"/>
      <c r="N3091" s="193"/>
      <c r="O3091" s="193"/>
      <c r="P3091" s="193"/>
      <c r="Q3091" s="193"/>
      <c r="R3091" s="193"/>
      <c r="S3091" s="193"/>
      <c r="T3091" s="193"/>
      <c r="U3091" s="193"/>
      <c r="V3091" s="193"/>
    </row>
    <row r="3092" spans="1:22" ht="12.75" customHeight="1">
      <c r="A3092" s="547" t="s">
        <v>519</v>
      </c>
      <c r="B3092" s="546"/>
      <c r="C3092" s="546"/>
      <c r="D3092" s="219"/>
      <c r="E3092" s="219"/>
      <c r="F3092" s="548" t="s">
        <v>519</v>
      </c>
      <c r="G3092" s="546"/>
      <c r="H3092" s="546"/>
      <c r="I3092" s="219"/>
      <c r="J3092" s="193"/>
      <c r="K3092" s="217"/>
      <c r="L3092" s="193"/>
      <c r="M3092" s="193"/>
      <c r="N3092" s="193"/>
      <c r="O3092" s="193"/>
      <c r="P3092" s="193"/>
      <c r="Q3092" s="193"/>
      <c r="R3092" s="193"/>
      <c r="S3092" s="193"/>
      <c r="T3092" s="193"/>
      <c r="U3092" s="193"/>
      <c r="V3092" s="193"/>
    </row>
    <row r="3093" spans="1:22" ht="12.75" customHeight="1" thickBot="1">
      <c r="A3093" s="549" t="s">
        <v>520</v>
      </c>
      <c r="B3093" s="550"/>
      <c r="C3093" s="550"/>
      <c r="D3093" s="220"/>
      <c r="E3093" s="220"/>
      <c r="F3093" s="551" t="s">
        <v>520</v>
      </c>
      <c r="G3093" s="550"/>
      <c r="H3093" s="550"/>
      <c r="I3093" s="220"/>
      <c r="J3093" s="221"/>
      <c r="K3093" s="222"/>
      <c r="L3093" s="193"/>
      <c r="M3093" s="193"/>
      <c r="N3093" s="193"/>
      <c r="O3093" s="193"/>
      <c r="P3093" s="193"/>
      <c r="Q3093" s="193"/>
      <c r="R3093" s="193"/>
      <c r="S3093" s="193"/>
      <c r="T3093" s="193"/>
      <c r="U3093" s="193"/>
      <c r="V3093" s="193"/>
    </row>
    <row r="3094" spans="1:22" ht="12.75" customHeight="1">
      <c r="A3094" s="507" t="s">
        <v>508</v>
      </c>
      <c r="B3094" s="508"/>
      <c r="C3094" s="508"/>
      <c r="D3094" s="508"/>
      <c r="E3094" s="508"/>
      <c r="F3094" s="508"/>
      <c r="G3094" s="508"/>
      <c r="H3094" s="508"/>
      <c r="I3094" s="508"/>
      <c r="J3094" s="508"/>
      <c r="K3094" s="509"/>
      <c r="L3094" s="193"/>
      <c r="M3094" s="193"/>
      <c r="N3094" s="193"/>
      <c r="O3094" s="193"/>
      <c r="P3094" s="193"/>
      <c r="Q3094" s="193"/>
      <c r="R3094" s="193"/>
      <c r="S3094" s="193"/>
      <c r="T3094" s="193"/>
      <c r="U3094" s="193"/>
      <c r="V3094" s="193"/>
    </row>
    <row r="3095" spans="1:22" ht="12.75" customHeight="1" thickBot="1">
      <c r="A3095" s="510"/>
      <c r="B3095" s="511"/>
      <c r="C3095" s="511"/>
      <c r="D3095" s="511"/>
      <c r="E3095" s="511"/>
      <c r="F3095" s="511"/>
      <c r="G3095" s="511"/>
      <c r="H3095" s="511"/>
      <c r="I3095" s="511"/>
      <c r="J3095" s="511"/>
      <c r="K3095" s="512"/>
      <c r="L3095" s="193"/>
      <c r="M3095" s="193"/>
      <c r="N3095" s="193"/>
      <c r="O3095" s="193"/>
      <c r="P3095" s="193"/>
      <c r="Q3095" s="193"/>
      <c r="R3095" s="193"/>
      <c r="S3095" s="193"/>
      <c r="T3095" s="193"/>
      <c r="U3095" s="193"/>
      <c r="V3095" s="193"/>
    </row>
    <row r="3096" spans="1:22" ht="42" customHeight="1">
      <c r="A3096" s="195" t="s">
        <v>509</v>
      </c>
      <c r="B3096" s="513" t="str">
        <f>$B$3</f>
        <v>OPTIMIZACIÓN Y MEJORAMIENTO DE LOS SISTEMAS DE ACUEDUCTO EN EL ÁREA RURAL DEL MUNICIPIO DE TUNJA-BOYACÁ</v>
      </c>
      <c r="C3096" s="514"/>
      <c r="D3096" s="514"/>
      <c r="E3096" s="514"/>
      <c r="F3096" s="514"/>
      <c r="G3096" s="514"/>
      <c r="H3096" s="514"/>
      <c r="I3096" s="514"/>
      <c r="J3096" s="514"/>
      <c r="K3096" s="515"/>
      <c r="L3096" s="193"/>
      <c r="M3096" s="193"/>
      <c r="N3096" s="193"/>
      <c r="O3096" s="193"/>
      <c r="P3096" s="193"/>
      <c r="Q3096" s="193"/>
      <c r="R3096" s="193"/>
      <c r="S3096" s="193"/>
      <c r="T3096" s="193"/>
      <c r="U3096" s="193"/>
      <c r="V3096" s="193"/>
    </row>
    <row r="3097" spans="1:22" ht="12.75" customHeight="1">
      <c r="A3097" s="516" t="s">
        <v>510</v>
      </c>
      <c r="B3097" s="517"/>
      <c r="C3097" s="518"/>
      <c r="D3097" s="519"/>
      <c r="E3097" s="519"/>
      <c r="F3097" s="517"/>
      <c r="G3097" s="520" t="s">
        <v>511</v>
      </c>
      <c r="H3097" s="517"/>
      <c r="I3097" s="520"/>
      <c r="J3097" s="519"/>
      <c r="K3097" s="521"/>
      <c r="L3097" s="193"/>
      <c r="M3097" s="193"/>
      <c r="N3097" s="193"/>
      <c r="O3097" s="193"/>
      <c r="P3097" s="193"/>
      <c r="Q3097" s="193"/>
      <c r="R3097" s="193"/>
      <c r="S3097" s="193"/>
      <c r="T3097" s="193"/>
      <c r="U3097" s="193"/>
      <c r="V3097" s="193"/>
    </row>
    <row r="3098" spans="1:22" ht="39.75" customHeight="1" thickBot="1">
      <c r="A3098" s="196" t="s">
        <v>8</v>
      </c>
      <c r="B3098" s="522" t="s">
        <v>49</v>
      </c>
      <c r="C3098" s="523"/>
      <c r="D3098" s="524" t="s">
        <v>10</v>
      </c>
      <c r="E3098" s="525"/>
      <c r="F3098" s="523"/>
      <c r="G3098" s="526" t="s">
        <v>594</v>
      </c>
      <c r="H3098" s="525"/>
      <c r="I3098" s="525"/>
      <c r="J3098" s="197" t="s">
        <v>9</v>
      </c>
      <c r="K3098" s="198" t="s">
        <v>9</v>
      </c>
      <c r="L3098" s="193"/>
      <c r="M3098" s="193"/>
      <c r="N3098" s="193"/>
      <c r="O3098" s="193"/>
      <c r="P3098" s="193"/>
      <c r="Q3098" s="193"/>
      <c r="R3098" s="193"/>
      <c r="S3098" s="193"/>
      <c r="T3098" s="193"/>
      <c r="U3098" s="193"/>
      <c r="V3098" s="193"/>
    </row>
    <row r="3099" spans="1:22" ht="12.75" customHeight="1">
      <c r="A3099" s="527" t="s">
        <v>512</v>
      </c>
      <c r="B3099" s="528"/>
      <c r="C3099" s="531" t="s">
        <v>5</v>
      </c>
      <c r="D3099" s="533" t="s">
        <v>513</v>
      </c>
      <c r="E3099" s="534"/>
      <c r="F3099" s="530"/>
      <c r="G3099" s="531" t="s">
        <v>11</v>
      </c>
      <c r="H3099" s="535" t="s">
        <v>514</v>
      </c>
      <c r="I3099" s="511"/>
      <c r="J3099" s="511"/>
      <c r="K3099" s="512"/>
      <c r="L3099" s="193"/>
      <c r="M3099" s="193"/>
      <c r="N3099" s="193"/>
      <c r="O3099" s="193"/>
      <c r="P3099" s="193"/>
      <c r="Q3099" s="193"/>
      <c r="R3099" s="193"/>
      <c r="S3099" s="193"/>
      <c r="T3099" s="193"/>
      <c r="U3099" s="193"/>
      <c r="V3099" s="193"/>
    </row>
    <row r="3100" spans="1:22" ht="12.75" customHeight="1">
      <c r="A3100" s="510"/>
      <c r="B3100" s="528"/>
      <c r="C3100" s="558"/>
      <c r="D3100" s="226" t="s">
        <v>515</v>
      </c>
      <c r="E3100" s="226" t="s">
        <v>516</v>
      </c>
      <c r="F3100" s="226" t="s">
        <v>517</v>
      </c>
      <c r="G3100" s="558"/>
      <c r="H3100" s="536"/>
      <c r="I3100" s="534"/>
      <c r="J3100" s="534"/>
      <c r="K3100" s="537"/>
      <c r="L3100" s="193"/>
      <c r="M3100" s="193"/>
      <c r="N3100" s="193"/>
      <c r="O3100" s="193"/>
      <c r="P3100" s="193"/>
      <c r="Q3100" s="193"/>
      <c r="R3100" s="193"/>
      <c r="S3100" s="193"/>
      <c r="T3100" s="193"/>
      <c r="U3100" s="193"/>
      <c r="V3100" s="193"/>
    </row>
    <row r="3101" spans="1:22" ht="12.75" customHeight="1">
      <c r="A3101" s="538" t="s">
        <v>545</v>
      </c>
      <c r="B3101" s="539"/>
      <c r="C3101" s="201">
        <v>7</v>
      </c>
      <c r="D3101" s="202"/>
      <c r="E3101" s="203"/>
      <c r="F3101" s="229"/>
      <c r="G3101" s="237">
        <f>C3101</f>
        <v>7</v>
      </c>
      <c r="H3101" s="206"/>
      <c r="I3101" s="206"/>
      <c r="J3101" s="206"/>
      <c r="K3101" s="207"/>
      <c r="L3101" s="193"/>
      <c r="M3101" s="193"/>
      <c r="N3101" s="193"/>
      <c r="O3101" s="193"/>
      <c r="P3101" s="193"/>
      <c r="Q3101" s="193"/>
      <c r="R3101" s="193"/>
      <c r="S3101" s="193"/>
      <c r="T3101" s="193"/>
      <c r="U3101" s="193"/>
      <c r="V3101" s="193"/>
    </row>
    <row r="3102" spans="1:22" ht="12.75" customHeight="1">
      <c r="A3102" s="538"/>
      <c r="B3102" s="539"/>
      <c r="C3102" s="201"/>
      <c r="D3102" s="202"/>
      <c r="E3102" s="203"/>
      <c r="F3102" s="229"/>
      <c r="G3102" s="237"/>
      <c r="H3102" s="206"/>
      <c r="I3102" s="206"/>
      <c r="J3102" s="206"/>
      <c r="K3102" s="207"/>
      <c r="L3102" s="193"/>
      <c r="M3102" s="193"/>
      <c r="N3102" s="193"/>
      <c r="O3102" s="193"/>
      <c r="P3102" s="193"/>
      <c r="Q3102" s="193"/>
      <c r="R3102" s="193"/>
      <c r="S3102" s="193"/>
      <c r="T3102" s="193"/>
      <c r="U3102" s="193"/>
      <c r="V3102" s="193"/>
    </row>
    <row r="3103" spans="1:22" ht="15" customHeight="1">
      <c r="A3103" s="540"/>
      <c r="B3103" s="559"/>
      <c r="C3103" s="209"/>
      <c r="D3103" s="239"/>
      <c r="E3103" s="239"/>
      <c r="F3103" s="239"/>
      <c r="G3103" s="237"/>
      <c r="K3103" s="207"/>
    </row>
    <row r="3104" spans="1:22" ht="12.75" customHeight="1" thickBot="1">
      <c r="A3104" s="541" t="s">
        <v>11</v>
      </c>
      <c r="B3104" s="534"/>
      <c r="C3104" s="534"/>
      <c r="D3104" s="534"/>
      <c r="E3104" s="534"/>
      <c r="F3104" s="530"/>
      <c r="G3104" s="253">
        <f>ROUNDUP((SUM(G3101:G3103)),2)</f>
        <v>7</v>
      </c>
      <c r="H3104" s="199"/>
      <c r="I3104" s="212"/>
      <c r="J3104" s="212"/>
      <c r="K3104" s="213"/>
      <c r="L3104" s="193"/>
      <c r="N3104" s="193"/>
      <c r="O3104" s="193"/>
      <c r="P3104" s="193"/>
      <c r="Q3104" s="193"/>
      <c r="R3104" s="193"/>
      <c r="S3104" s="193"/>
      <c r="T3104" s="193"/>
      <c r="U3104" s="193"/>
      <c r="V3104" s="193"/>
    </row>
    <row r="3105" spans="1:22" ht="12.75" customHeight="1" thickBot="1">
      <c r="A3105" s="542"/>
      <c r="B3105" s="543"/>
      <c r="C3105" s="543"/>
      <c r="D3105" s="543"/>
      <c r="E3105" s="543"/>
      <c r="F3105" s="543"/>
      <c r="G3105" s="543"/>
      <c r="H3105" s="543"/>
      <c r="I3105" s="543"/>
      <c r="J3105" s="543"/>
      <c r="K3105" s="544"/>
      <c r="L3105" s="193"/>
      <c r="M3105" s="193"/>
      <c r="N3105" s="193"/>
      <c r="O3105" s="193"/>
      <c r="P3105" s="193"/>
      <c r="Q3105" s="193"/>
      <c r="R3105" s="193"/>
      <c r="S3105" s="193"/>
      <c r="T3105" s="193"/>
      <c r="U3105" s="193"/>
      <c r="V3105" s="193"/>
    </row>
    <row r="3106" spans="1:22" ht="12.75" customHeight="1">
      <c r="A3106" s="214"/>
      <c r="B3106" s="215"/>
      <c r="C3106" s="215"/>
      <c r="D3106" s="215"/>
      <c r="E3106" s="215"/>
      <c r="F3106" s="215"/>
      <c r="G3106" s="215"/>
      <c r="H3106" s="215"/>
      <c r="I3106" s="215"/>
      <c r="J3106" s="215"/>
      <c r="K3106" s="216"/>
      <c r="L3106" s="193"/>
      <c r="M3106" s="193"/>
      <c r="N3106" s="193"/>
      <c r="O3106" s="193"/>
      <c r="P3106" s="193"/>
      <c r="Q3106" s="193"/>
      <c r="R3106" s="193"/>
      <c r="S3106" s="193"/>
      <c r="T3106" s="193"/>
      <c r="U3106" s="193"/>
      <c r="V3106" s="193"/>
    </row>
    <row r="3107" spans="1:22" ht="50.25" customHeight="1">
      <c r="A3107" s="545"/>
      <c r="B3107" s="546"/>
      <c r="C3107" s="546"/>
      <c r="D3107" s="546"/>
      <c r="E3107" s="546"/>
      <c r="F3107" s="546"/>
      <c r="G3107" s="546"/>
      <c r="H3107" s="546"/>
      <c r="I3107" s="546"/>
      <c r="J3107" s="193"/>
      <c r="K3107" s="217"/>
      <c r="L3107" s="193"/>
      <c r="M3107" s="193"/>
      <c r="N3107" s="193"/>
      <c r="O3107" s="193"/>
      <c r="P3107" s="193"/>
      <c r="Q3107" s="193"/>
      <c r="R3107" s="193"/>
      <c r="S3107" s="193"/>
      <c r="T3107" s="193"/>
      <c r="U3107" s="193"/>
      <c r="V3107" s="193"/>
    </row>
    <row r="3108" spans="1:22" ht="12.75" customHeight="1">
      <c r="A3108" s="547" t="s">
        <v>519</v>
      </c>
      <c r="B3108" s="546"/>
      <c r="C3108" s="546"/>
      <c r="D3108" s="219"/>
      <c r="E3108" s="219"/>
      <c r="F3108" s="548" t="s">
        <v>519</v>
      </c>
      <c r="G3108" s="546"/>
      <c r="H3108" s="546"/>
      <c r="I3108" s="219"/>
      <c r="J3108" s="193"/>
      <c r="K3108" s="217"/>
      <c r="L3108" s="193"/>
      <c r="M3108" s="193"/>
      <c r="N3108" s="193"/>
      <c r="O3108" s="193"/>
      <c r="P3108" s="193"/>
      <c r="Q3108" s="193"/>
      <c r="R3108" s="193"/>
      <c r="S3108" s="193"/>
      <c r="T3108" s="193"/>
      <c r="U3108" s="193"/>
      <c r="V3108" s="193"/>
    </row>
    <row r="3109" spans="1:22" ht="12.75" customHeight="1" thickBot="1">
      <c r="A3109" s="549" t="s">
        <v>520</v>
      </c>
      <c r="B3109" s="550"/>
      <c r="C3109" s="550"/>
      <c r="D3109" s="220"/>
      <c r="E3109" s="220"/>
      <c r="F3109" s="551" t="s">
        <v>520</v>
      </c>
      <c r="G3109" s="550"/>
      <c r="H3109" s="550"/>
      <c r="I3109" s="220"/>
      <c r="J3109" s="221"/>
      <c r="K3109" s="222"/>
      <c r="L3109" s="193"/>
      <c r="M3109" s="193"/>
      <c r="N3109" s="193"/>
      <c r="O3109" s="193"/>
      <c r="P3109" s="193"/>
      <c r="Q3109" s="193"/>
      <c r="R3109" s="193"/>
      <c r="S3109" s="193"/>
      <c r="T3109" s="193"/>
      <c r="U3109" s="193"/>
      <c r="V3109" s="193"/>
    </row>
    <row r="3110" spans="1:22" ht="12.75" customHeight="1">
      <c r="A3110" s="507" t="s">
        <v>508</v>
      </c>
      <c r="B3110" s="508"/>
      <c r="C3110" s="508"/>
      <c r="D3110" s="508"/>
      <c r="E3110" s="508"/>
      <c r="F3110" s="508"/>
      <c r="G3110" s="508"/>
      <c r="H3110" s="508"/>
      <c r="I3110" s="508"/>
      <c r="J3110" s="508"/>
      <c r="K3110" s="509"/>
      <c r="L3110" s="193"/>
      <c r="M3110" s="193"/>
      <c r="N3110" s="193"/>
      <c r="O3110" s="193"/>
      <c r="P3110" s="193"/>
      <c r="Q3110" s="193"/>
      <c r="R3110" s="193"/>
      <c r="S3110" s="193"/>
      <c r="T3110" s="193"/>
      <c r="U3110" s="193"/>
      <c r="V3110" s="193"/>
    </row>
    <row r="3111" spans="1:22" ht="12.75" customHeight="1" thickBot="1">
      <c r="A3111" s="510"/>
      <c r="B3111" s="511"/>
      <c r="C3111" s="511"/>
      <c r="D3111" s="511"/>
      <c r="E3111" s="511"/>
      <c r="F3111" s="511"/>
      <c r="G3111" s="511"/>
      <c r="H3111" s="511"/>
      <c r="I3111" s="511"/>
      <c r="J3111" s="511"/>
      <c r="K3111" s="512"/>
      <c r="L3111" s="193"/>
      <c r="M3111" s="193"/>
      <c r="N3111" s="193"/>
      <c r="O3111" s="193"/>
      <c r="P3111" s="193"/>
      <c r="Q3111" s="193"/>
      <c r="R3111" s="193"/>
      <c r="S3111" s="193"/>
      <c r="T3111" s="193"/>
      <c r="U3111" s="193"/>
      <c r="V3111" s="193"/>
    </row>
    <row r="3112" spans="1:22" ht="42" customHeight="1">
      <c r="A3112" s="195" t="s">
        <v>509</v>
      </c>
      <c r="B3112" s="513" t="str">
        <f>$B$3</f>
        <v>OPTIMIZACIÓN Y MEJORAMIENTO DE LOS SISTEMAS DE ACUEDUCTO EN EL ÁREA RURAL DEL MUNICIPIO DE TUNJA-BOYACÁ</v>
      </c>
      <c r="C3112" s="514"/>
      <c r="D3112" s="514"/>
      <c r="E3112" s="514"/>
      <c r="F3112" s="514"/>
      <c r="G3112" s="514"/>
      <c r="H3112" s="514"/>
      <c r="I3112" s="514"/>
      <c r="J3112" s="514"/>
      <c r="K3112" s="515"/>
      <c r="L3112" s="193"/>
      <c r="M3112" s="193"/>
      <c r="N3112" s="193"/>
      <c r="O3112" s="193"/>
      <c r="P3112" s="193"/>
      <c r="Q3112" s="193"/>
      <c r="R3112" s="193"/>
      <c r="S3112" s="193"/>
      <c r="T3112" s="193"/>
      <c r="U3112" s="193"/>
      <c r="V3112" s="193"/>
    </row>
    <row r="3113" spans="1:22" ht="12.75" customHeight="1">
      <c r="A3113" s="516" t="s">
        <v>510</v>
      </c>
      <c r="B3113" s="517"/>
      <c r="C3113" s="518"/>
      <c r="D3113" s="519"/>
      <c r="E3113" s="519"/>
      <c r="F3113" s="517"/>
      <c r="G3113" s="520" t="s">
        <v>511</v>
      </c>
      <c r="H3113" s="517"/>
      <c r="I3113" s="520"/>
      <c r="J3113" s="519"/>
      <c r="K3113" s="521"/>
      <c r="L3113" s="193"/>
      <c r="M3113" s="193"/>
      <c r="N3113" s="193"/>
      <c r="O3113" s="193"/>
      <c r="P3113" s="193"/>
      <c r="Q3113" s="193"/>
      <c r="R3113" s="193"/>
      <c r="S3113" s="193"/>
      <c r="T3113" s="193"/>
      <c r="U3113" s="193"/>
      <c r="V3113" s="193"/>
    </row>
    <row r="3114" spans="1:22" ht="39.75" customHeight="1" thickBot="1">
      <c r="A3114" s="196" t="s">
        <v>8</v>
      </c>
      <c r="B3114" s="522" t="s">
        <v>50</v>
      </c>
      <c r="C3114" s="523"/>
      <c r="D3114" s="524" t="s">
        <v>10</v>
      </c>
      <c r="E3114" s="525"/>
      <c r="F3114" s="523"/>
      <c r="G3114" s="526" t="s">
        <v>298</v>
      </c>
      <c r="H3114" s="525"/>
      <c r="I3114" s="525"/>
      <c r="J3114" s="197" t="s">
        <v>9</v>
      </c>
      <c r="K3114" s="198" t="s">
        <v>9</v>
      </c>
      <c r="L3114" s="193"/>
      <c r="M3114" s="193"/>
      <c r="N3114" s="193"/>
      <c r="O3114" s="193"/>
      <c r="P3114" s="193"/>
      <c r="Q3114" s="193"/>
      <c r="R3114" s="193"/>
      <c r="S3114" s="193"/>
      <c r="T3114" s="193"/>
      <c r="U3114" s="193"/>
      <c r="V3114" s="193"/>
    </row>
    <row r="3115" spans="1:22" ht="12.75" customHeight="1">
      <c r="A3115" s="527" t="s">
        <v>512</v>
      </c>
      <c r="B3115" s="528"/>
      <c r="C3115" s="531" t="s">
        <v>5</v>
      </c>
      <c r="D3115" s="533" t="s">
        <v>513</v>
      </c>
      <c r="E3115" s="534"/>
      <c r="F3115" s="530"/>
      <c r="G3115" s="531" t="s">
        <v>11</v>
      </c>
      <c r="H3115" s="535" t="s">
        <v>514</v>
      </c>
      <c r="I3115" s="511"/>
      <c r="J3115" s="511"/>
      <c r="K3115" s="512"/>
      <c r="L3115" s="193"/>
      <c r="M3115" s="193"/>
      <c r="N3115" s="193"/>
      <c r="O3115" s="193"/>
      <c r="P3115" s="193"/>
      <c r="Q3115" s="193"/>
      <c r="R3115" s="193"/>
      <c r="S3115" s="193"/>
      <c r="T3115" s="193"/>
      <c r="U3115" s="193"/>
      <c r="V3115" s="193"/>
    </row>
    <row r="3116" spans="1:22" ht="12.75" customHeight="1">
      <c r="A3116" s="510"/>
      <c r="B3116" s="528"/>
      <c r="C3116" s="558"/>
      <c r="D3116" s="226" t="s">
        <v>515</v>
      </c>
      <c r="E3116" s="226" t="s">
        <v>516</v>
      </c>
      <c r="F3116" s="226" t="s">
        <v>517</v>
      </c>
      <c r="G3116" s="558"/>
      <c r="H3116" s="536"/>
      <c r="I3116" s="534"/>
      <c r="J3116" s="534"/>
      <c r="K3116" s="537"/>
      <c r="L3116" s="193"/>
      <c r="M3116" s="193"/>
      <c r="N3116" s="193"/>
      <c r="O3116" s="193"/>
      <c r="P3116" s="193"/>
      <c r="Q3116" s="193"/>
      <c r="R3116" s="193"/>
      <c r="S3116" s="193"/>
      <c r="T3116" s="193"/>
      <c r="U3116" s="193"/>
      <c r="V3116" s="193"/>
    </row>
    <row r="3117" spans="1:22" ht="12.75" customHeight="1">
      <c r="A3117" s="538" t="s">
        <v>603</v>
      </c>
      <c r="B3117" s="539"/>
      <c r="C3117" s="201">
        <v>4</v>
      </c>
      <c r="D3117" s="202"/>
      <c r="E3117" s="203"/>
      <c r="F3117" s="229"/>
      <c r="G3117" s="237">
        <f>C3117</f>
        <v>4</v>
      </c>
      <c r="H3117" s="206"/>
      <c r="I3117" s="206"/>
      <c r="J3117" s="206"/>
      <c r="K3117" s="207"/>
      <c r="L3117" s="193"/>
      <c r="M3117" s="193"/>
      <c r="N3117" s="193"/>
      <c r="O3117" s="193"/>
      <c r="P3117" s="193"/>
      <c r="Q3117" s="193"/>
      <c r="R3117" s="193"/>
      <c r="S3117" s="193"/>
      <c r="T3117" s="193"/>
      <c r="U3117" s="193"/>
      <c r="V3117" s="193"/>
    </row>
    <row r="3118" spans="1:22" ht="12.75" customHeight="1">
      <c r="A3118" s="538"/>
      <c r="B3118" s="539"/>
      <c r="C3118" s="201"/>
      <c r="D3118" s="202"/>
      <c r="E3118" s="203"/>
      <c r="F3118" s="229"/>
      <c r="G3118" s="237"/>
      <c r="H3118" s="206"/>
      <c r="I3118" s="206"/>
      <c r="J3118" s="206"/>
      <c r="K3118" s="207"/>
      <c r="L3118" s="193"/>
      <c r="M3118" s="193"/>
      <c r="N3118" s="193"/>
      <c r="O3118" s="193"/>
      <c r="P3118" s="193"/>
      <c r="Q3118" s="193"/>
      <c r="R3118" s="193"/>
      <c r="S3118" s="193"/>
      <c r="T3118" s="193"/>
      <c r="U3118" s="193"/>
      <c r="V3118" s="193"/>
    </row>
    <row r="3119" spans="1:22" ht="15" customHeight="1">
      <c r="A3119" s="540"/>
      <c r="B3119" s="559"/>
      <c r="C3119" s="209"/>
      <c r="D3119" s="239"/>
      <c r="E3119" s="239"/>
      <c r="F3119" s="239"/>
      <c r="G3119" s="237"/>
      <c r="K3119" s="207"/>
    </row>
    <row r="3120" spans="1:22" ht="12.75" customHeight="1" thickBot="1">
      <c r="A3120" s="541" t="s">
        <v>11</v>
      </c>
      <c r="B3120" s="534"/>
      <c r="C3120" s="534"/>
      <c r="D3120" s="534"/>
      <c r="E3120" s="534"/>
      <c r="F3120" s="530"/>
      <c r="G3120" s="253">
        <f>ROUNDUP((SUM(G3117:G3119)),2)</f>
        <v>4</v>
      </c>
      <c r="H3120" s="199"/>
      <c r="I3120" s="212"/>
      <c r="J3120" s="212"/>
      <c r="K3120" s="213"/>
      <c r="L3120" s="193"/>
      <c r="N3120" s="193"/>
      <c r="O3120" s="193"/>
      <c r="P3120" s="193"/>
      <c r="Q3120" s="193"/>
      <c r="R3120" s="193"/>
      <c r="S3120" s="193"/>
      <c r="T3120" s="193"/>
      <c r="U3120" s="193"/>
      <c r="V3120" s="193"/>
    </row>
    <row r="3121" spans="1:22" ht="12.75" customHeight="1" thickBot="1">
      <c r="A3121" s="542"/>
      <c r="B3121" s="543"/>
      <c r="C3121" s="543"/>
      <c r="D3121" s="543"/>
      <c r="E3121" s="543"/>
      <c r="F3121" s="543"/>
      <c r="G3121" s="543"/>
      <c r="H3121" s="543"/>
      <c r="I3121" s="543"/>
      <c r="J3121" s="543"/>
      <c r="K3121" s="544"/>
      <c r="L3121" s="193"/>
      <c r="M3121" s="193"/>
      <c r="N3121" s="193"/>
      <c r="O3121" s="193"/>
      <c r="P3121" s="193"/>
      <c r="Q3121" s="193"/>
      <c r="R3121" s="193"/>
      <c r="S3121" s="193"/>
      <c r="T3121" s="193"/>
      <c r="U3121" s="193"/>
      <c r="V3121" s="193"/>
    </row>
    <row r="3122" spans="1:22" ht="12.75" customHeight="1">
      <c r="A3122" s="214"/>
      <c r="B3122" s="215"/>
      <c r="C3122" s="215"/>
      <c r="D3122" s="215"/>
      <c r="E3122" s="215"/>
      <c r="F3122" s="215"/>
      <c r="G3122" s="215"/>
      <c r="H3122" s="215"/>
      <c r="I3122" s="215"/>
      <c r="J3122" s="215"/>
      <c r="K3122" s="216"/>
      <c r="L3122" s="193"/>
      <c r="M3122" s="193"/>
      <c r="N3122" s="193"/>
      <c r="O3122" s="193"/>
      <c r="P3122" s="193"/>
      <c r="Q3122" s="193"/>
      <c r="R3122" s="193"/>
      <c r="S3122" s="193"/>
      <c r="T3122" s="193"/>
      <c r="U3122" s="193"/>
      <c r="V3122" s="193"/>
    </row>
    <row r="3123" spans="1:22" ht="50.25" customHeight="1">
      <c r="A3123" s="545"/>
      <c r="B3123" s="546"/>
      <c r="C3123" s="546"/>
      <c r="D3123" s="546"/>
      <c r="E3123" s="546"/>
      <c r="F3123" s="546"/>
      <c r="G3123" s="546"/>
      <c r="H3123" s="546"/>
      <c r="I3123" s="546"/>
      <c r="J3123" s="193"/>
      <c r="K3123" s="217"/>
      <c r="L3123" s="193"/>
      <c r="M3123" s="193"/>
      <c r="N3123" s="193"/>
      <c r="O3123" s="193"/>
      <c r="P3123" s="193"/>
      <c r="Q3123" s="193"/>
      <c r="R3123" s="193"/>
      <c r="S3123" s="193"/>
      <c r="T3123" s="193"/>
      <c r="U3123" s="193"/>
      <c r="V3123" s="193"/>
    </row>
    <row r="3124" spans="1:22" ht="12.75" customHeight="1">
      <c r="A3124" s="547" t="s">
        <v>519</v>
      </c>
      <c r="B3124" s="546"/>
      <c r="C3124" s="546"/>
      <c r="D3124" s="219"/>
      <c r="E3124" s="219"/>
      <c r="F3124" s="548" t="s">
        <v>519</v>
      </c>
      <c r="G3124" s="546"/>
      <c r="H3124" s="546"/>
      <c r="I3124" s="219"/>
      <c r="J3124" s="193"/>
      <c r="K3124" s="217"/>
      <c r="L3124" s="193"/>
      <c r="M3124" s="193"/>
      <c r="N3124" s="193"/>
      <c r="O3124" s="193"/>
      <c r="P3124" s="193"/>
      <c r="Q3124" s="193"/>
      <c r="R3124" s="193"/>
      <c r="S3124" s="193"/>
      <c r="T3124" s="193"/>
      <c r="U3124" s="193"/>
      <c r="V3124" s="193"/>
    </row>
    <row r="3125" spans="1:22" ht="12.6" customHeight="1" thickBot="1">
      <c r="A3125" s="549" t="s">
        <v>520</v>
      </c>
      <c r="B3125" s="550"/>
      <c r="C3125" s="550"/>
      <c r="D3125" s="220"/>
      <c r="E3125" s="220"/>
      <c r="F3125" s="551" t="s">
        <v>520</v>
      </c>
      <c r="G3125" s="550"/>
      <c r="H3125" s="550"/>
      <c r="I3125" s="220"/>
      <c r="J3125" s="221"/>
      <c r="K3125" s="222"/>
      <c r="L3125" s="193"/>
      <c r="M3125" s="193"/>
      <c r="N3125" s="193"/>
      <c r="O3125" s="193"/>
      <c r="P3125" s="193"/>
      <c r="Q3125" s="193"/>
      <c r="R3125" s="193"/>
      <c r="S3125" s="193"/>
      <c r="T3125" s="193"/>
      <c r="U3125" s="193"/>
      <c r="V3125" s="193"/>
    </row>
    <row r="3126" spans="1:22" ht="12.75" customHeight="1">
      <c r="A3126" s="507" t="s">
        <v>508</v>
      </c>
      <c r="B3126" s="508"/>
      <c r="C3126" s="508"/>
      <c r="D3126" s="508"/>
      <c r="E3126" s="508"/>
      <c r="F3126" s="508"/>
      <c r="G3126" s="508"/>
      <c r="H3126" s="508"/>
      <c r="I3126" s="508"/>
      <c r="J3126" s="508"/>
      <c r="K3126" s="509"/>
      <c r="L3126" s="193"/>
      <c r="M3126" s="193"/>
      <c r="N3126" s="193"/>
      <c r="O3126" s="193"/>
      <c r="P3126" s="193"/>
      <c r="Q3126" s="193"/>
      <c r="R3126" s="193"/>
      <c r="S3126" s="193"/>
      <c r="T3126" s="193"/>
      <c r="U3126" s="193"/>
      <c r="V3126" s="193"/>
    </row>
    <row r="3127" spans="1:22" ht="12.75" customHeight="1" thickBot="1">
      <c r="A3127" s="510"/>
      <c r="B3127" s="511"/>
      <c r="C3127" s="511"/>
      <c r="D3127" s="511"/>
      <c r="E3127" s="511"/>
      <c r="F3127" s="511"/>
      <c r="G3127" s="511"/>
      <c r="H3127" s="511"/>
      <c r="I3127" s="511"/>
      <c r="J3127" s="511"/>
      <c r="K3127" s="512"/>
      <c r="L3127" s="193"/>
      <c r="M3127" s="193"/>
      <c r="N3127" s="193"/>
      <c r="O3127" s="193"/>
      <c r="P3127" s="193"/>
      <c r="Q3127" s="193"/>
      <c r="R3127" s="193"/>
      <c r="S3127" s="193"/>
      <c r="T3127" s="193"/>
      <c r="U3127" s="193"/>
      <c r="V3127" s="193"/>
    </row>
    <row r="3128" spans="1:22" ht="42" customHeight="1">
      <c r="A3128" s="195" t="s">
        <v>509</v>
      </c>
      <c r="B3128" s="513" t="str">
        <f>$B$3</f>
        <v>OPTIMIZACIÓN Y MEJORAMIENTO DE LOS SISTEMAS DE ACUEDUCTO EN EL ÁREA RURAL DEL MUNICIPIO DE TUNJA-BOYACÁ</v>
      </c>
      <c r="C3128" s="514"/>
      <c r="D3128" s="514"/>
      <c r="E3128" s="514"/>
      <c r="F3128" s="514"/>
      <c r="G3128" s="514"/>
      <c r="H3128" s="514"/>
      <c r="I3128" s="514"/>
      <c r="J3128" s="514"/>
      <c r="K3128" s="515"/>
      <c r="L3128" s="193"/>
      <c r="M3128" s="193"/>
      <c r="N3128" s="193"/>
      <c r="O3128" s="193"/>
      <c r="P3128" s="193"/>
      <c r="Q3128" s="193"/>
      <c r="R3128" s="193"/>
      <c r="S3128" s="193"/>
      <c r="T3128" s="193"/>
      <c r="U3128" s="193"/>
      <c r="V3128" s="193"/>
    </row>
    <row r="3129" spans="1:22" ht="12.75" customHeight="1">
      <c r="A3129" s="516" t="s">
        <v>510</v>
      </c>
      <c r="B3129" s="517"/>
      <c r="C3129" s="518"/>
      <c r="D3129" s="519"/>
      <c r="E3129" s="519"/>
      <c r="F3129" s="517"/>
      <c r="G3129" s="520" t="s">
        <v>511</v>
      </c>
      <c r="H3129" s="517"/>
      <c r="I3129" s="520"/>
      <c r="J3129" s="519"/>
      <c r="K3129" s="521"/>
      <c r="L3129" s="193"/>
      <c r="M3129" s="193"/>
      <c r="N3129" s="193"/>
      <c r="O3129" s="193"/>
      <c r="P3129" s="193"/>
      <c r="Q3129" s="193"/>
      <c r="R3129" s="193"/>
      <c r="S3129" s="193"/>
      <c r="T3129" s="193"/>
      <c r="U3129" s="193"/>
      <c r="V3129" s="193"/>
    </row>
    <row r="3130" spans="1:22" ht="39.75" customHeight="1" thickBot="1">
      <c r="A3130" s="196" t="s">
        <v>8</v>
      </c>
      <c r="B3130" s="522" t="s">
        <v>470</v>
      </c>
      <c r="C3130" s="523"/>
      <c r="D3130" s="524" t="s">
        <v>10</v>
      </c>
      <c r="E3130" s="525"/>
      <c r="F3130" s="523"/>
      <c r="G3130" s="526" t="s">
        <v>300</v>
      </c>
      <c r="H3130" s="525"/>
      <c r="I3130" s="525"/>
      <c r="J3130" s="197" t="s">
        <v>9</v>
      </c>
      <c r="K3130" s="198" t="s">
        <v>9</v>
      </c>
      <c r="L3130" s="193"/>
      <c r="M3130" s="193"/>
      <c r="N3130" s="193"/>
      <c r="O3130" s="193"/>
      <c r="P3130" s="193"/>
      <c r="Q3130" s="193"/>
      <c r="R3130" s="193"/>
      <c r="S3130" s="193"/>
      <c r="T3130" s="193"/>
      <c r="U3130" s="193"/>
      <c r="V3130" s="193"/>
    </row>
    <row r="3131" spans="1:22" ht="12.75" customHeight="1">
      <c r="A3131" s="527" t="s">
        <v>512</v>
      </c>
      <c r="B3131" s="528"/>
      <c r="C3131" s="531" t="s">
        <v>5</v>
      </c>
      <c r="D3131" s="533" t="s">
        <v>513</v>
      </c>
      <c r="E3131" s="534"/>
      <c r="F3131" s="530"/>
      <c r="G3131" s="531" t="s">
        <v>11</v>
      </c>
      <c r="H3131" s="535" t="s">
        <v>514</v>
      </c>
      <c r="I3131" s="511"/>
      <c r="J3131" s="511"/>
      <c r="K3131" s="512"/>
      <c r="L3131" s="193"/>
      <c r="M3131" s="193"/>
      <c r="N3131" s="193"/>
      <c r="O3131" s="193"/>
      <c r="P3131" s="193"/>
      <c r="Q3131" s="193"/>
      <c r="R3131" s="193"/>
      <c r="S3131" s="193"/>
      <c r="T3131" s="193"/>
      <c r="U3131" s="193"/>
      <c r="V3131" s="193"/>
    </row>
    <row r="3132" spans="1:22" ht="12.75" customHeight="1">
      <c r="A3132" s="510"/>
      <c r="B3132" s="528"/>
      <c r="C3132" s="558"/>
      <c r="D3132" s="226" t="s">
        <v>515</v>
      </c>
      <c r="E3132" s="226" t="s">
        <v>516</v>
      </c>
      <c r="F3132" s="226" t="s">
        <v>517</v>
      </c>
      <c r="G3132" s="558"/>
      <c r="H3132" s="536"/>
      <c r="I3132" s="534"/>
      <c r="J3132" s="534"/>
      <c r="K3132" s="537"/>
      <c r="L3132" s="193"/>
      <c r="M3132" s="193"/>
      <c r="N3132" s="193"/>
      <c r="O3132" s="193"/>
      <c r="P3132" s="193"/>
      <c r="Q3132" s="193"/>
      <c r="R3132" s="193"/>
      <c r="S3132" s="193"/>
      <c r="T3132" s="193"/>
      <c r="U3132" s="193"/>
      <c r="V3132" s="193"/>
    </row>
    <row r="3133" spans="1:22" ht="12.75" customHeight="1">
      <c r="A3133" s="538" t="s">
        <v>564</v>
      </c>
      <c r="B3133" s="539"/>
      <c r="C3133" s="201">
        <v>1</v>
      </c>
      <c r="D3133" s="202"/>
      <c r="E3133" s="203"/>
      <c r="F3133" s="229"/>
      <c r="G3133" s="237">
        <f>C3133</f>
        <v>1</v>
      </c>
      <c r="H3133" s="206"/>
      <c r="I3133" s="206"/>
      <c r="J3133" s="206"/>
      <c r="K3133" s="207"/>
      <c r="L3133" s="193"/>
      <c r="M3133" s="193"/>
      <c r="N3133" s="193"/>
      <c r="O3133" s="193"/>
      <c r="P3133" s="193"/>
      <c r="Q3133" s="193"/>
      <c r="R3133" s="193"/>
      <c r="S3133" s="193"/>
      <c r="T3133" s="193"/>
      <c r="U3133" s="193"/>
      <c r="V3133" s="193"/>
    </row>
    <row r="3134" spans="1:22" ht="12.75" customHeight="1">
      <c r="A3134" s="538"/>
      <c r="B3134" s="539"/>
      <c r="C3134" s="201"/>
      <c r="D3134" s="202"/>
      <c r="E3134" s="203"/>
      <c r="F3134" s="229"/>
      <c r="G3134" s="237"/>
      <c r="H3134" s="206"/>
      <c r="I3134" s="206"/>
      <c r="J3134" s="206"/>
      <c r="K3134" s="207"/>
      <c r="L3134" s="193"/>
      <c r="M3134" s="193"/>
      <c r="N3134" s="193"/>
      <c r="O3134" s="193"/>
      <c r="P3134" s="193"/>
      <c r="Q3134" s="193"/>
      <c r="R3134" s="193"/>
      <c r="S3134" s="193"/>
      <c r="T3134" s="193"/>
      <c r="U3134" s="193"/>
      <c r="V3134" s="193"/>
    </row>
    <row r="3135" spans="1:22" ht="15" customHeight="1">
      <c r="A3135" s="540"/>
      <c r="B3135" s="559"/>
      <c r="C3135" s="209"/>
      <c r="D3135" s="239"/>
      <c r="E3135" s="239"/>
      <c r="F3135" s="239"/>
      <c r="G3135" s="237"/>
      <c r="K3135" s="207"/>
    </row>
    <row r="3136" spans="1:22" ht="12.75" customHeight="1" thickBot="1">
      <c r="A3136" s="541" t="s">
        <v>11</v>
      </c>
      <c r="B3136" s="534"/>
      <c r="C3136" s="534"/>
      <c r="D3136" s="534"/>
      <c r="E3136" s="534"/>
      <c r="F3136" s="530"/>
      <c r="G3136" s="253">
        <f>ROUNDUP((SUM(G3133:G3135)),2)</f>
        <v>1</v>
      </c>
      <c r="H3136" s="199"/>
      <c r="I3136" s="212"/>
      <c r="J3136" s="212"/>
      <c r="K3136" s="213"/>
      <c r="L3136" s="193"/>
      <c r="N3136" s="193"/>
      <c r="O3136" s="193"/>
      <c r="P3136" s="193"/>
      <c r="Q3136" s="193"/>
      <c r="R3136" s="193"/>
      <c r="S3136" s="193"/>
      <c r="T3136" s="193"/>
      <c r="U3136" s="193"/>
      <c r="V3136" s="193"/>
    </row>
    <row r="3137" spans="1:22" ht="12.75" customHeight="1" thickBot="1">
      <c r="A3137" s="542"/>
      <c r="B3137" s="543"/>
      <c r="C3137" s="543"/>
      <c r="D3137" s="543"/>
      <c r="E3137" s="543"/>
      <c r="F3137" s="543"/>
      <c r="G3137" s="543"/>
      <c r="H3137" s="543"/>
      <c r="I3137" s="543"/>
      <c r="J3137" s="543"/>
      <c r="K3137" s="544"/>
      <c r="L3137" s="193"/>
      <c r="M3137" s="193"/>
      <c r="N3137" s="193"/>
      <c r="O3137" s="193"/>
      <c r="P3137" s="193"/>
      <c r="Q3137" s="193"/>
      <c r="R3137" s="193"/>
      <c r="S3137" s="193"/>
      <c r="T3137" s="193"/>
      <c r="U3137" s="193"/>
      <c r="V3137" s="193"/>
    </row>
    <row r="3138" spans="1:22" ht="12.75" customHeight="1">
      <c r="A3138" s="214"/>
      <c r="B3138" s="215"/>
      <c r="C3138" s="215"/>
      <c r="D3138" s="215"/>
      <c r="E3138" s="215"/>
      <c r="F3138" s="215"/>
      <c r="G3138" s="215"/>
      <c r="H3138" s="215"/>
      <c r="I3138" s="215"/>
      <c r="J3138" s="215"/>
      <c r="K3138" s="216"/>
      <c r="L3138" s="193"/>
      <c r="M3138" s="193"/>
      <c r="N3138" s="193"/>
      <c r="O3138" s="193"/>
      <c r="P3138" s="193"/>
      <c r="Q3138" s="193"/>
      <c r="R3138" s="193"/>
      <c r="S3138" s="193"/>
      <c r="T3138" s="193"/>
      <c r="U3138" s="193"/>
      <c r="V3138" s="193"/>
    </row>
    <row r="3139" spans="1:22" ht="50.25" customHeight="1">
      <c r="A3139" s="545"/>
      <c r="B3139" s="546"/>
      <c r="C3139" s="546"/>
      <c r="D3139" s="546"/>
      <c r="E3139" s="546"/>
      <c r="F3139" s="546"/>
      <c r="G3139" s="546"/>
      <c r="H3139" s="546"/>
      <c r="I3139" s="546"/>
      <c r="J3139" s="193"/>
      <c r="K3139" s="217"/>
      <c r="L3139" s="193"/>
      <c r="M3139" s="193"/>
      <c r="N3139" s="193"/>
      <c r="O3139" s="193"/>
      <c r="P3139" s="193"/>
      <c r="Q3139" s="193"/>
      <c r="R3139" s="193"/>
      <c r="S3139" s="193"/>
      <c r="T3139" s="193"/>
      <c r="U3139" s="193"/>
      <c r="V3139" s="193"/>
    </row>
    <row r="3140" spans="1:22" ht="12.75" customHeight="1">
      <c r="A3140" s="547" t="s">
        <v>519</v>
      </c>
      <c r="B3140" s="546"/>
      <c r="C3140" s="546"/>
      <c r="D3140" s="219"/>
      <c r="E3140" s="219"/>
      <c r="F3140" s="548" t="s">
        <v>519</v>
      </c>
      <c r="G3140" s="546"/>
      <c r="H3140" s="546"/>
      <c r="I3140" s="219"/>
      <c r="J3140" s="193"/>
      <c r="K3140" s="217"/>
      <c r="L3140" s="193"/>
      <c r="M3140" s="193"/>
      <c r="N3140" s="193"/>
      <c r="O3140" s="193"/>
      <c r="P3140" s="193"/>
      <c r="Q3140" s="193"/>
      <c r="R3140" s="193"/>
      <c r="S3140" s="193"/>
      <c r="T3140" s="193"/>
      <c r="U3140" s="193"/>
      <c r="V3140" s="193"/>
    </row>
    <row r="3141" spans="1:22" ht="12.6" customHeight="1" thickBot="1">
      <c r="A3141" s="549" t="s">
        <v>520</v>
      </c>
      <c r="B3141" s="550"/>
      <c r="C3141" s="550"/>
      <c r="D3141" s="220"/>
      <c r="E3141" s="220"/>
      <c r="F3141" s="551" t="s">
        <v>520</v>
      </c>
      <c r="G3141" s="550"/>
      <c r="H3141" s="550"/>
      <c r="I3141" s="220"/>
      <c r="J3141" s="221"/>
      <c r="K3141" s="222"/>
      <c r="L3141" s="193"/>
      <c r="M3141" s="193"/>
      <c r="N3141" s="193"/>
      <c r="O3141" s="193"/>
      <c r="P3141" s="193"/>
      <c r="Q3141" s="193"/>
      <c r="R3141" s="193"/>
      <c r="S3141" s="193"/>
      <c r="T3141" s="193"/>
      <c r="U3141" s="193"/>
      <c r="V3141" s="193"/>
    </row>
    <row r="3142" spans="1:22" ht="12.75" customHeight="1">
      <c r="A3142" s="507" t="s">
        <v>508</v>
      </c>
      <c r="B3142" s="508"/>
      <c r="C3142" s="508"/>
      <c r="D3142" s="508"/>
      <c r="E3142" s="508"/>
      <c r="F3142" s="508"/>
      <c r="G3142" s="508"/>
      <c r="H3142" s="508"/>
      <c r="I3142" s="508"/>
      <c r="J3142" s="508"/>
      <c r="K3142" s="509"/>
      <c r="L3142" s="193"/>
      <c r="M3142" s="193"/>
      <c r="N3142" s="193"/>
      <c r="O3142" s="193"/>
      <c r="P3142" s="193"/>
      <c r="Q3142" s="193"/>
      <c r="R3142" s="193"/>
      <c r="S3142" s="193"/>
      <c r="T3142" s="193"/>
      <c r="U3142" s="193"/>
      <c r="V3142" s="193"/>
    </row>
    <row r="3143" spans="1:22" ht="12.75" customHeight="1" thickBot="1">
      <c r="A3143" s="510"/>
      <c r="B3143" s="511"/>
      <c r="C3143" s="511"/>
      <c r="D3143" s="511"/>
      <c r="E3143" s="511"/>
      <c r="F3143" s="511"/>
      <c r="G3143" s="511"/>
      <c r="H3143" s="511"/>
      <c r="I3143" s="511"/>
      <c r="J3143" s="511"/>
      <c r="K3143" s="512"/>
      <c r="L3143" s="193"/>
      <c r="M3143" s="193"/>
      <c r="N3143" s="193"/>
      <c r="O3143" s="193"/>
      <c r="P3143" s="193"/>
      <c r="Q3143" s="193"/>
      <c r="R3143" s="193"/>
      <c r="S3143" s="193"/>
      <c r="T3143" s="193"/>
      <c r="U3143" s="193"/>
      <c r="V3143" s="193"/>
    </row>
    <row r="3144" spans="1:22" ht="42" customHeight="1">
      <c r="A3144" s="195" t="s">
        <v>509</v>
      </c>
      <c r="B3144" s="513" t="str">
        <f>$B$3</f>
        <v>OPTIMIZACIÓN Y MEJORAMIENTO DE LOS SISTEMAS DE ACUEDUCTO EN EL ÁREA RURAL DEL MUNICIPIO DE TUNJA-BOYACÁ</v>
      </c>
      <c r="C3144" s="514"/>
      <c r="D3144" s="514"/>
      <c r="E3144" s="514"/>
      <c r="F3144" s="514"/>
      <c r="G3144" s="514"/>
      <c r="H3144" s="514"/>
      <c r="I3144" s="514"/>
      <c r="J3144" s="514"/>
      <c r="K3144" s="515"/>
      <c r="L3144" s="193"/>
      <c r="M3144" s="193"/>
      <c r="N3144" s="193"/>
      <c r="O3144" s="193"/>
      <c r="P3144" s="193"/>
      <c r="Q3144" s="193"/>
      <c r="R3144" s="193"/>
      <c r="S3144" s="193"/>
      <c r="T3144" s="193"/>
      <c r="U3144" s="193"/>
      <c r="V3144" s="193"/>
    </row>
    <row r="3145" spans="1:22" ht="12.75" customHeight="1">
      <c r="A3145" s="516" t="s">
        <v>510</v>
      </c>
      <c r="B3145" s="517"/>
      <c r="C3145" s="518"/>
      <c r="D3145" s="519"/>
      <c r="E3145" s="519"/>
      <c r="F3145" s="517"/>
      <c r="G3145" s="520" t="s">
        <v>511</v>
      </c>
      <c r="H3145" s="517"/>
      <c r="I3145" s="520"/>
      <c r="J3145" s="519"/>
      <c r="K3145" s="521"/>
      <c r="L3145" s="193"/>
      <c r="M3145" s="193"/>
      <c r="N3145" s="193"/>
      <c r="O3145" s="193"/>
      <c r="P3145" s="193"/>
      <c r="Q3145" s="193"/>
      <c r="R3145" s="193"/>
      <c r="S3145" s="193"/>
      <c r="T3145" s="193"/>
      <c r="U3145" s="193"/>
      <c r="V3145" s="193"/>
    </row>
    <row r="3146" spans="1:22" ht="39.75" customHeight="1" thickBot="1">
      <c r="A3146" s="196" t="s">
        <v>8</v>
      </c>
      <c r="B3146" s="522" t="s">
        <v>471</v>
      </c>
      <c r="C3146" s="523"/>
      <c r="D3146" s="524" t="s">
        <v>10</v>
      </c>
      <c r="E3146" s="525"/>
      <c r="F3146" s="523"/>
      <c r="G3146" s="526" t="s">
        <v>332</v>
      </c>
      <c r="H3146" s="525"/>
      <c r="I3146" s="525"/>
      <c r="J3146" s="197" t="s">
        <v>9</v>
      </c>
      <c r="K3146" s="198" t="s">
        <v>9</v>
      </c>
      <c r="L3146" s="193"/>
      <c r="M3146" s="193"/>
      <c r="N3146" s="193"/>
      <c r="O3146" s="193"/>
      <c r="P3146" s="193"/>
      <c r="Q3146" s="193"/>
      <c r="R3146" s="193"/>
      <c r="S3146" s="193"/>
      <c r="T3146" s="193"/>
      <c r="U3146" s="193"/>
      <c r="V3146" s="193"/>
    </row>
    <row r="3147" spans="1:22" ht="12.75" customHeight="1">
      <c r="A3147" s="527" t="s">
        <v>512</v>
      </c>
      <c r="B3147" s="528"/>
      <c r="C3147" s="531" t="s">
        <v>5</v>
      </c>
      <c r="D3147" s="533" t="s">
        <v>513</v>
      </c>
      <c r="E3147" s="534"/>
      <c r="F3147" s="530"/>
      <c r="G3147" s="531" t="s">
        <v>11</v>
      </c>
      <c r="H3147" s="535" t="s">
        <v>514</v>
      </c>
      <c r="I3147" s="511"/>
      <c r="J3147" s="511"/>
      <c r="K3147" s="512"/>
      <c r="L3147" s="193"/>
      <c r="M3147" s="193"/>
      <c r="N3147" s="193"/>
      <c r="O3147" s="193"/>
      <c r="P3147" s="193"/>
      <c r="Q3147" s="193"/>
      <c r="R3147" s="193"/>
      <c r="S3147" s="193"/>
      <c r="T3147" s="193"/>
      <c r="U3147" s="193"/>
      <c r="V3147" s="193"/>
    </row>
    <row r="3148" spans="1:22" ht="12.75" customHeight="1">
      <c r="A3148" s="510"/>
      <c r="B3148" s="528"/>
      <c r="C3148" s="558"/>
      <c r="D3148" s="226" t="s">
        <v>515</v>
      </c>
      <c r="E3148" s="226" t="s">
        <v>516</v>
      </c>
      <c r="F3148" s="226" t="s">
        <v>517</v>
      </c>
      <c r="G3148" s="558"/>
      <c r="H3148" s="536"/>
      <c r="I3148" s="534"/>
      <c r="J3148" s="534"/>
      <c r="K3148" s="537"/>
      <c r="L3148" s="193"/>
      <c r="M3148" s="193"/>
      <c r="N3148" s="193"/>
      <c r="O3148" s="193"/>
      <c r="P3148" s="193"/>
      <c r="Q3148" s="193"/>
      <c r="R3148" s="193"/>
      <c r="S3148" s="193"/>
      <c r="T3148" s="193"/>
      <c r="U3148" s="193"/>
      <c r="V3148" s="193"/>
    </row>
    <row r="3149" spans="1:22" ht="12.75" customHeight="1">
      <c r="A3149" s="538" t="s">
        <v>565</v>
      </c>
      <c r="B3149" s="539"/>
      <c r="C3149" s="201">
        <v>1</v>
      </c>
      <c r="D3149" s="202"/>
      <c r="E3149" s="203"/>
      <c r="F3149" s="229"/>
      <c r="G3149" s="237">
        <f>C3149</f>
        <v>1</v>
      </c>
      <c r="H3149" s="206"/>
      <c r="I3149" s="206"/>
      <c r="J3149" s="206"/>
      <c r="K3149" s="207"/>
      <c r="L3149" s="193"/>
      <c r="M3149" s="193"/>
      <c r="N3149" s="193"/>
      <c r="O3149" s="193"/>
      <c r="P3149" s="193"/>
      <c r="Q3149" s="193"/>
      <c r="R3149" s="193"/>
      <c r="S3149" s="193"/>
      <c r="T3149" s="193"/>
      <c r="U3149" s="193"/>
      <c r="V3149" s="193"/>
    </row>
    <row r="3150" spans="1:22" ht="12.75" customHeight="1">
      <c r="A3150" s="538"/>
      <c r="B3150" s="539"/>
      <c r="C3150" s="201"/>
      <c r="D3150" s="202"/>
      <c r="E3150" s="203"/>
      <c r="F3150" s="229"/>
      <c r="G3150" s="237"/>
      <c r="H3150" s="206"/>
      <c r="I3150" s="206"/>
      <c r="J3150" s="206"/>
      <c r="K3150" s="207"/>
      <c r="L3150" s="193"/>
      <c r="M3150" s="193"/>
      <c r="N3150" s="193"/>
      <c r="O3150" s="193"/>
      <c r="P3150" s="193"/>
      <c r="Q3150" s="193"/>
      <c r="R3150" s="193"/>
      <c r="S3150" s="193"/>
      <c r="T3150" s="193"/>
      <c r="U3150" s="193"/>
      <c r="V3150" s="193"/>
    </row>
    <row r="3151" spans="1:22" ht="15" customHeight="1">
      <c r="A3151" s="540"/>
      <c r="B3151" s="559"/>
      <c r="C3151" s="209"/>
      <c r="D3151" s="239"/>
      <c r="E3151" s="239"/>
      <c r="F3151" s="239"/>
      <c r="G3151" s="237"/>
      <c r="K3151" s="207"/>
    </row>
    <row r="3152" spans="1:22" ht="12.75" customHeight="1" thickBot="1">
      <c r="A3152" s="541" t="s">
        <v>11</v>
      </c>
      <c r="B3152" s="534"/>
      <c r="C3152" s="534"/>
      <c r="D3152" s="534"/>
      <c r="E3152" s="534"/>
      <c r="F3152" s="530"/>
      <c r="G3152" s="253">
        <f>ROUNDUP((SUM(G3149:G3151)),2)</f>
        <v>1</v>
      </c>
      <c r="H3152" s="199"/>
      <c r="I3152" s="212"/>
      <c r="J3152" s="212"/>
      <c r="K3152" s="213"/>
      <c r="L3152" s="193"/>
      <c r="N3152" s="193"/>
      <c r="O3152" s="193"/>
      <c r="P3152" s="193"/>
      <c r="Q3152" s="193"/>
      <c r="R3152" s="193"/>
      <c r="S3152" s="193"/>
      <c r="T3152" s="193"/>
      <c r="U3152" s="193"/>
      <c r="V3152" s="193"/>
    </row>
    <row r="3153" spans="1:22" ht="12.75" customHeight="1" thickBot="1">
      <c r="A3153" s="542"/>
      <c r="B3153" s="543"/>
      <c r="C3153" s="543"/>
      <c r="D3153" s="543"/>
      <c r="E3153" s="543"/>
      <c r="F3153" s="543"/>
      <c r="G3153" s="543"/>
      <c r="H3153" s="543"/>
      <c r="I3153" s="543"/>
      <c r="J3153" s="543"/>
      <c r="K3153" s="544"/>
      <c r="L3153" s="193"/>
      <c r="M3153" s="193"/>
      <c r="N3153" s="193"/>
      <c r="O3153" s="193"/>
      <c r="P3153" s="193"/>
      <c r="Q3153" s="193"/>
      <c r="R3153" s="193"/>
      <c r="S3153" s="193"/>
      <c r="T3153" s="193"/>
      <c r="U3153" s="193"/>
      <c r="V3153" s="193"/>
    </row>
    <row r="3154" spans="1:22" ht="12.75" customHeight="1">
      <c r="A3154" s="214"/>
      <c r="B3154" s="215"/>
      <c r="C3154" s="215"/>
      <c r="D3154" s="215"/>
      <c r="E3154" s="215"/>
      <c r="F3154" s="215"/>
      <c r="G3154" s="215"/>
      <c r="H3154" s="215"/>
      <c r="I3154" s="215"/>
      <c r="J3154" s="215"/>
      <c r="K3154" s="216"/>
      <c r="L3154" s="193"/>
      <c r="M3154" s="193"/>
      <c r="N3154" s="193"/>
      <c r="O3154" s="193"/>
      <c r="P3154" s="193"/>
      <c r="Q3154" s="193"/>
      <c r="R3154" s="193"/>
      <c r="S3154" s="193"/>
      <c r="T3154" s="193"/>
      <c r="U3154" s="193"/>
      <c r="V3154" s="193"/>
    </row>
    <row r="3155" spans="1:22" ht="50.25" customHeight="1">
      <c r="A3155" s="545"/>
      <c r="B3155" s="546"/>
      <c r="C3155" s="546"/>
      <c r="D3155" s="546"/>
      <c r="E3155" s="546"/>
      <c r="F3155" s="546"/>
      <c r="G3155" s="546"/>
      <c r="H3155" s="546"/>
      <c r="I3155" s="546"/>
      <c r="J3155" s="193"/>
      <c r="K3155" s="217"/>
      <c r="L3155" s="193"/>
      <c r="M3155" s="193"/>
      <c r="N3155" s="193"/>
      <c r="O3155" s="193"/>
      <c r="P3155" s="193"/>
      <c r="Q3155" s="193"/>
      <c r="R3155" s="193"/>
      <c r="S3155" s="193"/>
      <c r="T3155" s="193"/>
      <c r="U3155" s="193"/>
      <c r="V3155" s="193"/>
    </row>
    <row r="3156" spans="1:22" ht="12.75" customHeight="1">
      <c r="A3156" s="547" t="s">
        <v>519</v>
      </c>
      <c r="B3156" s="546"/>
      <c r="C3156" s="546"/>
      <c r="D3156" s="219"/>
      <c r="E3156" s="219"/>
      <c r="F3156" s="548" t="s">
        <v>519</v>
      </c>
      <c r="G3156" s="546"/>
      <c r="H3156" s="546"/>
      <c r="I3156" s="219"/>
      <c r="J3156" s="193"/>
      <c r="K3156" s="217"/>
      <c r="L3156" s="193"/>
      <c r="M3156" s="193"/>
      <c r="N3156" s="193"/>
      <c r="O3156" s="193"/>
      <c r="P3156" s="193"/>
      <c r="Q3156" s="193"/>
      <c r="R3156" s="193"/>
      <c r="S3156" s="193"/>
      <c r="T3156" s="193"/>
      <c r="U3156" s="193"/>
      <c r="V3156" s="193"/>
    </row>
    <row r="3157" spans="1:22" ht="12.6" customHeight="1" thickBot="1">
      <c r="A3157" s="549" t="s">
        <v>520</v>
      </c>
      <c r="B3157" s="550"/>
      <c r="C3157" s="550"/>
      <c r="D3157" s="220"/>
      <c r="E3157" s="220"/>
      <c r="F3157" s="551" t="s">
        <v>520</v>
      </c>
      <c r="G3157" s="550"/>
      <c r="H3157" s="550"/>
      <c r="I3157" s="220"/>
      <c r="J3157" s="221"/>
      <c r="K3157" s="222"/>
      <c r="L3157" s="193"/>
      <c r="M3157" s="193"/>
      <c r="N3157" s="193"/>
      <c r="O3157" s="193"/>
      <c r="P3157" s="193"/>
      <c r="Q3157" s="193"/>
      <c r="R3157" s="193"/>
      <c r="S3157" s="193"/>
      <c r="T3157" s="193"/>
      <c r="U3157" s="193"/>
      <c r="V3157" s="193"/>
    </row>
    <row r="3158" spans="1:22" ht="12.75" customHeight="1">
      <c r="A3158" s="507" t="s">
        <v>508</v>
      </c>
      <c r="B3158" s="508"/>
      <c r="C3158" s="508"/>
      <c r="D3158" s="508"/>
      <c r="E3158" s="508"/>
      <c r="F3158" s="508"/>
      <c r="G3158" s="508"/>
      <c r="H3158" s="508"/>
      <c r="I3158" s="508"/>
      <c r="J3158" s="508"/>
      <c r="K3158" s="509"/>
      <c r="L3158" s="193"/>
      <c r="M3158" s="193"/>
      <c r="N3158" s="193"/>
      <c r="O3158" s="193"/>
      <c r="P3158" s="193"/>
      <c r="Q3158" s="193"/>
      <c r="R3158" s="193"/>
      <c r="S3158" s="193"/>
      <c r="T3158" s="193"/>
      <c r="U3158" s="193"/>
      <c r="V3158" s="193"/>
    </row>
    <row r="3159" spans="1:22" ht="12.75" customHeight="1" thickBot="1">
      <c r="A3159" s="510"/>
      <c r="B3159" s="511"/>
      <c r="C3159" s="511"/>
      <c r="D3159" s="511"/>
      <c r="E3159" s="511"/>
      <c r="F3159" s="511"/>
      <c r="G3159" s="511"/>
      <c r="H3159" s="511"/>
      <c r="I3159" s="511"/>
      <c r="J3159" s="511"/>
      <c r="K3159" s="512"/>
      <c r="L3159" s="193"/>
      <c r="M3159" s="193"/>
      <c r="N3159" s="193"/>
      <c r="O3159" s="193"/>
      <c r="P3159" s="193"/>
      <c r="Q3159" s="193"/>
      <c r="R3159" s="193"/>
      <c r="S3159" s="193"/>
      <c r="T3159" s="193"/>
      <c r="U3159" s="193"/>
      <c r="V3159" s="193"/>
    </row>
    <row r="3160" spans="1:22" ht="42" customHeight="1">
      <c r="A3160" s="195" t="s">
        <v>509</v>
      </c>
      <c r="B3160" s="513" t="str">
        <f>$B$3</f>
        <v>OPTIMIZACIÓN Y MEJORAMIENTO DE LOS SISTEMAS DE ACUEDUCTO EN EL ÁREA RURAL DEL MUNICIPIO DE TUNJA-BOYACÁ</v>
      </c>
      <c r="C3160" s="514"/>
      <c r="D3160" s="514"/>
      <c r="E3160" s="514"/>
      <c r="F3160" s="514"/>
      <c r="G3160" s="514"/>
      <c r="H3160" s="514"/>
      <c r="I3160" s="514"/>
      <c r="J3160" s="514"/>
      <c r="K3160" s="515"/>
      <c r="L3160" s="193"/>
      <c r="M3160" s="193"/>
      <c r="N3160" s="193"/>
      <c r="O3160" s="193"/>
      <c r="P3160" s="193"/>
      <c r="Q3160" s="193"/>
      <c r="R3160" s="193"/>
      <c r="S3160" s="193"/>
      <c r="T3160" s="193"/>
      <c r="U3160" s="193"/>
      <c r="V3160" s="193"/>
    </row>
    <row r="3161" spans="1:22" ht="12.75" customHeight="1">
      <c r="A3161" s="516" t="s">
        <v>510</v>
      </c>
      <c r="B3161" s="517"/>
      <c r="C3161" s="518"/>
      <c r="D3161" s="519"/>
      <c r="E3161" s="519"/>
      <c r="F3161" s="517"/>
      <c r="G3161" s="520" t="s">
        <v>511</v>
      </c>
      <c r="H3161" s="517"/>
      <c r="I3161" s="520"/>
      <c r="J3161" s="519"/>
      <c r="K3161" s="521"/>
      <c r="L3161" s="193"/>
      <c r="M3161" s="193"/>
      <c r="N3161" s="193"/>
      <c r="O3161" s="193"/>
      <c r="P3161" s="193"/>
      <c r="Q3161" s="193"/>
      <c r="R3161" s="193"/>
      <c r="S3161" s="193"/>
      <c r="T3161" s="193"/>
      <c r="U3161" s="193"/>
      <c r="V3161" s="193"/>
    </row>
    <row r="3162" spans="1:22" ht="39.75" customHeight="1" thickBot="1">
      <c r="A3162" s="196" t="s">
        <v>8</v>
      </c>
      <c r="B3162" s="522" t="s">
        <v>472</v>
      </c>
      <c r="C3162" s="523"/>
      <c r="D3162" s="524" t="s">
        <v>10</v>
      </c>
      <c r="E3162" s="525"/>
      <c r="F3162" s="523"/>
      <c r="G3162" s="526" t="s">
        <v>302</v>
      </c>
      <c r="H3162" s="525"/>
      <c r="I3162" s="525"/>
      <c r="J3162" s="197" t="s">
        <v>9</v>
      </c>
      <c r="K3162" s="198" t="s">
        <v>9</v>
      </c>
      <c r="L3162" s="193"/>
      <c r="M3162" s="193"/>
      <c r="N3162" s="193"/>
      <c r="O3162" s="193"/>
      <c r="P3162" s="193"/>
      <c r="Q3162" s="193"/>
      <c r="R3162" s="193"/>
      <c r="S3162" s="193"/>
      <c r="T3162" s="193"/>
      <c r="U3162" s="193"/>
      <c r="V3162" s="193"/>
    </row>
    <row r="3163" spans="1:22" ht="12.75" customHeight="1">
      <c r="A3163" s="527" t="s">
        <v>512</v>
      </c>
      <c r="B3163" s="528"/>
      <c r="C3163" s="531" t="s">
        <v>5</v>
      </c>
      <c r="D3163" s="533" t="s">
        <v>513</v>
      </c>
      <c r="E3163" s="534"/>
      <c r="F3163" s="530"/>
      <c r="G3163" s="531" t="s">
        <v>11</v>
      </c>
      <c r="H3163" s="535" t="s">
        <v>514</v>
      </c>
      <c r="I3163" s="511"/>
      <c r="J3163" s="511"/>
      <c r="K3163" s="512"/>
      <c r="L3163" s="193"/>
      <c r="M3163" s="193"/>
      <c r="N3163" s="193"/>
      <c r="O3163" s="193"/>
      <c r="P3163" s="193"/>
      <c r="Q3163" s="193"/>
      <c r="R3163" s="193"/>
      <c r="S3163" s="193"/>
      <c r="T3163" s="193"/>
      <c r="U3163" s="193"/>
      <c r="V3163" s="193"/>
    </row>
    <row r="3164" spans="1:22" ht="12.75" customHeight="1">
      <c r="A3164" s="510"/>
      <c r="B3164" s="528"/>
      <c r="C3164" s="558"/>
      <c r="D3164" s="226" t="s">
        <v>515</v>
      </c>
      <c r="E3164" s="226" t="s">
        <v>516</v>
      </c>
      <c r="F3164" s="226" t="s">
        <v>517</v>
      </c>
      <c r="G3164" s="558"/>
      <c r="H3164" s="536"/>
      <c r="I3164" s="534"/>
      <c r="J3164" s="534"/>
      <c r="K3164" s="537"/>
      <c r="L3164" s="193"/>
      <c r="M3164" s="193"/>
      <c r="N3164" s="193"/>
      <c r="O3164" s="193"/>
      <c r="P3164" s="193"/>
      <c r="Q3164" s="193"/>
      <c r="R3164" s="193"/>
      <c r="S3164" s="193"/>
      <c r="T3164" s="193"/>
      <c r="U3164" s="193"/>
      <c r="V3164" s="193"/>
    </row>
    <row r="3165" spans="1:22" ht="12.75" customHeight="1">
      <c r="A3165" s="538" t="s">
        <v>571</v>
      </c>
      <c r="B3165" s="539"/>
      <c r="C3165" s="201">
        <v>3</v>
      </c>
      <c r="D3165" s="202"/>
      <c r="E3165" s="203"/>
      <c r="F3165" s="229"/>
      <c r="G3165" s="237">
        <f>C3165</f>
        <v>3</v>
      </c>
      <c r="H3165" s="206"/>
      <c r="I3165" s="206"/>
      <c r="J3165" s="206"/>
      <c r="K3165" s="207"/>
      <c r="L3165" s="193"/>
      <c r="M3165" s="193"/>
      <c r="N3165" s="193"/>
      <c r="O3165" s="193"/>
      <c r="P3165" s="193"/>
      <c r="Q3165" s="193"/>
      <c r="R3165" s="193"/>
      <c r="S3165" s="193"/>
      <c r="T3165" s="193"/>
      <c r="U3165" s="193"/>
      <c r="V3165" s="193"/>
    </row>
    <row r="3166" spans="1:22" ht="12.75" customHeight="1">
      <c r="A3166" s="538"/>
      <c r="B3166" s="539"/>
      <c r="C3166" s="201"/>
      <c r="D3166" s="202"/>
      <c r="E3166" s="203"/>
      <c r="F3166" s="229"/>
      <c r="G3166" s="237"/>
      <c r="H3166" s="206"/>
      <c r="I3166" s="206"/>
      <c r="J3166" s="206"/>
      <c r="K3166" s="207"/>
      <c r="L3166" s="193"/>
      <c r="M3166" s="193"/>
      <c r="N3166" s="193"/>
      <c r="O3166" s="193"/>
      <c r="P3166" s="193"/>
      <c r="Q3166" s="193"/>
      <c r="R3166" s="193"/>
      <c r="S3166" s="193"/>
      <c r="T3166" s="193"/>
      <c r="U3166" s="193"/>
      <c r="V3166" s="193"/>
    </row>
    <row r="3167" spans="1:22" ht="15" customHeight="1">
      <c r="A3167" s="540"/>
      <c r="B3167" s="559"/>
      <c r="C3167" s="209"/>
      <c r="D3167" s="239"/>
      <c r="E3167" s="239"/>
      <c r="F3167" s="239"/>
      <c r="G3167" s="237"/>
      <c r="K3167" s="207"/>
    </row>
    <row r="3168" spans="1:22" ht="12.75" customHeight="1" thickBot="1">
      <c r="A3168" s="541" t="s">
        <v>11</v>
      </c>
      <c r="B3168" s="534"/>
      <c r="C3168" s="534"/>
      <c r="D3168" s="534"/>
      <c r="E3168" s="534"/>
      <c r="F3168" s="530"/>
      <c r="G3168" s="253">
        <f>ROUNDUP((SUM(G3165:G3167)),2)</f>
        <v>3</v>
      </c>
      <c r="H3168" s="199"/>
      <c r="I3168" s="212"/>
      <c r="J3168" s="212"/>
      <c r="K3168" s="213"/>
      <c r="L3168" s="193"/>
      <c r="N3168" s="193"/>
      <c r="O3168" s="193"/>
      <c r="P3168" s="193"/>
      <c r="Q3168" s="193"/>
      <c r="R3168" s="193"/>
      <c r="S3168" s="193"/>
      <c r="T3168" s="193"/>
      <c r="U3168" s="193"/>
      <c r="V3168" s="193"/>
    </row>
    <row r="3169" spans="1:22" ht="12.75" customHeight="1" thickBot="1">
      <c r="A3169" s="542"/>
      <c r="B3169" s="543"/>
      <c r="C3169" s="543"/>
      <c r="D3169" s="543"/>
      <c r="E3169" s="543"/>
      <c r="F3169" s="543"/>
      <c r="G3169" s="543"/>
      <c r="H3169" s="543"/>
      <c r="I3169" s="543"/>
      <c r="J3169" s="543"/>
      <c r="K3169" s="544"/>
      <c r="L3169" s="193"/>
      <c r="M3169" s="193"/>
      <c r="N3169" s="193"/>
      <c r="O3169" s="193"/>
      <c r="P3169" s="193"/>
      <c r="Q3169" s="193"/>
      <c r="R3169" s="193"/>
      <c r="S3169" s="193"/>
      <c r="T3169" s="193"/>
      <c r="U3169" s="193"/>
      <c r="V3169" s="193"/>
    </row>
    <row r="3170" spans="1:22" ht="12.75" customHeight="1">
      <c r="A3170" s="214"/>
      <c r="B3170" s="215"/>
      <c r="C3170" s="215"/>
      <c r="D3170" s="215"/>
      <c r="E3170" s="215"/>
      <c r="F3170" s="215"/>
      <c r="G3170" s="215"/>
      <c r="H3170" s="215"/>
      <c r="I3170" s="215"/>
      <c r="J3170" s="215"/>
      <c r="K3170" s="216"/>
      <c r="L3170" s="193"/>
      <c r="M3170" s="193"/>
      <c r="N3170" s="193"/>
      <c r="O3170" s="193"/>
      <c r="P3170" s="193"/>
      <c r="Q3170" s="193"/>
      <c r="R3170" s="193"/>
      <c r="S3170" s="193"/>
      <c r="T3170" s="193"/>
      <c r="U3170" s="193"/>
      <c r="V3170" s="193"/>
    </row>
    <row r="3171" spans="1:22" ht="50.25" customHeight="1">
      <c r="A3171" s="545"/>
      <c r="B3171" s="546"/>
      <c r="C3171" s="546"/>
      <c r="D3171" s="546"/>
      <c r="E3171" s="546"/>
      <c r="F3171" s="546"/>
      <c r="G3171" s="546"/>
      <c r="H3171" s="546"/>
      <c r="I3171" s="546"/>
      <c r="J3171" s="193"/>
      <c r="K3171" s="217"/>
      <c r="L3171" s="193"/>
      <c r="M3171" s="193"/>
      <c r="N3171" s="193"/>
      <c r="O3171" s="193"/>
      <c r="P3171" s="193"/>
      <c r="Q3171" s="193"/>
      <c r="R3171" s="193"/>
      <c r="S3171" s="193"/>
      <c r="T3171" s="193"/>
      <c r="U3171" s="193"/>
      <c r="V3171" s="193"/>
    </row>
    <row r="3172" spans="1:22" ht="12.75" customHeight="1">
      <c r="A3172" s="547" t="s">
        <v>519</v>
      </c>
      <c r="B3172" s="546"/>
      <c r="C3172" s="546"/>
      <c r="D3172" s="219"/>
      <c r="E3172" s="219"/>
      <c r="F3172" s="548" t="s">
        <v>519</v>
      </c>
      <c r="G3172" s="546"/>
      <c r="H3172" s="546"/>
      <c r="I3172" s="219"/>
      <c r="J3172" s="193"/>
      <c r="K3172" s="217"/>
      <c r="L3172" s="193"/>
      <c r="M3172" s="193"/>
      <c r="N3172" s="193"/>
      <c r="O3172" s="193"/>
      <c r="P3172" s="193"/>
      <c r="Q3172" s="193"/>
      <c r="R3172" s="193"/>
      <c r="S3172" s="193"/>
      <c r="T3172" s="193"/>
      <c r="U3172" s="193"/>
      <c r="V3172" s="193"/>
    </row>
    <row r="3173" spans="1:22" ht="12.6" customHeight="1" thickBot="1">
      <c r="A3173" s="549" t="s">
        <v>520</v>
      </c>
      <c r="B3173" s="550"/>
      <c r="C3173" s="550"/>
      <c r="D3173" s="220"/>
      <c r="E3173" s="220"/>
      <c r="F3173" s="551" t="s">
        <v>520</v>
      </c>
      <c r="G3173" s="550"/>
      <c r="H3173" s="550"/>
      <c r="I3173" s="220"/>
      <c r="J3173" s="221"/>
      <c r="K3173" s="222"/>
      <c r="L3173" s="193"/>
      <c r="M3173" s="193"/>
      <c r="N3173" s="193"/>
      <c r="O3173" s="193"/>
      <c r="P3173" s="193"/>
      <c r="Q3173" s="193"/>
      <c r="R3173" s="193"/>
      <c r="S3173" s="193"/>
      <c r="T3173" s="193"/>
      <c r="U3173" s="193"/>
      <c r="V3173" s="193"/>
    </row>
    <row r="3174" spans="1:22" ht="12.75" customHeight="1">
      <c r="A3174" s="507" t="s">
        <v>508</v>
      </c>
      <c r="B3174" s="508"/>
      <c r="C3174" s="508"/>
      <c r="D3174" s="508"/>
      <c r="E3174" s="508"/>
      <c r="F3174" s="508"/>
      <c r="G3174" s="508"/>
      <c r="H3174" s="508"/>
      <c r="I3174" s="508"/>
      <c r="J3174" s="508"/>
      <c r="K3174" s="509"/>
      <c r="L3174" s="193"/>
      <c r="M3174" s="193"/>
      <c r="N3174" s="193"/>
      <c r="O3174" s="193"/>
      <c r="P3174" s="193"/>
      <c r="Q3174" s="193"/>
      <c r="R3174" s="193"/>
      <c r="S3174" s="193"/>
      <c r="T3174" s="193"/>
      <c r="U3174" s="193"/>
      <c r="V3174" s="193"/>
    </row>
    <row r="3175" spans="1:22" ht="12.75" customHeight="1" thickBot="1">
      <c r="A3175" s="510"/>
      <c r="B3175" s="511"/>
      <c r="C3175" s="511"/>
      <c r="D3175" s="511"/>
      <c r="E3175" s="511"/>
      <c r="F3175" s="511"/>
      <c r="G3175" s="511"/>
      <c r="H3175" s="511"/>
      <c r="I3175" s="511"/>
      <c r="J3175" s="511"/>
      <c r="K3175" s="512"/>
      <c r="L3175" s="193"/>
      <c r="M3175" s="193"/>
      <c r="N3175" s="193"/>
      <c r="O3175" s="193"/>
      <c r="P3175" s="193"/>
      <c r="Q3175" s="193"/>
      <c r="R3175" s="193"/>
      <c r="S3175" s="193"/>
      <c r="T3175" s="193"/>
      <c r="U3175" s="193"/>
      <c r="V3175" s="193"/>
    </row>
    <row r="3176" spans="1:22" ht="42" customHeight="1">
      <c r="A3176" s="195" t="s">
        <v>509</v>
      </c>
      <c r="B3176" s="513" t="str">
        <f>$B$3</f>
        <v>OPTIMIZACIÓN Y MEJORAMIENTO DE LOS SISTEMAS DE ACUEDUCTO EN EL ÁREA RURAL DEL MUNICIPIO DE TUNJA-BOYACÁ</v>
      </c>
      <c r="C3176" s="514"/>
      <c r="D3176" s="514"/>
      <c r="E3176" s="514"/>
      <c r="F3176" s="514"/>
      <c r="G3176" s="514"/>
      <c r="H3176" s="514"/>
      <c r="I3176" s="514"/>
      <c r="J3176" s="514"/>
      <c r="K3176" s="515"/>
      <c r="L3176" s="193"/>
      <c r="M3176" s="193"/>
      <c r="N3176" s="193"/>
      <c r="O3176" s="193"/>
      <c r="P3176" s="193"/>
      <c r="Q3176" s="193"/>
      <c r="R3176" s="193"/>
      <c r="S3176" s="193"/>
      <c r="T3176" s="193"/>
      <c r="U3176" s="193"/>
      <c r="V3176" s="193"/>
    </row>
    <row r="3177" spans="1:22" ht="12.75" customHeight="1">
      <c r="A3177" s="516" t="s">
        <v>510</v>
      </c>
      <c r="B3177" s="517"/>
      <c r="C3177" s="518"/>
      <c r="D3177" s="519"/>
      <c r="E3177" s="519"/>
      <c r="F3177" s="517"/>
      <c r="G3177" s="520" t="s">
        <v>511</v>
      </c>
      <c r="H3177" s="517"/>
      <c r="I3177" s="520"/>
      <c r="J3177" s="519"/>
      <c r="K3177" s="521"/>
      <c r="L3177" s="193"/>
      <c r="M3177" s="193"/>
      <c r="N3177" s="193"/>
      <c r="O3177" s="193"/>
      <c r="P3177" s="193"/>
      <c r="Q3177" s="193"/>
      <c r="R3177" s="193"/>
      <c r="S3177" s="193"/>
      <c r="T3177" s="193"/>
      <c r="U3177" s="193"/>
      <c r="V3177" s="193"/>
    </row>
    <row r="3178" spans="1:22" ht="39.75" customHeight="1" thickBot="1">
      <c r="A3178" s="196" t="s">
        <v>8</v>
      </c>
      <c r="B3178" s="522" t="s">
        <v>473</v>
      </c>
      <c r="C3178" s="523"/>
      <c r="D3178" s="524" t="s">
        <v>10</v>
      </c>
      <c r="E3178" s="525"/>
      <c r="F3178" s="523"/>
      <c r="G3178" s="526" t="s">
        <v>213</v>
      </c>
      <c r="H3178" s="525"/>
      <c r="I3178" s="525"/>
      <c r="J3178" s="197" t="s">
        <v>9</v>
      </c>
      <c r="K3178" s="198" t="s">
        <v>9</v>
      </c>
      <c r="L3178" s="193"/>
      <c r="M3178" s="193"/>
      <c r="N3178" s="193"/>
      <c r="O3178" s="193"/>
      <c r="P3178" s="193"/>
      <c r="Q3178" s="193"/>
      <c r="R3178" s="193"/>
      <c r="S3178" s="193"/>
      <c r="T3178" s="193"/>
      <c r="U3178" s="193"/>
      <c r="V3178" s="193"/>
    </row>
    <row r="3179" spans="1:22" ht="12.75" customHeight="1">
      <c r="A3179" s="527" t="s">
        <v>512</v>
      </c>
      <c r="B3179" s="528"/>
      <c r="C3179" s="531" t="s">
        <v>5</v>
      </c>
      <c r="D3179" s="533" t="s">
        <v>513</v>
      </c>
      <c r="E3179" s="534"/>
      <c r="F3179" s="530"/>
      <c r="G3179" s="531" t="s">
        <v>11</v>
      </c>
      <c r="H3179" s="535" t="s">
        <v>514</v>
      </c>
      <c r="I3179" s="511"/>
      <c r="J3179" s="511"/>
      <c r="K3179" s="512"/>
      <c r="L3179" s="193"/>
      <c r="M3179" s="193"/>
      <c r="N3179" s="193"/>
      <c r="O3179" s="193"/>
      <c r="P3179" s="193"/>
      <c r="Q3179" s="193"/>
      <c r="R3179" s="193"/>
      <c r="S3179" s="193"/>
      <c r="T3179" s="193"/>
      <c r="U3179" s="193"/>
      <c r="V3179" s="193"/>
    </row>
    <row r="3180" spans="1:22" ht="12.75" customHeight="1">
      <c r="A3180" s="510"/>
      <c r="B3180" s="528"/>
      <c r="C3180" s="558"/>
      <c r="D3180" s="226" t="s">
        <v>515</v>
      </c>
      <c r="E3180" s="226" t="s">
        <v>516</v>
      </c>
      <c r="F3180" s="226" t="s">
        <v>517</v>
      </c>
      <c r="G3180" s="558"/>
      <c r="H3180" s="536"/>
      <c r="I3180" s="534"/>
      <c r="J3180" s="534"/>
      <c r="K3180" s="537"/>
      <c r="L3180" s="193"/>
      <c r="M3180" s="193"/>
      <c r="N3180" s="193"/>
      <c r="O3180" s="193"/>
      <c r="P3180" s="193"/>
      <c r="Q3180" s="193"/>
      <c r="R3180" s="193"/>
      <c r="S3180" s="193"/>
      <c r="T3180" s="193"/>
      <c r="U3180" s="193"/>
      <c r="V3180" s="193"/>
    </row>
    <row r="3181" spans="1:22" ht="12.75" customHeight="1">
      <c r="A3181" s="538" t="s">
        <v>562</v>
      </c>
      <c r="B3181" s="539"/>
      <c r="C3181" s="201">
        <v>3</v>
      </c>
      <c r="D3181" s="202"/>
      <c r="E3181" s="203"/>
      <c r="F3181" s="229"/>
      <c r="G3181" s="237">
        <f>C3181</f>
        <v>3</v>
      </c>
      <c r="H3181" s="206"/>
      <c r="I3181" s="206"/>
      <c r="J3181" s="206"/>
      <c r="K3181" s="207"/>
      <c r="L3181" s="193"/>
      <c r="M3181" s="193"/>
      <c r="N3181" s="193"/>
      <c r="O3181" s="193"/>
      <c r="P3181" s="193"/>
      <c r="Q3181" s="193"/>
      <c r="R3181" s="193"/>
      <c r="S3181" s="193"/>
      <c r="T3181" s="193"/>
      <c r="U3181" s="193"/>
      <c r="V3181" s="193"/>
    </row>
    <row r="3182" spans="1:22" ht="12.75" customHeight="1">
      <c r="A3182" s="538"/>
      <c r="B3182" s="539"/>
      <c r="C3182" s="201"/>
      <c r="D3182" s="202"/>
      <c r="E3182" s="203"/>
      <c r="F3182" s="229"/>
      <c r="G3182" s="237"/>
      <c r="H3182" s="206"/>
      <c r="I3182" s="206"/>
      <c r="J3182" s="206"/>
      <c r="K3182" s="207"/>
      <c r="L3182" s="193"/>
      <c r="M3182" s="193"/>
      <c r="N3182" s="193"/>
      <c r="O3182" s="193"/>
      <c r="P3182" s="193"/>
      <c r="Q3182" s="193"/>
      <c r="R3182" s="193"/>
      <c r="S3182" s="193"/>
      <c r="T3182" s="193"/>
      <c r="U3182" s="193"/>
      <c r="V3182" s="193"/>
    </row>
    <row r="3183" spans="1:22" ht="15" customHeight="1">
      <c r="A3183" s="540"/>
      <c r="B3183" s="559"/>
      <c r="C3183" s="209"/>
      <c r="D3183" s="239"/>
      <c r="E3183" s="239"/>
      <c r="F3183" s="239"/>
      <c r="G3183" s="237"/>
      <c r="K3183" s="207"/>
    </row>
    <row r="3184" spans="1:22" ht="12.75" customHeight="1" thickBot="1">
      <c r="A3184" s="541" t="s">
        <v>11</v>
      </c>
      <c r="B3184" s="534"/>
      <c r="C3184" s="534"/>
      <c r="D3184" s="534"/>
      <c r="E3184" s="534"/>
      <c r="F3184" s="530"/>
      <c r="G3184" s="253">
        <f>ROUNDUP((SUM(G3181:G3183)),2)</f>
        <v>3</v>
      </c>
      <c r="H3184" s="199"/>
      <c r="I3184" s="212"/>
      <c r="J3184" s="212"/>
      <c r="K3184" s="213"/>
      <c r="L3184" s="193"/>
      <c r="N3184" s="193"/>
      <c r="O3184" s="193"/>
      <c r="P3184" s="193"/>
      <c r="Q3184" s="193"/>
      <c r="R3184" s="193"/>
      <c r="S3184" s="193"/>
      <c r="T3184" s="193"/>
      <c r="U3184" s="193"/>
      <c r="V3184" s="193"/>
    </row>
    <row r="3185" spans="1:22" ht="12.75" customHeight="1" thickBot="1">
      <c r="A3185" s="542"/>
      <c r="B3185" s="543"/>
      <c r="C3185" s="543"/>
      <c r="D3185" s="543"/>
      <c r="E3185" s="543"/>
      <c r="F3185" s="543"/>
      <c r="G3185" s="543"/>
      <c r="H3185" s="543"/>
      <c r="I3185" s="543"/>
      <c r="J3185" s="543"/>
      <c r="K3185" s="544"/>
      <c r="L3185" s="193"/>
      <c r="M3185" s="193"/>
      <c r="N3185" s="193"/>
      <c r="O3185" s="193"/>
      <c r="P3185" s="193"/>
      <c r="Q3185" s="193"/>
      <c r="R3185" s="193"/>
      <c r="S3185" s="193"/>
      <c r="T3185" s="193"/>
      <c r="U3185" s="193"/>
      <c r="V3185" s="193"/>
    </row>
    <row r="3186" spans="1:22" ht="12.75" customHeight="1">
      <c r="A3186" s="214"/>
      <c r="B3186" s="215"/>
      <c r="C3186" s="215"/>
      <c r="D3186" s="215"/>
      <c r="E3186" s="215"/>
      <c r="F3186" s="215"/>
      <c r="G3186" s="215"/>
      <c r="H3186" s="215"/>
      <c r="I3186" s="215"/>
      <c r="J3186" s="215"/>
      <c r="K3186" s="216"/>
      <c r="L3186" s="193"/>
      <c r="M3186" s="193"/>
      <c r="N3186" s="193"/>
      <c r="O3186" s="193"/>
      <c r="P3186" s="193"/>
      <c r="Q3186" s="193"/>
      <c r="R3186" s="193"/>
      <c r="S3186" s="193"/>
      <c r="T3186" s="193"/>
      <c r="U3186" s="193"/>
      <c r="V3186" s="193"/>
    </row>
    <row r="3187" spans="1:22" ht="50.25" customHeight="1">
      <c r="A3187" s="545"/>
      <c r="B3187" s="546"/>
      <c r="C3187" s="546"/>
      <c r="D3187" s="546"/>
      <c r="E3187" s="546"/>
      <c r="F3187" s="546"/>
      <c r="G3187" s="546"/>
      <c r="H3187" s="546"/>
      <c r="I3187" s="546"/>
      <c r="J3187" s="193"/>
      <c r="K3187" s="217"/>
      <c r="L3187" s="193"/>
      <c r="M3187" s="193"/>
      <c r="N3187" s="193"/>
      <c r="O3187" s="193"/>
      <c r="P3187" s="193"/>
      <c r="Q3187" s="193"/>
      <c r="R3187" s="193"/>
      <c r="S3187" s="193"/>
      <c r="T3187" s="193"/>
      <c r="U3187" s="193"/>
      <c r="V3187" s="193"/>
    </row>
    <row r="3188" spans="1:22" ht="12.75" customHeight="1">
      <c r="A3188" s="547" t="s">
        <v>519</v>
      </c>
      <c r="B3188" s="546"/>
      <c r="C3188" s="546"/>
      <c r="D3188" s="219"/>
      <c r="E3188" s="219"/>
      <c r="F3188" s="548" t="s">
        <v>519</v>
      </c>
      <c r="G3188" s="546"/>
      <c r="H3188" s="546"/>
      <c r="I3188" s="219"/>
      <c r="J3188" s="193"/>
      <c r="K3188" s="217"/>
      <c r="L3188" s="193"/>
      <c r="M3188" s="193"/>
      <c r="N3188" s="193"/>
      <c r="O3188" s="193"/>
      <c r="P3188" s="193"/>
      <c r="Q3188" s="193"/>
      <c r="R3188" s="193"/>
      <c r="S3188" s="193"/>
      <c r="T3188" s="193"/>
      <c r="U3188" s="193"/>
      <c r="V3188" s="193"/>
    </row>
    <row r="3189" spans="1:22" ht="12.75" customHeight="1" thickBot="1">
      <c r="A3189" s="549" t="s">
        <v>520</v>
      </c>
      <c r="B3189" s="550"/>
      <c r="C3189" s="550"/>
      <c r="D3189" s="220"/>
      <c r="E3189" s="220"/>
      <c r="F3189" s="551" t="s">
        <v>520</v>
      </c>
      <c r="G3189" s="550"/>
      <c r="H3189" s="550"/>
      <c r="I3189" s="220"/>
      <c r="J3189" s="221"/>
      <c r="K3189" s="222"/>
      <c r="L3189" s="193"/>
      <c r="M3189" s="193"/>
      <c r="N3189" s="193"/>
      <c r="O3189" s="193"/>
      <c r="P3189" s="193"/>
      <c r="Q3189" s="193"/>
      <c r="R3189" s="193"/>
      <c r="S3189" s="193"/>
      <c r="T3189" s="193"/>
      <c r="U3189" s="193"/>
      <c r="V3189" s="193"/>
    </row>
    <row r="3190" spans="1:22" ht="12.75" customHeight="1">
      <c r="A3190" s="507" t="s">
        <v>508</v>
      </c>
      <c r="B3190" s="508"/>
      <c r="C3190" s="508"/>
      <c r="D3190" s="508"/>
      <c r="E3190" s="508"/>
      <c r="F3190" s="508"/>
      <c r="G3190" s="508"/>
      <c r="H3190" s="508"/>
      <c r="I3190" s="508"/>
      <c r="J3190" s="508"/>
      <c r="K3190" s="509"/>
      <c r="L3190" s="193"/>
      <c r="M3190" s="193"/>
      <c r="N3190" s="193"/>
      <c r="O3190" s="193"/>
      <c r="P3190" s="193"/>
      <c r="Q3190" s="193"/>
      <c r="R3190" s="193"/>
      <c r="S3190" s="193"/>
      <c r="T3190" s="193"/>
      <c r="U3190" s="193"/>
      <c r="V3190" s="193"/>
    </row>
    <row r="3191" spans="1:22" ht="12.75" customHeight="1" thickBot="1">
      <c r="A3191" s="510"/>
      <c r="B3191" s="511"/>
      <c r="C3191" s="511"/>
      <c r="D3191" s="511"/>
      <c r="E3191" s="511"/>
      <c r="F3191" s="511"/>
      <c r="G3191" s="511"/>
      <c r="H3191" s="511"/>
      <c r="I3191" s="511"/>
      <c r="J3191" s="511"/>
      <c r="K3191" s="512"/>
      <c r="L3191" s="193"/>
      <c r="M3191" s="193"/>
      <c r="N3191" s="193"/>
      <c r="O3191" s="193"/>
      <c r="P3191" s="193"/>
      <c r="Q3191" s="193"/>
      <c r="R3191" s="193"/>
      <c r="S3191" s="193"/>
      <c r="T3191" s="193"/>
      <c r="U3191" s="193"/>
      <c r="V3191" s="193"/>
    </row>
    <row r="3192" spans="1:22" ht="42" customHeight="1">
      <c r="A3192" s="195" t="s">
        <v>509</v>
      </c>
      <c r="B3192" s="513" t="str">
        <f>$B$3</f>
        <v>OPTIMIZACIÓN Y MEJORAMIENTO DE LOS SISTEMAS DE ACUEDUCTO EN EL ÁREA RURAL DEL MUNICIPIO DE TUNJA-BOYACÁ</v>
      </c>
      <c r="C3192" s="514"/>
      <c r="D3192" s="514"/>
      <c r="E3192" s="514"/>
      <c r="F3192" s="514"/>
      <c r="G3192" s="514"/>
      <c r="H3192" s="514"/>
      <c r="I3192" s="514"/>
      <c r="J3192" s="514"/>
      <c r="K3192" s="515"/>
      <c r="L3192" s="193"/>
      <c r="M3192" s="193"/>
      <c r="N3192" s="193"/>
      <c r="O3192" s="193"/>
      <c r="P3192" s="193"/>
      <c r="Q3192" s="193"/>
      <c r="R3192" s="193"/>
      <c r="S3192" s="193"/>
      <c r="T3192" s="193"/>
      <c r="U3192" s="193"/>
      <c r="V3192" s="193"/>
    </row>
    <row r="3193" spans="1:22" ht="12.75" customHeight="1">
      <c r="A3193" s="516" t="s">
        <v>510</v>
      </c>
      <c r="B3193" s="517"/>
      <c r="C3193" s="518"/>
      <c r="D3193" s="519"/>
      <c r="E3193" s="519"/>
      <c r="F3193" s="517"/>
      <c r="G3193" s="520" t="s">
        <v>511</v>
      </c>
      <c r="H3193" s="517"/>
      <c r="I3193" s="520"/>
      <c r="J3193" s="519"/>
      <c r="K3193" s="521"/>
      <c r="L3193" s="193"/>
      <c r="M3193" s="193"/>
      <c r="N3193" s="193"/>
      <c r="O3193" s="193"/>
      <c r="P3193" s="193"/>
      <c r="Q3193" s="193"/>
      <c r="R3193" s="193"/>
      <c r="S3193" s="193"/>
      <c r="T3193" s="193"/>
      <c r="U3193" s="193"/>
      <c r="V3193" s="193"/>
    </row>
    <row r="3194" spans="1:22" ht="39.75" customHeight="1" thickBot="1">
      <c r="A3194" s="196" t="s">
        <v>8</v>
      </c>
      <c r="B3194" s="522" t="s">
        <v>474</v>
      </c>
      <c r="C3194" s="523"/>
      <c r="D3194" s="524" t="s">
        <v>10</v>
      </c>
      <c r="E3194" s="525"/>
      <c r="F3194" s="523"/>
      <c r="G3194" s="526" t="s">
        <v>306</v>
      </c>
      <c r="H3194" s="525"/>
      <c r="I3194" s="525"/>
      <c r="J3194" s="197" t="s">
        <v>9</v>
      </c>
      <c r="K3194" s="198" t="s">
        <v>9</v>
      </c>
      <c r="L3194" s="193"/>
      <c r="M3194" s="193"/>
      <c r="N3194" s="193"/>
      <c r="O3194" s="193"/>
      <c r="P3194" s="193"/>
      <c r="Q3194" s="193"/>
      <c r="R3194" s="193"/>
      <c r="S3194" s="193"/>
      <c r="T3194" s="193"/>
      <c r="U3194" s="193"/>
      <c r="V3194" s="193"/>
    </row>
    <row r="3195" spans="1:22" ht="12.75" customHeight="1">
      <c r="A3195" s="527" t="s">
        <v>512</v>
      </c>
      <c r="B3195" s="528"/>
      <c r="C3195" s="531" t="s">
        <v>5</v>
      </c>
      <c r="D3195" s="533" t="s">
        <v>513</v>
      </c>
      <c r="E3195" s="534"/>
      <c r="F3195" s="530"/>
      <c r="G3195" s="531" t="s">
        <v>11</v>
      </c>
      <c r="H3195" s="535" t="s">
        <v>514</v>
      </c>
      <c r="I3195" s="511"/>
      <c r="J3195" s="511"/>
      <c r="K3195" s="512"/>
      <c r="L3195" s="193"/>
      <c r="M3195" s="193"/>
      <c r="N3195" s="193"/>
      <c r="O3195" s="193"/>
      <c r="P3195" s="193"/>
      <c r="Q3195" s="193"/>
      <c r="R3195" s="193"/>
      <c r="S3195" s="193"/>
      <c r="T3195" s="193"/>
      <c r="U3195" s="193"/>
      <c r="V3195" s="193"/>
    </row>
    <row r="3196" spans="1:22" ht="12.75" customHeight="1">
      <c r="A3196" s="510"/>
      <c r="B3196" s="528"/>
      <c r="C3196" s="558"/>
      <c r="D3196" s="226" t="s">
        <v>515</v>
      </c>
      <c r="E3196" s="226" t="s">
        <v>516</v>
      </c>
      <c r="F3196" s="226" t="s">
        <v>517</v>
      </c>
      <c r="G3196" s="558"/>
      <c r="H3196" s="536"/>
      <c r="I3196" s="534"/>
      <c r="J3196" s="534"/>
      <c r="K3196" s="537"/>
      <c r="L3196" s="193"/>
      <c r="M3196" s="193"/>
      <c r="N3196" s="193"/>
      <c r="O3196" s="193"/>
      <c r="P3196" s="193"/>
      <c r="Q3196" s="193"/>
      <c r="R3196" s="193"/>
      <c r="S3196" s="193"/>
      <c r="T3196" s="193"/>
      <c r="U3196" s="193"/>
      <c r="V3196" s="193"/>
    </row>
    <row r="3197" spans="1:22" ht="12.75" customHeight="1">
      <c r="A3197" s="538" t="s">
        <v>571</v>
      </c>
      <c r="B3197" s="539"/>
      <c r="C3197" s="201">
        <v>2</v>
      </c>
      <c r="D3197" s="202"/>
      <c r="E3197" s="203"/>
      <c r="F3197" s="229"/>
      <c r="G3197" s="237">
        <f>C3197</f>
        <v>2</v>
      </c>
      <c r="H3197" s="206"/>
      <c r="I3197" s="206"/>
      <c r="J3197" s="206"/>
      <c r="K3197" s="207"/>
      <c r="L3197" s="193"/>
      <c r="M3197" s="193"/>
      <c r="N3197" s="193"/>
      <c r="O3197" s="193"/>
      <c r="P3197" s="193"/>
      <c r="Q3197" s="193"/>
      <c r="R3197" s="193"/>
      <c r="S3197" s="193"/>
      <c r="T3197" s="193"/>
      <c r="U3197" s="193"/>
      <c r="V3197" s="193"/>
    </row>
    <row r="3198" spans="1:22" ht="12.75" customHeight="1">
      <c r="A3198" s="538"/>
      <c r="B3198" s="539"/>
      <c r="C3198" s="201"/>
      <c r="D3198" s="202"/>
      <c r="E3198" s="203"/>
      <c r="F3198" s="229"/>
      <c r="G3198" s="237"/>
      <c r="H3198" s="206"/>
      <c r="I3198" s="206"/>
      <c r="J3198" s="206"/>
      <c r="K3198" s="207"/>
      <c r="L3198" s="193"/>
      <c r="M3198" s="193"/>
      <c r="N3198" s="193"/>
      <c r="O3198" s="193"/>
      <c r="P3198" s="193"/>
      <c r="Q3198" s="193"/>
      <c r="R3198" s="193"/>
      <c r="S3198" s="193"/>
      <c r="T3198" s="193"/>
      <c r="U3198" s="193"/>
      <c r="V3198" s="193"/>
    </row>
    <row r="3199" spans="1:22" ht="15" customHeight="1">
      <c r="A3199" s="540"/>
      <c r="B3199" s="559"/>
      <c r="C3199" s="209"/>
      <c r="D3199" s="239"/>
      <c r="E3199" s="239"/>
      <c r="F3199" s="239"/>
      <c r="G3199" s="237"/>
      <c r="K3199" s="207"/>
    </row>
    <row r="3200" spans="1:22" ht="12.75" customHeight="1" thickBot="1">
      <c r="A3200" s="541" t="s">
        <v>11</v>
      </c>
      <c r="B3200" s="534"/>
      <c r="C3200" s="534"/>
      <c r="D3200" s="534"/>
      <c r="E3200" s="534"/>
      <c r="F3200" s="530"/>
      <c r="G3200" s="253">
        <f>ROUNDUP((SUM(G3197:G3199)),2)</f>
        <v>2</v>
      </c>
      <c r="H3200" s="199"/>
      <c r="I3200" s="212"/>
      <c r="J3200" s="212"/>
      <c r="K3200" s="213"/>
      <c r="L3200" s="193"/>
      <c r="N3200" s="193"/>
      <c r="O3200" s="193"/>
      <c r="P3200" s="193"/>
      <c r="Q3200" s="193"/>
      <c r="R3200" s="193"/>
      <c r="S3200" s="193"/>
      <c r="T3200" s="193"/>
      <c r="U3200" s="193"/>
      <c r="V3200" s="193"/>
    </row>
    <row r="3201" spans="1:22" ht="12.75" customHeight="1" thickBot="1">
      <c r="A3201" s="542"/>
      <c r="B3201" s="543"/>
      <c r="C3201" s="543"/>
      <c r="D3201" s="543"/>
      <c r="E3201" s="543"/>
      <c r="F3201" s="543"/>
      <c r="G3201" s="543"/>
      <c r="H3201" s="543"/>
      <c r="I3201" s="543"/>
      <c r="J3201" s="543"/>
      <c r="K3201" s="544"/>
      <c r="L3201" s="193"/>
      <c r="M3201" s="193"/>
      <c r="N3201" s="193"/>
      <c r="O3201" s="193"/>
      <c r="P3201" s="193"/>
      <c r="Q3201" s="193"/>
      <c r="R3201" s="193"/>
      <c r="S3201" s="193"/>
      <c r="T3201" s="193"/>
      <c r="U3201" s="193"/>
      <c r="V3201" s="193"/>
    </row>
    <row r="3202" spans="1:22" ht="12.75" customHeight="1">
      <c r="A3202" s="214"/>
      <c r="B3202" s="215"/>
      <c r="C3202" s="215"/>
      <c r="D3202" s="215"/>
      <c r="E3202" s="215"/>
      <c r="F3202" s="215"/>
      <c r="G3202" s="215"/>
      <c r="H3202" s="215"/>
      <c r="I3202" s="215"/>
      <c r="J3202" s="215"/>
      <c r="K3202" s="216"/>
      <c r="L3202" s="193"/>
      <c r="M3202" s="193"/>
      <c r="N3202" s="193"/>
      <c r="O3202" s="193"/>
      <c r="P3202" s="193"/>
      <c r="Q3202" s="193"/>
      <c r="R3202" s="193"/>
      <c r="S3202" s="193"/>
      <c r="T3202" s="193"/>
      <c r="U3202" s="193"/>
      <c r="V3202" s="193"/>
    </row>
    <row r="3203" spans="1:22" ht="50.25" customHeight="1">
      <c r="A3203" s="545"/>
      <c r="B3203" s="546"/>
      <c r="C3203" s="546"/>
      <c r="D3203" s="546"/>
      <c r="E3203" s="546"/>
      <c r="F3203" s="546"/>
      <c r="G3203" s="546"/>
      <c r="H3203" s="546"/>
      <c r="I3203" s="546"/>
      <c r="J3203" s="193"/>
      <c r="K3203" s="217"/>
      <c r="L3203" s="193"/>
      <c r="M3203" s="193"/>
      <c r="N3203" s="193"/>
      <c r="O3203" s="193"/>
      <c r="P3203" s="193"/>
      <c r="Q3203" s="193"/>
      <c r="R3203" s="193"/>
      <c r="S3203" s="193"/>
      <c r="T3203" s="193"/>
      <c r="U3203" s="193"/>
      <c r="V3203" s="193"/>
    </row>
    <row r="3204" spans="1:22" ht="12.75" customHeight="1">
      <c r="A3204" s="547" t="s">
        <v>519</v>
      </c>
      <c r="B3204" s="546"/>
      <c r="C3204" s="546"/>
      <c r="D3204" s="219"/>
      <c r="E3204" s="219"/>
      <c r="F3204" s="548" t="s">
        <v>519</v>
      </c>
      <c r="G3204" s="546"/>
      <c r="H3204" s="546"/>
      <c r="I3204" s="219"/>
      <c r="J3204" s="193"/>
      <c r="K3204" s="217"/>
      <c r="L3204" s="193"/>
      <c r="M3204" s="193"/>
      <c r="N3204" s="193"/>
      <c r="O3204" s="193"/>
      <c r="P3204" s="193"/>
      <c r="Q3204" s="193"/>
      <c r="R3204" s="193"/>
      <c r="S3204" s="193"/>
      <c r="T3204" s="193"/>
      <c r="U3204" s="193"/>
      <c r="V3204" s="193"/>
    </row>
    <row r="3205" spans="1:22" ht="12.6" customHeight="1" thickBot="1">
      <c r="A3205" s="549" t="s">
        <v>520</v>
      </c>
      <c r="B3205" s="550"/>
      <c r="C3205" s="550"/>
      <c r="D3205" s="220"/>
      <c r="E3205" s="220"/>
      <c r="F3205" s="551" t="s">
        <v>520</v>
      </c>
      <c r="G3205" s="550"/>
      <c r="H3205" s="550"/>
      <c r="I3205" s="220"/>
      <c r="J3205" s="221"/>
      <c r="K3205" s="222"/>
      <c r="L3205" s="193"/>
      <c r="M3205" s="193"/>
      <c r="N3205" s="193"/>
      <c r="O3205" s="193"/>
      <c r="P3205" s="193"/>
      <c r="Q3205" s="193"/>
      <c r="R3205" s="193"/>
      <c r="S3205" s="193"/>
      <c r="T3205" s="193"/>
      <c r="U3205" s="193"/>
      <c r="V3205" s="193"/>
    </row>
    <row r="3206" spans="1:22" ht="12.75" customHeight="1">
      <c r="A3206" s="507" t="s">
        <v>508</v>
      </c>
      <c r="B3206" s="508"/>
      <c r="C3206" s="508"/>
      <c r="D3206" s="508"/>
      <c r="E3206" s="508"/>
      <c r="F3206" s="508"/>
      <c r="G3206" s="508"/>
      <c r="H3206" s="508"/>
      <c r="I3206" s="508"/>
      <c r="J3206" s="508"/>
      <c r="K3206" s="509"/>
      <c r="L3206" s="193"/>
      <c r="M3206" s="193"/>
      <c r="N3206" s="193"/>
      <c r="O3206" s="193"/>
      <c r="P3206" s="193"/>
      <c r="Q3206" s="193"/>
      <c r="R3206" s="193"/>
      <c r="S3206" s="193"/>
      <c r="T3206" s="193"/>
      <c r="U3206" s="193"/>
      <c r="V3206" s="193"/>
    </row>
    <row r="3207" spans="1:22" ht="12.75" customHeight="1" thickBot="1">
      <c r="A3207" s="510"/>
      <c r="B3207" s="511"/>
      <c r="C3207" s="511"/>
      <c r="D3207" s="511"/>
      <c r="E3207" s="511"/>
      <c r="F3207" s="511"/>
      <c r="G3207" s="511"/>
      <c r="H3207" s="511"/>
      <c r="I3207" s="511"/>
      <c r="J3207" s="511"/>
      <c r="K3207" s="512"/>
      <c r="L3207" s="193"/>
      <c r="M3207" s="193"/>
      <c r="N3207" s="193"/>
      <c r="O3207" s="193"/>
      <c r="P3207" s="193"/>
      <c r="Q3207" s="193"/>
      <c r="R3207" s="193"/>
      <c r="S3207" s="193"/>
      <c r="T3207" s="193"/>
      <c r="U3207" s="193"/>
      <c r="V3207" s="193"/>
    </row>
    <row r="3208" spans="1:22" ht="42" customHeight="1">
      <c r="A3208" s="195" t="s">
        <v>509</v>
      </c>
      <c r="B3208" s="513" t="str">
        <f>$B$3</f>
        <v>OPTIMIZACIÓN Y MEJORAMIENTO DE LOS SISTEMAS DE ACUEDUCTO EN EL ÁREA RURAL DEL MUNICIPIO DE TUNJA-BOYACÁ</v>
      </c>
      <c r="C3208" s="514"/>
      <c r="D3208" s="514"/>
      <c r="E3208" s="514"/>
      <c r="F3208" s="514"/>
      <c r="G3208" s="514"/>
      <c r="H3208" s="514"/>
      <c r="I3208" s="514"/>
      <c r="J3208" s="514"/>
      <c r="K3208" s="515"/>
      <c r="L3208" s="193"/>
      <c r="M3208" s="193"/>
      <c r="N3208" s="193"/>
      <c r="O3208" s="193"/>
      <c r="P3208" s="193"/>
      <c r="Q3208" s="193"/>
      <c r="R3208" s="193"/>
      <c r="S3208" s="193"/>
      <c r="T3208" s="193"/>
      <c r="U3208" s="193"/>
      <c r="V3208" s="193"/>
    </row>
    <row r="3209" spans="1:22" ht="12.75" customHeight="1">
      <c r="A3209" s="516" t="s">
        <v>510</v>
      </c>
      <c r="B3209" s="517"/>
      <c r="C3209" s="518"/>
      <c r="D3209" s="519"/>
      <c r="E3209" s="519"/>
      <c r="F3209" s="517"/>
      <c r="G3209" s="520" t="s">
        <v>511</v>
      </c>
      <c r="H3209" s="517"/>
      <c r="I3209" s="520"/>
      <c r="J3209" s="519"/>
      <c r="K3209" s="521"/>
      <c r="L3209" s="193"/>
      <c r="M3209" s="193"/>
      <c r="N3209" s="193"/>
      <c r="O3209" s="193"/>
      <c r="P3209" s="193"/>
      <c r="Q3209" s="193"/>
      <c r="R3209" s="193"/>
      <c r="S3209" s="193"/>
      <c r="T3209" s="193"/>
      <c r="U3209" s="193"/>
      <c r="V3209" s="193"/>
    </row>
    <row r="3210" spans="1:22" ht="39.75" customHeight="1" thickBot="1">
      <c r="A3210" s="196" t="s">
        <v>8</v>
      </c>
      <c r="B3210" s="522" t="s">
        <v>475</v>
      </c>
      <c r="C3210" s="523"/>
      <c r="D3210" s="524" t="s">
        <v>10</v>
      </c>
      <c r="E3210" s="525"/>
      <c r="F3210" s="523"/>
      <c r="G3210" s="526" t="s">
        <v>597</v>
      </c>
      <c r="H3210" s="525"/>
      <c r="I3210" s="525"/>
      <c r="J3210" s="197" t="s">
        <v>9</v>
      </c>
      <c r="K3210" s="198" t="s">
        <v>9</v>
      </c>
      <c r="L3210" s="193"/>
      <c r="M3210" s="193"/>
      <c r="N3210" s="193"/>
      <c r="O3210" s="193"/>
      <c r="P3210" s="193"/>
      <c r="Q3210" s="193"/>
      <c r="R3210" s="193"/>
      <c r="S3210" s="193"/>
      <c r="T3210" s="193"/>
      <c r="U3210" s="193"/>
      <c r="V3210" s="193"/>
    </row>
    <row r="3211" spans="1:22" ht="12.75" customHeight="1">
      <c r="A3211" s="527" t="s">
        <v>512</v>
      </c>
      <c r="B3211" s="528"/>
      <c r="C3211" s="531" t="s">
        <v>5</v>
      </c>
      <c r="D3211" s="533" t="s">
        <v>513</v>
      </c>
      <c r="E3211" s="534"/>
      <c r="F3211" s="530"/>
      <c r="G3211" s="531" t="s">
        <v>11</v>
      </c>
      <c r="H3211" s="535" t="s">
        <v>514</v>
      </c>
      <c r="I3211" s="511"/>
      <c r="J3211" s="511"/>
      <c r="K3211" s="512"/>
      <c r="L3211" s="193"/>
      <c r="M3211" s="193"/>
      <c r="N3211" s="193"/>
      <c r="O3211" s="193"/>
      <c r="P3211" s="193"/>
      <c r="Q3211" s="193"/>
      <c r="R3211" s="193"/>
      <c r="S3211" s="193"/>
      <c r="T3211" s="193"/>
      <c r="U3211" s="193"/>
      <c r="V3211" s="193"/>
    </row>
    <row r="3212" spans="1:22" ht="12.75" customHeight="1">
      <c r="A3212" s="510"/>
      <c r="B3212" s="528"/>
      <c r="C3212" s="558"/>
      <c r="D3212" s="226" t="s">
        <v>515</v>
      </c>
      <c r="E3212" s="226" t="s">
        <v>516</v>
      </c>
      <c r="F3212" s="226" t="s">
        <v>517</v>
      </c>
      <c r="G3212" s="558"/>
      <c r="H3212" s="536"/>
      <c r="I3212" s="534"/>
      <c r="J3212" s="534"/>
      <c r="K3212" s="537"/>
      <c r="L3212" s="193"/>
      <c r="M3212" s="193"/>
      <c r="N3212" s="193"/>
      <c r="O3212" s="193"/>
      <c r="P3212" s="193"/>
      <c r="Q3212" s="193"/>
      <c r="R3212" s="193"/>
      <c r="S3212" s="193"/>
      <c r="T3212" s="193"/>
      <c r="U3212" s="193"/>
      <c r="V3212" s="193"/>
    </row>
    <row r="3213" spans="1:22" ht="12.75" customHeight="1">
      <c r="A3213" s="538" t="s">
        <v>572</v>
      </c>
      <c r="B3213" s="539"/>
      <c r="C3213" s="201">
        <v>44</v>
      </c>
      <c r="D3213" s="202"/>
      <c r="E3213" s="203"/>
      <c r="F3213" s="229"/>
      <c r="G3213" s="237">
        <f>C3213</f>
        <v>44</v>
      </c>
      <c r="H3213" s="206"/>
      <c r="I3213" s="206"/>
      <c r="J3213" s="206"/>
      <c r="K3213" s="207"/>
      <c r="L3213" s="193"/>
      <c r="M3213" s="193"/>
      <c r="N3213" s="193"/>
      <c r="O3213" s="193"/>
      <c r="P3213" s="193"/>
      <c r="Q3213" s="193"/>
      <c r="R3213" s="193"/>
      <c r="S3213" s="193"/>
      <c r="T3213" s="193"/>
      <c r="U3213" s="193"/>
      <c r="V3213" s="193"/>
    </row>
    <row r="3214" spans="1:22" ht="12.75" customHeight="1">
      <c r="A3214" s="538"/>
      <c r="B3214" s="539"/>
      <c r="C3214" s="201"/>
      <c r="D3214" s="202"/>
      <c r="E3214" s="203"/>
      <c r="F3214" s="229"/>
      <c r="G3214" s="237"/>
      <c r="H3214" s="206"/>
      <c r="I3214" s="206"/>
      <c r="J3214" s="206"/>
      <c r="K3214" s="207"/>
      <c r="L3214" s="193"/>
      <c r="M3214" s="193"/>
      <c r="N3214" s="193"/>
      <c r="O3214" s="193"/>
      <c r="P3214" s="193"/>
      <c r="Q3214" s="193"/>
      <c r="R3214" s="193"/>
      <c r="S3214" s="193"/>
      <c r="T3214" s="193"/>
      <c r="U3214" s="193"/>
      <c r="V3214" s="193"/>
    </row>
    <row r="3215" spans="1:22" ht="15" customHeight="1">
      <c r="A3215" s="540"/>
      <c r="B3215" s="559"/>
      <c r="C3215" s="209"/>
      <c r="D3215" s="239"/>
      <c r="E3215" s="239"/>
      <c r="F3215" s="239"/>
      <c r="G3215" s="237"/>
      <c r="K3215" s="207"/>
    </row>
    <row r="3216" spans="1:22" ht="12.75" customHeight="1" thickBot="1">
      <c r="A3216" s="541" t="s">
        <v>11</v>
      </c>
      <c r="B3216" s="534"/>
      <c r="C3216" s="534"/>
      <c r="D3216" s="534"/>
      <c r="E3216" s="534"/>
      <c r="F3216" s="530"/>
      <c r="G3216" s="253">
        <f>ROUNDUP((SUM(G3213:G3215)),2)</f>
        <v>44</v>
      </c>
      <c r="H3216" s="199"/>
      <c r="I3216" s="212"/>
      <c r="J3216" s="212"/>
      <c r="K3216" s="213"/>
      <c r="L3216" s="193"/>
      <c r="N3216" s="193"/>
      <c r="O3216" s="193"/>
      <c r="P3216" s="193"/>
      <c r="Q3216" s="193"/>
      <c r="R3216" s="193"/>
      <c r="S3216" s="193"/>
      <c r="T3216" s="193"/>
      <c r="U3216" s="193"/>
      <c r="V3216" s="193"/>
    </row>
    <row r="3217" spans="1:22" ht="12.75" customHeight="1" thickBot="1">
      <c r="A3217" s="542"/>
      <c r="B3217" s="543"/>
      <c r="C3217" s="543"/>
      <c r="D3217" s="543"/>
      <c r="E3217" s="543"/>
      <c r="F3217" s="543"/>
      <c r="G3217" s="543"/>
      <c r="H3217" s="543"/>
      <c r="I3217" s="543"/>
      <c r="J3217" s="543"/>
      <c r="K3217" s="544"/>
      <c r="L3217" s="193"/>
      <c r="M3217" s="193"/>
      <c r="N3217" s="193"/>
      <c r="O3217" s="193"/>
      <c r="P3217" s="193"/>
      <c r="Q3217" s="193"/>
      <c r="R3217" s="193"/>
      <c r="S3217" s="193"/>
      <c r="T3217" s="193"/>
      <c r="U3217" s="193"/>
      <c r="V3217" s="193"/>
    </row>
    <row r="3218" spans="1:22" ht="12.75" customHeight="1">
      <c r="A3218" s="214"/>
      <c r="B3218" s="215"/>
      <c r="C3218" s="215"/>
      <c r="D3218" s="215"/>
      <c r="E3218" s="215"/>
      <c r="F3218" s="215"/>
      <c r="G3218" s="215"/>
      <c r="H3218" s="215"/>
      <c r="I3218" s="215"/>
      <c r="J3218" s="215"/>
      <c r="K3218" s="216"/>
      <c r="L3218" s="193"/>
      <c r="M3218" s="193"/>
      <c r="N3218" s="193"/>
      <c r="O3218" s="193"/>
      <c r="P3218" s="193"/>
      <c r="Q3218" s="193"/>
      <c r="R3218" s="193"/>
      <c r="S3218" s="193"/>
      <c r="T3218" s="193"/>
      <c r="U3218" s="193"/>
      <c r="V3218" s="193"/>
    </row>
    <row r="3219" spans="1:22" ht="50.25" customHeight="1">
      <c r="A3219" s="545"/>
      <c r="B3219" s="546"/>
      <c r="C3219" s="546"/>
      <c r="D3219" s="546"/>
      <c r="E3219" s="546"/>
      <c r="F3219" s="546"/>
      <c r="G3219" s="546"/>
      <c r="H3219" s="546"/>
      <c r="I3219" s="546"/>
      <c r="J3219" s="193"/>
      <c r="K3219" s="217"/>
      <c r="L3219" s="193"/>
      <c r="M3219" s="193"/>
      <c r="N3219" s="193"/>
      <c r="O3219" s="193"/>
      <c r="P3219" s="193"/>
      <c r="Q3219" s="193"/>
      <c r="R3219" s="193"/>
      <c r="S3219" s="193"/>
      <c r="T3219" s="193"/>
      <c r="U3219" s="193"/>
      <c r="V3219" s="193"/>
    </row>
    <row r="3220" spans="1:22" ht="12.75" customHeight="1">
      <c r="A3220" s="547" t="s">
        <v>519</v>
      </c>
      <c r="B3220" s="546"/>
      <c r="C3220" s="546"/>
      <c r="D3220" s="219"/>
      <c r="E3220" s="219"/>
      <c r="F3220" s="548" t="s">
        <v>519</v>
      </c>
      <c r="G3220" s="546"/>
      <c r="H3220" s="546"/>
      <c r="I3220" s="219"/>
      <c r="J3220" s="193"/>
      <c r="K3220" s="217"/>
      <c r="L3220" s="193"/>
      <c r="M3220" s="193"/>
      <c r="N3220" s="193"/>
      <c r="O3220" s="193"/>
      <c r="P3220" s="193"/>
      <c r="Q3220" s="193"/>
      <c r="R3220" s="193"/>
      <c r="S3220" s="193"/>
      <c r="T3220" s="193"/>
      <c r="U3220" s="193"/>
      <c r="V3220" s="193"/>
    </row>
    <row r="3221" spans="1:22" ht="12.75" customHeight="1" thickBot="1">
      <c r="A3221" s="549" t="s">
        <v>520</v>
      </c>
      <c r="B3221" s="550"/>
      <c r="C3221" s="550"/>
      <c r="D3221" s="220"/>
      <c r="E3221" s="220"/>
      <c r="F3221" s="551" t="s">
        <v>520</v>
      </c>
      <c r="G3221" s="550"/>
      <c r="H3221" s="550"/>
      <c r="I3221" s="220"/>
      <c r="J3221" s="221"/>
      <c r="K3221" s="222"/>
      <c r="L3221" s="193"/>
      <c r="M3221" s="193"/>
      <c r="N3221" s="193"/>
      <c r="O3221" s="193"/>
      <c r="P3221" s="193"/>
      <c r="Q3221" s="193"/>
      <c r="R3221" s="193"/>
      <c r="S3221" s="193"/>
      <c r="T3221" s="193"/>
      <c r="U3221" s="193"/>
      <c r="V3221" s="193"/>
    </row>
    <row r="3222" spans="1:22" ht="12.75" customHeight="1">
      <c r="A3222" s="507" t="s">
        <v>508</v>
      </c>
      <c r="B3222" s="508"/>
      <c r="C3222" s="508"/>
      <c r="D3222" s="508"/>
      <c r="E3222" s="508"/>
      <c r="F3222" s="508"/>
      <c r="G3222" s="508"/>
      <c r="H3222" s="508"/>
      <c r="I3222" s="508"/>
      <c r="J3222" s="508"/>
      <c r="K3222" s="509"/>
      <c r="L3222" s="193"/>
      <c r="M3222" s="193"/>
      <c r="N3222" s="193"/>
      <c r="O3222" s="193"/>
      <c r="P3222" s="193"/>
      <c r="Q3222" s="193"/>
      <c r="R3222" s="193"/>
      <c r="S3222" s="193"/>
      <c r="T3222" s="193"/>
      <c r="U3222" s="193"/>
      <c r="V3222" s="193"/>
    </row>
    <row r="3223" spans="1:22" ht="12.75" customHeight="1" thickBot="1">
      <c r="A3223" s="510"/>
      <c r="B3223" s="511"/>
      <c r="C3223" s="511"/>
      <c r="D3223" s="511"/>
      <c r="E3223" s="511"/>
      <c r="F3223" s="511"/>
      <c r="G3223" s="511"/>
      <c r="H3223" s="511"/>
      <c r="I3223" s="511"/>
      <c r="J3223" s="511"/>
      <c r="K3223" s="512"/>
      <c r="L3223" s="193"/>
      <c r="M3223" s="193"/>
      <c r="N3223" s="193"/>
      <c r="O3223" s="193"/>
      <c r="P3223" s="193"/>
      <c r="Q3223" s="193"/>
      <c r="R3223" s="193"/>
      <c r="S3223" s="193"/>
      <c r="T3223" s="193"/>
      <c r="U3223" s="193"/>
      <c r="V3223" s="193"/>
    </row>
    <row r="3224" spans="1:22" ht="42" customHeight="1">
      <c r="A3224" s="195" t="s">
        <v>509</v>
      </c>
      <c r="B3224" s="513" t="str">
        <f>$B$3</f>
        <v>OPTIMIZACIÓN Y MEJORAMIENTO DE LOS SISTEMAS DE ACUEDUCTO EN EL ÁREA RURAL DEL MUNICIPIO DE TUNJA-BOYACÁ</v>
      </c>
      <c r="C3224" s="514"/>
      <c r="D3224" s="514"/>
      <c r="E3224" s="514"/>
      <c r="F3224" s="514"/>
      <c r="G3224" s="514"/>
      <c r="H3224" s="514"/>
      <c r="I3224" s="514"/>
      <c r="J3224" s="514"/>
      <c r="K3224" s="515"/>
      <c r="L3224" s="193"/>
      <c r="M3224" s="193"/>
      <c r="N3224" s="193"/>
      <c r="O3224" s="193"/>
      <c r="P3224" s="193"/>
      <c r="Q3224" s="193"/>
      <c r="R3224" s="193"/>
      <c r="S3224" s="193"/>
      <c r="T3224" s="193"/>
      <c r="U3224" s="193"/>
      <c r="V3224" s="193"/>
    </row>
    <row r="3225" spans="1:22" ht="12.75" customHeight="1">
      <c r="A3225" s="516" t="s">
        <v>510</v>
      </c>
      <c r="B3225" s="517"/>
      <c r="C3225" s="518"/>
      <c r="D3225" s="519"/>
      <c r="E3225" s="519"/>
      <c r="F3225" s="517"/>
      <c r="G3225" s="520" t="s">
        <v>511</v>
      </c>
      <c r="H3225" s="517"/>
      <c r="I3225" s="520"/>
      <c r="J3225" s="519"/>
      <c r="K3225" s="521"/>
      <c r="L3225" s="193"/>
      <c r="M3225" s="193"/>
      <c r="N3225" s="193"/>
      <c r="O3225" s="193"/>
      <c r="P3225" s="193"/>
      <c r="Q3225" s="193"/>
      <c r="R3225" s="193"/>
      <c r="S3225" s="193"/>
      <c r="T3225" s="193"/>
      <c r="U3225" s="193"/>
      <c r="V3225" s="193"/>
    </row>
    <row r="3226" spans="1:22" ht="39.75" customHeight="1" thickBot="1">
      <c r="A3226" s="196" t="s">
        <v>8</v>
      </c>
      <c r="B3226" s="522" t="s">
        <v>674</v>
      </c>
      <c r="C3226" s="523"/>
      <c r="D3226" s="524" t="s">
        <v>10</v>
      </c>
      <c r="E3226" s="525"/>
      <c r="F3226" s="523"/>
      <c r="G3226" s="526" t="s">
        <v>130</v>
      </c>
      <c r="H3226" s="525"/>
      <c r="I3226" s="525"/>
      <c r="J3226" s="197" t="s">
        <v>9</v>
      </c>
      <c r="K3226" s="198" t="s">
        <v>9</v>
      </c>
      <c r="L3226" s="193"/>
      <c r="M3226" s="193"/>
      <c r="N3226" s="193"/>
      <c r="O3226" s="193"/>
      <c r="P3226" s="193"/>
      <c r="Q3226" s="193"/>
      <c r="R3226" s="193"/>
      <c r="S3226" s="193"/>
      <c r="T3226" s="193"/>
      <c r="U3226" s="193"/>
      <c r="V3226" s="193"/>
    </row>
    <row r="3227" spans="1:22" ht="12.75" customHeight="1">
      <c r="A3227" s="527" t="s">
        <v>512</v>
      </c>
      <c r="B3227" s="528"/>
      <c r="C3227" s="531" t="s">
        <v>5</v>
      </c>
      <c r="D3227" s="533" t="s">
        <v>513</v>
      </c>
      <c r="E3227" s="534"/>
      <c r="F3227" s="530"/>
      <c r="G3227" s="531" t="s">
        <v>11</v>
      </c>
      <c r="H3227" s="535" t="s">
        <v>514</v>
      </c>
      <c r="I3227" s="511"/>
      <c r="J3227" s="511"/>
      <c r="K3227" s="512"/>
      <c r="L3227" s="193"/>
      <c r="M3227" s="193"/>
      <c r="N3227" s="193"/>
      <c r="O3227" s="193"/>
      <c r="P3227" s="193"/>
      <c r="Q3227" s="193"/>
      <c r="R3227" s="193"/>
      <c r="S3227" s="193"/>
      <c r="T3227" s="193"/>
      <c r="U3227" s="193"/>
      <c r="V3227" s="193"/>
    </row>
    <row r="3228" spans="1:22" ht="12.75" customHeight="1">
      <c r="A3228" s="510"/>
      <c r="B3228" s="528"/>
      <c r="C3228" s="558"/>
      <c r="D3228" s="226" t="s">
        <v>515</v>
      </c>
      <c r="E3228" s="226" t="s">
        <v>516</v>
      </c>
      <c r="F3228" s="226" t="s">
        <v>517</v>
      </c>
      <c r="G3228" s="558"/>
      <c r="H3228" s="536"/>
      <c r="I3228" s="534"/>
      <c r="J3228" s="534"/>
      <c r="K3228" s="537"/>
      <c r="L3228" s="193"/>
      <c r="M3228" s="193"/>
      <c r="N3228" s="193"/>
      <c r="O3228" s="193"/>
      <c r="P3228" s="193"/>
      <c r="Q3228" s="193"/>
      <c r="R3228" s="193"/>
      <c r="S3228" s="193"/>
      <c r="T3228" s="193"/>
      <c r="U3228" s="193"/>
      <c r="V3228" s="193"/>
    </row>
    <row r="3229" spans="1:22" ht="12.75" customHeight="1">
      <c r="A3229" s="538" t="s">
        <v>604</v>
      </c>
      <c r="B3229" s="539"/>
      <c r="C3229" s="201">
        <v>1</v>
      </c>
      <c r="D3229" s="202"/>
      <c r="E3229" s="203"/>
      <c r="F3229" s="229"/>
      <c r="G3229" s="237">
        <f>C3229</f>
        <v>1</v>
      </c>
      <c r="H3229" s="206"/>
      <c r="I3229" s="206"/>
      <c r="J3229" s="206"/>
      <c r="K3229" s="207"/>
      <c r="L3229" s="193"/>
      <c r="M3229" s="193"/>
      <c r="N3229" s="193"/>
      <c r="O3229" s="193"/>
      <c r="P3229" s="193"/>
      <c r="Q3229" s="193"/>
      <c r="R3229" s="193"/>
      <c r="S3229" s="193"/>
      <c r="T3229" s="193"/>
      <c r="U3229" s="193"/>
      <c r="V3229" s="193"/>
    </row>
    <row r="3230" spans="1:22" ht="12.75" customHeight="1">
      <c r="A3230" s="538"/>
      <c r="B3230" s="539"/>
      <c r="C3230" s="201"/>
      <c r="D3230" s="202"/>
      <c r="E3230" s="203"/>
      <c r="F3230" s="229"/>
      <c r="G3230" s="237"/>
      <c r="H3230" s="206"/>
      <c r="I3230" s="206"/>
      <c r="J3230" s="206"/>
      <c r="K3230" s="207"/>
      <c r="L3230" s="193"/>
      <c r="M3230" s="193"/>
      <c r="N3230" s="193"/>
      <c r="O3230" s="193"/>
      <c r="P3230" s="193"/>
      <c r="Q3230" s="193"/>
      <c r="R3230" s="193"/>
      <c r="S3230" s="193"/>
      <c r="T3230" s="193"/>
      <c r="U3230" s="193"/>
      <c r="V3230" s="193"/>
    </row>
    <row r="3231" spans="1:22" ht="15" customHeight="1">
      <c r="A3231" s="540"/>
      <c r="B3231" s="559"/>
      <c r="C3231" s="209"/>
      <c r="D3231" s="239"/>
      <c r="E3231" s="239"/>
      <c r="F3231" s="239"/>
      <c r="G3231" s="237"/>
      <c r="K3231" s="207"/>
    </row>
    <row r="3232" spans="1:22" ht="12.75" customHeight="1" thickBot="1">
      <c r="A3232" s="541" t="s">
        <v>11</v>
      </c>
      <c r="B3232" s="534"/>
      <c r="C3232" s="534"/>
      <c r="D3232" s="534"/>
      <c r="E3232" s="534"/>
      <c r="F3232" s="530"/>
      <c r="G3232" s="253">
        <f>ROUNDUP((SUM(G3229:G3231)),2)</f>
        <v>1</v>
      </c>
      <c r="H3232" s="199"/>
      <c r="I3232" s="212"/>
      <c r="J3232" s="212"/>
      <c r="K3232" s="213"/>
      <c r="L3232" s="193"/>
      <c r="N3232" s="193"/>
      <c r="O3232" s="193"/>
      <c r="P3232" s="193"/>
      <c r="Q3232" s="193"/>
      <c r="R3232" s="193"/>
      <c r="S3232" s="193"/>
      <c r="T3232" s="193"/>
      <c r="U3232" s="193"/>
      <c r="V3232" s="193"/>
    </row>
    <row r="3233" spans="1:22" ht="12.75" customHeight="1" thickBot="1">
      <c r="A3233" s="542"/>
      <c r="B3233" s="543"/>
      <c r="C3233" s="543"/>
      <c r="D3233" s="543"/>
      <c r="E3233" s="543"/>
      <c r="F3233" s="543"/>
      <c r="G3233" s="543"/>
      <c r="H3233" s="543"/>
      <c r="I3233" s="543"/>
      <c r="J3233" s="543"/>
      <c r="K3233" s="544"/>
      <c r="L3233" s="193"/>
      <c r="M3233" s="193"/>
      <c r="N3233" s="193"/>
      <c r="O3233" s="193"/>
      <c r="P3233" s="193"/>
      <c r="Q3233" s="193"/>
      <c r="R3233" s="193"/>
      <c r="S3233" s="193"/>
      <c r="T3233" s="193"/>
      <c r="U3233" s="193"/>
      <c r="V3233" s="193"/>
    </row>
    <row r="3234" spans="1:22" ht="12.75" customHeight="1">
      <c r="A3234" s="214"/>
      <c r="B3234" s="215"/>
      <c r="C3234" s="215"/>
      <c r="D3234" s="215"/>
      <c r="E3234" s="215"/>
      <c r="F3234" s="215"/>
      <c r="G3234" s="215"/>
      <c r="H3234" s="215"/>
      <c r="I3234" s="215"/>
      <c r="J3234" s="215"/>
      <c r="K3234" s="216"/>
      <c r="L3234" s="193"/>
      <c r="M3234" s="193"/>
      <c r="N3234" s="193"/>
      <c r="O3234" s="193"/>
      <c r="P3234" s="193"/>
      <c r="Q3234" s="193"/>
      <c r="R3234" s="193"/>
      <c r="S3234" s="193"/>
      <c r="T3234" s="193"/>
      <c r="U3234" s="193"/>
      <c r="V3234" s="193"/>
    </row>
    <row r="3235" spans="1:22" ht="50.25" customHeight="1">
      <c r="A3235" s="545"/>
      <c r="B3235" s="546"/>
      <c r="C3235" s="546"/>
      <c r="D3235" s="546"/>
      <c r="E3235" s="546"/>
      <c r="F3235" s="546"/>
      <c r="G3235" s="546"/>
      <c r="H3235" s="546"/>
      <c r="I3235" s="546"/>
      <c r="J3235" s="193"/>
      <c r="K3235" s="217"/>
      <c r="L3235" s="193"/>
      <c r="M3235" s="193"/>
      <c r="N3235" s="193"/>
      <c r="O3235" s="193"/>
      <c r="P3235" s="193"/>
      <c r="Q3235" s="193"/>
      <c r="R3235" s="193"/>
      <c r="S3235" s="193"/>
      <c r="T3235" s="193"/>
      <c r="U3235" s="193"/>
      <c r="V3235" s="193"/>
    </row>
    <row r="3236" spans="1:22" ht="12.75" customHeight="1">
      <c r="A3236" s="547" t="s">
        <v>519</v>
      </c>
      <c r="B3236" s="546"/>
      <c r="C3236" s="546"/>
      <c r="D3236" s="219"/>
      <c r="E3236" s="219"/>
      <c r="F3236" s="548" t="s">
        <v>519</v>
      </c>
      <c r="G3236" s="546"/>
      <c r="H3236" s="546"/>
      <c r="I3236" s="219"/>
      <c r="J3236" s="193"/>
      <c r="K3236" s="217"/>
      <c r="L3236" s="193"/>
      <c r="M3236" s="193"/>
      <c r="N3236" s="193"/>
      <c r="O3236" s="193"/>
      <c r="P3236" s="193"/>
      <c r="Q3236" s="193"/>
      <c r="R3236" s="193"/>
      <c r="S3236" s="193"/>
      <c r="T3236" s="193"/>
      <c r="U3236" s="193"/>
      <c r="V3236" s="193"/>
    </row>
    <row r="3237" spans="1:22" ht="12.75" customHeight="1" thickBot="1">
      <c r="A3237" s="549" t="s">
        <v>520</v>
      </c>
      <c r="B3237" s="550"/>
      <c r="C3237" s="550"/>
      <c r="D3237" s="220"/>
      <c r="E3237" s="220"/>
      <c r="F3237" s="551" t="s">
        <v>520</v>
      </c>
      <c r="G3237" s="550"/>
      <c r="H3237" s="550"/>
      <c r="I3237" s="220"/>
      <c r="J3237" s="221"/>
      <c r="K3237" s="222"/>
      <c r="L3237" s="193"/>
      <c r="M3237" s="193"/>
      <c r="N3237" s="193"/>
      <c r="O3237" s="193"/>
      <c r="P3237" s="193"/>
      <c r="Q3237" s="193"/>
      <c r="R3237" s="193"/>
      <c r="S3237" s="193"/>
      <c r="T3237" s="193"/>
      <c r="U3237" s="193"/>
      <c r="V3237" s="193"/>
    </row>
    <row r="3238" spans="1:22" ht="12.75" customHeight="1">
      <c r="A3238" s="507" t="s">
        <v>508</v>
      </c>
      <c r="B3238" s="508"/>
      <c r="C3238" s="508"/>
      <c r="D3238" s="508"/>
      <c r="E3238" s="508"/>
      <c r="F3238" s="508"/>
      <c r="G3238" s="508"/>
      <c r="H3238" s="508"/>
      <c r="I3238" s="508"/>
      <c r="J3238" s="508"/>
      <c r="K3238" s="509"/>
      <c r="L3238" s="193"/>
      <c r="M3238" s="193"/>
      <c r="N3238" s="193"/>
      <c r="O3238" s="193"/>
      <c r="P3238" s="193"/>
      <c r="Q3238" s="193"/>
      <c r="R3238" s="193"/>
      <c r="S3238" s="193"/>
      <c r="T3238" s="193"/>
      <c r="U3238" s="193"/>
      <c r="V3238" s="193"/>
    </row>
    <row r="3239" spans="1:22" ht="12.75" customHeight="1" thickBot="1">
      <c r="A3239" s="510"/>
      <c r="B3239" s="511"/>
      <c r="C3239" s="511"/>
      <c r="D3239" s="511"/>
      <c r="E3239" s="511"/>
      <c r="F3239" s="511"/>
      <c r="G3239" s="511"/>
      <c r="H3239" s="511"/>
      <c r="I3239" s="511"/>
      <c r="J3239" s="511"/>
      <c r="K3239" s="512"/>
      <c r="L3239" s="193"/>
      <c r="M3239" s="193"/>
      <c r="N3239" s="193"/>
      <c r="O3239" s="193"/>
      <c r="P3239" s="193"/>
      <c r="Q3239" s="193"/>
      <c r="R3239" s="193"/>
      <c r="S3239" s="193"/>
      <c r="T3239" s="193"/>
      <c r="U3239" s="193"/>
      <c r="V3239" s="193"/>
    </row>
    <row r="3240" spans="1:22" ht="42" customHeight="1">
      <c r="A3240" s="195" t="s">
        <v>509</v>
      </c>
      <c r="B3240" s="513" t="str">
        <f>B3</f>
        <v>OPTIMIZACIÓN Y MEJORAMIENTO DE LOS SISTEMAS DE ACUEDUCTO EN EL ÁREA RURAL DEL MUNICIPIO DE TUNJA-BOYACÁ</v>
      </c>
      <c r="C3240" s="514"/>
      <c r="D3240" s="514"/>
      <c r="E3240" s="514"/>
      <c r="F3240" s="514"/>
      <c r="G3240" s="514"/>
      <c r="H3240" s="514"/>
      <c r="I3240" s="514"/>
      <c r="J3240" s="514"/>
      <c r="K3240" s="515"/>
      <c r="L3240" s="193"/>
      <c r="M3240" s="193"/>
      <c r="N3240" s="193"/>
      <c r="O3240" s="193"/>
      <c r="P3240" s="193"/>
      <c r="Q3240" s="193"/>
      <c r="R3240" s="193"/>
      <c r="S3240" s="193"/>
      <c r="T3240" s="193"/>
      <c r="U3240" s="193"/>
      <c r="V3240" s="193"/>
    </row>
    <row r="3241" spans="1:22" ht="12.75" customHeight="1">
      <c r="A3241" s="516" t="s">
        <v>510</v>
      </c>
      <c r="B3241" s="517"/>
      <c r="C3241" s="518"/>
      <c r="D3241" s="519"/>
      <c r="E3241" s="519"/>
      <c r="F3241" s="517"/>
      <c r="G3241" s="520" t="s">
        <v>511</v>
      </c>
      <c r="H3241" s="517"/>
      <c r="I3241" s="520"/>
      <c r="J3241" s="519"/>
      <c r="K3241" s="521"/>
      <c r="L3241" s="193"/>
      <c r="M3241" s="193"/>
      <c r="N3241" s="193"/>
      <c r="O3241" s="193"/>
      <c r="P3241" s="193"/>
      <c r="Q3241" s="193"/>
      <c r="R3241" s="193"/>
      <c r="S3241" s="193"/>
      <c r="T3241" s="193"/>
      <c r="U3241" s="193"/>
      <c r="V3241" s="193"/>
    </row>
    <row r="3242" spans="1:22" ht="39.75" customHeight="1" thickBot="1">
      <c r="A3242" s="196" t="s">
        <v>8</v>
      </c>
      <c r="B3242" s="522" t="s">
        <v>476</v>
      </c>
      <c r="C3242" s="523"/>
      <c r="D3242" s="524" t="s">
        <v>10</v>
      </c>
      <c r="E3242" s="525"/>
      <c r="F3242" s="523"/>
      <c r="G3242" s="526" t="s">
        <v>320</v>
      </c>
      <c r="H3242" s="525"/>
      <c r="I3242" s="525"/>
      <c r="J3242" s="197" t="s">
        <v>9</v>
      </c>
      <c r="K3242" s="198" t="s">
        <v>12</v>
      </c>
      <c r="L3242" s="193"/>
      <c r="M3242" s="193"/>
      <c r="N3242" s="193"/>
      <c r="O3242" s="193"/>
      <c r="P3242" s="193"/>
      <c r="Q3242" s="193"/>
      <c r="R3242" s="193"/>
      <c r="S3242" s="193"/>
      <c r="T3242" s="193"/>
      <c r="U3242" s="193"/>
      <c r="V3242" s="193"/>
    </row>
    <row r="3243" spans="1:22" ht="12.75" customHeight="1">
      <c r="A3243" s="527" t="s">
        <v>512</v>
      </c>
      <c r="B3243" s="528"/>
      <c r="C3243" s="531" t="s">
        <v>5</v>
      </c>
      <c r="D3243" s="533" t="s">
        <v>513</v>
      </c>
      <c r="E3243" s="534"/>
      <c r="F3243" s="530"/>
      <c r="G3243" s="531" t="s">
        <v>11</v>
      </c>
      <c r="H3243" s="535" t="s">
        <v>514</v>
      </c>
      <c r="I3243" s="511"/>
      <c r="J3243" s="511"/>
      <c r="K3243" s="512"/>
      <c r="L3243" s="193"/>
      <c r="M3243" s="193"/>
      <c r="N3243" s="193"/>
      <c r="O3243" s="193"/>
      <c r="P3243" s="193"/>
      <c r="Q3243" s="193"/>
      <c r="R3243" s="193"/>
      <c r="S3243" s="193"/>
      <c r="T3243" s="193"/>
      <c r="U3243" s="193"/>
      <c r="V3243" s="193"/>
    </row>
    <row r="3244" spans="1:22" ht="12.75" customHeight="1">
      <c r="A3244" s="510"/>
      <c r="B3244" s="528"/>
      <c r="C3244" s="558"/>
      <c r="D3244" s="226" t="s">
        <v>515</v>
      </c>
      <c r="E3244" s="226" t="s">
        <v>516</v>
      </c>
      <c r="F3244" s="226" t="s">
        <v>605</v>
      </c>
      <c r="G3244" s="558"/>
      <c r="H3244" s="536"/>
      <c r="I3244" s="534"/>
      <c r="J3244" s="534"/>
      <c r="K3244" s="537"/>
      <c r="L3244" s="193"/>
      <c r="M3244" s="193"/>
      <c r="N3244" s="193"/>
      <c r="O3244" s="193"/>
      <c r="P3244" s="193"/>
      <c r="Q3244" s="193"/>
      <c r="R3244" s="193"/>
      <c r="S3244" s="193"/>
      <c r="T3244" s="193"/>
      <c r="U3244" s="193"/>
      <c r="V3244" s="193"/>
    </row>
    <row r="3245" spans="1:22" ht="12.75" customHeight="1">
      <c r="A3245" s="540" t="s">
        <v>606</v>
      </c>
      <c r="B3245" s="559" t="s">
        <v>536</v>
      </c>
      <c r="C3245" s="209">
        <v>193</v>
      </c>
      <c r="D3245" s="208"/>
      <c r="E3245" s="210"/>
      <c r="F3245" s="254"/>
      <c r="G3245" s="237">
        <f>C3245</f>
        <v>193</v>
      </c>
      <c r="H3245" s="206"/>
      <c r="I3245" s="206"/>
      <c r="J3245" s="206"/>
      <c r="K3245" s="207"/>
      <c r="L3245" s="193"/>
      <c r="M3245" s="193"/>
      <c r="N3245" s="193"/>
      <c r="O3245" s="193"/>
      <c r="P3245" s="193"/>
      <c r="Q3245" s="193"/>
      <c r="R3245" s="193"/>
      <c r="S3245" s="193"/>
      <c r="T3245" s="193"/>
      <c r="U3245" s="193"/>
      <c r="V3245" s="193"/>
    </row>
    <row r="3246" spans="1:22" ht="12.75" customHeight="1">
      <c r="A3246" s="540"/>
      <c r="B3246" s="559"/>
      <c r="C3246" s="209">
        <v>322</v>
      </c>
      <c r="D3246" s="208"/>
      <c r="E3246" s="210"/>
      <c r="F3246" s="254"/>
      <c r="G3246" s="237">
        <f>C3246</f>
        <v>322</v>
      </c>
      <c r="H3246" s="206"/>
      <c r="I3246" s="206"/>
      <c r="J3246" s="206"/>
      <c r="K3246" s="207"/>
      <c r="L3246" s="193"/>
      <c r="M3246" s="193"/>
      <c r="N3246" s="193"/>
      <c r="O3246" s="193"/>
      <c r="P3246" s="193"/>
      <c r="Q3246" s="193"/>
      <c r="R3246" s="193"/>
      <c r="S3246" s="193"/>
      <c r="T3246" s="193"/>
      <c r="U3246" s="193"/>
      <c r="V3246" s="193"/>
    </row>
    <row r="3247" spans="1:22" ht="12.75" customHeight="1">
      <c r="A3247" s="540"/>
      <c r="B3247" s="559"/>
      <c r="C3247" s="209">
        <v>129</v>
      </c>
      <c r="D3247" s="208"/>
      <c r="E3247" s="210"/>
      <c r="F3247" s="211"/>
      <c r="G3247" s="237">
        <f>C3247</f>
        <v>129</v>
      </c>
      <c r="H3247" s="206"/>
      <c r="I3247" s="206"/>
      <c r="J3247" s="206"/>
      <c r="K3247" s="207"/>
      <c r="L3247" s="193"/>
      <c r="M3247" s="193"/>
      <c r="N3247" s="193"/>
      <c r="O3247" s="193"/>
      <c r="P3247" s="193"/>
      <c r="Q3247" s="193"/>
      <c r="R3247" s="193"/>
      <c r="S3247" s="193"/>
      <c r="T3247" s="193"/>
      <c r="U3247" s="193"/>
      <c r="V3247" s="193"/>
    </row>
    <row r="3248" spans="1:22" ht="12.75" customHeight="1">
      <c r="A3248" s="540"/>
      <c r="B3248" s="559"/>
      <c r="C3248" s="209"/>
      <c r="D3248" s="208"/>
      <c r="E3248" s="210"/>
      <c r="F3248" s="211"/>
      <c r="G3248" s="237"/>
      <c r="H3248" s="206"/>
      <c r="I3248" s="206"/>
      <c r="J3248" s="206"/>
      <c r="K3248" s="207"/>
      <c r="L3248" s="193"/>
      <c r="M3248" s="193"/>
      <c r="N3248" s="193"/>
      <c r="O3248" s="193"/>
      <c r="P3248" s="193"/>
      <c r="Q3248" s="193"/>
      <c r="R3248" s="193"/>
      <c r="S3248" s="193"/>
      <c r="T3248" s="193"/>
      <c r="U3248" s="193"/>
      <c r="V3248" s="193"/>
    </row>
    <row r="3249" spans="1:22" ht="15" customHeight="1">
      <c r="A3249" s="540"/>
      <c r="B3249" s="559"/>
      <c r="C3249" s="209"/>
      <c r="D3249" s="239"/>
      <c r="E3249" s="239"/>
      <c r="F3249" s="239"/>
      <c r="G3249" s="237"/>
      <c r="K3249" s="207"/>
    </row>
    <row r="3250" spans="1:22" ht="12.75" customHeight="1" thickBot="1">
      <c r="A3250" s="541" t="s">
        <v>11</v>
      </c>
      <c r="B3250" s="534"/>
      <c r="C3250" s="534"/>
      <c r="D3250" s="534"/>
      <c r="E3250" s="534"/>
      <c r="F3250" s="530"/>
      <c r="G3250" s="253">
        <f>ROUNDUP((SUM(G3245:G3249)),2)</f>
        <v>644</v>
      </c>
      <c r="H3250" s="199"/>
      <c r="I3250" s="212"/>
      <c r="J3250" s="212"/>
      <c r="K3250" s="213"/>
      <c r="L3250" s="193"/>
      <c r="N3250" s="193"/>
      <c r="O3250" s="193"/>
      <c r="P3250" s="193"/>
      <c r="Q3250" s="193"/>
      <c r="R3250" s="193"/>
      <c r="S3250" s="193"/>
      <c r="T3250" s="193"/>
      <c r="U3250" s="193"/>
      <c r="V3250" s="193"/>
    </row>
    <row r="3251" spans="1:22" ht="12.75" customHeight="1" thickBot="1">
      <c r="A3251" s="542"/>
      <c r="B3251" s="543"/>
      <c r="C3251" s="543"/>
      <c r="D3251" s="543"/>
      <c r="E3251" s="543"/>
      <c r="F3251" s="543"/>
      <c r="G3251" s="543"/>
      <c r="H3251" s="543"/>
      <c r="I3251" s="543"/>
      <c r="J3251" s="543"/>
      <c r="K3251" s="544"/>
      <c r="L3251" s="193"/>
      <c r="M3251" s="193"/>
      <c r="N3251" s="193"/>
      <c r="O3251" s="193"/>
      <c r="P3251" s="193"/>
      <c r="Q3251" s="193"/>
      <c r="R3251" s="193"/>
      <c r="S3251" s="193"/>
      <c r="T3251" s="193"/>
      <c r="U3251" s="193"/>
      <c r="V3251" s="193"/>
    </row>
    <row r="3252" spans="1:22" ht="12.75" customHeight="1">
      <c r="A3252" s="214"/>
      <c r="B3252" s="215"/>
      <c r="C3252" s="215"/>
      <c r="D3252" s="215"/>
      <c r="E3252" s="215"/>
      <c r="F3252" s="215"/>
      <c r="G3252" s="215"/>
      <c r="H3252" s="215"/>
      <c r="I3252" s="215"/>
      <c r="J3252" s="215"/>
      <c r="K3252" s="216"/>
      <c r="L3252" s="193"/>
      <c r="M3252" s="193"/>
      <c r="N3252" s="193"/>
      <c r="O3252" s="193"/>
      <c r="P3252" s="193"/>
      <c r="Q3252" s="193"/>
      <c r="R3252" s="193"/>
      <c r="S3252" s="193"/>
      <c r="T3252" s="193"/>
      <c r="U3252" s="193"/>
      <c r="V3252" s="193"/>
    </row>
    <row r="3253" spans="1:22" ht="50.25" customHeight="1">
      <c r="A3253" s="545"/>
      <c r="B3253" s="546"/>
      <c r="C3253" s="546"/>
      <c r="D3253" s="546"/>
      <c r="E3253" s="546"/>
      <c r="F3253" s="546"/>
      <c r="G3253" s="546"/>
      <c r="H3253" s="546"/>
      <c r="I3253" s="546"/>
      <c r="J3253" s="193"/>
      <c r="K3253" s="217"/>
      <c r="L3253" s="193"/>
      <c r="M3253" s="193"/>
      <c r="N3253" s="193"/>
      <c r="O3253" s="193"/>
      <c r="P3253" s="193"/>
      <c r="Q3253" s="193"/>
      <c r="R3253" s="193"/>
      <c r="S3253" s="193"/>
      <c r="T3253" s="193"/>
      <c r="U3253" s="193"/>
      <c r="V3253" s="193"/>
    </row>
    <row r="3254" spans="1:22" ht="12.75" customHeight="1">
      <c r="A3254" s="547" t="s">
        <v>519</v>
      </c>
      <c r="B3254" s="546"/>
      <c r="C3254" s="546"/>
      <c r="D3254" s="219"/>
      <c r="E3254" s="219"/>
      <c r="F3254" s="548" t="s">
        <v>519</v>
      </c>
      <c r="G3254" s="546"/>
      <c r="H3254" s="546"/>
      <c r="I3254" s="219"/>
      <c r="J3254" s="193"/>
      <c r="K3254" s="217"/>
      <c r="L3254" s="193"/>
      <c r="M3254" s="193"/>
      <c r="N3254" s="193"/>
      <c r="O3254" s="193"/>
      <c r="P3254" s="193"/>
      <c r="Q3254" s="193"/>
      <c r="R3254" s="193"/>
      <c r="S3254" s="193"/>
      <c r="T3254" s="193"/>
      <c r="U3254" s="193"/>
      <c r="V3254" s="193"/>
    </row>
    <row r="3255" spans="1:22" ht="12" customHeight="1" thickBot="1">
      <c r="A3255" s="549" t="s">
        <v>520</v>
      </c>
      <c r="B3255" s="550"/>
      <c r="C3255" s="550"/>
      <c r="D3255" s="220"/>
      <c r="E3255" s="220"/>
      <c r="F3255" s="551" t="s">
        <v>520</v>
      </c>
      <c r="G3255" s="550"/>
      <c r="H3255" s="550"/>
      <c r="I3255" s="220"/>
      <c r="J3255" s="221"/>
      <c r="K3255" s="222"/>
      <c r="L3255" s="193"/>
      <c r="M3255" s="193"/>
      <c r="N3255" s="193"/>
      <c r="O3255" s="193"/>
      <c r="P3255" s="193"/>
      <c r="Q3255" s="193"/>
      <c r="R3255" s="193"/>
      <c r="S3255" s="193"/>
      <c r="T3255" s="193"/>
      <c r="U3255" s="193"/>
      <c r="V3255" s="193"/>
    </row>
  </sheetData>
  <mergeCells count="4903">
    <mergeCell ref="U2886:Z2889"/>
    <mergeCell ref="O2888:R2888"/>
    <mergeCell ref="O2456:R2456"/>
    <mergeCell ref="U2456:X2456"/>
    <mergeCell ref="O2459:S2459"/>
    <mergeCell ref="U2459:W2459"/>
    <mergeCell ref="U2460:Z2463"/>
    <mergeCell ref="O2463:R2463"/>
    <mergeCell ref="O2872:P2872"/>
    <mergeCell ref="O2874:S2874"/>
    <mergeCell ref="U2874:Z2874"/>
    <mergeCell ref="O2877:R2877"/>
    <mergeCell ref="U2877:X2877"/>
    <mergeCell ref="O2880:S2880"/>
    <mergeCell ref="U2880:AD2880"/>
    <mergeCell ref="O2883:R2883"/>
    <mergeCell ref="U2883:AB2883"/>
    <mergeCell ref="O2885:S2885"/>
    <mergeCell ref="U2885:W2885"/>
    <mergeCell ref="O2034:S2034"/>
    <mergeCell ref="U2034:Z2034"/>
    <mergeCell ref="O2037:R2037"/>
    <mergeCell ref="U2037:X2037"/>
    <mergeCell ref="O2040:S2040"/>
    <mergeCell ref="U2040:AD2040"/>
    <mergeCell ref="O2043:R2043"/>
    <mergeCell ref="U2043:AB2043"/>
    <mergeCell ref="O2045:S2045"/>
    <mergeCell ref="U2045:W2045"/>
    <mergeCell ref="U2046:Z2049"/>
    <mergeCell ref="O2048:R2048"/>
    <mergeCell ref="Q2441:S2441"/>
    <mergeCell ref="T2441:U2441"/>
    <mergeCell ref="O2445:T2445"/>
    <mergeCell ref="O2449:R2449"/>
    <mergeCell ref="O2452:S2452"/>
    <mergeCell ref="U2452:Y2452"/>
    <mergeCell ref="T661:V661"/>
    <mergeCell ref="T662:Y665"/>
    <mergeCell ref="N663:Q663"/>
    <mergeCell ref="N1097:O1097"/>
    <mergeCell ref="N1099:R1099"/>
    <mergeCell ref="T1099:Y1099"/>
    <mergeCell ref="N1102:Q1102"/>
    <mergeCell ref="T1102:W1102"/>
    <mergeCell ref="N1105:R1105"/>
    <mergeCell ref="T1105:AC1105"/>
    <mergeCell ref="N1108:Q1108"/>
    <mergeCell ref="T1108:AA1108"/>
    <mergeCell ref="N1110:R1110"/>
    <mergeCell ref="T1110:V1110"/>
    <mergeCell ref="T1111:Y1114"/>
    <mergeCell ref="N1113:Q1113"/>
    <mergeCell ref="O2032:P2032"/>
    <mergeCell ref="A3255:C3255"/>
    <mergeCell ref="F3255:H3255"/>
    <mergeCell ref="A3246:B3246"/>
    <mergeCell ref="A3247:B3247"/>
    <mergeCell ref="A3248:B3248"/>
    <mergeCell ref="A3249:B3249"/>
    <mergeCell ref="A3250:F3250"/>
    <mergeCell ref="N263:O263"/>
    <mergeCell ref="N265:R265"/>
    <mergeCell ref="T265:Y265"/>
    <mergeCell ref="N268:Q268"/>
    <mergeCell ref="T268:W268"/>
    <mergeCell ref="N271:R271"/>
    <mergeCell ref="T271:AC271"/>
    <mergeCell ref="N274:Q274"/>
    <mergeCell ref="T274:AA274"/>
    <mergeCell ref="N276:R276"/>
    <mergeCell ref="T276:V276"/>
    <mergeCell ref="T277:Y280"/>
    <mergeCell ref="N279:Q279"/>
    <mergeCell ref="N646:O646"/>
    <mergeCell ref="X647:X648"/>
    <mergeCell ref="Y647:Y648"/>
    <mergeCell ref="Z647:Z648"/>
    <mergeCell ref="N648:R648"/>
    <mergeCell ref="N651:Q651"/>
    <mergeCell ref="T651:W651"/>
    <mergeCell ref="N654:R654"/>
    <mergeCell ref="T654:AC654"/>
    <mergeCell ref="N657:Q657"/>
    <mergeCell ref="T657:AA657"/>
    <mergeCell ref="N660:R660"/>
    <mergeCell ref="A3241:B3241"/>
    <mergeCell ref="C3241:F3241"/>
    <mergeCell ref="G3241:H3241"/>
    <mergeCell ref="I3241:K3241"/>
    <mergeCell ref="B3242:C3242"/>
    <mergeCell ref="D3242:F3242"/>
    <mergeCell ref="G3242:I3242"/>
    <mergeCell ref="A3251:K3251"/>
    <mergeCell ref="A3243:B3244"/>
    <mergeCell ref="C3243:C3244"/>
    <mergeCell ref="D3243:F3243"/>
    <mergeCell ref="G3243:G3244"/>
    <mergeCell ref="H3243:K3244"/>
    <mergeCell ref="A3245:B3245"/>
    <mergeCell ref="A3253:I3253"/>
    <mergeCell ref="A3254:C3254"/>
    <mergeCell ref="F3254:H3254"/>
    <mergeCell ref="A3227:B3228"/>
    <mergeCell ref="C3227:C3228"/>
    <mergeCell ref="D3227:F3227"/>
    <mergeCell ref="G3227:G3228"/>
    <mergeCell ref="H3227:K3228"/>
    <mergeCell ref="A3229:B3229"/>
    <mergeCell ref="A3230:B3230"/>
    <mergeCell ref="A3231:B3231"/>
    <mergeCell ref="A3232:F3232"/>
    <mergeCell ref="A3233:K3233"/>
    <mergeCell ref="A3235:I3235"/>
    <mergeCell ref="A3236:C3236"/>
    <mergeCell ref="F3236:H3236"/>
    <mergeCell ref="A3237:C3237"/>
    <mergeCell ref="F3237:H3237"/>
    <mergeCell ref="A3238:K3239"/>
    <mergeCell ref="B3240:K3240"/>
    <mergeCell ref="A3213:B3213"/>
    <mergeCell ref="A3214:B3214"/>
    <mergeCell ref="A3215:B3215"/>
    <mergeCell ref="A3216:F3216"/>
    <mergeCell ref="A3217:K3217"/>
    <mergeCell ref="A3219:I3219"/>
    <mergeCell ref="A3220:C3220"/>
    <mergeCell ref="F3220:H3220"/>
    <mergeCell ref="A3221:C3221"/>
    <mergeCell ref="F3221:H3221"/>
    <mergeCell ref="A3222:K3223"/>
    <mergeCell ref="B3224:K3224"/>
    <mergeCell ref="A3225:B3225"/>
    <mergeCell ref="C3225:F3225"/>
    <mergeCell ref="G3225:H3225"/>
    <mergeCell ref="I3225:K3225"/>
    <mergeCell ref="B3226:C3226"/>
    <mergeCell ref="D3226:F3226"/>
    <mergeCell ref="G3226:I3226"/>
    <mergeCell ref="A3203:I3203"/>
    <mergeCell ref="A3204:C3204"/>
    <mergeCell ref="F3204:H3204"/>
    <mergeCell ref="A3205:C3205"/>
    <mergeCell ref="F3205:H3205"/>
    <mergeCell ref="A3206:K3207"/>
    <mergeCell ref="B3208:K3208"/>
    <mergeCell ref="A3209:B3209"/>
    <mergeCell ref="C3209:F3209"/>
    <mergeCell ref="G3209:H3209"/>
    <mergeCell ref="I3209:K3209"/>
    <mergeCell ref="B3210:C3210"/>
    <mergeCell ref="D3210:F3210"/>
    <mergeCell ref="G3210:I3210"/>
    <mergeCell ref="A3211:B3212"/>
    <mergeCell ref="C3211:C3212"/>
    <mergeCell ref="D3211:F3211"/>
    <mergeCell ref="G3211:G3212"/>
    <mergeCell ref="H3211:K3212"/>
    <mergeCell ref="A3193:B3193"/>
    <mergeCell ref="C3193:F3193"/>
    <mergeCell ref="G3193:H3193"/>
    <mergeCell ref="I3193:K3193"/>
    <mergeCell ref="B3194:C3194"/>
    <mergeCell ref="D3194:F3194"/>
    <mergeCell ref="G3194:I3194"/>
    <mergeCell ref="A3195:B3196"/>
    <mergeCell ref="C3195:C3196"/>
    <mergeCell ref="D3195:F3195"/>
    <mergeCell ref="G3195:G3196"/>
    <mergeCell ref="H3195:K3196"/>
    <mergeCell ref="A3197:B3197"/>
    <mergeCell ref="A3198:B3198"/>
    <mergeCell ref="A3199:B3199"/>
    <mergeCell ref="A3200:F3200"/>
    <mergeCell ref="A3201:K3201"/>
    <mergeCell ref="A3179:B3180"/>
    <mergeCell ref="C3179:C3180"/>
    <mergeCell ref="D3179:F3179"/>
    <mergeCell ref="G3179:G3180"/>
    <mergeCell ref="H3179:K3180"/>
    <mergeCell ref="A3181:B3181"/>
    <mergeCell ref="A3182:B3182"/>
    <mergeCell ref="A3183:B3183"/>
    <mergeCell ref="A3184:F3184"/>
    <mergeCell ref="A3185:K3185"/>
    <mergeCell ref="A3187:I3187"/>
    <mergeCell ref="A3188:C3188"/>
    <mergeCell ref="F3188:H3188"/>
    <mergeCell ref="A3189:C3189"/>
    <mergeCell ref="F3189:H3189"/>
    <mergeCell ref="A3190:K3191"/>
    <mergeCell ref="B3192:K3192"/>
    <mergeCell ref="A3165:B3165"/>
    <mergeCell ref="A3166:B3166"/>
    <mergeCell ref="A3167:B3167"/>
    <mergeCell ref="A3168:F3168"/>
    <mergeCell ref="A3169:K3169"/>
    <mergeCell ref="A3171:I3171"/>
    <mergeCell ref="A3172:C3172"/>
    <mergeCell ref="F3172:H3172"/>
    <mergeCell ref="A3173:C3173"/>
    <mergeCell ref="F3173:H3173"/>
    <mergeCell ref="A3174:K3175"/>
    <mergeCell ref="B3176:K3176"/>
    <mergeCell ref="A3177:B3177"/>
    <mergeCell ref="C3177:F3177"/>
    <mergeCell ref="G3177:H3177"/>
    <mergeCell ref="I3177:K3177"/>
    <mergeCell ref="B3178:C3178"/>
    <mergeCell ref="D3178:F3178"/>
    <mergeCell ref="G3178:I3178"/>
    <mergeCell ref="A3155:I3155"/>
    <mergeCell ref="A3156:C3156"/>
    <mergeCell ref="F3156:H3156"/>
    <mergeCell ref="A3157:C3157"/>
    <mergeCell ref="F3157:H3157"/>
    <mergeCell ref="A3158:K3159"/>
    <mergeCell ref="B3160:K3160"/>
    <mergeCell ref="A3161:B3161"/>
    <mergeCell ref="C3161:F3161"/>
    <mergeCell ref="G3161:H3161"/>
    <mergeCell ref="I3161:K3161"/>
    <mergeCell ref="B3162:C3162"/>
    <mergeCell ref="D3162:F3162"/>
    <mergeCell ref="G3162:I3162"/>
    <mergeCell ref="A3163:B3164"/>
    <mergeCell ref="C3163:C3164"/>
    <mergeCell ref="D3163:F3163"/>
    <mergeCell ref="G3163:G3164"/>
    <mergeCell ref="H3163:K3164"/>
    <mergeCell ref="A3145:B3145"/>
    <mergeCell ref="C3145:F3145"/>
    <mergeCell ref="G3145:H3145"/>
    <mergeCell ref="I3145:K3145"/>
    <mergeCell ref="B3146:C3146"/>
    <mergeCell ref="D3146:F3146"/>
    <mergeCell ref="G3146:I3146"/>
    <mergeCell ref="A3147:B3148"/>
    <mergeCell ref="C3147:C3148"/>
    <mergeCell ref="D3147:F3147"/>
    <mergeCell ref="G3147:G3148"/>
    <mergeCell ref="H3147:K3148"/>
    <mergeCell ref="A3149:B3149"/>
    <mergeCell ref="A3150:B3150"/>
    <mergeCell ref="A3151:B3151"/>
    <mergeCell ref="A3152:F3152"/>
    <mergeCell ref="A3153:K3153"/>
    <mergeCell ref="A3131:B3132"/>
    <mergeCell ref="C3131:C3132"/>
    <mergeCell ref="D3131:F3131"/>
    <mergeCell ref="G3131:G3132"/>
    <mergeCell ref="H3131:K3132"/>
    <mergeCell ref="A3133:B3133"/>
    <mergeCell ref="A3134:B3134"/>
    <mergeCell ref="A3135:B3135"/>
    <mergeCell ref="A3136:F3136"/>
    <mergeCell ref="A3137:K3137"/>
    <mergeCell ref="A3139:I3139"/>
    <mergeCell ref="A3140:C3140"/>
    <mergeCell ref="F3140:H3140"/>
    <mergeCell ref="A3141:C3141"/>
    <mergeCell ref="F3141:H3141"/>
    <mergeCell ref="A3142:K3143"/>
    <mergeCell ref="B3144:K3144"/>
    <mergeCell ref="A3117:B3117"/>
    <mergeCell ref="A3118:B3118"/>
    <mergeCell ref="A3119:B3119"/>
    <mergeCell ref="A3120:F3120"/>
    <mergeCell ref="A3121:K3121"/>
    <mergeCell ref="A3123:I3123"/>
    <mergeCell ref="A3124:C3124"/>
    <mergeCell ref="F3124:H3124"/>
    <mergeCell ref="A3125:C3125"/>
    <mergeCell ref="F3125:H3125"/>
    <mergeCell ref="A3126:K3127"/>
    <mergeCell ref="B3128:K3128"/>
    <mergeCell ref="A3129:B3129"/>
    <mergeCell ref="C3129:F3129"/>
    <mergeCell ref="G3129:H3129"/>
    <mergeCell ref="I3129:K3129"/>
    <mergeCell ref="B3130:C3130"/>
    <mergeCell ref="D3130:F3130"/>
    <mergeCell ref="G3130:I3130"/>
    <mergeCell ref="A3107:I3107"/>
    <mergeCell ref="A3108:C3108"/>
    <mergeCell ref="F3108:H3108"/>
    <mergeCell ref="A3109:C3109"/>
    <mergeCell ref="F3109:H3109"/>
    <mergeCell ref="A3110:K3111"/>
    <mergeCell ref="B3112:K3112"/>
    <mergeCell ref="A3113:B3113"/>
    <mergeCell ref="C3113:F3113"/>
    <mergeCell ref="G3113:H3113"/>
    <mergeCell ref="I3113:K3113"/>
    <mergeCell ref="B3114:C3114"/>
    <mergeCell ref="D3114:F3114"/>
    <mergeCell ref="G3114:I3114"/>
    <mergeCell ref="A3115:B3116"/>
    <mergeCell ref="C3115:C3116"/>
    <mergeCell ref="D3115:F3115"/>
    <mergeCell ref="G3115:G3116"/>
    <mergeCell ref="H3115:K3116"/>
    <mergeCell ref="A3097:B3097"/>
    <mergeCell ref="C3097:F3097"/>
    <mergeCell ref="G3097:H3097"/>
    <mergeCell ref="I3097:K3097"/>
    <mergeCell ref="B3098:C3098"/>
    <mergeCell ref="D3098:F3098"/>
    <mergeCell ref="G3098:I3098"/>
    <mergeCell ref="A3099:B3100"/>
    <mergeCell ref="C3099:C3100"/>
    <mergeCell ref="D3099:F3099"/>
    <mergeCell ref="G3099:G3100"/>
    <mergeCell ref="H3099:K3100"/>
    <mergeCell ref="A3101:B3101"/>
    <mergeCell ref="A3102:B3102"/>
    <mergeCell ref="A3103:B3103"/>
    <mergeCell ref="A3104:F3104"/>
    <mergeCell ref="A3105:K3105"/>
    <mergeCell ref="A3083:B3084"/>
    <mergeCell ref="C3083:C3084"/>
    <mergeCell ref="D3083:F3083"/>
    <mergeCell ref="G3083:G3084"/>
    <mergeCell ref="H3083:K3084"/>
    <mergeCell ref="A3085:B3085"/>
    <mergeCell ref="A3086:B3086"/>
    <mergeCell ref="A3087:B3087"/>
    <mergeCell ref="A3088:F3088"/>
    <mergeCell ref="A3089:K3089"/>
    <mergeCell ref="A3091:I3091"/>
    <mergeCell ref="A3092:C3092"/>
    <mergeCell ref="F3092:H3092"/>
    <mergeCell ref="A3093:C3093"/>
    <mergeCell ref="F3093:H3093"/>
    <mergeCell ref="A3094:K3095"/>
    <mergeCell ref="B3096:K3096"/>
    <mergeCell ref="A3069:B3069"/>
    <mergeCell ref="A3070:B3070"/>
    <mergeCell ref="A3071:B3071"/>
    <mergeCell ref="A3072:F3072"/>
    <mergeCell ref="A3073:K3073"/>
    <mergeCell ref="A3075:I3075"/>
    <mergeCell ref="A3076:C3076"/>
    <mergeCell ref="F3076:H3076"/>
    <mergeCell ref="A3077:C3077"/>
    <mergeCell ref="F3077:H3077"/>
    <mergeCell ref="A3078:K3079"/>
    <mergeCell ref="B3080:K3080"/>
    <mergeCell ref="A3081:B3081"/>
    <mergeCell ref="C3081:F3081"/>
    <mergeCell ref="G3081:H3081"/>
    <mergeCell ref="I3081:K3081"/>
    <mergeCell ref="B3082:C3082"/>
    <mergeCell ref="D3082:F3082"/>
    <mergeCell ref="G3082:I3082"/>
    <mergeCell ref="A3056:F3056"/>
    <mergeCell ref="A3057:K3057"/>
    <mergeCell ref="A3059:I3059"/>
    <mergeCell ref="A3060:C3060"/>
    <mergeCell ref="F3060:H3060"/>
    <mergeCell ref="A3061:C3061"/>
    <mergeCell ref="F3061:H3061"/>
    <mergeCell ref="A3062:K3063"/>
    <mergeCell ref="B3064:K3064"/>
    <mergeCell ref="A3065:B3065"/>
    <mergeCell ref="C3065:F3065"/>
    <mergeCell ref="G3065:H3065"/>
    <mergeCell ref="I3065:K3065"/>
    <mergeCell ref="B3066:C3066"/>
    <mergeCell ref="D3066:F3066"/>
    <mergeCell ref="G3066:I3066"/>
    <mergeCell ref="A3067:B3068"/>
    <mergeCell ref="C3067:C3068"/>
    <mergeCell ref="D3067:F3067"/>
    <mergeCell ref="G3067:G3068"/>
    <mergeCell ref="H3067:K3068"/>
    <mergeCell ref="A3046:K3047"/>
    <mergeCell ref="B3048:K3048"/>
    <mergeCell ref="A3049:B3049"/>
    <mergeCell ref="C3049:F3049"/>
    <mergeCell ref="G3049:H3049"/>
    <mergeCell ref="I3049:K3049"/>
    <mergeCell ref="B3050:C3050"/>
    <mergeCell ref="D3050:F3050"/>
    <mergeCell ref="G3050:I3050"/>
    <mergeCell ref="A3051:B3052"/>
    <mergeCell ref="C3051:C3052"/>
    <mergeCell ref="D3051:F3051"/>
    <mergeCell ref="G3051:G3052"/>
    <mergeCell ref="H3051:K3052"/>
    <mergeCell ref="A3053:B3053"/>
    <mergeCell ref="A3054:B3054"/>
    <mergeCell ref="A3055:B3055"/>
    <mergeCell ref="A3033:B3034"/>
    <mergeCell ref="C3033:C3034"/>
    <mergeCell ref="D3033:F3033"/>
    <mergeCell ref="G3033:G3034"/>
    <mergeCell ref="H3033:K3034"/>
    <mergeCell ref="A3035:B3035"/>
    <mergeCell ref="A3036:B3036"/>
    <mergeCell ref="A3037:B3037"/>
    <mergeCell ref="A3038:B3038"/>
    <mergeCell ref="A3039:B3039"/>
    <mergeCell ref="A3040:F3040"/>
    <mergeCell ref="A3041:K3041"/>
    <mergeCell ref="A3043:I3043"/>
    <mergeCell ref="A3044:C3044"/>
    <mergeCell ref="F3044:H3044"/>
    <mergeCell ref="A3045:C3045"/>
    <mergeCell ref="F3045:H3045"/>
    <mergeCell ref="A3019:B3019"/>
    <mergeCell ref="A3020:B3020"/>
    <mergeCell ref="A3021:B3021"/>
    <mergeCell ref="A3022:F3022"/>
    <mergeCell ref="A3023:K3023"/>
    <mergeCell ref="A3025:I3025"/>
    <mergeCell ref="A3026:C3026"/>
    <mergeCell ref="F3026:H3026"/>
    <mergeCell ref="A3027:C3027"/>
    <mergeCell ref="F3027:H3027"/>
    <mergeCell ref="A3028:K3029"/>
    <mergeCell ref="B3030:K3030"/>
    <mergeCell ref="A3031:B3031"/>
    <mergeCell ref="C3031:F3031"/>
    <mergeCell ref="G3031:H3031"/>
    <mergeCell ref="I3031:K3031"/>
    <mergeCell ref="B3032:C3032"/>
    <mergeCell ref="D3032:F3032"/>
    <mergeCell ref="G3032:I3032"/>
    <mergeCell ref="A3010:C3010"/>
    <mergeCell ref="F3010:H3010"/>
    <mergeCell ref="A3011:K3012"/>
    <mergeCell ref="B3013:K3013"/>
    <mergeCell ref="A3014:B3014"/>
    <mergeCell ref="C3014:F3014"/>
    <mergeCell ref="G3014:H3014"/>
    <mergeCell ref="I3014:K3014"/>
    <mergeCell ref="B3015:C3015"/>
    <mergeCell ref="D3015:F3015"/>
    <mergeCell ref="G3015:I3015"/>
    <mergeCell ref="A3016:B3017"/>
    <mergeCell ref="C3016:C3017"/>
    <mergeCell ref="D3016:F3016"/>
    <mergeCell ref="G3016:G3017"/>
    <mergeCell ref="H3016:K3017"/>
    <mergeCell ref="A3018:B3018"/>
    <mergeCell ref="B2998:C2998"/>
    <mergeCell ref="D2998:F2998"/>
    <mergeCell ref="G2998:I2998"/>
    <mergeCell ref="A2999:B3000"/>
    <mergeCell ref="C2999:C3000"/>
    <mergeCell ref="D2999:F2999"/>
    <mergeCell ref="G2999:G3000"/>
    <mergeCell ref="H2999:K3000"/>
    <mergeCell ref="A3001:B3001"/>
    <mergeCell ref="A3002:B3002"/>
    <mergeCell ref="A3003:B3003"/>
    <mergeCell ref="A3004:B3004"/>
    <mergeCell ref="A3005:F3005"/>
    <mergeCell ref="A3006:K3006"/>
    <mergeCell ref="A3008:I3008"/>
    <mergeCell ref="A3009:C3009"/>
    <mergeCell ref="F3009:H3009"/>
    <mergeCell ref="A2984:B2984"/>
    <mergeCell ref="A2985:B2985"/>
    <mergeCell ref="A2986:B2986"/>
    <mergeCell ref="A2987:B2987"/>
    <mergeCell ref="A2988:F2988"/>
    <mergeCell ref="A2989:K2989"/>
    <mergeCell ref="A2991:I2991"/>
    <mergeCell ref="A2992:C2992"/>
    <mergeCell ref="F2992:H2992"/>
    <mergeCell ref="A2993:C2993"/>
    <mergeCell ref="F2993:H2993"/>
    <mergeCell ref="A2994:K2995"/>
    <mergeCell ref="B2996:K2996"/>
    <mergeCell ref="A2997:B2997"/>
    <mergeCell ref="C2997:F2997"/>
    <mergeCell ref="G2997:H2997"/>
    <mergeCell ref="I2997:K2997"/>
    <mergeCell ref="A2975:C2975"/>
    <mergeCell ref="F2975:H2975"/>
    <mergeCell ref="A2976:K2977"/>
    <mergeCell ref="B2978:K2978"/>
    <mergeCell ref="A2979:B2979"/>
    <mergeCell ref="C2979:F2979"/>
    <mergeCell ref="G2979:H2979"/>
    <mergeCell ref="I2979:K2979"/>
    <mergeCell ref="B2980:C2980"/>
    <mergeCell ref="D2980:F2980"/>
    <mergeCell ref="G2980:I2980"/>
    <mergeCell ref="A2981:B2982"/>
    <mergeCell ref="C2981:C2982"/>
    <mergeCell ref="D2981:F2981"/>
    <mergeCell ref="G2981:G2982"/>
    <mergeCell ref="H2981:K2982"/>
    <mergeCell ref="A2983:B2983"/>
    <mergeCell ref="B2962:C2962"/>
    <mergeCell ref="D2962:F2962"/>
    <mergeCell ref="G2962:I2962"/>
    <mergeCell ref="A2963:B2964"/>
    <mergeCell ref="C2963:C2964"/>
    <mergeCell ref="D2963:F2963"/>
    <mergeCell ref="G2963:G2964"/>
    <mergeCell ref="H2963:K2964"/>
    <mergeCell ref="A2965:B2965"/>
    <mergeCell ref="A2966:B2966"/>
    <mergeCell ref="A2967:B2967"/>
    <mergeCell ref="A2968:B2968"/>
    <mergeCell ref="A2969:B2969"/>
    <mergeCell ref="A2970:F2970"/>
    <mergeCell ref="A2971:K2971"/>
    <mergeCell ref="A2973:I2973"/>
    <mergeCell ref="A2974:C2974"/>
    <mergeCell ref="F2974:H2974"/>
    <mergeCell ref="A2948:B2948"/>
    <mergeCell ref="A2949:B2949"/>
    <mergeCell ref="A2950:B2950"/>
    <mergeCell ref="A2951:B2951"/>
    <mergeCell ref="A2952:F2952"/>
    <mergeCell ref="A2953:K2953"/>
    <mergeCell ref="A2955:I2955"/>
    <mergeCell ref="A2956:C2956"/>
    <mergeCell ref="F2956:H2956"/>
    <mergeCell ref="A2957:C2957"/>
    <mergeCell ref="F2957:H2957"/>
    <mergeCell ref="A2958:K2959"/>
    <mergeCell ref="B2960:K2960"/>
    <mergeCell ref="A2961:B2961"/>
    <mergeCell ref="C2961:F2961"/>
    <mergeCell ref="G2961:H2961"/>
    <mergeCell ref="I2961:K2961"/>
    <mergeCell ref="A2939:C2939"/>
    <mergeCell ref="F2939:H2939"/>
    <mergeCell ref="A2940:K2941"/>
    <mergeCell ref="B2942:K2942"/>
    <mergeCell ref="A2943:B2943"/>
    <mergeCell ref="C2943:F2943"/>
    <mergeCell ref="G2943:H2943"/>
    <mergeCell ref="I2943:K2943"/>
    <mergeCell ref="B2944:C2944"/>
    <mergeCell ref="D2944:F2944"/>
    <mergeCell ref="G2944:I2944"/>
    <mergeCell ref="A2945:B2946"/>
    <mergeCell ref="C2945:C2946"/>
    <mergeCell ref="D2945:F2945"/>
    <mergeCell ref="G2945:G2946"/>
    <mergeCell ref="H2945:K2946"/>
    <mergeCell ref="A2947:B2947"/>
    <mergeCell ref="B2926:C2926"/>
    <mergeCell ref="D2926:F2926"/>
    <mergeCell ref="G2926:I2926"/>
    <mergeCell ref="A2927:B2928"/>
    <mergeCell ref="C2927:C2928"/>
    <mergeCell ref="D2927:F2927"/>
    <mergeCell ref="G2927:G2928"/>
    <mergeCell ref="H2927:K2928"/>
    <mergeCell ref="A2929:B2929"/>
    <mergeCell ref="A2930:B2930"/>
    <mergeCell ref="A2931:B2931"/>
    <mergeCell ref="A2932:B2932"/>
    <mergeCell ref="A2933:B2933"/>
    <mergeCell ref="A2934:F2934"/>
    <mergeCell ref="A2935:K2935"/>
    <mergeCell ref="A2937:I2937"/>
    <mergeCell ref="A2938:C2938"/>
    <mergeCell ref="F2938:H2938"/>
    <mergeCell ref="A2912:B2912"/>
    <mergeCell ref="A2913:B2913"/>
    <mergeCell ref="A2914:B2914"/>
    <mergeCell ref="A2915:B2915"/>
    <mergeCell ref="A2916:F2916"/>
    <mergeCell ref="A2917:K2917"/>
    <mergeCell ref="A2919:I2919"/>
    <mergeCell ref="A2920:C2920"/>
    <mergeCell ref="F2920:H2920"/>
    <mergeCell ref="A2921:C2921"/>
    <mergeCell ref="F2921:H2921"/>
    <mergeCell ref="A2922:K2923"/>
    <mergeCell ref="B2924:K2924"/>
    <mergeCell ref="A2925:B2925"/>
    <mergeCell ref="C2925:F2925"/>
    <mergeCell ref="G2925:H2925"/>
    <mergeCell ref="I2925:K2925"/>
    <mergeCell ref="A2903:C2903"/>
    <mergeCell ref="F2903:H2903"/>
    <mergeCell ref="A2904:K2905"/>
    <mergeCell ref="B2906:K2906"/>
    <mergeCell ref="A2907:B2907"/>
    <mergeCell ref="C2907:F2907"/>
    <mergeCell ref="G2907:H2907"/>
    <mergeCell ref="I2907:K2907"/>
    <mergeCell ref="B2908:C2908"/>
    <mergeCell ref="D2908:F2908"/>
    <mergeCell ref="G2908:I2908"/>
    <mergeCell ref="A2909:B2910"/>
    <mergeCell ref="C2909:C2910"/>
    <mergeCell ref="D2909:F2909"/>
    <mergeCell ref="G2909:G2910"/>
    <mergeCell ref="H2909:K2910"/>
    <mergeCell ref="A2911:B2911"/>
    <mergeCell ref="B2890:C2890"/>
    <mergeCell ref="D2890:F2890"/>
    <mergeCell ref="G2890:I2890"/>
    <mergeCell ref="A2891:B2892"/>
    <mergeCell ref="C2891:C2892"/>
    <mergeCell ref="D2891:F2891"/>
    <mergeCell ref="G2891:G2892"/>
    <mergeCell ref="H2891:K2892"/>
    <mergeCell ref="A2893:B2893"/>
    <mergeCell ref="A2894:B2894"/>
    <mergeCell ref="A2895:B2895"/>
    <mergeCell ref="A2896:B2896"/>
    <mergeCell ref="A2897:B2897"/>
    <mergeCell ref="A2898:F2898"/>
    <mergeCell ref="A2899:K2899"/>
    <mergeCell ref="A2901:I2901"/>
    <mergeCell ref="A2902:C2902"/>
    <mergeCell ref="F2902:H2902"/>
    <mergeCell ref="A2875:B2875"/>
    <mergeCell ref="A2876:B2876"/>
    <mergeCell ref="A2877:B2877"/>
    <mergeCell ref="A2878:B2878"/>
    <mergeCell ref="A2879:B2879"/>
    <mergeCell ref="A2880:F2880"/>
    <mergeCell ref="A2881:K2881"/>
    <mergeCell ref="A2883:I2883"/>
    <mergeCell ref="A2884:C2884"/>
    <mergeCell ref="F2884:H2884"/>
    <mergeCell ref="A2885:C2885"/>
    <mergeCell ref="F2885:H2885"/>
    <mergeCell ref="A2886:K2887"/>
    <mergeCell ref="B2888:K2888"/>
    <mergeCell ref="A2889:B2889"/>
    <mergeCell ref="C2889:F2889"/>
    <mergeCell ref="G2889:H2889"/>
    <mergeCell ref="I2889:K2889"/>
    <mergeCell ref="A2865:I2865"/>
    <mergeCell ref="A2866:C2866"/>
    <mergeCell ref="F2866:H2866"/>
    <mergeCell ref="A2867:C2867"/>
    <mergeCell ref="F2867:H2867"/>
    <mergeCell ref="A2868:K2869"/>
    <mergeCell ref="B2870:K2870"/>
    <mergeCell ref="A2871:B2871"/>
    <mergeCell ref="C2871:F2871"/>
    <mergeCell ref="G2871:H2871"/>
    <mergeCell ref="I2871:K2871"/>
    <mergeCell ref="B2872:C2872"/>
    <mergeCell ref="D2872:F2872"/>
    <mergeCell ref="G2872:I2872"/>
    <mergeCell ref="A2873:B2874"/>
    <mergeCell ref="C2873:C2874"/>
    <mergeCell ref="D2873:F2873"/>
    <mergeCell ref="G2873:G2874"/>
    <mergeCell ref="H2873:K2874"/>
    <mergeCell ref="A2855:B2855"/>
    <mergeCell ref="C2855:F2855"/>
    <mergeCell ref="G2855:H2855"/>
    <mergeCell ref="I2855:K2855"/>
    <mergeCell ref="B2856:C2856"/>
    <mergeCell ref="D2856:F2856"/>
    <mergeCell ref="G2856:I2856"/>
    <mergeCell ref="A2857:B2858"/>
    <mergeCell ref="C2857:C2858"/>
    <mergeCell ref="D2857:F2857"/>
    <mergeCell ref="G2857:G2858"/>
    <mergeCell ref="H2857:K2858"/>
    <mergeCell ref="A2859:B2859"/>
    <mergeCell ref="A2860:B2860"/>
    <mergeCell ref="A2861:B2861"/>
    <mergeCell ref="A2862:F2862"/>
    <mergeCell ref="A2863:K2863"/>
    <mergeCell ref="A2841:B2842"/>
    <mergeCell ref="C2841:C2842"/>
    <mergeCell ref="D2841:F2841"/>
    <mergeCell ref="G2841:G2842"/>
    <mergeCell ref="H2841:K2842"/>
    <mergeCell ref="A2843:B2843"/>
    <mergeCell ref="A2844:B2844"/>
    <mergeCell ref="A2845:B2845"/>
    <mergeCell ref="A2846:F2846"/>
    <mergeCell ref="A2847:K2847"/>
    <mergeCell ref="A2849:I2849"/>
    <mergeCell ref="A2850:C2850"/>
    <mergeCell ref="F2850:H2850"/>
    <mergeCell ref="A2851:C2851"/>
    <mergeCell ref="F2851:H2851"/>
    <mergeCell ref="A2852:K2853"/>
    <mergeCell ref="B2854:K2854"/>
    <mergeCell ref="A2827:B2827"/>
    <mergeCell ref="A2828:B2828"/>
    <mergeCell ref="A2829:B2829"/>
    <mergeCell ref="A2830:F2830"/>
    <mergeCell ref="A2831:K2831"/>
    <mergeCell ref="A2833:I2833"/>
    <mergeCell ref="A2834:C2834"/>
    <mergeCell ref="F2834:H2834"/>
    <mergeCell ref="A2835:C2835"/>
    <mergeCell ref="F2835:H2835"/>
    <mergeCell ref="A2836:K2837"/>
    <mergeCell ref="B2838:K2838"/>
    <mergeCell ref="A2839:B2839"/>
    <mergeCell ref="C2839:F2839"/>
    <mergeCell ref="G2839:H2839"/>
    <mergeCell ref="I2839:K2839"/>
    <mergeCell ref="B2840:C2840"/>
    <mergeCell ref="D2840:F2840"/>
    <mergeCell ref="G2840:I2840"/>
    <mergeCell ref="A2817:I2817"/>
    <mergeCell ref="A2818:C2818"/>
    <mergeCell ref="F2818:H2818"/>
    <mergeCell ref="A2819:C2819"/>
    <mergeCell ref="F2819:H2819"/>
    <mergeCell ref="A2820:K2821"/>
    <mergeCell ref="B2822:K2822"/>
    <mergeCell ref="A2823:B2823"/>
    <mergeCell ref="C2823:F2823"/>
    <mergeCell ref="G2823:H2823"/>
    <mergeCell ref="I2823:K2823"/>
    <mergeCell ref="B2824:C2824"/>
    <mergeCell ref="D2824:F2824"/>
    <mergeCell ref="G2824:I2824"/>
    <mergeCell ref="A2825:B2826"/>
    <mergeCell ref="C2825:C2826"/>
    <mergeCell ref="D2825:F2825"/>
    <mergeCell ref="G2825:G2826"/>
    <mergeCell ref="H2825:K2826"/>
    <mergeCell ref="A2807:B2807"/>
    <mergeCell ref="C2807:F2807"/>
    <mergeCell ref="G2807:H2807"/>
    <mergeCell ref="I2807:K2807"/>
    <mergeCell ref="B2808:C2808"/>
    <mergeCell ref="D2808:F2808"/>
    <mergeCell ref="G2808:I2808"/>
    <mergeCell ref="A2809:B2810"/>
    <mergeCell ref="C2809:C2810"/>
    <mergeCell ref="D2809:F2809"/>
    <mergeCell ref="G2809:G2810"/>
    <mergeCell ref="H2809:K2810"/>
    <mergeCell ref="A2811:B2811"/>
    <mergeCell ref="A2812:B2812"/>
    <mergeCell ref="A2813:B2813"/>
    <mergeCell ref="A2814:F2814"/>
    <mergeCell ref="A2815:K2815"/>
    <mergeCell ref="A2793:B2794"/>
    <mergeCell ref="C2793:C2794"/>
    <mergeCell ref="D2793:F2793"/>
    <mergeCell ref="G2793:G2794"/>
    <mergeCell ref="H2793:K2794"/>
    <mergeCell ref="A2795:B2795"/>
    <mergeCell ref="A2796:B2796"/>
    <mergeCell ref="A2797:B2797"/>
    <mergeCell ref="A2798:F2798"/>
    <mergeCell ref="A2799:K2799"/>
    <mergeCell ref="A2801:I2801"/>
    <mergeCell ref="A2802:C2802"/>
    <mergeCell ref="F2802:H2802"/>
    <mergeCell ref="A2803:C2803"/>
    <mergeCell ref="F2803:H2803"/>
    <mergeCell ref="A2804:K2805"/>
    <mergeCell ref="B2806:K2806"/>
    <mergeCell ref="A2779:B2779"/>
    <mergeCell ref="A2780:B2780"/>
    <mergeCell ref="A2781:B2781"/>
    <mergeCell ref="A2782:F2782"/>
    <mergeCell ref="A2783:K2783"/>
    <mergeCell ref="A2785:I2785"/>
    <mergeCell ref="A2786:C2786"/>
    <mergeCell ref="F2786:H2786"/>
    <mergeCell ref="A2787:C2787"/>
    <mergeCell ref="F2787:H2787"/>
    <mergeCell ref="A2788:K2789"/>
    <mergeCell ref="B2790:K2790"/>
    <mergeCell ref="A2791:B2791"/>
    <mergeCell ref="C2791:F2791"/>
    <mergeCell ref="G2791:H2791"/>
    <mergeCell ref="I2791:K2791"/>
    <mergeCell ref="B2792:C2792"/>
    <mergeCell ref="D2792:F2792"/>
    <mergeCell ref="G2792:I2792"/>
    <mergeCell ref="A2769:I2769"/>
    <mergeCell ref="A2770:C2770"/>
    <mergeCell ref="F2770:H2770"/>
    <mergeCell ref="A2771:C2771"/>
    <mergeCell ref="F2771:H2771"/>
    <mergeCell ref="A2772:K2773"/>
    <mergeCell ref="B2774:K2774"/>
    <mergeCell ref="A2775:B2775"/>
    <mergeCell ref="C2775:F2775"/>
    <mergeCell ref="G2775:H2775"/>
    <mergeCell ref="I2775:K2775"/>
    <mergeCell ref="B2776:C2776"/>
    <mergeCell ref="D2776:F2776"/>
    <mergeCell ref="G2776:I2776"/>
    <mergeCell ref="A2777:B2778"/>
    <mergeCell ref="C2777:C2778"/>
    <mergeCell ref="D2777:F2777"/>
    <mergeCell ref="G2777:G2778"/>
    <mergeCell ref="H2777:K2778"/>
    <mergeCell ref="A2759:B2759"/>
    <mergeCell ref="C2759:F2759"/>
    <mergeCell ref="G2759:H2759"/>
    <mergeCell ref="I2759:K2759"/>
    <mergeCell ref="B2760:C2760"/>
    <mergeCell ref="D2760:F2760"/>
    <mergeCell ref="G2760:I2760"/>
    <mergeCell ref="A2761:B2762"/>
    <mergeCell ref="C2761:C2762"/>
    <mergeCell ref="D2761:F2761"/>
    <mergeCell ref="G2761:G2762"/>
    <mergeCell ref="H2761:K2762"/>
    <mergeCell ref="A2763:B2763"/>
    <mergeCell ref="A2764:B2764"/>
    <mergeCell ref="A2765:B2765"/>
    <mergeCell ref="A2766:F2766"/>
    <mergeCell ref="A2767:K2767"/>
    <mergeCell ref="A2745:B2746"/>
    <mergeCell ref="C2745:C2746"/>
    <mergeCell ref="D2745:F2745"/>
    <mergeCell ref="G2745:G2746"/>
    <mergeCell ref="H2745:K2746"/>
    <mergeCell ref="A2747:B2747"/>
    <mergeCell ref="A2748:B2748"/>
    <mergeCell ref="A2749:B2749"/>
    <mergeCell ref="A2750:F2750"/>
    <mergeCell ref="A2751:K2751"/>
    <mergeCell ref="A2753:I2753"/>
    <mergeCell ref="A2754:C2754"/>
    <mergeCell ref="F2754:H2754"/>
    <mergeCell ref="A2755:C2755"/>
    <mergeCell ref="F2755:H2755"/>
    <mergeCell ref="A2756:K2757"/>
    <mergeCell ref="B2758:K2758"/>
    <mergeCell ref="A2731:B2731"/>
    <mergeCell ref="A2732:B2732"/>
    <mergeCell ref="A2733:B2733"/>
    <mergeCell ref="A2734:F2734"/>
    <mergeCell ref="A2735:K2735"/>
    <mergeCell ref="A2737:I2737"/>
    <mergeCell ref="A2738:C2738"/>
    <mergeCell ref="F2738:H2738"/>
    <mergeCell ref="A2739:C2739"/>
    <mergeCell ref="F2739:H2739"/>
    <mergeCell ref="A2740:K2741"/>
    <mergeCell ref="B2742:K2742"/>
    <mergeCell ref="A2743:B2743"/>
    <mergeCell ref="C2743:F2743"/>
    <mergeCell ref="G2743:H2743"/>
    <mergeCell ref="I2743:K2743"/>
    <mergeCell ref="B2744:C2744"/>
    <mergeCell ref="D2744:F2744"/>
    <mergeCell ref="G2744:I2744"/>
    <mergeCell ref="A2718:F2718"/>
    <mergeCell ref="A2719:K2719"/>
    <mergeCell ref="A2721:I2721"/>
    <mergeCell ref="A2722:C2722"/>
    <mergeCell ref="F2722:H2722"/>
    <mergeCell ref="A2723:C2723"/>
    <mergeCell ref="F2723:H2723"/>
    <mergeCell ref="A2724:K2725"/>
    <mergeCell ref="B2726:K2726"/>
    <mergeCell ref="A2727:B2727"/>
    <mergeCell ref="C2727:F2727"/>
    <mergeCell ref="G2727:H2727"/>
    <mergeCell ref="I2727:K2727"/>
    <mergeCell ref="B2728:C2728"/>
    <mergeCell ref="D2728:F2728"/>
    <mergeCell ref="G2728:I2728"/>
    <mergeCell ref="A2729:B2730"/>
    <mergeCell ref="C2729:C2730"/>
    <mergeCell ref="D2729:F2729"/>
    <mergeCell ref="G2729:G2730"/>
    <mergeCell ref="H2729:K2730"/>
    <mergeCell ref="A2708:K2709"/>
    <mergeCell ref="B2710:K2710"/>
    <mergeCell ref="A2711:B2711"/>
    <mergeCell ref="C2711:F2711"/>
    <mergeCell ref="G2711:H2711"/>
    <mergeCell ref="I2711:K2711"/>
    <mergeCell ref="B2712:C2712"/>
    <mergeCell ref="D2712:F2712"/>
    <mergeCell ref="G2712:I2712"/>
    <mergeCell ref="A2713:B2714"/>
    <mergeCell ref="C2713:C2714"/>
    <mergeCell ref="D2713:F2713"/>
    <mergeCell ref="G2713:G2714"/>
    <mergeCell ref="H2713:K2714"/>
    <mergeCell ref="A2715:B2715"/>
    <mergeCell ref="A2716:B2716"/>
    <mergeCell ref="A2717:B2717"/>
    <mergeCell ref="A2695:B2696"/>
    <mergeCell ref="C2695:C2696"/>
    <mergeCell ref="D2695:F2695"/>
    <mergeCell ref="G2695:G2696"/>
    <mergeCell ref="H2695:K2696"/>
    <mergeCell ref="A2697:B2697"/>
    <mergeCell ref="A2698:B2698"/>
    <mergeCell ref="A2699:B2699"/>
    <mergeCell ref="A2700:B2700"/>
    <mergeCell ref="A2701:B2701"/>
    <mergeCell ref="A2702:F2702"/>
    <mergeCell ref="A2703:K2703"/>
    <mergeCell ref="A2705:I2705"/>
    <mergeCell ref="A2706:C2706"/>
    <mergeCell ref="F2706:H2706"/>
    <mergeCell ref="A2707:C2707"/>
    <mergeCell ref="F2707:H2707"/>
    <mergeCell ref="A2682:B2682"/>
    <mergeCell ref="A2683:B2683"/>
    <mergeCell ref="A2684:F2684"/>
    <mergeCell ref="A2685:K2685"/>
    <mergeCell ref="A2687:I2687"/>
    <mergeCell ref="A2688:C2688"/>
    <mergeCell ref="F2688:H2688"/>
    <mergeCell ref="A2689:C2689"/>
    <mergeCell ref="F2689:H2689"/>
    <mergeCell ref="A2690:K2691"/>
    <mergeCell ref="B2692:K2692"/>
    <mergeCell ref="A2693:B2693"/>
    <mergeCell ref="C2693:F2693"/>
    <mergeCell ref="G2693:H2693"/>
    <mergeCell ref="I2693:K2693"/>
    <mergeCell ref="B2694:C2694"/>
    <mergeCell ref="D2694:F2694"/>
    <mergeCell ref="G2694:I2694"/>
    <mergeCell ref="A2672:K2673"/>
    <mergeCell ref="B2674:K2674"/>
    <mergeCell ref="A2675:B2675"/>
    <mergeCell ref="C2675:F2675"/>
    <mergeCell ref="G2675:H2675"/>
    <mergeCell ref="I2675:K2675"/>
    <mergeCell ref="B2676:C2676"/>
    <mergeCell ref="D2676:F2676"/>
    <mergeCell ref="G2676:I2676"/>
    <mergeCell ref="A2677:B2678"/>
    <mergeCell ref="C2677:C2678"/>
    <mergeCell ref="D2677:F2677"/>
    <mergeCell ref="G2677:G2678"/>
    <mergeCell ref="H2677:K2678"/>
    <mergeCell ref="A2679:B2679"/>
    <mergeCell ref="A2680:B2680"/>
    <mergeCell ref="A2681:B2681"/>
    <mergeCell ref="A2659:B2660"/>
    <mergeCell ref="C2659:C2660"/>
    <mergeCell ref="D2659:F2659"/>
    <mergeCell ref="G2659:G2660"/>
    <mergeCell ref="H2659:K2660"/>
    <mergeCell ref="A2661:B2661"/>
    <mergeCell ref="A2662:B2662"/>
    <mergeCell ref="A2663:B2663"/>
    <mergeCell ref="A2664:B2664"/>
    <mergeCell ref="A2665:B2665"/>
    <mergeCell ref="A2666:F2666"/>
    <mergeCell ref="A2667:K2667"/>
    <mergeCell ref="A2669:I2669"/>
    <mergeCell ref="A2670:C2670"/>
    <mergeCell ref="F2670:H2670"/>
    <mergeCell ref="A2671:C2671"/>
    <mergeCell ref="F2671:H2671"/>
    <mergeCell ref="A2647:B2647"/>
    <mergeCell ref="A2648:F2648"/>
    <mergeCell ref="A2649:K2649"/>
    <mergeCell ref="A2651:I2651"/>
    <mergeCell ref="A2652:C2652"/>
    <mergeCell ref="F2652:H2652"/>
    <mergeCell ref="A2653:C2653"/>
    <mergeCell ref="F2653:H2653"/>
    <mergeCell ref="A2654:K2655"/>
    <mergeCell ref="B2656:K2656"/>
    <mergeCell ref="A2657:B2657"/>
    <mergeCell ref="C2657:F2657"/>
    <mergeCell ref="G2657:H2657"/>
    <mergeCell ref="I2657:K2657"/>
    <mergeCell ref="B2658:C2658"/>
    <mergeCell ref="D2658:F2658"/>
    <mergeCell ref="G2658:I2658"/>
    <mergeCell ref="B2638:K2638"/>
    <mergeCell ref="A2639:B2639"/>
    <mergeCell ref="C2639:F2639"/>
    <mergeCell ref="G2639:H2639"/>
    <mergeCell ref="I2639:K2639"/>
    <mergeCell ref="B2640:C2640"/>
    <mergeCell ref="D2640:F2640"/>
    <mergeCell ref="G2640:I2640"/>
    <mergeCell ref="A2641:B2642"/>
    <mergeCell ref="C2641:C2642"/>
    <mergeCell ref="D2641:F2641"/>
    <mergeCell ref="G2641:G2642"/>
    <mergeCell ref="H2641:K2642"/>
    <mergeCell ref="A2643:B2643"/>
    <mergeCell ref="A2644:B2644"/>
    <mergeCell ref="A2645:B2645"/>
    <mergeCell ref="A2646:B2646"/>
    <mergeCell ref="A2623:B2624"/>
    <mergeCell ref="C2623:C2624"/>
    <mergeCell ref="D2623:F2623"/>
    <mergeCell ref="G2623:G2624"/>
    <mergeCell ref="H2623:K2624"/>
    <mergeCell ref="A2626:B2626"/>
    <mergeCell ref="A2627:B2627"/>
    <mergeCell ref="A2628:B2628"/>
    <mergeCell ref="A2629:B2629"/>
    <mergeCell ref="A2630:F2630"/>
    <mergeCell ref="A2631:K2631"/>
    <mergeCell ref="A2633:I2633"/>
    <mergeCell ref="A2634:C2634"/>
    <mergeCell ref="F2634:H2634"/>
    <mergeCell ref="A2635:C2635"/>
    <mergeCell ref="F2635:H2635"/>
    <mergeCell ref="A2636:K2637"/>
    <mergeCell ref="A2609:B2609"/>
    <mergeCell ref="A2610:B2610"/>
    <mergeCell ref="A2611:B2611"/>
    <mergeCell ref="A2612:F2612"/>
    <mergeCell ref="A2613:K2613"/>
    <mergeCell ref="A2615:I2615"/>
    <mergeCell ref="A2616:C2616"/>
    <mergeCell ref="F2616:H2616"/>
    <mergeCell ref="A2617:C2617"/>
    <mergeCell ref="F2617:H2617"/>
    <mergeCell ref="A2618:K2619"/>
    <mergeCell ref="B2620:K2620"/>
    <mergeCell ref="A2621:B2621"/>
    <mergeCell ref="C2621:F2621"/>
    <mergeCell ref="G2621:H2621"/>
    <mergeCell ref="I2621:K2621"/>
    <mergeCell ref="B2622:C2622"/>
    <mergeCell ref="D2622:F2622"/>
    <mergeCell ref="G2622:I2622"/>
    <mergeCell ref="A2600:C2600"/>
    <mergeCell ref="F2600:H2600"/>
    <mergeCell ref="A2601:K2602"/>
    <mergeCell ref="B2603:K2603"/>
    <mergeCell ref="A2604:B2604"/>
    <mergeCell ref="C2604:F2604"/>
    <mergeCell ref="G2604:H2604"/>
    <mergeCell ref="I2604:K2604"/>
    <mergeCell ref="B2605:C2605"/>
    <mergeCell ref="D2605:F2605"/>
    <mergeCell ref="G2605:I2605"/>
    <mergeCell ref="A2606:B2607"/>
    <mergeCell ref="C2606:C2607"/>
    <mergeCell ref="D2606:F2606"/>
    <mergeCell ref="G2606:G2607"/>
    <mergeCell ref="H2606:K2607"/>
    <mergeCell ref="A2608:B2608"/>
    <mergeCell ref="B2588:C2588"/>
    <mergeCell ref="D2588:F2588"/>
    <mergeCell ref="G2588:I2588"/>
    <mergeCell ref="A2589:B2590"/>
    <mergeCell ref="C2589:C2590"/>
    <mergeCell ref="D2589:F2589"/>
    <mergeCell ref="G2589:G2590"/>
    <mergeCell ref="H2589:K2590"/>
    <mergeCell ref="A2591:B2591"/>
    <mergeCell ref="A2592:B2592"/>
    <mergeCell ref="A2593:B2593"/>
    <mergeCell ref="A2594:B2594"/>
    <mergeCell ref="A2595:F2595"/>
    <mergeCell ref="A2596:K2596"/>
    <mergeCell ref="A2598:I2598"/>
    <mergeCell ref="A2599:C2599"/>
    <mergeCell ref="F2599:H2599"/>
    <mergeCell ref="A2574:B2574"/>
    <mergeCell ref="A2575:B2575"/>
    <mergeCell ref="A2576:B2576"/>
    <mergeCell ref="A2577:B2577"/>
    <mergeCell ref="A2578:F2578"/>
    <mergeCell ref="A2579:K2579"/>
    <mergeCell ref="A2581:I2581"/>
    <mergeCell ref="A2582:C2582"/>
    <mergeCell ref="F2582:H2582"/>
    <mergeCell ref="A2583:C2583"/>
    <mergeCell ref="F2583:H2583"/>
    <mergeCell ref="A2584:K2585"/>
    <mergeCell ref="B2586:K2586"/>
    <mergeCell ref="A2587:B2587"/>
    <mergeCell ref="C2587:F2587"/>
    <mergeCell ref="G2587:H2587"/>
    <mergeCell ref="I2587:K2587"/>
    <mergeCell ref="A2565:C2565"/>
    <mergeCell ref="F2565:H2565"/>
    <mergeCell ref="A2566:K2567"/>
    <mergeCell ref="B2568:K2568"/>
    <mergeCell ref="A2569:B2569"/>
    <mergeCell ref="C2569:F2569"/>
    <mergeCell ref="G2569:H2569"/>
    <mergeCell ref="I2569:K2569"/>
    <mergeCell ref="B2570:C2570"/>
    <mergeCell ref="D2570:F2570"/>
    <mergeCell ref="G2570:I2570"/>
    <mergeCell ref="A2571:B2572"/>
    <mergeCell ref="C2571:C2572"/>
    <mergeCell ref="D2571:F2571"/>
    <mergeCell ref="G2571:G2572"/>
    <mergeCell ref="H2571:K2572"/>
    <mergeCell ref="A2573:B2573"/>
    <mergeCell ref="B2552:C2552"/>
    <mergeCell ref="D2552:F2552"/>
    <mergeCell ref="G2552:I2552"/>
    <mergeCell ref="A2553:B2554"/>
    <mergeCell ref="C2553:C2554"/>
    <mergeCell ref="D2553:F2553"/>
    <mergeCell ref="G2553:G2554"/>
    <mergeCell ref="H2553:K2554"/>
    <mergeCell ref="A2555:B2555"/>
    <mergeCell ref="A2556:B2556"/>
    <mergeCell ref="A2557:B2557"/>
    <mergeCell ref="A2558:B2558"/>
    <mergeCell ref="A2559:B2559"/>
    <mergeCell ref="A2560:F2560"/>
    <mergeCell ref="A2561:K2561"/>
    <mergeCell ref="A2563:I2563"/>
    <mergeCell ref="A2564:C2564"/>
    <mergeCell ref="F2564:H2564"/>
    <mergeCell ref="A2538:B2538"/>
    <mergeCell ref="A2539:B2539"/>
    <mergeCell ref="A2540:B2540"/>
    <mergeCell ref="A2541:B2541"/>
    <mergeCell ref="A2542:F2542"/>
    <mergeCell ref="A2543:K2543"/>
    <mergeCell ref="A2545:I2545"/>
    <mergeCell ref="A2546:C2546"/>
    <mergeCell ref="F2546:H2546"/>
    <mergeCell ref="A2547:C2547"/>
    <mergeCell ref="F2547:H2547"/>
    <mergeCell ref="A2548:K2549"/>
    <mergeCell ref="B2550:K2550"/>
    <mergeCell ref="A2551:B2551"/>
    <mergeCell ref="C2551:F2551"/>
    <mergeCell ref="G2551:H2551"/>
    <mergeCell ref="I2551:K2551"/>
    <mergeCell ref="A2529:C2529"/>
    <mergeCell ref="F2529:H2529"/>
    <mergeCell ref="A2530:K2531"/>
    <mergeCell ref="B2532:K2532"/>
    <mergeCell ref="A2533:B2533"/>
    <mergeCell ref="C2533:F2533"/>
    <mergeCell ref="G2533:H2533"/>
    <mergeCell ref="I2533:K2533"/>
    <mergeCell ref="B2534:C2534"/>
    <mergeCell ref="D2534:F2534"/>
    <mergeCell ref="G2534:I2534"/>
    <mergeCell ref="A2535:B2536"/>
    <mergeCell ref="C2535:C2536"/>
    <mergeCell ref="D2535:F2535"/>
    <mergeCell ref="G2535:G2536"/>
    <mergeCell ref="H2535:K2536"/>
    <mergeCell ref="A2537:B2537"/>
    <mergeCell ref="B2516:C2516"/>
    <mergeCell ref="D2516:F2516"/>
    <mergeCell ref="G2516:I2516"/>
    <mergeCell ref="A2517:B2518"/>
    <mergeCell ref="C2517:C2518"/>
    <mergeCell ref="D2517:F2517"/>
    <mergeCell ref="G2517:G2518"/>
    <mergeCell ref="H2517:K2518"/>
    <mergeCell ref="A2519:B2519"/>
    <mergeCell ref="A2520:B2520"/>
    <mergeCell ref="A2521:B2521"/>
    <mergeCell ref="A2522:B2522"/>
    <mergeCell ref="A2523:B2523"/>
    <mergeCell ref="A2524:F2524"/>
    <mergeCell ref="A2525:K2525"/>
    <mergeCell ref="A2527:I2527"/>
    <mergeCell ref="A2528:C2528"/>
    <mergeCell ref="F2528:H2528"/>
    <mergeCell ref="A2502:B2502"/>
    <mergeCell ref="A2503:B2503"/>
    <mergeCell ref="A2504:B2504"/>
    <mergeCell ref="A2505:B2505"/>
    <mergeCell ref="A2506:F2506"/>
    <mergeCell ref="A2507:K2507"/>
    <mergeCell ref="A2509:I2509"/>
    <mergeCell ref="A2510:C2510"/>
    <mergeCell ref="F2510:H2510"/>
    <mergeCell ref="A2511:C2511"/>
    <mergeCell ref="F2511:H2511"/>
    <mergeCell ref="A2512:K2513"/>
    <mergeCell ref="B2514:K2514"/>
    <mergeCell ref="A2515:B2515"/>
    <mergeCell ref="C2515:F2515"/>
    <mergeCell ref="G2515:H2515"/>
    <mergeCell ref="I2515:K2515"/>
    <mergeCell ref="A2493:C2493"/>
    <mergeCell ref="F2493:H2493"/>
    <mergeCell ref="A2494:K2495"/>
    <mergeCell ref="B2496:K2496"/>
    <mergeCell ref="A2497:B2497"/>
    <mergeCell ref="C2497:F2497"/>
    <mergeCell ref="G2497:H2497"/>
    <mergeCell ref="I2497:K2497"/>
    <mergeCell ref="B2498:C2498"/>
    <mergeCell ref="D2498:F2498"/>
    <mergeCell ref="G2498:I2498"/>
    <mergeCell ref="A2499:B2500"/>
    <mergeCell ref="C2499:C2500"/>
    <mergeCell ref="D2499:F2499"/>
    <mergeCell ref="G2499:G2500"/>
    <mergeCell ref="H2499:K2500"/>
    <mergeCell ref="A2501:B2501"/>
    <mergeCell ref="B2480:C2480"/>
    <mergeCell ref="D2480:F2480"/>
    <mergeCell ref="G2480:I2480"/>
    <mergeCell ref="A2481:B2482"/>
    <mergeCell ref="C2481:C2482"/>
    <mergeCell ref="D2481:F2481"/>
    <mergeCell ref="G2481:G2482"/>
    <mergeCell ref="H2481:K2482"/>
    <mergeCell ref="A2483:B2483"/>
    <mergeCell ref="A2484:B2484"/>
    <mergeCell ref="A2485:B2485"/>
    <mergeCell ref="A2486:B2486"/>
    <mergeCell ref="A2487:B2487"/>
    <mergeCell ref="A2488:F2488"/>
    <mergeCell ref="A2489:K2489"/>
    <mergeCell ref="A2491:I2491"/>
    <mergeCell ref="A2492:C2492"/>
    <mergeCell ref="F2492:H2492"/>
    <mergeCell ref="A2465:B2465"/>
    <mergeCell ref="A2466:B2466"/>
    <mergeCell ref="A2467:B2467"/>
    <mergeCell ref="A2468:B2468"/>
    <mergeCell ref="A2469:B2469"/>
    <mergeCell ref="A2470:F2470"/>
    <mergeCell ref="A2471:K2471"/>
    <mergeCell ref="A2473:I2473"/>
    <mergeCell ref="A2474:C2474"/>
    <mergeCell ref="F2474:H2474"/>
    <mergeCell ref="A2475:C2475"/>
    <mergeCell ref="F2475:H2475"/>
    <mergeCell ref="A2476:K2477"/>
    <mergeCell ref="B2478:K2478"/>
    <mergeCell ref="A2479:B2479"/>
    <mergeCell ref="C2479:F2479"/>
    <mergeCell ref="G2479:H2479"/>
    <mergeCell ref="I2479:K2479"/>
    <mergeCell ref="A2452:F2452"/>
    <mergeCell ref="A2453:K2453"/>
    <mergeCell ref="A2455:I2455"/>
    <mergeCell ref="A2456:C2456"/>
    <mergeCell ref="F2456:H2456"/>
    <mergeCell ref="A2457:C2457"/>
    <mergeCell ref="F2457:H2457"/>
    <mergeCell ref="A2458:K2459"/>
    <mergeCell ref="B2460:K2460"/>
    <mergeCell ref="A2461:B2461"/>
    <mergeCell ref="C2461:F2461"/>
    <mergeCell ref="G2461:H2461"/>
    <mergeCell ref="I2461:K2461"/>
    <mergeCell ref="B2462:C2462"/>
    <mergeCell ref="D2462:F2462"/>
    <mergeCell ref="G2462:I2462"/>
    <mergeCell ref="A2463:B2464"/>
    <mergeCell ref="C2463:C2464"/>
    <mergeCell ref="D2463:F2463"/>
    <mergeCell ref="G2463:G2464"/>
    <mergeCell ref="H2463:K2464"/>
    <mergeCell ref="A2443:B2443"/>
    <mergeCell ref="C2443:F2443"/>
    <mergeCell ref="G2443:H2443"/>
    <mergeCell ref="I2443:K2443"/>
    <mergeCell ref="B2444:C2444"/>
    <mergeCell ref="D2444:F2444"/>
    <mergeCell ref="G2444:I2444"/>
    <mergeCell ref="A2445:B2446"/>
    <mergeCell ref="C2445:C2446"/>
    <mergeCell ref="D2445:F2445"/>
    <mergeCell ref="G2445:G2446"/>
    <mergeCell ref="H2445:K2446"/>
    <mergeCell ref="A2447:B2447"/>
    <mergeCell ref="A2448:B2448"/>
    <mergeCell ref="A2449:B2449"/>
    <mergeCell ref="A2450:B2450"/>
    <mergeCell ref="A2451:B2451"/>
    <mergeCell ref="A2429:B2430"/>
    <mergeCell ref="C2429:C2430"/>
    <mergeCell ref="D2429:F2429"/>
    <mergeCell ref="G2429:G2430"/>
    <mergeCell ref="H2429:K2430"/>
    <mergeCell ref="A2431:B2431"/>
    <mergeCell ref="A2432:B2432"/>
    <mergeCell ref="A2433:B2433"/>
    <mergeCell ref="A2434:F2434"/>
    <mergeCell ref="A2435:K2435"/>
    <mergeCell ref="A2437:I2437"/>
    <mergeCell ref="A2438:C2438"/>
    <mergeCell ref="F2438:H2438"/>
    <mergeCell ref="A2439:C2439"/>
    <mergeCell ref="F2439:H2439"/>
    <mergeCell ref="A2440:K2441"/>
    <mergeCell ref="B2442:K2442"/>
    <mergeCell ref="A2416:B2416"/>
    <mergeCell ref="A2417:B2417"/>
    <mergeCell ref="A2418:F2418"/>
    <mergeCell ref="A2419:K2419"/>
    <mergeCell ref="A2421:I2421"/>
    <mergeCell ref="A2422:C2422"/>
    <mergeCell ref="F2422:H2422"/>
    <mergeCell ref="A2423:C2423"/>
    <mergeCell ref="F2423:H2423"/>
    <mergeCell ref="A2424:K2425"/>
    <mergeCell ref="B2426:K2426"/>
    <mergeCell ref="A2427:B2427"/>
    <mergeCell ref="C2427:F2427"/>
    <mergeCell ref="G2427:H2427"/>
    <mergeCell ref="I2427:K2427"/>
    <mergeCell ref="B2428:C2428"/>
    <mergeCell ref="D2428:F2428"/>
    <mergeCell ref="G2428:I2428"/>
    <mergeCell ref="A2403:F2403"/>
    <mergeCell ref="A2404:K2404"/>
    <mergeCell ref="A2406:I2406"/>
    <mergeCell ref="A2407:C2407"/>
    <mergeCell ref="F2407:H2407"/>
    <mergeCell ref="A2408:C2408"/>
    <mergeCell ref="F2408:H2408"/>
    <mergeCell ref="A2409:K2410"/>
    <mergeCell ref="B2411:K2411"/>
    <mergeCell ref="A2412:B2412"/>
    <mergeCell ref="C2412:F2412"/>
    <mergeCell ref="G2412:H2412"/>
    <mergeCell ref="I2412:K2412"/>
    <mergeCell ref="B2413:C2413"/>
    <mergeCell ref="D2413:F2413"/>
    <mergeCell ref="G2413:I2413"/>
    <mergeCell ref="A2414:B2415"/>
    <mergeCell ref="C2414:C2415"/>
    <mergeCell ref="D2414:F2414"/>
    <mergeCell ref="G2414:G2415"/>
    <mergeCell ref="H2414:K2415"/>
    <mergeCell ref="B2394:K2394"/>
    <mergeCell ref="A2395:B2395"/>
    <mergeCell ref="C2395:F2395"/>
    <mergeCell ref="G2395:H2395"/>
    <mergeCell ref="I2395:K2395"/>
    <mergeCell ref="B2396:C2396"/>
    <mergeCell ref="D2396:F2396"/>
    <mergeCell ref="G2396:I2396"/>
    <mergeCell ref="A2397:B2398"/>
    <mergeCell ref="C2397:C2398"/>
    <mergeCell ref="D2397:F2397"/>
    <mergeCell ref="G2397:G2398"/>
    <mergeCell ref="H2397:K2398"/>
    <mergeCell ref="A2399:B2399"/>
    <mergeCell ref="A2400:B2400"/>
    <mergeCell ref="A2401:B2401"/>
    <mergeCell ref="A2402:B2402"/>
    <mergeCell ref="A2380:B2381"/>
    <mergeCell ref="C2380:C2381"/>
    <mergeCell ref="D2380:F2380"/>
    <mergeCell ref="G2380:G2381"/>
    <mergeCell ref="H2380:K2381"/>
    <mergeCell ref="A2382:B2382"/>
    <mergeCell ref="A2383:B2383"/>
    <mergeCell ref="A2384:B2384"/>
    <mergeCell ref="A2385:B2385"/>
    <mergeCell ref="A2386:F2386"/>
    <mergeCell ref="A2387:K2387"/>
    <mergeCell ref="A2389:I2389"/>
    <mergeCell ref="A2390:C2390"/>
    <mergeCell ref="F2390:H2390"/>
    <mergeCell ref="A2391:C2391"/>
    <mergeCell ref="F2391:H2391"/>
    <mergeCell ref="A2392:K2393"/>
    <mergeCell ref="A2366:B2366"/>
    <mergeCell ref="A2367:B2367"/>
    <mergeCell ref="A2368:B2368"/>
    <mergeCell ref="A2369:F2369"/>
    <mergeCell ref="A2370:K2370"/>
    <mergeCell ref="A2372:I2372"/>
    <mergeCell ref="A2373:C2373"/>
    <mergeCell ref="F2373:H2373"/>
    <mergeCell ref="A2374:C2374"/>
    <mergeCell ref="F2374:H2374"/>
    <mergeCell ref="A2375:K2376"/>
    <mergeCell ref="B2377:K2377"/>
    <mergeCell ref="A2378:B2378"/>
    <mergeCell ref="C2378:F2378"/>
    <mergeCell ref="G2378:H2378"/>
    <mergeCell ref="I2378:K2378"/>
    <mergeCell ref="B2379:C2379"/>
    <mergeCell ref="D2379:F2379"/>
    <mergeCell ref="G2379:I2379"/>
    <mergeCell ref="A2356:I2356"/>
    <mergeCell ref="A2357:C2357"/>
    <mergeCell ref="F2357:H2357"/>
    <mergeCell ref="A2358:C2358"/>
    <mergeCell ref="F2358:H2358"/>
    <mergeCell ref="A2359:K2360"/>
    <mergeCell ref="B2361:K2361"/>
    <mergeCell ref="A2362:B2362"/>
    <mergeCell ref="C2362:F2362"/>
    <mergeCell ref="G2362:H2362"/>
    <mergeCell ref="I2362:K2362"/>
    <mergeCell ref="B2363:C2363"/>
    <mergeCell ref="D2363:F2363"/>
    <mergeCell ref="G2363:I2363"/>
    <mergeCell ref="A2364:B2365"/>
    <mergeCell ref="C2364:C2365"/>
    <mergeCell ref="D2364:F2364"/>
    <mergeCell ref="G2364:G2365"/>
    <mergeCell ref="H2364:K2365"/>
    <mergeCell ref="A2346:B2346"/>
    <mergeCell ref="C2346:F2346"/>
    <mergeCell ref="G2346:H2346"/>
    <mergeCell ref="I2346:K2346"/>
    <mergeCell ref="B2347:C2347"/>
    <mergeCell ref="D2347:F2347"/>
    <mergeCell ref="G2347:I2347"/>
    <mergeCell ref="A2348:B2349"/>
    <mergeCell ref="C2348:C2349"/>
    <mergeCell ref="D2348:F2348"/>
    <mergeCell ref="G2348:G2349"/>
    <mergeCell ref="H2348:K2349"/>
    <mergeCell ref="A2350:B2350"/>
    <mergeCell ref="A2351:B2351"/>
    <mergeCell ref="A2352:B2352"/>
    <mergeCell ref="A2353:F2353"/>
    <mergeCell ref="A2354:K2354"/>
    <mergeCell ref="A2332:B2333"/>
    <mergeCell ref="C2332:C2333"/>
    <mergeCell ref="D2332:F2332"/>
    <mergeCell ref="G2332:G2333"/>
    <mergeCell ref="H2332:K2333"/>
    <mergeCell ref="A2334:B2334"/>
    <mergeCell ref="A2335:B2335"/>
    <mergeCell ref="A2336:B2336"/>
    <mergeCell ref="A2337:F2337"/>
    <mergeCell ref="A2338:K2338"/>
    <mergeCell ref="A2340:I2340"/>
    <mergeCell ref="A2341:C2341"/>
    <mergeCell ref="F2341:H2341"/>
    <mergeCell ref="A2342:C2342"/>
    <mergeCell ref="F2342:H2342"/>
    <mergeCell ref="A2343:K2344"/>
    <mergeCell ref="B2345:K2345"/>
    <mergeCell ref="A2318:B2318"/>
    <mergeCell ref="A2319:B2319"/>
    <mergeCell ref="A2320:B2320"/>
    <mergeCell ref="A2321:F2321"/>
    <mergeCell ref="A2322:K2322"/>
    <mergeCell ref="A2324:I2324"/>
    <mergeCell ref="A2325:C2325"/>
    <mergeCell ref="F2325:H2325"/>
    <mergeCell ref="A2326:C2326"/>
    <mergeCell ref="F2326:H2326"/>
    <mergeCell ref="A2327:K2328"/>
    <mergeCell ref="B2329:K2329"/>
    <mergeCell ref="A2330:B2330"/>
    <mergeCell ref="C2330:F2330"/>
    <mergeCell ref="G2330:H2330"/>
    <mergeCell ref="I2330:K2330"/>
    <mergeCell ref="B2331:C2331"/>
    <mergeCell ref="D2331:F2331"/>
    <mergeCell ref="G2331:I2331"/>
    <mergeCell ref="A2308:I2308"/>
    <mergeCell ref="A2309:C2309"/>
    <mergeCell ref="F2309:H2309"/>
    <mergeCell ref="A2310:C2310"/>
    <mergeCell ref="F2310:H2310"/>
    <mergeCell ref="A2311:K2312"/>
    <mergeCell ref="B2313:K2313"/>
    <mergeCell ref="A2314:B2314"/>
    <mergeCell ref="C2314:F2314"/>
    <mergeCell ref="G2314:H2314"/>
    <mergeCell ref="I2314:K2314"/>
    <mergeCell ref="B2315:C2315"/>
    <mergeCell ref="D2315:F2315"/>
    <mergeCell ref="G2315:I2315"/>
    <mergeCell ref="A2316:B2317"/>
    <mergeCell ref="C2316:C2317"/>
    <mergeCell ref="D2316:F2316"/>
    <mergeCell ref="G2316:G2317"/>
    <mergeCell ref="H2316:K2317"/>
    <mergeCell ref="A2298:B2298"/>
    <mergeCell ref="C2298:F2298"/>
    <mergeCell ref="G2298:H2298"/>
    <mergeCell ref="I2298:K2298"/>
    <mergeCell ref="B2299:C2299"/>
    <mergeCell ref="D2299:F2299"/>
    <mergeCell ref="G2299:I2299"/>
    <mergeCell ref="A2300:B2301"/>
    <mergeCell ref="C2300:C2301"/>
    <mergeCell ref="D2300:F2300"/>
    <mergeCell ref="G2300:G2301"/>
    <mergeCell ref="H2300:K2301"/>
    <mergeCell ref="A2302:B2302"/>
    <mergeCell ref="A2303:B2303"/>
    <mergeCell ref="A2304:B2304"/>
    <mergeCell ref="A2305:F2305"/>
    <mergeCell ref="A2306:K2306"/>
    <mergeCell ref="A2284:B2285"/>
    <mergeCell ref="C2284:C2285"/>
    <mergeCell ref="D2284:F2284"/>
    <mergeCell ref="G2284:G2285"/>
    <mergeCell ref="H2284:K2285"/>
    <mergeCell ref="A2286:B2286"/>
    <mergeCell ref="A2287:B2287"/>
    <mergeCell ref="A2288:B2288"/>
    <mergeCell ref="A2289:F2289"/>
    <mergeCell ref="A2290:K2290"/>
    <mergeCell ref="A2292:I2292"/>
    <mergeCell ref="A2293:C2293"/>
    <mergeCell ref="F2293:H2293"/>
    <mergeCell ref="A2294:C2294"/>
    <mergeCell ref="F2294:H2294"/>
    <mergeCell ref="A2295:K2296"/>
    <mergeCell ref="B2297:K2297"/>
    <mergeCell ref="A2270:B2270"/>
    <mergeCell ref="A2271:B2271"/>
    <mergeCell ref="A2272:B2272"/>
    <mergeCell ref="A2273:F2273"/>
    <mergeCell ref="A2274:K2274"/>
    <mergeCell ref="A2276:I2276"/>
    <mergeCell ref="A2277:C2277"/>
    <mergeCell ref="F2277:H2277"/>
    <mergeCell ref="A2278:C2278"/>
    <mergeCell ref="F2278:H2278"/>
    <mergeCell ref="A2279:K2280"/>
    <mergeCell ref="B2281:K2281"/>
    <mergeCell ref="A2282:B2282"/>
    <mergeCell ref="C2282:F2282"/>
    <mergeCell ref="G2282:H2282"/>
    <mergeCell ref="I2282:K2282"/>
    <mergeCell ref="B2283:C2283"/>
    <mergeCell ref="D2283:F2283"/>
    <mergeCell ref="G2283:I2283"/>
    <mergeCell ref="A2258:K2258"/>
    <mergeCell ref="A2260:I2260"/>
    <mergeCell ref="A2261:C2261"/>
    <mergeCell ref="F2261:H2261"/>
    <mergeCell ref="A2262:C2262"/>
    <mergeCell ref="F2262:H2262"/>
    <mergeCell ref="A2263:K2264"/>
    <mergeCell ref="B2265:K2265"/>
    <mergeCell ref="A2266:B2266"/>
    <mergeCell ref="C2266:F2266"/>
    <mergeCell ref="G2266:H2266"/>
    <mergeCell ref="I2266:K2266"/>
    <mergeCell ref="B2267:C2267"/>
    <mergeCell ref="D2267:F2267"/>
    <mergeCell ref="G2267:I2267"/>
    <mergeCell ref="A2268:B2269"/>
    <mergeCell ref="C2268:C2269"/>
    <mergeCell ref="D2268:F2268"/>
    <mergeCell ref="G2268:G2269"/>
    <mergeCell ref="H2268:K2269"/>
    <mergeCell ref="B2249:K2249"/>
    <mergeCell ref="A2250:B2250"/>
    <mergeCell ref="C2250:F2250"/>
    <mergeCell ref="G2250:H2250"/>
    <mergeCell ref="I2250:K2250"/>
    <mergeCell ref="B2251:C2251"/>
    <mergeCell ref="D2251:F2251"/>
    <mergeCell ref="G2251:I2251"/>
    <mergeCell ref="A2252:B2253"/>
    <mergeCell ref="C2252:C2253"/>
    <mergeCell ref="D2252:F2252"/>
    <mergeCell ref="G2252:G2253"/>
    <mergeCell ref="H2252:K2253"/>
    <mergeCell ref="A2254:B2254"/>
    <mergeCell ref="A2255:B2255"/>
    <mergeCell ref="A2256:B2256"/>
    <mergeCell ref="A2257:F2257"/>
    <mergeCell ref="B2236:C2236"/>
    <mergeCell ref="D2236:F2236"/>
    <mergeCell ref="G2236:I2236"/>
    <mergeCell ref="A2237:B2238"/>
    <mergeCell ref="C2237:C2238"/>
    <mergeCell ref="D2237:F2237"/>
    <mergeCell ref="G2237:G2238"/>
    <mergeCell ref="H2237:K2238"/>
    <mergeCell ref="A2239:B2239"/>
    <mergeCell ref="A2240:B2240"/>
    <mergeCell ref="A2241:B2241"/>
    <mergeCell ref="A2242:F2242"/>
    <mergeCell ref="A2243:K2243"/>
    <mergeCell ref="A2245:I2245"/>
    <mergeCell ref="A2246:C2246"/>
    <mergeCell ref="F2246:H2246"/>
    <mergeCell ref="A2247:K2248"/>
    <mergeCell ref="A2223:B2224"/>
    <mergeCell ref="C2223:C2224"/>
    <mergeCell ref="D2223:F2223"/>
    <mergeCell ref="G2223:G2224"/>
    <mergeCell ref="H2223:K2224"/>
    <mergeCell ref="A2225:B2225"/>
    <mergeCell ref="A2226:B2226"/>
    <mergeCell ref="A2227:B2227"/>
    <mergeCell ref="A2228:F2228"/>
    <mergeCell ref="A2229:K2229"/>
    <mergeCell ref="A2231:I2231"/>
    <mergeCell ref="A2232:C2232"/>
    <mergeCell ref="F2232:H2232"/>
    <mergeCell ref="A2233:C2233"/>
    <mergeCell ref="F2233:H2233"/>
    <mergeCell ref="B2234:K2234"/>
    <mergeCell ref="A2235:B2235"/>
    <mergeCell ref="C2235:F2235"/>
    <mergeCell ref="G2235:H2235"/>
    <mergeCell ref="I2235:K2235"/>
    <mergeCell ref="A2209:B2209"/>
    <mergeCell ref="A2210:B2210"/>
    <mergeCell ref="A2211:B2211"/>
    <mergeCell ref="A2212:F2212"/>
    <mergeCell ref="A2213:K2213"/>
    <mergeCell ref="A2215:I2215"/>
    <mergeCell ref="A2216:C2216"/>
    <mergeCell ref="F2216:H2216"/>
    <mergeCell ref="A2217:C2217"/>
    <mergeCell ref="F2217:H2217"/>
    <mergeCell ref="A2218:K2219"/>
    <mergeCell ref="B2220:K2220"/>
    <mergeCell ref="A2221:B2221"/>
    <mergeCell ref="C2221:F2221"/>
    <mergeCell ref="G2221:H2221"/>
    <mergeCell ref="I2221:K2221"/>
    <mergeCell ref="B2222:C2222"/>
    <mergeCell ref="D2222:F2222"/>
    <mergeCell ref="G2222:I2222"/>
    <mergeCell ref="A2199:I2199"/>
    <mergeCell ref="A2200:C2200"/>
    <mergeCell ref="F2200:H2200"/>
    <mergeCell ref="A2201:C2201"/>
    <mergeCell ref="F2201:H2201"/>
    <mergeCell ref="A2202:K2203"/>
    <mergeCell ref="B2204:K2204"/>
    <mergeCell ref="A2205:B2205"/>
    <mergeCell ref="C2205:F2205"/>
    <mergeCell ref="G2205:H2205"/>
    <mergeCell ref="I2205:K2205"/>
    <mergeCell ref="B2206:C2206"/>
    <mergeCell ref="D2206:F2206"/>
    <mergeCell ref="G2206:I2206"/>
    <mergeCell ref="A2207:B2208"/>
    <mergeCell ref="C2207:C2208"/>
    <mergeCell ref="D2207:F2207"/>
    <mergeCell ref="G2207:G2208"/>
    <mergeCell ref="H2207:K2208"/>
    <mergeCell ref="A2189:B2189"/>
    <mergeCell ref="C2189:F2189"/>
    <mergeCell ref="G2189:H2189"/>
    <mergeCell ref="I2189:K2189"/>
    <mergeCell ref="B2190:C2190"/>
    <mergeCell ref="D2190:F2190"/>
    <mergeCell ref="G2190:I2190"/>
    <mergeCell ref="A2191:B2192"/>
    <mergeCell ref="C2191:C2192"/>
    <mergeCell ref="D2191:F2191"/>
    <mergeCell ref="G2191:G2192"/>
    <mergeCell ref="H2191:K2192"/>
    <mergeCell ref="A2193:B2193"/>
    <mergeCell ref="A2194:B2194"/>
    <mergeCell ref="A2195:B2195"/>
    <mergeCell ref="A2196:F2196"/>
    <mergeCell ref="A2197:K2197"/>
    <mergeCell ref="A2175:B2176"/>
    <mergeCell ref="C2175:C2176"/>
    <mergeCell ref="D2175:F2175"/>
    <mergeCell ref="G2175:G2176"/>
    <mergeCell ref="H2175:K2176"/>
    <mergeCell ref="A2177:B2177"/>
    <mergeCell ref="A2178:B2178"/>
    <mergeCell ref="A2179:B2179"/>
    <mergeCell ref="A2180:F2180"/>
    <mergeCell ref="A2181:K2181"/>
    <mergeCell ref="A2183:I2183"/>
    <mergeCell ref="A2184:C2184"/>
    <mergeCell ref="F2184:H2184"/>
    <mergeCell ref="A2185:C2185"/>
    <mergeCell ref="F2185:H2185"/>
    <mergeCell ref="A2186:K2187"/>
    <mergeCell ref="B2188:K2188"/>
    <mergeCell ref="A2162:B2162"/>
    <mergeCell ref="A2163:B2163"/>
    <mergeCell ref="A2164:F2164"/>
    <mergeCell ref="A2165:K2165"/>
    <mergeCell ref="A2167:I2167"/>
    <mergeCell ref="A2168:C2168"/>
    <mergeCell ref="F2168:H2168"/>
    <mergeCell ref="A2169:C2169"/>
    <mergeCell ref="F2169:H2169"/>
    <mergeCell ref="A2170:K2171"/>
    <mergeCell ref="B2172:K2172"/>
    <mergeCell ref="A2173:B2173"/>
    <mergeCell ref="C2173:F2173"/>
    <mergeCell ref="G2173:H2173"/>
    <mergeCell ref="I2173:K2173"/>
    <mergeCell ref="B2174:C2174"/>
    <mergeCell ref="D2174:F2174"/>
    <mergeCell ref="G2174:I2174"/>
    <mergeCell ref="A2153:C2153"/>
    <mergeCell ref="F2153:H2153"/>
    <mergeCell ref="A2154:K2155"/>
    <mergeCell ref="B2156:K2156"/>
    <mergeCell ref="A2157:B2157"/>
    <mergeCell ref="C2157:F2157"/>
    <mergeCell ref="G2157:H2157"/>
    <mergeCell ref="I2157:K2157"/>
    <mergeCell ref="B2158:C2158"/>
    <mergeCell ref="D2158:F2158"/>
    <mergeCell ref="G2158:I2158"/>
    <mergeCell ref="A2159:B2160"/>
    <mergeCell ref="C2159:C2160"/>
    <mergeCell ref="D2159:F2159"/>
    <mergeCell ref="G2159:G2160"/>
    <mergeCell ref="H2159:K2160"/>
    <mergeCell ref="A2161:B2161"/>
    <mergeCell ref="B2140:C2140"/>
    <mergeCell ref="D2140:F2140"/>
    <mergeCell ref="G2140:I2140"/>
    <mergeCell ref="A2141:B2142"/>
    <mergeCell ref="C2141:C2142"/>
    <mergeCell ref="D2141:F2141"/>
    <mergeCell ref="G2141:G2142"/>
    <mergeCell ref="H2141:K2142"/>
    <mergeCell ref="A2143:B2143"/>
    <mergeCell ref="A2144:B2144"/>
    <mergeCell ref="A2145:B2145"/>
    <mergeCell ref="A2146:B2146"/>
    <mergeCell ref="A2147:B2147"/>
    <mergeCell ref="A2148:F2148"/>
    <mergeCell ref="A2149:K2149"/>
    <mergeCell ref="A2151:I2151"/>
    <mergeCell ref="A2152:C2152"/>
    <mergeCell ref="F2152:H2152"/>
    <mergeCell ref="A2126:B2126"/>
    <mergeCell ref="A2127:B2127"/>
    <mergeCell ref="A2128:B2128"/>
    <mergeCell ref="A2129:B2129"/>
    <mergeCell ref="A2130:F2130"/>
    <mergeCell ref="A2131:K2131"/>
    <mergeCell ref="A2133:I2133"/>
    <mergeCell ref="A2134:C2134"/>
    <mergeCell ref="F2134:H2134"/>
    <mergeCell ref="A2135:C2135"/>
    <mergeCell ref="F2135:H2135"/>
    <mergeCell ref="A2136:K2137"/>
    <mergeCell ref="B2138:K2138"/>
    <mergeCell ref="A2139:B2139"/>
    <mergeCell ref="C2139:F2139"/>
    <mergeCell ref="G2139:H2139"/>
    <mergeCell ref="I2139:K2139"/>
    <mergeCell ref="A2117:C2117"/>
    <mergeCell ref="F2117:H2117"/>
    <mergeCell ref="A2118:K2119"/>
    <mergeCell ref="B2120:K2120"/>
    <mergeCell ref="A2121:B2121"/>
    <mergeCell ref="C2121:F2121"/>
    <mergeCell ref="G2121:H2121"/>
    <mergeCell ref="I2121:K2121"/>
    <mergeCell ref="B2122:C2122"/>
    <mergeCell ref="D2122:F2122"/>
    <mergeCell ref="G2122:I2122"/>
    <mergeCell ref="A2123:B2124"/>
    <mergeCell ref="C2123:C2124"/>
    <mergeCell ref="D2123:F2123"/>
    <mergeCell ref="G2123:G2124"/>
    <mergeCell ref="H2123:K2124"/>
    <mergeCell ref="A2125:B2125"/>
    <mergeCell ref="B2104:C2104"/>
    <mergeCell ref="D2104:F2104"/>
    <mergeCell ref="G2104:I2104"/>
    <mergeCell ref="A2105:B2106"/>
    <mergeCell ref="C2105:C2106"/>
    <mergeCell ref="D2105:F2105"/>
    <mergeCell ref="G2105:G2106"/>
    <mergeCell ref="H2105:K2106"/>
    <mergeCell ref="A2107:B2107"/>
    <mergeCell ref="A2108:B2108"/>
    <mergeCell ref="A2109:B2109"/>
    <mergeCell ref="A2110:B2110"/>
    <mergeCell ref="A2111:B2111"/>
    <mergeCell ref="A2112:F2112"/>
    <mergeCell ref="A2113:K2113"/>
    <mergeCell ref="A2115:I2115"/>
    <mergeCell ref="A2116:C2116"/>
    <mergeCell ref="F2116:H2116"/>
    <mergeCell ref="A2090:B2090"/>
    <mergeCell ref="A2091:B2091"/>
    <mergeCell ref="A2092:B2092"/>
    <mergeCell ref="A2093:B2093"/>
    <mergeCell ref="A2094:F2094"/>
    <mergeCell ref="A2095:K2095"/>
    <mergeCell ref="A2097:I2097"/>
    <mergeCell ref="A2098:C2098"/>
    <mergeCell ref="F2098:H2098"/>
    <mergeCell ref="A2099:C2099"/>
    <mergeCell ref="F2099:H2099"/>
    <mergeCell ref="A2100:K2101"/>
    <mergeCell ref="B2102:K2102"/>
    <mergeCell ref="A2103:B2103"/>
    <mergeCell ref="C2103:F2103"/>
    <mergeCell ref="G2103:H2103"/>
    <mergeCell ref="I2103:K2103"/>
    <mergeCell ref="A2081:C2081"/>
    <mergeCell ref="F2081:H2081"/>
    <mergeCell ref="A2082:K2083"/>
    <mergeCell ref="B2084:K2084"/>
    <mergeCell ref="A2085:B2085"/>
    <mergeCell ref="C2085:F2085"/>
    <mergeCell ref="G2085:H2085"/>
    <mergeCell ref="I2085:K2085"/>
    <mergeCell ref="B2086:C2086"/>
    <mergeCell ref="D2086:F2086"/>
    <mergeCell ref="G2086:I2086"/>
    <mergeCell ref="A2087:B2088"/>
    <mergeCell ref="C2087:C2088"/>
    <mergeCell ref="D2087:F2087"/>
    <mergeCell ref="G2087:G2088"/>
    <mergeCell ref="H2087:K2088"/>
    <mergeCell ref="A2089:B2089"/>
    <mergeCell ref="B2068:C2068"/>
    <mergeCell ref="D2068:F2068"/>
    <mergeCell ref="G2068:I2068"/>
    <mergeCell ref="A2069:B2070"/>
    <mergeCell ref="C2069:C2070"/>
    <mergeCell ref="D2069:F2069"/>
    <mergeCell ref="G2069:G2070"/>
    <mergeCell ref="H2069:K2070"/>
    <mergeCell ref="A2071:B2071"/>
    <mergeCell ref="A2072:B2072"/>
    <mergeCell ref="A2073:B2073"/>
    <mergeCell ref="A2074:B2074"/>
    <mergeCell ref="A2075:B2075"/>
    <mergeCell ref="A2076:F2076"/>
    <mergeCell ref="A2077:K2077"/>
    <mergeCell ref="A2079:I2079"/>
    <mergeCell ref="A2080:C2080"/>
    <mergeCell ref="F2080:H2080"/>
    <mergeCell ref="A2053:B2053"/>
    <mergeCell ref="A2054:B2054"/>
    <mergeCell ref="A2055:B2055"/>
    <mergeCell ref="A2056:B2056"/>
    <mergeCell ref="A2057:B2057"/>
    <mergeCell ref="A2058:F2058"/>
    <mergeCell ref="A2059:K2059"/>
    <mergeCell ref="A2061:I2061"/>
    <mergeCell ref="A2062:C2062"/>
    <mergeCell ref="F2062:H2062"/>
    <mergeCell ref="A2063:C2063"/>
    <mergeCell ref="F2063:H2063"/>
    <mergeCell ref="A2064:K2065"/>
    <mergeCell ref="B2066:K2066"/>
    <mergeCell ref="A2067:B2067"/>
    <mergeCell ref="C2067:F2067"/>
    <mergeCell ref="G2067:H2067"/>
    <mergeCell ref="I2067:K2067"/>
    <mergeCell ref="A2040:F2040"/>
    <mergeCell ref="A2041:K2041"/>
    <mergeCell ref="A2043:I2043"/>
    <mergeCell ref="A2044:C2044"/>
    <mergeCell ref="F2044:H2044"/>
    <mergeCell ref="A2045:C2045"/>
    <mergeCell ref="F2045:H2045"/>
    <mergeCell ref="A2046:K2047"/>
    <mergeCell ref="B2048:K2048"/>
    <mergeCell ref="A2049:B2049"/>
    <mergeCell ref="C2049:F2049"/>
    <mergeCell ref="G2049:H2049"/>
    <mergeCell ref="I2049:K2049"/>
    <mergeCell ref="B2050:C2050"/>
    <mergeCell ref="D2050:F2050"/>
    <mergeCell ref="G2050:I2050"/>
    <mergeCell ref="A2051:B2052"/>
    <mergeCell ref="C2051:C2052"/>
    <mergeCell ref="D2051:F2051"/>
    <mergeCell ref="G2051:G2052"/>
    <mergeCell ref="H2051:K2052"/>
    <mergeCell ref="A2031:B2031"/>
    <mergeCell ref="C2031:F2031"/>
    <mergeCell ref="G2031:H2031"/>
    <mergeCell ref="I2031:K2031"/>
    <mergeCell ref="B2032:C2032"/>
    <mergeCell ref="D2032:F2032"/>
    <mergeCell ref="G2032:I2032"/>
    <mergeCell ref="A2033:B2034"/>
    <mergeCell ref="C2033:C2034"/>
    <mergeCell ref="D2033:F2033"/>
    <mergeCell ref="G2033:G2034"/>
    <mergeCell ref="H2033:K2034"/>
    <mergeCell ref="A2035:B2035"/>
    <mergeCell ref="A2036:B2036"/>
    <mergeCell ref="A2037:B2037"/>
    <mergeCell ref="A2038:B2038"/>
    <mergeCell ref="A2039:B2039"/>
    <mergeCell ref="A2017:B2018"/>
    <mergeCell ref="C2017:C2018"/>
    <mergeCell ref="D2017:F2017"/>
    <mergeCell ref="G2017:G2018"/>
    <mergeCell ref="H2017:K2018"/>
    <mergeCell ref="A2019:B2019"/>
    <mergeCell ref="A2020:B2020"/>
    <mergeCell ref="A2021:B2021"/>
    <mergeCell ref="A2022:F2022"/>
    <mergeCell ref="A2023:K2023"/>
    <mergeCell ref="A2025:I2025"/>
    <mergeCell ref="A2026:C2026"/>
    <mergeCell ref="F2026:H2026"/>
    <mergeCell ref="A2027:C2027"/>
    <mergeCell ref="F2027:H2027"/>
    <mergeCell ref="A2028:K2029"/>
    <mergeCell ref="B2030:K2030"/>
    <mergeCell ref="A2003:B2003"/>
    <mergeCell ref="A2004:B2004"/>
    <mergeCell ref="A2005:B2005"/>
    <mergeCell ref="A2006:F2006"/>
    <mergeCell ref="A2007:K2007"/>
    <mergeCell ref="A2009:I2009"/>
    <mergeCell ref="A2010:C2010"/>
    <mergeCell ref="F2010:H2010"/>
    <mergeCell ref="A2011:C2011"/>
    <mergeCell ref="F2011:H2011"/>
    <mergeCell ref="A2012:K2013"/>
    <mergeCell ref="B2014:K2014"/>
    <mergeCell ref="A2015:B2015"/>
    <mergeCell ref="C2015:F2015"/>
    <mergeCell ref="G2015:H2015"/>
    <mergeCell ref="I2015:K2015"/>
    <mergeCell ref="B2016:C2016"/>
    <mergeCell ref="D2016:F2016"/>
    <mergeCell ref="G2016:I2016"/>
    <mergeCell ref="A1993:I1993"/>
    <mergeCell ref="A1994:C1994"/>
    <mergeCell ref="F1994:H1994"/>
    <mergeCell ref="A1995:C1995"/>
    <mergeCell ref="F1995:H1995"/>
    <mergeCell ref="A1996:K1997"/>
    <mergeCell ref="B1998:K1998"/>
    <mergeCell ref="A1999:B1999"/>
    <mergeCell ref="C1999:F1999"/>
    <mergeCell ref="G1999:H1999"/>
    <mergeCell ref="I1999:K1999"/>
    <mergeCell ref="B2000:C2000"/>
    <mergeCell ref="D2000:F2000"/>
    <mergeCell ref="G2000:I2000"/>
    <mergeCell ref="A2001:B2002"/>
    <mergeCell ref="C2001:C2002"/>
    <mergeCell ref="D2001:F2001"/>
    <mergeCell ref="G2001:G2002"/>
    <mergeCell ref="H2001:K2002"/>
    <mergeCell ref="A1983:B1983"/>
    <mergeCell ref="C1983:F1983"/>
    <mergeCell ref="G1983:H1983"/>
    <mergeCell ref="I1983:K1983"/>
    <mergeCell ref="B1984:C1984"/>
    <mergeCell ref="D1984:F1984"/>
    <mergeCell ref="G1984:I1984"/>
    <mergeCell ref="A1985:B1986"/>
    <mergeCell ref="C1985:C1986"/>
    <mergeCell ref="D1985:F1985"/>
    <mergeCell ref="G1985:G1986"/>
    <mergeCell ref="H1985:K1986"/>
    <mergeCell ref="A1987:B1987"/>
    <mergeCell ref="A1988:B1988"/>
    <mergeCell ref="A1989:B1989"/>
    <mergeCell ref="A1990:F1990"/>
    <mergeCell ref="A1991:K1991"/>
    <mergeCell ref="A1969:B1970"/>
    <mergeCell ref="C1969:C1970"/>
    <mergeCell ref="D1969:F1969"/>
    <mergeCell ref="G1969:G1970"/>
    <mergeCell ref="H1969:K1970"/>
    <mergeCell ref="A1971:B1971"/>
    <mergeCell ref="A1972:B1972"/>
    <mergeCell ref="A1973:B1973"/>
    <mergeCell ref="A1974:F1974"/>
    <mergeCell ref="A1975:K1975"/>
    <mergeCell ref="A1977:I1977"/>
    <mergeCell ref="A1978:C1978"/>
    <mergeCell ref="F1978:H1978"/>
    <mergeCell ref="A1979:C1979"/>
    <mergeCell ref="F1979:H1979"/>
    <mergeCell ref="A1980:K1981"/>
    <mergeCell ref="B1982:K1982"/>
    <mergeCell ref="A1957:B1957"/>
    <mergeCell ref="A1958:B1958"/>
    <mergeCell ref="A1959:B1959"/>
    <mergeCell ref="A1960:F1960"/>
    <mergeCell ref="A1961:K1961"/>
    <mergeCell ref="A1963:I1963"/>
    <mergeCell ref="A1964:C1964"/>
    <mergeCell ref="F1964:H1964"/>
    <mergeCell ref="A1965:C1965"/>
    <mergeCell ref="F1965:H1965"/>
    <mergeCell ref="B1966:K1966"/>
    <mergeCell ref="A1967:B1967"/>
    <mergeCell ref="C1967:F1967"/>
    <mergeCell ref="G1967:H1967"/>
    <mergeCell ref="I1967:K1967"/>
    <mergeCell ref="B1968:C1968"/>
    <mergeCell ref="D1968:F1968"/>
    <mergeCell ref="G1968:I1968"/>
    <mergeCell ref="A1947:I1947"/>
    <mergeCell ref="A1948:C1948"/>
    <mergeCell ref="F1948:H1948"/>
    <mergeCell ref="A1949:C1949"/>
    <mergeCell ref="F1949:H1949"/>
    <mergeCell ref="A1950:K1951"/>
    <mergeCell ref="B1952:K1952"/>
    <mergeCell ref="A1953:B1953"/>
    <mergeCell ref="C1953:F1953"/>
    <mergeCell ref="G1953:H1953"/>
    <mergeCell ref="I1953:K1953"/>
    <mergeCell ref="B1954:C1954"/>
    <mergeCell ref="D1954:F1954"/>
    <mergeCell ref="G1954:I1954"/>
    <mergeCell ref="A1955:B1956"/>
    <mergeCell ref="C1955:C1956"/>
    <mergeCell ref="D1955:F1955"/>
    <mergeCell ref="G1955:G1956"/>
    <mergeCell ref="H1955:K1956"/>
    <mergeCell ref="A1937:B1937"/>
    <mergeCell ref="C1937:F1937"/>
    <mergeCell ref="G1937:H1937"/>
    <mergeCell ref="I1937:K1937"/>
    <mergeCell ref="B1938:C1938"/>
    <mergeCell ref="D1938:F1938"/>
    <mergeCell ref="G1938:I1938"/>
    <mergeCell ref="A1939:B1940"/>
    <mergeCell ref="C1939:C1940"/>
    <mergeCell ref="D1939:F1939"/>
    <mergeCell ref="G1939:G1940"/>
    <mergeCell ref="H1939:K1940"/>
    <mergeCell ref="A1941:B1941"/>
    <mergeCell ref="A1942:B1942"/>
    <mergeCell ref="A1943:B1943"/>
    <mergeCell ref="A1944:F1944"/>
    <mergeCell ref="A1945:K1945"/>
    <mergeCell ref="A1923:B1924"/>
    <mergeCell ref="C1923:C1924"/>
    <mergeCell ref="D1923:F1923"/>
    <mergeCell ref="G1923:G1924"/>
    <mergeCell ref="H1923:K1924"/>
    <mergeCell ref="A1925:B1925"/>
    <mergeCell ref="A1926:B1926"/>
    <mergeCell ref="A1927:B1927"/>
    <mergeCell ref="A1928:F1928"/>
    <mergeCell ref="A1929:K1929"/>
    <mergeCell ref="A1931:I1931"/>
    <mergeCell ref="A1932:C1932"/>
    <mergeCell ref="F1932:H1932"/>
    <mergeCell ref="A1933:C1933"/>
    <mergeCell ref="F1933:H1933"/>
    <mergeCell ref="A1934:K1935"/>
    <mergeCell ref="B1936:K1936"/>
    <mergeCell ref="A1909:B1909"/>
    <mergeCell ref="A1910:B1910"/>
    <mergeCell ref="A1911:B1911"/>
    <mergeCell ref="A1912:F1912"/>
    <mergeCell ref="A1913:K1913"/>
    <mergeCell ref="A1915:I1915"/>
    <mergeCell ref="A1916:C1916"/>
    <mergeCell ref="F1916:H1916"/>
    <mergeCell ref="A1917:C1917"/>
    <mergeCell ref="F1917:H1917"/>
    <mergeCell ref="A1918:K1919"/>
    <mergeCell ref="B1920:K1920"/>
    <mergeCell ref="A1921:B1921"/>
    <mergeCell ref="C1921:F1921"/>
    <mergeCell ref="G1921:H1921"/>
    <mergeCell ref="I1921:K1921"/>
    <mergeCell ref="B1922:C1922"/>
    <mergeCell ref="D1922:F1922"/>
    <mergeCell ref="G1922:I1922"/>
    <mergeCell ref="A1899:I1899"/>
    <mergeCell ref="A1900:C1900"/>
    <mergeCell ref="F1900:H1900"/>
    <mergeCell ref="A1901:C1901"/>
    <mergeCell ref="F1901:H1901"/>
    <mergeCell ref="A1902:K1903"/>
    <mergeCell ref="B1904:K1904"/>
    <mergeCell ref="A1905:B1905"/>
    <mergeCell ref="C1905:F1905"/>
    <mergeCell ref="G1905:H1905"/>
    <mergeCell ref="I1905:K1905"/>
    <mergeCell ref="B1906:C1906"/>
    <mergeCell ref="D1906:F1906"/>
    <mergeCell ref="G1906:I1906"/>
    <mergeCell ref="A1907:B1908"/>
    <mergeCell ref="C1907:C1908"/>
    <mergeCell ref="D1907:F1907"/>
    <mergeCell ref="G1907:G1908"/>
    <mergeCell ref="H1907:K1908"/>
    <mergeCell ref="A1889:B1889"/>
    <mergeCell ref="C1889:F1889"/>
    <mergeCell ref="G1889:H1889"/>
    <mergeCell ref="I1889:K1889"/>
    <mergeCell ref="B1890:C1890"/>
    <mergeCell ref="D1890:F1890"/>
    <mergeCell ref="G1890:I1890"/>
    <mergeCell ref="A1891:B1892"/>
    <mergeCell ref="C1891:C1892"/>
    <mergeCell ref="D1891:F1891"/>
    <mergeCell ref="G1891:G1892"/>
    <mergeCell ref="H1891:K1892"/>
    <mergeCell ref="A1893:B1893"/>
    <mergeCell ref="A1894:B1894"/>
    <mergeCell ref="A1895:B1895"/>
    <mergeCell ref="A1896:F1896"/>
    <mergeCell ref="A1897:K1897"/>
    <mergeCell ref="A1875:B1876"/>
    <mergeCell ref="C1875:C1876"/>
    <mergeCell ref="D1875:F1875"/>
    <mergeCell ref="G1875:G1876"/>
    <mergeCell ref="H1875:K1876"/>
    <mergeCell ref="A1877:B1877"/>
    <mergeCell ref="A1878:B1878"/>
    <mergeCell ref="A1879:B1879"/>
    <mergeCell ref="A1880:F1880"/>
    <mergeCell ref="A1881:K1881"/>
    <mergeCell ref="A1883:I1883"/>
    <mergeCell ref="A1884:C1884"/>
    <mergeCell ref="F1884:H1884"/>
    <mergeCell ref="A1885:C1885"/>
    <mergeCell ref="F1885:H1885"/>
    <mergeCell ref="A1886:K1887"/>
    <mergeCell ref="B1888:K1888"/>
    <mergeCell ref="A1862:B1862"/>
    <mergeCell ref="A1863:B1863"/>
    <mergeCell ref="A1864:F1864"/>
    <mergeCell ref="A1865:K1865"/>
    <mergeCell ref="A1867:I1867"/>
    <mergeCell ref="A1868:C1868"/>
    <mergeCell ref="F1868:H1868"/>
    <mergeCell ref="A1869:C1869"/>
    <mergeCell ref="F1869:H1869"/>
    <mergeCell ref="A1870:K1871"/>
    <mergeCell ref="B1872:K1872"/>
    <mergeCell ref="A1873:B1873"/>
    <mergeCell ref="C1873:F1873"/>
    <mergeCell ref="G1873:H1873"/>
    <mergeCell ref="I1873:K1873"/>
    <mergeCell ref="B1874:C1874"/>
    <mergeCell ref="D1874:F1874"/>
    <mergeCell ref="G1874:I1874"/>
    <mergeCell ref="A1852:K1853"/>
    <mergeCell ref="B1854:K1854"/>
    <mergeCell ref="A1855:B1855"/>
    <mergeCell ref="C1855:F1855"/>
    <mergeCell ref="G1855:H1855"/>
    <mergeCell ref="I1855:K1855"/>
    <mergeCell ref="B1856:C1856"/>
    <mergeCell ref="D1856:F1856"/>
    <mergeCell ref="G1856:I1856"/>
    <mergeCell ref="A1857:B1858"/>
    <mergeCell ref="C1857:C1858"/>
    <mergeCell ref="D1857:F1857"/>
    <mergeCell ref="G1857:G1858"/>
    <mergeCell ref="H1857:K1858"/>
    <mergeCell ref="A1859:B1859"/>
    <mergeCell ref="A1860:B1860"/>
    <mergeCell ref="A1861:B1861"/>
    <mergeCell ref="A1839:B1840"/>
    <mergeCell ref="C1839:C1840"/>
    <mergeCell ref="D1839:F1839"/>
    <mergeCell ref="G1839:G1840"/>
    <mergeCell ref="H1839:K1840"/>
    <mergeCell ref="A1841:B1841"/>
    <mergeCell ref="A1842:B1842"/>
    <mergeCell ref="A1843:B1843"/>
    <mergeCell ref="A1844:B1844"/>
    <mergeCell ref="A1845:B1845"/>
    <mergeCell ref="A1846:F1846"/>
    <mergeCell ref="A1847:K1847"/>
    <mergeCell ref="A1849:I1849"/>
    <mergeCell ref="A1850:C1850"/>
    <mergeCell ref="F1850:H1850"/>
    <mergeCell ref="A1851:C1851"/>
    <mergeCell ref="F1851:H1851"/>
    <mergeCell ref="A1826:B1826"/>
    <mergeCell ref="A1827:B1827"/>
    <mergeCell ref="A1828:F1828"/>
    <mergeCell ref="A1829:K1829"/>
    <mergeCell ref="A1831:I1831"/>
    <mergeCell ref="A1832:C1832"/>
    <mergeCell ref="F1832:H1832"/>
    <mergeCell ref="A1833:C1833"/>
    <mergeCell ref="F1833:H1833"/>
    <mergeCell ref="A1834:K1835"/>
    <mergeCell ref="B1836:K1836"/>
    <mergeCell ref="A1837:B1837"/>
    <mergeCell ref="C1837:F1837"/>
    <mergeCell ref="G1837:H1837"/>
    <mergeCell ref="I1837:K1837"/>
    <mergeCell ref="B1838:C1838"/>
    <mergeCell ref="D1838:F1838"/>
    <mergeCell ref="G1838:I1838"/>
    <mergeCell ref="A1816:K1817"/>
    <mergeCell ref="B1818:K1818"/>
    <mergeCell ref="A1819:B1819"/>
    <mergeCell ref="C1819:F1819"/>
    <mergeCell ref="G1819:H1819"/>
    <mergeCell ref="I1819:K1819"/>
    <mergeCell ref="B1820:C1820"/>
    <mergeCell ref="D1820:F1820"/>
    <mergeCell ref="G1820:I1820"/>
    <mergeCell ref="A1821:B1822"/>
    <mergeCell ref="C1821:C1822"/>
    <mergeCell ref="D1821:F1821"/>
    <mergeCell ref="G1821:G1822"/>
    <mergeCell ref="H1821:K1822"/>
    <mergeCell ref="A1823:B1823"/>
    <mergeCell ref="A1824:B1824"/>
    <mergeCell ref="A1825:B1825"/>
    <mergeCell ref="A1803:B1804"/>
    <mergeCell ref="C1803:C1804"/>
    <mergeCell ref="D1803:F1803"/>
    <mergeCell ref="G1803:G1804"/>
    <mergeCell ref="H1803:K1804"/>
    <mergeCell ref="A1805:B1805"/>
    <mergeCell ref="A1806:B1806"/>
    <mergeCell ref="A1807:B1807"/>
    <mergeCell ref="A1808:B1808"/>
    <mergeCell ref="A1809:B1809"/>
    <mergeCell ref="A1810:F1810"/>
    <mergeCell ref="A1811:K1811"/>
    <mergeCell ref="A1813:I1813"/>
    <mergeCell ref="A1814:C1814"/>
    <mergeCell ref="F1814:H1814"/>
    <mergeCell ref="A1815:C1815"/>
    <mergeCell ref="F1815:H1815"/>
    <mergeCell ref="A1790:B1790"/>
    <mergeCell ref="A1791:B1791"/>
    <mergeCell ref="A1792:F1792"/>
    <mergeCell ref="A1793:K1793"/>
    <mergeCell ref="A1795:I1795"/>
    <mergeCell ref="A1796:C1796"/>
    <mergeCell ref="F1796:H1796"/>
    <mergeCell ref="A1797:C1797"/>
    <mergeCell ref="F1797:H1797"/>
    <mergeCell ref="A1798:K1799"/>
    <mergeCell ref="B1800:K1800"/>
    <mergeCell ref="A1801:B1801"/>
    <mergeCell ref="C1801:F1801"/>
    <mergeCell ref="G1801:H1801"/>
    <mergeCell ref="I1801:K1801"/>
    <mergeCell ref="B1802:C1802"/>
    <mergeCell ref="D1802:F1802"/>
    <mergeCell ref="G1802:I1802"/>
    <mergeCell ref="A1780:K1781"/>
    <mergeCell ref="B1782:K1782"/>
    <mergeCell ref="A1783:B1783"/>
    <mergeCell ref="C1783:F1783"/>
    <mergeCell ref="G1783:H1783"/>
    <mergeCell ref="I1783:K1783"/>
    <mergeCell ref="B1784:C1784"/>
    <mergeCell ref="D1784:F1784"/>
    <mergeCell ref="G1784:I1784"/>
    <mergeCell ref="A1785:B1786"/>
    <mergeCell ref="C1785:C1786"/>
    <mergeCell ref="D1785:F1785"/>
    <mergeCell ref="G1785:G1786"/>
    <mergeCell ref="H1785:K1786"/>
    <mergeCell ref="A1787:B1787"/>
    <mergeCell ref="A1788:B1788"/>
    <mergeCell ref="A1789:B1789"/>
    <mergeCell ref="A1767:B1768"/>
    <mergeCell ref="C1767:C1768"/>
    <mergeCell ref="D1767:F1767"/>
    <mergeCell ref="G1767:G1768"/>
    <mergeCell ref="H1767:K1768"/>
    <mergeCell ref="A1769:B1769"/>
    <mergeCell ref="A1770:B1770"/>
    <mergeCell ref="A1771:B1771"/>
    <mergeCell ref="A1772:B1772"/>
    <mergeCell ref="A1773:B1773"/>
    <mergeCell ref="A1774:F1774"/>
    <mergeCell ref="A1775:K1775"/>
    <mergeCell ref="A1777:I1777"/>
    <mergeCell ref="A1778:C1778"/>
    <mergeCell ref="F1778:H1778"/>
    <mergeCell ref="A1779:C1779"/>
    <mergeCell ref="F1779:H1779"/>
    <mergeCell ref="A1755:B1755"/>
    <mergeCell ref="A1756:F1756"/>
    <mergeCell ref="A1757:K1757"/>
    <mergeCell ref="A1759:I1759"/>
    <mergeCell ref="A1760:C1760"/>
    <mergeCell ref="F1760:H1760"/>
    <mergeCell ref="A1761:C1761"/>
    <mergeCell ref="F1761:H1761"/>
    <mergeCell ref="A1762:K1763"/>
    <mergeCell ref="B1764:K1764"/>
    <mergeCell ref="A1765:B1765"/>
    <mergeCell ref="C1765:F1765"/>
    <mergeCell ref="G1765:H1765"/>
    <mergeCell ref="I1765:K1765"/>
    <mergeCell ref="B1766:C1766"/>
    <mergeCell ref="D1766:F1766"/>
    <mergeCell ref="G1766:I1766"/>
    <mergeCell ref="A1745:K1746"/>
    <mergeCell ref="B1747:K1747"/>
    <mergeCell ref="A1748:B1748"/>
    <mergeCell ref="C1748:F1748"/>
    <mergeCell ref="G1748:H1748"/>
    <mergeCell ref="I1748:K1748"/>
    <mergeCell ref="B1749:C1749"/>
    <mergeCell ref="D1749:F1749"/>
    <mergeCell ref="G1749:I1749"/>
    <mergeCell ref="A1750:B1751"/>
    <mergeCell ref="C1750:C1751"/>
    <mergeCell ref="D1750:F1750"/>
    <mergeCell ref="G1750:G1751"/>
    <mergeCell ref="H1750:K1751"/>
    <mergeCell ref="A1752:B1752"/>
    <mergeCell ref="A1753:B1753"/>
    <mergeCell ref="A1754:B1754"/>
    <mergeCell ref="A1732:B1733"/>
    <mergeCell ref="C1732:C1733"/>
    <mergeCell ref="D1732:F1732"/>
    <mergeCell ref="G1732:G1733"/>
    <mergeCell ref="H1732:K1733"/>
    <mergeCell ref="A1734:B1734"/>
    <mergeCell ref="A1735:B1735"/>
    <mergeCell ref="A1736:B1736"/>
    <mergeCell ref="A1737:B1737"/>
    <mergeCell ref="A1738:B1738"/>
    <mergeCell ref="A1739:F1739"/>
    <mergeCell ref="A1740:K1740"/>
    <mergeCell ref="A1742:I1742"/>
    <mergeCell ref="A1743:C1743"/>
    <mergeCell ref="F1743:H1743"/>
    <mergeCell ref="A1744:C1744"/>
    <mergeCell ref="F1744:H1744"/>
    <mergeCell ref="A1719:B1719"/>
    <mergeCell ref="A1720:B1720"/>
    <mergeCell ref="A1721:F1721"/>
    <mergeCell ref="A1722:K1722"/>
    <mergeCell ref="A1724:I1724"/>
    <mergeCell ref="A1725:C1725"/>
    <mergeCell ref="F1725:H1725"/>
    <mergeCell ref="A1726:C1726"/>
    <mergeCell ref="F1726:H1726"/>
    <mergeCell ref="A1727:K1728"/>
    <mergeCell ref="B1729:K1729"/>
    <mergeCell ref="A1730:B1730"/>
    <mergeCell ref="C1730:F1730"/>
    <mergeCell ref="G1730:H1730"/>
    <mergeCell ref="I1730:K1730"/>
    <mergeCell ref="B1731:C1731"/>
    <mergeCell ref="D1731:F1731"/>
    <mergeCell ref="G1731:I1731"/>
    <mergeCell ref="A1709:K1710"/>
    <mergeCell ref="B1711:K1711"/>
    <mergeCell ref="A1712:B1712"/>
    <mergeCell ref="C1712:F1712"/>
    <mergeCell ref="G1712:H1712"/>
    <mergeCell ref="I1712:K1712"/>
    <mergeCell ref="B1713:C1713"/>
    <mergeCell ref="D1713:F1713"/>
    <mergeCell ref="G1713:I1713"/>
    <mergeCell ref="A1714:B1715"/>
    <mergeCell ref="C1714:C1715"/>
    <mergeCell ref="D1714:F1714"/>
    <mergeCell ref="G1714:G1715"/>
    <mergeCell ref="H1714:K1715"/>
    <mergeCell ref="A1716:B1716"/>
    <mergeCell ref="A1717:B1717"/>
    <mergeCell ref="A1718:B1718"/>
    <mergeCell ref="A1696:B1697"/>
    <mergeCell ref="C1696:C1697"/>
    <mergeCell ref="D1696:F1696"/>
    <mergeCell ref="G1696:G1697"/>
    <mergeCell ref="H1696:K1697"/>
    <mergeCell ref="A1698:B1698"/>
    <mergeCell ref="A1699:B1699"/>
    <mergeCell ref="A1700:B1700"/>
    <mergeCell ref="A1701:B1701"/>
    <mergeCell ref="A1702:B1702"/>
    <mergeCell ref="A1703:F1703"/>
    <mergeCell ref="A1704:K1704"/>
    <mergeCell ref="A1706:I1706"/>
    <mergeCell ref="A1707:C1707"/>
    <mergeCell ref="F1707:H1707"/>
    <mergeCell ref="A1708:C1708"/>
    <mergeCell ref="F1708:H1708"/>
    <mergeCell ref="A1683:B1683"/>
    <mergeCell ref="A1684:B1684"/>
    <mergeCell ref="A1685:F1685"/>
    <mergeCell ref="A1686:K1686"/>
    <mergeCell ref="A1688:I1688"/>
    <mergeCell ref="A1689:C1689"/>
    <mergeCell ref="F1689:H1689"/>
    <mergeCell ref="A1690:C1690"/>
    <mergeCell ref="F1690:H1690"/>
    <mergeCell ref="A1691:K1692"/>
    <mergeCell ref="B1693:K1693"/>
    <mergeCell ref="A1694:B1694"/>
    <mergeCell ref="C1694:F1694"/>
    <mergeCell ref="G1694:H1694"/>
    <mergeCell ref="I1694:K1694"/>
    <mergeCell ref="B1695:C1695"/>
    <mergeCell ref="D1695:F1695"/>
    <mergeCell ref="G1695:I1695"/>
    <mergeCell ref="A1673:K1674"/>
    <mergeCell ref="B1675:K1675"/>
    <mergeCell ref="A1676:B1676"/>
    <mergeCell ref="C1676:F1676"/>
    <mergeCell ref="G1676:H1676"/>
    <mergeCell ref="I1676:K1676"/>
    <mergeCell ref="B1677:C1677"/>
    <mergeCell ref="D1677:F1677"/>
    <mergeCell ref="G1677:I1677"/>
    <mergeCell ref="A1678:B1679"/>
    <mergeCell ref="C1678:C1679"/>
    <mergeCell ref="D1678:F1678"/>
    <mergeCell ref="G1678:G1679"/>
    <mergeCell ref="H1678:K1679"/>
    <mergeCell ref="A1680:B1680"/>
    <mergeCell ref="A1681:B1681"/>
    <mergeCell ref="A1682:B1682"/>
    <mergeCell ref="A1660:B1661"/>
    <mergeCell ref="C1660:C1661"/>
    <mergeCell ref="D1660:F1660"/>
    <mergeCell ref="G1660:G1661"/>
    <mergeCell ref="H1660:K1661"/>
    <mergeCell ref="A1662:B1662"/>
    <mergeCell ref="A1663:B1663"/>
    <mergeCell ref="A1664:B1664"/>
    <mergeCell ref="A1665:B1665"/>
    <mergeCell ref="A1666:B1666"/>
    <mergeCell ref="A1667:F1667"/>
    <mergeCell ref="A1668:K1668"/>
    <mergeCell ref="A1670:I1670"/>
    <mergeCell ref="A1671:C1671"/>
    <mergeCell ref="F1671:H1671"/>
    <mergeCell ref="A1672:C1672"/>
    <mergeCell ref="F1672:H1672"/>
    <mergeCell ref="A1647:B1647"/>
    <mergeCell ref="A1648:B1648"/>
    <mergeCell ref="A1649:F1649"/>
    <mergeCell ref="A1650:K1650"/>
    <mergeCell ref="A1652:I1652"/>
    <mergeCell ref="A1653:C1653"/>
    <mergeCell ref="F1653:H1653"/>
    <mergeCell ref="A1654:C1654"/>
    <mergeCell ref="F1654:H1654"/>
    <mergeCell ref="A1655:K1656"/>
    <mergeCell ref="B1657:K1657"/>
    <mergeCell ref="A1658:B1658"/>
    <mergeCell ref="C1658:F1658"/>
    <mergeCell ref="G1658:H1658"/>
    <mergeCell ref="I1658:K1658"/>
    <mergeCell ref="B1659:C1659"/>
    <mergeCell ref="D1659:F1659"/>
    <mergeCell ref="G1659:I1659"/>
    <mergeCell ref="A1637:K1638"/>
    <mergeCell ref="B1639:K1639"/>
    <mergeCell ref="A1640:B1640"/>
    <mergeCell ref="C1640:F1640"/>
    <mergeCell ref="G1640:H1640"/>
    <mergeCell ref="I1640:K1640"/>
    <mergeCell ref="B1641:C1641"/>
    <mergeCell ref="D1641:F1641"/>
    <mergeCell ref="G1641:I1641"/>
    <mergeCell ref="A1642:B1643"/>
    <mergeCell ref="C1642:C1643"/>
    <mergeCell ref="D1642:F1642"/>
    <mergeCell ref="G1642:G1643"/>
    <mergeCell ref="H1642:K1643"/>
    <mergeCell ref="A1644:B1644"/>
    <mergeCell ref="A1645:B1645"/>
    <mergeCell ref="A1646:B1646"/>
    <mergeCell ref="A1624:B1625"/>
    <mergeCell ref="C1624:C1625"/>
    <mergeCell ref="D1624:F1624"/>
    <mergeCell ref="G1624:G1625"/>
    <mergeCell ref="H1624:K1625"/>
    <mergeCell ref="A1626:B1626"/>
    <mergeCell ref="A1627:B1627"/>
    <mergeCell ref="A1628:B1628"/>
    <mergeCell ref="A1629:B1629"/>
    <mergeCell ref="A1630:B1630"/>
    <mergeCell ref="A1631:F1631"/>
    <mergeCell ref="A1632:K1632"/>
    <mergeCell ref="A1634:I1634"/>
    <mergeCell ref="A1635:C1635"/>
    <mergeCell ref="F1635:H1635"/>
    <mergeCell ref="A1636:C1636"/>
    <mergeCell ref="F1636:H1636"/>
    <mergeCell ref="A1611:B1611"/>
    <mergeCell ref="A1612:B1612"/>
    <mergeCell ref="A1613:F1613"/>
    <mergeCell ref="A1614:K1614"/>
    <mergeCell ref="A1616:I1616"/>
    <mergeCell ref="A1617:C1617"/>
    <mergeCell ref="F1617:H1617"/>
    <mergeCell ref="A1618:C1618"/>
    <mergeCell ref="F1618:H1618"/>
    <mergeCell ref="A1619:K1620"/>
    <mergeCell ref="B1621:K1621"/>
    <mergeCell ref="A1622:B1622"/>
    <mergeCell ref="C1622:F1622"/>
    <mergeCell ref="G1622:H1622"/>
    <mergeCell ref="I1622:K1622"/>
    <mergeCell ref="B1623:C1623"/>
    <mergeCell ref="D1623:F1623"/>
    <mergeCell ref="G1623:I1623"/>
    <mergeCell ref="A1598:F1598"/>
    <mergeCell ref="A1599:K1599"/>
    <mergeCell ref="A1601:I1601"/>
    <mergeCell ref="A1602:C1602"/>
    <mergeCell ref="F1602:H1602"/>
    <mergeCell ref="A1603:C1603"/>
    <mergeCell ref="F1603:H1603"/>
    <mergeCell ref="A1604:K1605"/>
    <mergeCell ref="B1606:K1606"/>
    <mergeCell ref="A1607:B1607"/>
    <mergeCell ref="C1607:F1607"/>
    <mergeCell ref="G1607:H1607"/>
    <mergeCell ref="I1607:K1607"/>
    <mergeCell ref="B1608:C1608"/>
    <mergeCell ref="D1608:F1608"/>
    <mergeCell ref="G1608:I1608"/>
    <mergeCell ref="A1609:B1610"/>
    <mergeCell ref="C1609:C1610"/>
    <mergeCell ref="D1609:F1609"/>
    <mergeCell ref="G1609:G1610"/>
    <mergeCell ref="H1609:K1610"/>
    <mergeCell ref="B1589:K1589"/>
    <mergeCell ref="A1590:B1590"/>
    <mergeCell ref="C1590:F1590"/>
    <mergeCell ref="G1590:H1590"/>
    <mergeCell ref="I1590:K1590"/>
    <mergeCell ref="B1591:C1591"/>
    <mergeCell ref="D1591:F1591"/>
    <mergeCell ref="G1591:I1591"/>
    <mergeCell ref="A1592:B1593"/>
    <mergeCell ref="C1592:C1593"/>
    <mergeCell ref="D1592:F1592"/>
    <mergeCell ref="G1592:G1593"/>
    <mergeCell ref="H1592:K1593"/>
    <mergeCell ref="A1594:B1594"/>
    <mergeCell ref="A1595:B1595"/>
    <mergeCell ref="A1596:B1596"/>
    <mergeCell ref="A1597:B1597"/>
    <mergeCell ref="A1575:B1576"/>
    <mergeCell ref="C1575:C1576"/>
    <mergeCell ref="D1575:F1575"/>
    <mergeCell ref="G1575:G1576"/>
    <mergeCell ref="H1575:K1576"/>
    <mergeCell ref="A1577:B1577"/>
    <mergeCell ref="A1578:B1578"/>
    <mergeCell ref="A1579:B1579"/>
    <mergeCell ref="A1580:B1580"/>
    <mergeCell ref="A1581:F1581"/>
    <mergeCell ref="A1582:K1582"/>
    <mergeCell ref="A1584:I1584"/>
    <mergeCell ref="A1585:C1585"/>
    <mergeCell ref="F1585:H1585"/>
    <mergeCell ref="A1586:C1586"/>
    <mergeCell ref="F1586:H1586"/>
    <mergeCell ref="A1587:K1588"/>
    <mergeCell ref="A1561:B1561"/>
    <mergeCell ref="A1562:B1562"/>
    <mergeCell ref="A1563:B1563"/>
    <mergeCell ref="A1564:F1564"/>
    <mergeCell ref="A1565:K1565"/>
    <mergeCell ref="A1567:I1567"/>
    <mergeCell ref="A1568:C1568"/>
    <mergeCell ref="F1568:H1568"/>
    <mergeCell ref="A1569:C1569"/>
    <mergeCell ref="F1569:H1569"/>
    <mergeCell ref="A1570:K1571"/>
    <mergeCell ref="B1572:K1572"/>
    <mergeCell ref="A1573:B1573"/>
    <mergeCell ref="C1573:F1573"/>
    <mergeCell ref="G1573:H1573"/>
    <mergeCell ref="I1573:K1573"/>
    <mergeCell ref="B1574:C1574"/>
    <mergeCell ref="D1574:F1574"/>
    <mergeCell ref="G1574:I1574"/>
    <mergeCell ref="A1551:I1551"/>
    <mergeCell ref="A1552:C1552"/>
    <mergeCell ref="F1552:H1552"/>
    <mergeCell ref="A1553:C1553"/>
    <mergeCell ref="F1553:H1553"/>
    <mergeCell ref="A1554:K1555"/>
    <mergeCell ref="B1556:K1556"/>
    <mergeCell ref="A1557:B1557"/>
    <mergeCell ref="C1557:F1557"/>
    <mergeCell ref="G1557:H1557"/>
    <mergeCell ref="I1557:K1557"/>
    <mergeCell ref="B1558:C1558"/>
    <mergeCell ref="D1558:F1558"/>
    <mergeCell ref="G1558:I1558"/>
    <mergeCell ref="A1559:B1560"/>
    <mergeCell ref="C1559:C1560"/>
    <mergeCell ref="D1559:F1559"/>
    <mergeCell ref="G1559:G1560"/>
    <mergeCell ref="H1559:K1560"/>
    <mergeCell ref="A1541:B1541"/>
    <mergeCell ref="C1541:F1541"/>
    <mergeCell ref="G1541:H1541"/>
    <mergeCell ref="I1541:K1541"/>
    <mergeCell ref="B1542:C1542"/>
    <mergeCell ref="D1542:F1542"/>
    <mergeCell ref="G1542:I1542"/>
    <mergeCell ref="A1543:B1544"/>
    <mergeCell ref="C1543:C1544"/>
    <mergeCell ref="D1543:F1543"/>
    <mergeCell ref="G1543:G1544"/>
    <mergeCell ref="H1543:K1544"/>
    <mergeCell ref="A1545:B1545"/>
    <mergeCell ref="A1546:B1546"/>
    <mergeCell ref="A1547:B1547"/>
    <mergeCell ref="A1548:F1548"/>
    <mergeCell ref="A1549:K1549"/>
    <mergeCell ref="A1527:B1528"/>
    <mergeCell ref="C1527:C1528"/>
    <mergeCell ref="D1527:F1527"/>
    <mergeCell ref="G1527:G1528"/>
    <mergeCell ref="H1527:K1528"/>
    <mergeCell ref="A1529:B1529"/>
    <mergeCell ref="A1530:B1530"/>
    <mergeCell ref="A1531:B1531"/>
    <mergeCell ref="A1532:F1532"/>
    <mergeCell ref="A1533:K1533"/>
    <mergeCell ref="A1535:I1535"/>
    <mergeCell ref="A1536:C1536"/>
    <mergeCell ref="F1536:H1536"/>
    <mergeCell ref="A1537:C1537"/>
    <mergeCell ref="F1537:H1537"/>
    <mergeCell ref="A1538:K1539"/>
    <mergeCell ref="B1540:K1540"/>
    <mergeCell ref="A1513:B1513"/>
    <mergeCell ref="A1514:B1514"/>
    <mergeCell ref="A1515:B1515"/>
    <mergeCell ref="A1516:F1516"/>
    <mergeCell ref="A1517:K1517"/>
    <mergeCell ref="A1519:I1519"/>
    <mergeCell ref="A1520:C1520"/>
    <mergeCell ref="F1520:H1520"/>
    <mergeCell ref="A1521:C1521"/>
    <mergeCell ref="F1521:H1521"/>
    <mergeCell ref="A1522:K1523"/>
    <mergeCell ref="B1524:K1524"/>
    <mergeCell ref="A1525:B1525"/>
    <mergeCell ref="C1525:F1525"/>
    <mergeCell ref="G1525:H1525"/>
    <mergeCell ref="I1525:K1525"/>
    <mergeCell ref="B1526:C1526"/>
    <mergeCell ref="D1526:F1526"/>
    <mergeCell ref="G1526:I1526"/>
    <mergeCell ref="A1500:F1500"/>
    <mergeCell ref="A1501:K1501"/>
    <mergeCell ref="A1503:I1503"/>
    <mergeCell ref="A1504:C1504"/>
    <mergeCell ref="F1504:H1504"/>
    <mergeCell ref="A1505:C1505"/>
    <mergeCell ref="F1505:H1505"/>
    <mergeCell ref="A1506:K1507"/>
    <mergeCell ref="B1508:K1508"/>
    <mergeCell ref="A1509:B1509"/>
    <mergeCell ref="C1509:F1509"/>
    <mergeCell ref="G1509:H1509"/>
    <mergeCell ref="I1509:K1509"/>
    <mergeCell ref="B1510:C1510"/>
    <mergeCell ref="D1510:F1510"/>
    <mergeCell ref="G1510:I1510"/>
    <mergeCell ref="A1511:B1512"/>
    <mergeCell ref="C1511:C1512"/>
    <mergeCell ref="D1511:F1511"/>
    <mergeCell ref="G1511:G1512"/>
    <mergeCell ref="H1511:K1512"/>
    <mergeCell ref="A1490:K1491"/>
    <mergeCell ref="B1492:K1492"/>
    <mergeCell ref="A1493:B1493"/>
    <mergeCell ref="C1493:F1493"/>
    <mergeCell ref="G1493:H1493"/>
    <mergeCell ref="I1493:K1493"/>
    <mergeCell ref="B1494:C1494"/>
    <mergeCell ref="D1494:F1494"/>
    <mergeCell ref="G1494:I1494"/>
    <mergeCell ref="A1495:B1496"/>
    <mergeCell ref="C1495:C1496"/>
    <mergeCell ref="D1495:F1495"/>
    <mergeCell ref="G1495:G1496"/>
    <mergeCell ref="H1495:K1496"/>
    <mergeCell ref="A1497:B1497"/>
    <mergeCell ref="A1498:B1498"/>
    <mergeCell ref="A1499:B1499"/>
    <mergeCell ref="B1478:C1478"/>
    <mergeCell ref="D1478:F1478"/>
    <mergeCell ref="G1478:I1478"/>
    <mergeCell ref="A1479:B1480"/>
    <mergeCell ref="C1479:C1480"/>
    <mergeCell ref="D1479:F1479"/>
    <mergeCell ref="G1479:G1480"/>
    <mergeCell ref="H1479:K1480"/>
    <mergeCell ref="A1481:B1481"/>
    <mergeCell ref="A1482:B1482"/>
    <mergeCell ref="A1483:B1483"/>
    <mergeCell ref="A1484:F1484"/>
    <mergeCell ref="A1485:K1485"/>
    <mergeCell ref="A1487:I1487"/>
    <mergeCell ref="A1488:C1488"/>
    <mergeCell ref="F1488:H1488"/>
    <mergeCell ref="A1489:C1489"/>
    <mergeCell ref="F1489:H1489"/>
    <mergeCell ref="A1465:B1466"/>
    <mergeCell ref="C1465:C1466"/>
    <mergeCell ref="D1465:F1465"/>
    <mergeCell ref="G1465:G1466"/>
    <mergeCell ref="H1465:K1466"/>
    <mergeCell ref="A1467:B1467"/>
    <mergeCell ref="A1468:B1468"/>
    <mergeCell ref="A1469:B1469"/>
    <mergeCell ref="A1470:F1470"/>
    <mergeCell ref="A1471:K1471"/>
    <mergeCell ref="A1473:I1473"/>
    <mergeCell ref="A1474:C1474"/>
    <mergeCell ref="F1474:H1474"/>
    <mergeCell ref="A1475:C1475"/>
    <mergeCell ref="F1475:H1475"/>
    <mergeCell ref="B1476:K1476"/>
    <mergeCell ref="A1477:B1477"/>
    <mergeCell ref="C1477:F1477"/>
    <mergeCell ref="G1477:H1477"/>
    <mergeCell ref="I1477:K1477"/>
    <mergeCell ref="A1451:B1451"/>
    <mergeCell ref="A1452:B1452"/>
    <mergeCell ref="A1453:B1453"/>
    <mergeCell ref="A1454:F1454"/>
    <mergeCell ref="A1455:K1455"/>
    <mergeCell ref="A1457:I1457"/>
    <mergeCell ref="A1458:C1458"/>
    <mergeCell ref="F1458:H1458"/>
    <mergeCell ref="A1459:C1459"/>
    <mergeCell ref="F1459:H1459"/>
    <mergeCell ref="A1460:K1461"/>
    <mergeCell ref="B1462:K1462"/>
    <mergeCell ref="A1463:B1463"/>
    <mergeCell ref="C1463:F1463"/>
    <mergeCell ref="G1463:H1463"/>
    <mergeCell ref="I1463:K1463"/>
    <mergeCell ref="B1464:C1464"/>
    <mergeCell ref="D1464:F1464"/>
    <mergeCell ref="G1464:I1464"/>
    <mergeCell ref="A1443:I1443"/>
    <mergeCell ref="A1444:C1444"/>
    <mergeCell ref="F1444:H1444"/>
    <mergeCell ref="A1445:C1445"/>
    <mergeCell ref="F1445:H1445"/>
    <mergeCell ref="B1446:K1446"/>
    <mergeCell ref="A1447:B1447"/>
    <mergeCell ref="C1447:F1447"/>
    <mergeCell ref="G1447:H1447"/>
    <mergeCell ref="I1447:K1447"/>
    <mergeCell ref="B1448:C1448"/>
    <mergeCell ref="D1448:F1448"/>
    <mergeCell ref="G1448:I1448"/>
    <mergeCell ref="A1449:B1450"/>
    <mergeCell ref="C1449:C1450"/>
    <mergeCell ref="D1449:F1449"/>
    <mergeCell ref="G1449:G1450"/>
    <mergeCell ref="H1449:K1450"/>
    <mergeCell ref="A1433:B1433"/>
    <mergeCell ref="C1433:F1433"/>
    <mergeCell ref="G1433:H1433"/>
    <mergeCell ref="I1433:K1433"/>
    <mergeCell ref="B1434:C1434"/>
    <mergeCell ref="D1434:F1434"/>
    <mergeCell ref="G1434:I1434"/>
    <mergeCell ref="A1435:B1436"/>
    <mergeCell ref="C1435:C1436"/>
    <mergeCell ref="D1435:F1435"/>
    <mergeCell ref="G1435:G1436"/>
    <mergeCell ref="H1435:K1436"/>
    <mergeCell ref="A1437:B1437"/>
    <mergeCell ref="A1438:B1438"/>
    <mergeCell ref="A1439:B1439"/>
    <mergeCell ref="A1440:F1440"/>
    <mergeCell ref="A1441:K1441"/>
    <mergeCell ref="A1419:B1420"/>
    <mergeCell ref="C1419:C1420"/>
    <mergeCell ref="D1419:F1419"/>
    <mergeCell ref="G1419:G1420"/>
    <mergeCell ref="H1419:K1420"/>
    <mergeCell ref="A1421:B1421"/>
    <mergeCell ref="A1422:B1422"/>
    <mergeCell ref="A1423:B1423"/>
    <mergeCell ref="A1424:F1424"/>
    <mergeCell ref="A1425:K1425"/>
    <mergeCell ref="A1427:I1427"/>
    <mergeCell ref="A1428:C1428"/>
    <mergeCell ref="F1428:H1428"/>
    <mergeCell ref="A1429:C1429"/>
    <mergeCell ref="F1429:H1429"/>
    <mergeCell ref="A1430:K1431"/>
    <mergeCell ref="B1432:K1432"/>
    <mergeCell ref="A1405:B1405"/>
    <mergeCell ref="A1406:B1406"/>
    <mergeCell ref="A1407:B1407"/>
    <mergeCell ref="A1408:F1408"/>
    <mergeCell ref="A1409:K1409"/>
    <mergeCell ref="A1411:I1411"/>
    <mergeCell ref="A1412:C1412"/>
    <mergeCell ref="F1412:H1412"/>
    <mergeCell ref="A1413:C1413"/>
    <mergeCell ref="F1413:H1413"/>
    <mergeCell ref="A1414:K1415"/>
    <mergeCell ref="B1416:K1416"/>
    <mergeCell ref="A1417:B1417"/>
    <mergeCell ref="C1417:F1417"/>
    <mergeCell ref="G1417:H1417"/>
    <mergeCell ref="I1417:K1417"/>
    <mergeCell ref="B1418:C1418"/>
    <mergeCell ref="D1418:F1418"/>
    <mergeCell ref="G1418:I1418"/>
    <mergeCell ref="A1395:I1395"/>
    <mergeCell ref="A1396:C1396"/>
    <mergeCell ref="F1396:H1396"/>
    <mergeCell ref="A1397:C1397"/>
    <mergeCell ref="F1397:H1397"/>
    <mergeCell ref="A1398:K1399"/>
    <mergeCell ref="B1400:K1400"/>
    <mergeCell ref="A1401:B1401"/>
    <mergeCell ref="C1401:F1401"/>
    <mergeCell ref="G1401:H1401"/>
    <mergeCell ref="I1401:K1401"/>
    <mergeCell ref="B1402:C1402"/>
    <mergeCell ref="D1402:F1402"/>
    <mergeCell ref="G1402:I1402"/>
    <mergeCell ref="A1403:B1404"/>
    <mergeCell ref="C1403:C1404"/>
    <mergeCell ref="D1403:F1403"/>
    <mergeCell ref="G1403:G1404"/>
    <mergeCell ref="H1403:K1404"/>
    <mergeCell ref="A1385:B1385"/>
    <mergeCell ref="C1385:F1385"/>
    <mergeCell ref="G1385:H1385"/>
    <mergeCell ref="I1385:K1385"/>
    <mergeCell ref="B1386:C1386"/>
    <mergeCell ref="D1386:F1386"/>
    <mergeCell ref="G1386:I1386"/>
    <mergeCell ref="A1387:B1388"/>
    <mergeCell ref="C1387:C1388"/>
    <mergeCell ref="D1387:F1387"/>
    <mergeCell ref="G1387:G1388"/>
    <mergeCell ref="H1387:K1388"/>
    <mergeCell ref="A1389:B1389"/>
    <mergeCell ref="A1390:B1390"/>
    <mergeCell ref="A1391:B1391"/>
    <mergeCell ref="A1392:F1392"/>
    <mergeCell ref="A1393:K1393"/>
    <mergeCell ref="A1371:B1372"/>
    <mergeCell ref="C1371:C1372"/>
    <mergeCell ref="D1371:F1371"/>
    <mergeCell ref="G1371:G1372"/>
    <mergeCell ref="H1371:K1372"/>
    <mergeCell ref="A1373:B1373"/>
    <mergeCell ref="A1374:B1374"/>
    <mergeCell ref="A1375:B1375"/>
    <mergeCell ref="A1376:F1376"/>
    <mergeCell ref="A1377:K1377"/>
    <mergeCell ref="A1379:I1379"/>
    <mergeCell ref="A1380:C1380"/>
    <mergeCell ref="F1380:H1380"/>
    <mergeCell ref="A1381:C1381"/>
    <mergeCell ref="F1381:H1381"/>
    <mergeCell ref="A1382:K1383"/>
    <mergeCell ref="B1384:K1384"/>
    <mergeCell ref="A1357:B1357"/>
    <mergeCell ref="A1358:B1358"/>
    <mergeCell ref="A1359:B1359"/>
    <mergeCell ref="A1360:F1360"/>
    <mergeCell ref="A1361:K1361"/>
    <mergeCell ref="A1363:I1363"/>
    <mergeCell ref="A1364:C1364"/>
    <mergeCell ref="F1364:H1364"/>
    <mergeCell ref="A1365:C1365"/>
    <mergeCell ref="F1365:H1365"/>
    <mergeCell ref="A1366:K1367"/>
    <mergeCell ref="B1368:K1368"/>
    <mergeCell ref="A1369:B1369"/>
    <mergeCell ref="C1369:F1369"/>
    <mergeCell ref="G1369:H1369"/>
    <mergeCell ref="I1369:K1369"/>
    <mergeCell ref="B1370:C1370"/>
    <mergeCell ref="D1370:F1370"/>
    <mergeCell ref="G1370:I1370"/>
    <mergeCell ref="A1347:I1347"/>
    <mergeCell ref="A1348:C1348"/>
    <mergeCell ref="F1348:H1348"/>
    <mergeCell ref="A1349:C1349"/>
    <mergeCell ref="F1349:H1349"/>
    <mergeCell ref="A1350:K1351"/>
    <mergeCell ref="B1352:K1352"/>
    <mergeCell ref="A1353:B1353"/>
    <mergeCell ref="C1353:F1353"/>
    <mergeCell ref="G1353:H1353"/>
    <mergeCell ref="I1353:K1353"/>
    <mergeCell ref="B1354:C1354"/>
    <mergeCell ref="D1354:F1354"/>
    <mergeCell ref="G1354:I1354"/>
    <mergeCell ref="A1355:B1356"/>
    <mergeCell ref="C1355:C1356"/>
    <mergeCell ref="D1355:F1355"/>
    <mergeCell ref="G1355:G1356"/>
    <mergeCell ref="H1355:K1356"/>
    <mergeCell ref="A1337:B1337"/>
    <mergeCell ref="C1337:F1337"/>
    <mergeCell ref="G1337:H1337"/>
    <mergeCell ref="I1337:K1337"/>
    <mergeCell ref="B1338:C1338"/>
    <mergeCell ref="D1338:F1338"/>
    <mergeCell ref="G1338:I1338"/>
    <mergeCell ref="A1339:B1340"/>
    <mergeCell ref="C1339:C1340"/>
    <mergeCell ref="D1339:F1339"/>
    <mergeCell ref="G1339:G1340"/>
    <mergeCell ref="H1339:K1340"/>
    <mergeCell ref="A1341:B1341"/>
    <mergeCell ref="A1342:B1342"/>
    <mergeCell ref="A1343:B1343"/>
    <mergeCell ref="A1344:F1344"/>
    <mergeCell ref="A1345:K1345"/>
    <mergeCell ref="A1323:B1324"/>
    <mergeCell ref="C1323:C1324"/>
    <mergeCell ref="D1323:F1323"/>
    <mergeCell ref="G1323:G1324"/>
    <mergeCell ref="H1323:K1324"/>
    <mergeCell ref="A1325:B1325"/>
    <mergeCell ref="A1326:B1326"/>
    <mergeCell ref="A1327:B1327"/>
    <mergeCell ref="A1328:F1328"/>
    <mergeCell ref="A1329:K1329"/>
    <mergeCell ref="A1331:I1331"/>
    <mergeCell ref="A1332:C1332"/>
    <mergeCell ref="F1332:H1332"/>
    <mergeCell ref="A1333:C1333"/>
    <mergeCell ref="F1333:H1333"/>
    <mergeCell ref="A1334:K1335"/>
    <mergeCell ref="B1336:K1336"/>
    <mergeCell ref="A1309:B1309"/>
    <mergeCell ref="A1310:B1310"/>
    <mergeCell ref="A1311:B1311"/>
    <mergeCell ref="A1312:F1312"/>
    <mergeCell ref="A1313:K1313"/>
    <mergeCell ref="A1315:I1315"/>
    <mergeCell ref="A1316:C1316"/>
    <mergeCell ref="F1316:H1316"/>
    <mergeCell ref="A1317:C1317"/>
    <mergeCell ref="F1317:H1317"/>
    <mergeCell ref="A1318:K1319"/>
    <mergeCell ref="B1320:K1320"/>
    <mergeCell ref="A1321:B1321"/>
    <mergeCell ref="C1321:F1321"/>
    <mergeCell ref="G1321:H1321"/>
    <mergeCell ref="I1321:K1321"/>
    <mergeCell ref="B1322:C1322"/>
    <mergeCell ref="D1322:F1322"/>
    <mergeCell ref="G1322:I1322"/>
    <mergeCell ref="A1299:I1299"/>
    <mergeCell ref="A1300:C1300"/>
    <mergeCell ref="F1300:H1300"/>
    <mergeCell ref="A1301:C1301"/>
    <mergeCell ref="F1301:H1301"/>
    <mergeCell ref="A1302:K1303"/>
    <mergeCell ref="B1304:K1304"/>
    <mergeCell ref="A1305:B1305"/>
    <mergeCell ref="C1305:F1305"/>
    <mergeCell ref="G1305:H1305"/>
    <mergeCell ref="I1305:K1305"/>
    <mergeCell ref="B1306:C1306"/>
    <mergeCell ref="D1306:F1306"/>
    <mergeCell ref="G1306:I1306"/>
    <mergeCell ref="A1307:B1308"/>
    <mergeCell ref="C1307:C1308"/>
    <mergeCell ref="D1307:F1307"/>
    <mergeCell ref="G1307:G1308"/>
    <mergeCell ref="H1307:K1308"/>
    <mergeCell ref="A1289:B1289"/>
    <mergeCell ref="C1289:F1289"/>
    <mergeCell ref="G1289:H1289"/>
    <mergeCell ref="I1289:K1289"/>
    <mergeCell ref="B1290:C1290"/>
    <mergeCell ref="D1290:F1290"/>
    <mergeCell ref="G1290:I1290"/>
    <mergeCell ref="A1291:B1292"/>
    <mergeCell ref="C1291:C1292"/>
    <mergeCell ref="D1291:F1291"/>
    <mergeCell ref="G1291:G1292"/>
    <mergeCell ref="H1291:K1292"/>
    <mergeCell ref="A1293:B1293"/>
    <mergeCell ref="A1294:B1294"/>
    <mergeCell ref="A1295:B1295"/>
    <mergeCell ref="A1296:F1296"/>
    <mergeCell ref="A1297:K1297"/>
    <mergeCell ref="A1275:B1276"/>
    <mergeCell ref="C1275:C1276"/>
    <mergeCell ref="D1275:F1275"/>
    <mergeCell ref="G1275:G1276"/>
    <mergeCell ref="H1275:K1276"/>
    <mergeCell ref="A1277:B1277"/>
    <mergeCell ref="A1278:B1278"/>
    <mergeCell ref="A1279:B1279"/>
    <mergeCell ref="A1280:F1280"/>
    <mergeCell ref="A1281:K1281"/>
    <mergeCell ref="A1283:I1283"/>
    <mergeCell ref="A1284:C1284"/>
    <mergeCell ref="F1284:H1284"/>
    <mergeCell ref="A1285:C1285"/>
    <mergeCell ref="F1285:H1285"/>
    <mergeCell ref="A1286:K1287"/>
    <mergeCell ref="B1288:K1288"/>
    <mergeCell ref="A1264:B1264"/>
    <mergeCell ref="A1265:B1265"/>
    <mergeCell ref="A1266:F1266"/>
    <mergeCell ref="A1267:K1267"/>
    <mergeCell ref="A1269:I1269"/>
    <mergeCell ref="A1270:C1270"/>
    <mergeCell ref="F1270:H1270"/>
    <mergeCell ref="A1271:C1271"/>
    <mergeCell ref="F1271:H1271"/>
    <mergeCell ref="B1272:K1272"/>
    <mergeCell ref="A1273:B1273"/>
    <mergeCell ref="C1273:F1273"/>
    <mergeCell ref="G1273:H1273"/>
    <mergeCell ref="I1273:K1273"/>
    <mergeCell ref="B1274:C1274"/>
    <mergeCell ref="D1274:F1274"/>
    <mergeCell ref="G1274:I1274"/>
    <mergeCell ref="A1254:K1255"/>
    <mergeCell ref="B1256:K1256"/>
    <mergeCell ref="A1257:B1257"/>
    <mergeCell ref="C1257:F1257"/>
    <mergeCell ref="G1257:H1257"/>
    <mergeCell ref="I1257:K1257"/>
    <mergeCell ref="B1258:C1258"/>
    <mergeCell ref="D1258:F1258"/>
    <mergeCell ref="G1258:I1258"/>
    <mergeCell ref="A1259:B1260"/>
    <mergeCell ref="C1259:C1260"/>
    <mergeCell ref="D1259:F1259"/>
    <mergeCell ref="G1259:G1260"/>
    <mergeCell ref="H1259:K1260"/>
    <mergeCell ref="A1261:B1261"/>
    <mergeCell ref="A1262:B1262"/>
    <mergeCell ref="A1263:B1263"/>
    <mergeCell ref="A1241:B1242"/>
    <mergeCell ref="C1241:C1242"/>
    <mergeCell ref="D1241:F1241"/>
    <mergeCell ref="G1241:G1242"/>
    <mergeCell ref="H1241:K1242"/>
    <mergeCell ref="A1243:B1243"/>
    <mergeCell ref="A1244:B1244"/>
    <mergeCell ref="A1245:B1245"/>
    <mergeCell ref="A1246:B1246"/>
    <mergeCell ref="A1247:B1247"/>
    <mergeCell ref="A1248:F1248"/>
    <mergeCell ref="A1249:K1249"/>
    <mergeCell ref="A1251:I1251"/>
    <mergeCell ref="A1252:C1252"/>
    <mergeCell ref="F1252:H1252"/>
    <mergeCell ref="A1253:C1253"/>
    <mergeCell ref="F1253:H1253"/>
    <mergeCell ref="A1227:B1227"/>
    <mergeCell ref="A1228:B1228"/>
    <mergeCell ref="A1229:B1229"/>
    <mergeCell ref="A1230:F1230"/>
    <mergeCell ref="A1231:K1231"/>
    <mergeCell ref="A1233:I1233"/>
    <mergeCell ref="A1234:C1234"/>
    <mergeCell ref="F1234:H1234"/>
    <mergeCell ref="A1235:C1235"/>
    <mergeCell ref="F1235:H1235"/>
    <mergeCell ref="A1236:K1237"/>
    <mergeCell ref="B1238:K1238"/>
    <mergeCell ref="A1239:B1239"/>
    <mergeCell ref="C1239:F1239"/>
    <mergeCell ref="G1239:H1239"/>
    <mergeCell ref="I1239:K1239"/>
    <mergeCell ref="B1240:C1240"/>
    <mergeCell ref="D1240:F1240"/>
    <mergeCell ref="G1240:I1240"/>
    <mergeCell ref="A1218:C1218"/>
    <mergeCell ref="F1218:H1218"/>
    <mergeCell ref="A1219:K1220"/>
    <mergeCell ref="B1221:K1221"/>
    <mergeCell ref="A1222:B1222"/>
    <mergeCell ref="C1222:F1222"/>
    <mergeCell ref="G1222:H1222"/>
    <mergeCell ref="I1222:K1222"/>
    <mergeCell ref="B1223:C1223"/>
    <mergeCell ref="D1223:F1223"/>
    <mergeCell ref="G1223:I1223"/>
    <mergeCell ref="A1224:B1225"/>
    <mergeCell ref="C1224:C1225"/>
    <mergeCell ref="D1224:F1224"/>
    <mergeCell ref="G1224:G1225"/>
    <mergeCell ref="H1224:K1225"/>
    <mergeCell ref="A1226:B1226"/>
    <mergeCell ref="B1205:C1205"/>
    <mergeCell ref="D1205:F1205"/>
    <mergeCell ref="G1205:I1205"/>
    <mergeCell ref="A1206:B1207"/>
    <mergeCell ref="C1206:C1207"/>
    <mergeCell ref="D1206:F1206"/>
    <mergeCell ref="G1206:G1207"/>
    <mergeCell ref="H1206:K1207"/>
    <mergeCell ref="A1208:B1208"/>
    <mergeCell ref="A1209:B1209"/>
    <mergeCell ref="A1210:B1210"/>
    <mergeCell ref="A1211:B1211"/>
    <mergeCell ref="A1212:B1212"/>
    <mergeCell ref="A1213:F1213"/>
    <mergeCell ref="A1214:K1214"/>
    <mergeCell ref="A1216:I1216"/>
    <mergeCell ref="A1217:C1217"/>
    <mergeCell ref="F1217:H1217"/>
    <mergeCell ref="A1191:B1191"/>
    <mergeCell ref="A1192:B1192"/>
    <mergeCell ref="A1193:B1193"/>
    <mergeCell ref="A1194:B1194"/>
    <mergeCell ref="A1195:F1195"/>
    <mergeCell ref="A1196:K1196"/>
    <mergeCell ref="A1198:I1198"/>
    <mergeCell ref="A1199:C1199"/>
    <mergeCell ref="F1199:H1199"/>
    <mergeCell ref="A1200:C1200"/>
    <mergeCell ref="F1200:H1200"/>
    <mergeCell ref="A1201:K1202"/>
    <mergeCell ref="B1203:K1203"/>
    <mergeCell ref="A1204:B1204"/>
    <mergeCell ref="C1204:F1204"/>
    <mergeCell ref="G1204:H1204"/>
    <mergeCell ref="I1204:K1204"/>
    <mergeCell ref="A1182:C1182"/>
    <mergeCell ref="F1182:H1182"/>
    <mergeCell ref="A1183:K1184"/>
    <mergeCell ref="B1185:K1185"/>
    <mergeCell ref="A1186:B1186"/>
    <mergeCell ref="C1186:F1186"/>
    <mergeCell ref="G1186:H1186"/>
    <mergeCell ref="I1186:K1186"/>
    <mergeCell ref="B1187:C1187"/>
    <mergeCell ref="D1187:F1187"/>
    <mergeCell ref="G1187:I1187"/>
    <mergeCell ref="A1188:B1189"/>
    <mergeCell ref="C1188:C1189"/>
    <mergeCell ref="D1188:F1188"/>
    <mergeCell ref="G1188:G1189"/>
    <mergeCell ref="H1188:K1189"/>
    <mergeCell ref="A1190:B1190"/>
    <mergeCell ref="B1169:C1169"/>
    <mergeCell ref="D1169:F1169"/>
    <mergeCell ref="G1169:I1169"/>
    <mergeCell ref="A1170:B1171"/>
    <mergeCell ref="C1170:C1171"/>
    <mergeCell ref="D1170:F1170"/>
    <mergeCell ref="G1170:G1171"/>
    <mergeCell ref="H1170:K1171"/>
    <mergeCell ref="A1172:B1172"/>
    <mergeCell ref="A1173:B1173"/>
    <mergeCell ref="A1174:B1174"/>
    <mergeCell ref="A1175:B1175"/>
    <mergeCell ref="A1176:B1176"/>
    <mergeCell ref="A1177:F1177"/>
    <mergeCell ref="A1178:K1178"/>
    <mergeCell ref="A1180:I1180"/>
    <mergeCell ref="A1181:C1181"/>
    <mergeCell ref="F1181:H1181"/>
    <mergeCell ref="A1155:B1155"/>
    <mergeCell ref="A1156:B1156"/>
    <mergeCell ref="A1157:B1157"/>
    <mergeCell ref="A1158:B1158"/>
    <mergeCell ref="A1159:F1159"/>
    <mergeCell ref="A1160:K1160"/>
    <mergeCell ref="A1162:I1162"/>
    <mergeCell ref="A1163:C1163"/>
    <mergeCell ref="F1163:H1163"/>
    <mergeCell ref="A1164:C1164"/>
    <mergeCell ref="F1164:H1164"/>
    <mergeCell ref="A1165:K1166"/>
    <mergeCell ref="B1167:K1167"/>
    <mergeCell ref="A1168:B1168"/>
    <mergeCell ref="C1168:F1168"/>
    <mergeCell ref="G1168:H1168"/>
    <mergeCell ref="I1168:K1168"/>
    <mergeCell ref="A1146:C1146"/>
    <mergeCell ref="F1146:H1146"/>
    <mergeCell ref="A1147:K1148"/>
    <mergeCell ref="B1149:K1149"/>
    <mergeCell ref="A1150:B1150"/>
    <mergeCell ref="C1150:F1150"/>
    <mergeCell ref="G1150:H1150"/>
    <mergeCell ref="I1150:K1150"/>
    <mergeCell ref="B1151:C1151"/>
    <mergeCell ref="D1151:F1151"/>
    <mergeCell ref="G1151:I1151"/>
    <mergeCell ref="A1152:B1153"/>
    <mergeCell ref="C1152:C1153"/>
    <mergeCell ref="D1152:F1152"/>
    <mergeCell ref="G1152:G1153"/>
    <mergeCell ref="H1152:K1153"/>
    <mergeCell ref="A1154:B1154"/>
    <mergeCell ref="B1133:C1133"/>
    <mergeCell ref="D1133:F1133"/>
    <mergeCell ref="G1133:I1133"/>
    <mergeCell ref="A1134:B1135"/>
    <mergeCell ref="C1134:C1135"/>
    <mergeCell ref="D1134:F1134"/>
    <mergeCell ref="G1134:G1135"/>
    <mergeCell ref="H1134:K1135"/>
    <mergeCell ref="A1136:B1136"/>
    <mergeCell ref="A1137:B1137"/>
    <mergeCell ref="A1138:B1138"/>
    <mergeCell ref="A1139:B1139"/>
    <mergeCell ref="A1140:B1140"/>
    <mergeCell ref="A1141:F1141"/>
    <mergeCell ref="A1142:K1142"/>
    <mergeCell ref="A1144:I1144"/>
    <mergeCell ref="A1145:C1145"/>
    <mergeCell ref="F1145:H1145"/>
    <mergeCell ref="A1118:B1118"/>
    <mergeCell ref="A1119:B1119"/>
    <mergeCell ref="A1120:B1120"/>
    <mergeCell ref="A1121:B1121"/>
    <mergeCell ref="A1122:B1122"/>
    <mergeCell ref="A1123:F1123"/>
    <mergeCell ref="A1124:K1124"/>
    <mergeCell ref="A1126:I1126"/>
    <mergeCell ref="A1127:C1127"/>
    <mergeCell ref="F1127:H1127"/>
    <mergeCell ref="A1128:C1128"/>
    <mergeCell ref="F1128:H1128"/>
    <mergeCell ref="A1129:K1130"/>
    <mergeCell ref="B1131:K1131"/>
    <mergeCell ref="A1132:B1132"/>
    <mergeCell ref="C1132:F1132"/>
    <mergeCell ref="G1132:H1132"/>
    <mergeCell ref="I1132:K1132"/>
    <mergeCell ref="A1105:F1105"/>
    <mergeCell ref="A1106:K1106"/>
    <mergeCell ref="A1108:I1108"/>
    <mergeCell ref="A1109:C1109"/>
    <mergeCell ref="F1109:H1109"/>
    <mergeCell ref="A1110:C1110"/>
    <mergeCell ref="F1110:H1110"/>
    <mergeCell ref="A1111:K1112"/>
    <mergeCell ref="B1113:K1113"/>
    <mergeCell ref="A1114:B1114"/>
    <mergeCell ref="C1114:F1114"/>
    <mergeCell ref="G1114:H1114"/>
    <mergeCell ref="I1114:K1114"/>
    <mergeCell ref="B1115:C1115"/>
    <mergeCell ref="D1115:F1115"/>
    <mergeCell ref="G1115:I1115"/>
    <mergeCell ref="A1116:B1117"/>
    <mergeCell ref="C1116:C1117"/>
    <mergeCell ref="D1116:F1116"/>
    <mergeCell ref="G1116:G1117"/>
    <mergeCell ref="H1116:K1117"/>
    <mergeCell ref="A1096:B1096"/>
    <mergeCell ref="C1096:F1096"/>
    <mergeCell ref="G1096:H1096"/>
    <mergeCell ref="I1096:K1096"/>
    <mergeCell ref="B1097:C1097"/>
    <mergeCell ref="D1097:F1097"/>
    <mergeCell ref="G1097:I1097"/>
    <mergeCell ref="A1098:B1099"/>
    <mergeCell ref="C1098:C1099"/>
    <mergeCell ref="D1098:F1098"/>
    <mergeCell ref="G1098:G1099"/>
    <mergeCell ref="H1098:K1099"/>
    <mergeCell ref="A1100:B1100"/>
    <mergeCell ref="A1101:B1101"/>
    <mergeCell ref="A1102:B1102"/>
    <mergeCell ref="A1103:B1103"/>
    <mergeCell ref="A1104:B1104"/>
    <mergeCell ref="A1082:B1083"/>
    <mergeCell ref="C1082:C1083"/>
    <mergeCell ref="D1082:F1082"/>
    <mergeCell ref="G1082:G1083"/>
    <mergeCell ref="H1082:K1083"/>
    <mergeCell ref="A1084:B1084"/>
    <mergeCell ref="A1085:B1085"/>
    <mergeCell ref="A1086:B1086"/>
    <mergeCell ref="A1087:F1087"/>
    <mergeCell ref="A1088:K1088"/>
    <mergeCell ref="A1090:I1090"/>
    <mergeCell ref="A1091:C1091"/>
    <mergeCell ref="F1091:H1091"/>
    <mergeCell ref="A1092:C1092"/>
    <mergeCell ref="F1092:H1092"/>
    <mergeCell ref="A1093:K1094"/>
    <mergeCell ref="B1095:K1095"/>
    <mergeCell ref="A1068:B1068"/>
    <mergeCell ref="A1069:B1069"/>
    <mergeCell ref="A1070:B1070"/>
    <mergeCell ref="A1071:F1071"/>
    <mergeCell ref="A1072:K1072"/>
    <mergeCell ref="A1074:I1074"/>
    <mergeCell ref="A1075:C1075"/>
    <mergeCell ref="F1075:H1075"/>
    <mergeCell ref="A1076:C1076"/>
    <mergeCell ref="F1076:H1076"/>
    <mergeCell ref="A1077:K1078"/>
    <mergeCell ref="B1079:K1079"/>
    <mergeCell ref="A1080:B1080"/>
    <mergeCell ref="C1080:F1080"/>
    <mergeCell ref="G1080:H1080"/>
    <mergeCell ref="I1080:K1080"/>
    <mergeCell ref="B1081:C1081"/>
    <mergeCell ref="D1081:F1081"/>
    <mergeCell ref="G1081:I1081"/>
    <mergeCell ref="A1055:F1055"/>
    <mergeCell ref="A1056:K1056"/>
    <mergeCell ref="A1058:I1058"/>
    <mergeCell ref="A1059:C1059"/>
    <mergeCell ref="F1059:H1059"/>
    <mergeCell ref="A1060:C1060"/>
    <mergeCell ref="F1060:H1060"/>
    <mergeCell ref="A1061:K1062"/>
    <mergeCell ref="B1063:K1063"/>
    <mergeCell ref="A1064:B1064"/>
    <mergeCell ref="C1064:F1064"/>
    <mergeCell ref="G1064:H1064"/>
    <mergeCell ref="I1064:K1064"/>
    <mergeCell ref="B1065:C1065"/>
    <mergeCell ref="D1065:F1065"/>
    <mergeCell ref="G1065:I1065"/>
    <mergeCell ref="A1066:B1067"/>
    <mergeCell ref="C1066:C1067"/>
    <mergeCell ref="D1066:F1066"/>
    <mergeCell ref="G1066:G1067"/>
    <mergeCell ref="H1066:K1067"/>
    <mergeCell ref="A1045:K1046"/>
    <mergeCell ref="B1047:K1047"/>
    <mergeCell ref="A1048:B1048"/>
    <mergeCell ref="C1048:F1048"/>
    <mergeCell ref="G1048:H1048"/>
    <mergeCell ref="I1048:K1048"/>
    <mergeCell ref="B1049:C1049"/>
    <mergeCell ref="D1049:F1049"/>
    <mergeCell ref="G1049:I1049"/>
    <mergeCell ref="A1050:B1051"/>
    <mergeCell ref="C1050:C1051"/>
    <mergeCell ref="D1050:F1050"/>
    <mergeCell ref="G1050:G1051"/>
    <mergeCell ref="H1050:K1051"/>
    <mergeCell ref="A1052:B1052"/>
    <mergeCell ref="A1053:B1053"/>
    <mergeCell ref="A1054:B1054"/>
    <mergeCell ref="B1033:C1033"/>
    <mergeCell ref="D1033:F1033"/>
    <mergeCell ref="G1033:I1033"/>
    <mergeCell ref="A1034:B1035"/>
    <mergeCell ref="C1034:C1035"/>
    <mergeCell ref="D1034:F1034"/>
    <mergeCell ref="G1034:G1035"/>
    <mergeCell ref="H1034:K1035"/>
    <mergeCell ref="A1036:B1036"/>
    <mergeCell ref="A1037:B1037"/>
    <mergeCell ref="A1038:B1038"/>
    <mergeCell ref="A1039:F1039"/>
    <mergeCell ref="A1040:K1040"/>
    <mergeCell ref="A1042:I1042"/>
    <mergeCell ref="A1043:C1043"/>
    <mergeCell ref="F1043:H1043"/>
    <mergeCell ref="A1044:C1044"/>
    <mergeCell ref="F1044:H1044"/>
    <mergeCell ref="A1020:B1021"/>
    <mergeCell ref="C1020:C1021"/>
    <mergeCell ref="D1020:F1020"/>
    <mergeCell ref="G1020:G1021"/>
    <mergeCell ref="H1020:K1021"/>
    <mergeCell ref="A1022:B1022"/>
    <mergeCell ref="A1023:B1023"/>
    <mergeCell ref="A1024:B1024"/>
    <mergeCell ref="A1025:F1025"/>
    <mergeCell ref="A1026:K1026"/>
    <mergeCell ref="A1028:I1028"/>
    <mergeCell ref="A1029:C1029"/>
    <mergeCell ref="F1029:H1029"/>
    <mergeCell ref="A1030:C1030"/>
    <mergeCell ref="F1030:H1030"/>
    <mergeCell ref="B1031:K1031"/>
    <mergeCell ref="A1032:B1032"/>
    <mergeCell ref="C1032:F1032"/>
    <mergeCell ref="G1032:H1032"/>
    <mergeCell ref="I1032:K1032"/>
    <mergeCell ref="A1006:B1006"/>
    <mergeCell ref="A1007:B1007"/>
    <mergeCell ref="A1008:B1008"/>
    <mergeCell ref="A1009:F1009"/>
    <mergeCell ref="A1010:K1010"/>
    <mergeCell ref="A1012:I1012"/>
    <mergeCell ref="A1013:C1013"/>
    <mergeCell ref="F1013:H1013"/>
    <mergeCell ref="A1014:C1014"/>
    <mergeCell ref="F1014:H1014"/>
    <mergeCell ref="A1015:K1016"/>
    <mergeCell ref="B1017:K1017"/>
    <mergeCell ref="A1018:B1018"/>
    <mergeCell ref="C1018:F1018"/>
    <mergeCell ref="G1018:H1018"/>
    <mergeCell ref="I1018:K1018"/>
    <mergeCell ref="B1019:C1019"/>
    <mergeCell ref="D1019:F1019"/>
    <mergeCell ref="G1019:I1019"/>
    <mergeCell ref="A996:I996"/>
    <mergeCell ref="A997:C997"/>
    <mergeCell ref="F997:H997"/>
    <mergeCell ref="A998:C998"/>
    <mergeCell ref="F998:H998"/>
    <mergeCell ref="A999:K1000"/>
    <mergeCell ref="B1001:K1001"/>
    <mergeCell ref="A1002:B1002"/>
    <mergeCell ref="C1002:F1002"/>
    <mergeCell ref="G1002:H1002"/>
    <mergeCell ref="I1002:K1002"/>
    <mergeCell ref="B1003:C1003"/>
    <mergeCell ref="D1003:F1003"/>
    <mergeCell ref="G1003:I1003"/>
    <mergeCell ref="A1004:B1005"/>
    <mergeCell ref="C1004:C1005"/>
    <mergeCell ref="D1004:F1004"/>
    <mergeCell ref="G1004:G1005"/>
    <mergeCell ref="H1004:K1005"/>
    <mergeCell ref="A986:B986"/>
    <mergeCell ref="C986:F986"/>
    <mergeCell ref="G986:H986"/>
    <mergeCell ref="I986:K986"/>
    <mergeCell ref="B987:C987"/>
    <mergeCell ref="D987:F987"/>
    <mergeCell ref="G987:I987"/>
    <mergeCell ref="A988:B989"/>
    <mergeCell ref="C988:C989"/>
    <mergeCell ref="D988:F988"/>
    <mergeCell ref="G988:G989"/>
    <mergeCell ref="H988:K989"/>
    <mergeCell ref="A990:B990"/>
    <mergeCell ref="A991:B991"/>
    <mergeCell ref="A992:B992"/>
    <mergeCell ref="A993:F993"/>
    <mergeCell ref="A994:K994"/>
    <mergeCell ref="A972:B973"/>
    <mergeCell ref="C972:C973"/>
    <mergeCell ref="D972:F972"/>
    <mergeCell ref="G972:G973"/>
    <mergeCell ref="H972:K973"/>
    <mergeCell ref="A974:B974"/>
    <mergeCell ref="A975:B975"/>
    <mergeCell ref="A976:B976"/>
    <mergeCell ref="A977:F977"/>
    <mergeCell ref="A978:K978"/>
    <mergeCell ref="A980:I980"/>
    <mergeCell ref="A981:C981"/>
    <mergeCell ref="F981:H981"/>
    <mergeCell ref="A982:C982"/>
    <mergeCell ref="F982:H982"/>
    <mergeCell ref="A983:K984"/>
    <mergeCell ref="B985:K985"/>
    <mergeCell ref="A958:B958"/>
    <mergeCell ref="A959:B959"/>
    <mergeCell ref="A960:B960"/>
    <mergeCell ref="A961:F961"/>
    <mergeCell ref="A962:K962"/>
    <mergeCell ref="A964:I964"/>
    <mergeCell ref="A965:C965"/>
    <mergeCell ref="F965:H965"/>
    <mergeCell ref="A966:C966"/>
    <mergeCell ref="F966:H966"/>
    <mergeCell ref="A967:K968"/>
    <mergeCell ref="B969:K969"/>
    <mergeCell ref="A970:B970"/>
    <mergeCell ref="C970:F970"/>
    <mergeCell ref="G970:H970"/>
    <mergeCell ref="I970:K970"/>
    <mergeCell ref="B971:C971"/>
    <mergeCell ref="D971:F971"/>
    <mergeCell ref="G971:I971"/>
    <mergeCell ref="A948:I948"/>
    <mergeCell ref="A949:C949"/>
    <mergeCell ref="F949:H949"/>
    <mergeCell ref="A950:C950"/>
    <mergeCell ref="F950:H950"/>
    <mergeCell ref="A951:K952"/>
    <mergeCell ref="B953:K953"/>
    <mergeCell ref="A954:B954"/>
    <mergeCell ref="C954:F954"/>
    <mergeCell ref="G954:H954"/>
    <mergeCell ref="I954:K954"/>
    <mergeCell ref="B955:C955"/>
    <mergeCell ref="D955:F955"/>
    <mergeCell ref="G955:I955"/>
    <mergeCell ref="A956:B957"/>
    <mergeCell ref="C956:C957"/>
    <mergeCell ref="D956:F956"/>
    <mergeCell ref="G956:G957"/>
    <mergeCell ref="H956:K957"/>
    <mergeCell ref="A938:B938"/>
    <mergeCell ref="C938:F938"/>
    <mergeCell ref="G938:H938"/>
    <mergeCell ref="I938:K938"/>
    <mergeCell ref="B939:C939"/>
    <mergeCell ref="D939:F939"/>
    <mergeCell ref="G939:I939"/>
    <mergeCell ref="A940:B941"/>
    <mergeCell ref="C940:C941"/>
    <mergeCell ref="D940:F940"/>
    <mergeCell ref="G940:G941"/>
    <mergeCell ref="H940:K941"/>
    <mergeCell ref="A942:B942"/>
    <mergeCell ref="A943:B943"/>
    <mergeCell ref="A944:B944"/>
    <mergeCell ref="A945:F945"/>
    <mergeCell ref="A946:K946"/>
    <mergeCell ref="A924:B925"/>
    <mergeCell ref="C924:C925"/>
    <mergeCell ref="D924:F924"/>
    <mergeCell ref="G924:G925"/>
    <mergeCell ref="H924:K925"/>
    <mergeCell ref="A926:B926"/>
    <mergeCell ref="A927:B927"/>
    <mergeCell ref="A928:B928"/>
    <mergeCell ref="A929:F929"/>
    <mergeCell ref="A930:K930"/>
    <mergeCell ref="A932:I932"/>
    <mergeCell ref="A933:C933"/>
    <mergeCell ref="F933:H933"/>
    <mergeCell ref="A934:C934"/>
    <mergeCell ref="F934:H934"/>
    <mergeCell ref="A935:K936"/>
    <mergeCell ref="B937:K937"/>
    <mergeCell ref="A910:B910"/>
    <mergeCell ref="A911:B911"/>
    <mergeCell ref="A912:B912"/>
    <mergeCell ref="A913:F913"/>
    <mergeCell ref="A914:K914"/>
    <mergeCell ref="A916:I916"/>
    <mergeCell ref="A917:C917"/>
    <mergeCell ref="F917:H917"/>
    <mergeCell ref="A918:C918"/>
    <mergeCell ref="F918:H918"/>
    <mergeCell ref="A919:K920"/>
    <mergeCell ref="B921:K921"/>
    <mergeCell ref="A922:B922"/>
    <mergeCell ref="C922:F922"/>
    <mergeCell ref="G922:H922"/>
    <mergeCell ref="I922:K922"/>
    <mergeCell ref="B923:C923"/>
    <mergeCell ref="D923:F923"/>
    <mergeCell ref="G923:I923"/>
    <mergeCell ref="A900:I900"/>
    <mergeCell ref="A901:C901"/>
    <mergeCell ref="F901:H901"/>
    <mergeCell ref="A902:C902"/>
    <mergeCell ref="F902:H902"/>
    <mergeCell ref="A903:K904"/>
    <mergeCell ref="B905:K905"/>
    <mergeCell ref="A906:B906"/>
    <mergeCell ref="C906:F906"/>
    <mergeCell ref="G906:H906"/>
    <mergeCell ref="I906:K906"/>
    <mergeCell ref="B907:C907"/>
    <mergeCell ref="D907:F907"/>
    <mergeCell ref="G907:I907"/>
    <mergeCell ref="A908:B909"/>
    <mergeCell ref="C908:C909"/>
    <mergeCell ref="D908:F908"/>
    <mergeCell ref="G908:G909"/>
    <mergeCell ref="H908:K909"/>
    <mergeCell ref="A890:B890"/>
    <mergeCell ref="C890:F890"/>
    <mergeCell ref="G890:H890"/>
    <mergeCell ref="I890:K890"/>
    <mergeCell ref="B891:C891"/>
    <mergeCell ref="D891:F891"/>
    <mergeCell ref="G891:I891"/>
    <mergeCell ref="A892:B893"/>
    <mergeCell ref="C892:C893"/>
    <mergeCell ref="D892:F892"/>
    <mergeCell ref="G892:G893"/>
    <mergeCell ref="H892:K893"/>
    <mergeCell ref="A894:B894"/>
    <mergeCell ref="A895:B895"/>
    <mergeCell ref="A896:B896"/>
    <mergeCell ref="A897:F897"/>
    <mergeCell ref="A898:K898"/>
    <mergeCell ref="A876:B877"/>
    <mergeCell ref="C876:C877"/>
    <mergeCell ref="D876:F876"/>
    <mergeCell ref="G876:G877"/>
    <mergeCell ref="H876:K877"/>
    <mergeCell ref="A878:B878"/>
    <mergeCell ref="A879:B879"/>
    <mergeCell ref="A880:B880"/>
    <mergeCell ref="A881:F881"/>
    <mergeCell ref="A882:K882"/>
    <mergeCell ref="A884:I884"/>
    <mergeCell ref="A885:C885"/>
    <mergeCell ref="F885:H885"/>
    <mergeCell ref="A886:C886"/>
    <mergeCell ref="F886:H886"/>
    <mergeCell ref="A887:K888"/>
    <mergeCell ref="B889:K889"/>
    <mergeCell ref="A862:B862"/>
    <mergeCell ref="A863:B863"/>
    <mergeCell ref="A864:B864"/>
    <mergeCell ref="A865:F865"/>
    <mergeCell ref="A866:K866"/>
    <mergeCell ref="A868:I868"/>
    <mergeCell ref="A869:C869"/>
    <mergeCell ref="F869:H869"/>
    <mergeCell ref="A870:C870"/>
    <mergeCell ref="F870:H870"/>
    <mergeCell ref="A871:K872"/>
    <mergeCell ref="B873:K873"/>
    <mergeCell ref="A874:B874"/>
    <mergeCell ref="C874:F874"/>
    <mergeCell ref="G874:H874"/>
    <mergeCell ref="I874:K874"/>
    <mergeCell ref="B875:C875"/>
    <mergeCell ref="D875:F875"/>
    <mergeCell ref="G875:I875"/>
    <mergeCell ref="A850:K850"/>
    <mergeCell ref="A852:I852"/>
    <mergeCell ref="A853:C853"/>
    <mergeCell ref="F853:H853"/>
    <mergeCell ref="A854:C854"/>
    <mergeCell ref="F854:H854"/>
    <mergeCell ref="A855:K856"/>
    <mergeCell ref="B857:K857"/>
    <mergeCell ref="A858:B858"/>
    <mergeCell ref="C858:F858"/>
    <mergeCell ref="G858:H858"/>
    <mergeCell ref="I858:K858"/>
    <mergeCell ref="B859:C859"/>
    <mergeCell ref="D859:F859"/>
    <mergeCell ref="G859:I859"/>
    <mergeCell ref="A860:B861"/>
    <mergeCell ref="C860:C861"/>
    <mergeCell ref="D860:F860"/>
    <mergeCell ref="G860:G861"/>
    <mergeCell ref="H860:K861"/>
    <mergeCell ref="B841:K841"/>
    <mergeCell ref="A842:B842"/>
    <mergeCell ref="C842:F842"/>
    <mergeCell ref="G842:H842"/>
    <mergeCell ref="I842:K842"/>
    <mergeCell ref="B843:C843"/>
    <mergeCell ref="D843:F843"/>
    <mergeCell ref="G843:I843"/>
    <mergeCell ref="A844:B845"/>
    <mergeCell ref="C844:C845"/>
    <mergeCell ref="D844:F844"/>
    <mergeCell ref="G844:G845"/>
    <mergeCell ref="H844:K845"/>
    <mergeCell ref="A846:B846"/>
    <mergeCell ref="A847:B847"/>
    <mergeCell ref="A848:B848"/>
    <mergeCell ref="A849:F849"/>
    <mergeCell ref="A828:B829"/>
    <mergeCell ref="C828:C829"/>
    <mergeCell ref="D828:F828"/>
    <mergeCell ref="G828:G829"/>
    <mergeCell ref="H828:K829"/>
    <mergeCell ref="A830:B830"/>
    <mergeCell ref="A831:B831"/>
    <mergeCell ref="A832:B832"/>
    <mergeCell ref="A833:B833"/>
    <mergeCell ref="A834:B834"/>
    <mergeCell ref="A835:F835"/>
    <mergeCell ref="A836:K836"/>
    <mergeCell ref="A838:I838"/>
    <mergeCell ref="A839:C839"/>
    <mergeCell ref="F839:H839"/>
    <mergeCell ref="A840:C840"/>
    <mergeCell ref="F840:H840"/>
    <mergeCell ref="A816:B816"/>
    <mergeCell ref="A817:F817"/>
    <mergeCell ref="A818:K818"/>
    <mergeCell ref="A820:I820"/>
    <mergeCell ref="A821:C821"/>
    <mergeCell ref="F821:H821"/>
    <mergeCell ref="A822:C822"/>
    <mergeCell ref="F822:H822"/>
    <mergeCell ref="A823:K824"/>
    <mergeCell ref="B825:K825"/>
    <mergeCell ref="A826:B826"/>
    <mergeCell ref="C826:F826"/>
    <mergeCell ref="G826:H826"/>
    <mergeCell ref="I826:K826"/>
    <mergeCell ref="B827:C827"/>
    <mergeCell ref="D827:F827"/>
    <mergeCell ref="G827:I827"/>
    <mergeCell ref="A806:K807"/>
    <mergeCell ref="B808:K808"/>
    <mergeCell ref="A809:B809"/>
    <mergeCell ref="C809:F809"/>
    <mergeCell ref="G809:H809"/>
    <mergeCell ref="I809:K809"/>
    <mergeCell ref="B810:C810"/>
    <mergeCell ref="D810:F810"/>
    <mergeCell ref="G810:I810"/>
    <mergeCell ref="A811:B812"/>
    <mergeCell ref="C811:C812"/>
    <mergeCell ref="D811:F811"/>
    <mergeCell ref="G811:G812"/>
    <mergeCell ref="H811:K812"/>
    <mergeCell ref="A813:B813"/>
    <mergeCell ref="A814:B814"/>
    <mergeCell ref="A815:B815"/>
    <mergeCell ref="A793:B794"/>
    <mergeCell ref="C793:C794"/>
    <mergeCell ref="D793:F793"/>
    <mergeCell ref="G793:G794"/>
    <mergeCell ref="H793:K794"/>
    <mergeCell ref="A795:B795"/>
    <mergeCell ref="A796:B796"/>
    <mergeCell ref="A797:B797"/>
    <mergeCell ref="A798:B798"/>
    <mergeCell ref="A799:B799"/>
    <mergeCell ref="A800:F800"/>
    <mergeCell ref="A801:K801"/>
    <mergeCell ref="A803:I803"/>
    <mergeCell ref="A804:C804"/>
    <mergeCell ref="F804:H804"/>
    <mergeCell ref="A805:C805"/>
    <mergeCell ref="F805:H805"/>
    <mergeCell ref="A780:B780"/>
    <mergeCell ref="A781:B781"/>
    <mergeCell ref="A782:F782"/>
    <mergeCell ref="A783:K783"/>
    <mergeCell ref="A785:I785"/>
    <mergeCell ref="A786:C786"/>
    <mergeCell ref="F786:H786"/>
    <mergeCell ref="A787:C787"/>
    <mergeCell ref="F787:H787"/>
    <mergeCell ref="A788:K789"/>
    <mergeCell ref="B790:K790"/>
    <mergeCell ref="A791:B791"/>
    <mergeCell ref="C791:F791"/>
    <mergeCell ref="G791:H791"/>
    <mergeCell ref="I791:K791"/>
    <mergeCell ref="B792:C792"/>
    <mergeCell ref="D792:F792"/>
    <mergeCell ref="G792:I792"/>
    <mergeCell ref="A770:K771"/>
    <mergeCell ref="B772:K772"/>
    <mergeCell ref="A773:B773"/>
    <mergeCell ref="C773:F773"/>
    <mergeCell ref="G773:H773"/>
    <mergeCell ref="I773:K773"/>
    <mergeCell ref="B774:C774"/>
    <mergeCell ref="D774:F774"/>
    <mergeCell ref="G774:I774"/>
    <mergeCell ref="A775:B776"/>
    <mergeCell ref="C775:C776"/>
    <mergeCell ref="D775:F775"/>
    <mergeCell ref="G775:G776"/>
    <mergeCell ref="H775:K776"/>
    <mergeCell ref="A777:B777"/>
    <mergeCell ref="A778:B778"/>
    <mergeCell ref="A779:B779"/>
    <mergeCell ref="A757:B758"/>
    <mergeCell ref="C757:C758"/>
    <mergeCell ref="D757:F757"/>
    <mergeCell ref="G757:G758"/>
    <mergeCell ref="H757:K758"/>
    <mergeCell ref="A759:B759"/>
    <mergeCell ref="A760:B760"/>
    <mergeCell ref="A761:B761"/>
    <mergeCell ref="A762:B762"/>
    <mergeCell ref="A763:B763"/>
    <mergeCell ref="A764:F764"/>
    <mergeCell ref="A765:K765"/>
    <mergeCell ref="A767:I767"/>
    <mergeCell ref="A768:C768"/>
    <mergeCell ref="F768:H768"/>
    <mergeCell ref="A769:C769"/>
    <mergeCell ref="F769:H769"/>
    <mergeCell ref="A744:B744"/>
    <mergeCell ref="A745:B745"/>
    <mergeCell ref="A746:F746"/>
    <mergeCell ref="A747:K747"/>
    <mergeCell ref="A749:I749"/>
    <mergeCell ref="A750:C750"/>
    <mergeCell ref="F750:H750"/>
    <mergeCell ref="A751:C751"/>
    <mergeCell ref="F751:H751"/>
    <mergeCell ref="A752:K753"/>
    <mergeCell ref="B754:K754"/>
    <mergeCell ref="A755:B755"/>
    <mergeCell ref="C755:F755"/>
    <mergeCell ref="G755:H755"/>
    <mergeCell ref="I755:K755"/>
    <mergeCell ref="B756:C756"/>
    <mergeCell ref="D756:F756"/>
    <mergeCell ref="G756:I756"/>
    <mergeCell ref="A734:K735"/>
    <mergeCell ref="B736:K736"/>
    <mergeCell ref="A737:B737"/>
    <mergeCell ref="C737:F737"/>
    <mergeCell ref="G737:H737"/>
    <mergeCell ref="I737:K737"/>
    <mergeCell ref="B738:C738"/>
    <mergeCell ref="D738:F738"/>
    <mergeCell ref="G738:I738"/>
    <mergeCell ref="A739:B740"/>
    <mergeCell ref="C739:C740"/>
    <mergeCell ref="D739:F739"/>
    <mergeCell ref="G739:G740"/>
    <mergeCell ref="H739:K740"/>
    <mergeCell ref="A741:B741"/>
    <mergeCell ref="A742:B742"/>
    <mergeCell ref="A743:B743"/>
    <mergeCell ref="A721:B722"/>
    <mergeCell ref="C721:C722"/>
    <mergeCell ref="D721:F721"/>
    <mergeCell ref="G721:G722"/>
    <mergeCell ref="H721:K722"/>
    <mergeCell ref="A723:B723"/>
    <mergeCell ref="A724:B724"/>
    <mergeCell ref="A725:B725"/>
    <mergeCell ref="A726:B726"/>
    <mergeCell ref="A727:B727"/>
    <mergeCell ref="A728:F728"/>
    <mergeCell ref="A729:K729"/>
    <mergeCell ref="A731:I731"/>
    <mergeCell ref="A732:C732"/>
    <mergeCell ref="F732:H732"/>
    <mergeCell ref="A733:C733"/>
    <mergeCell ref="F733:H733"/>
    <mergeCell ref="A708:B708"/>
    <mergeCell ref="A709:B709"/>
    <mergeCell ref="A710:F710"/>
    <mergeCell ref="A711:K711"/>
    <mergeCell ref="A713:I713"/>
    <mergeCell ref="A714:C714"/>
    <mergeCell ref="F714:H714"/>
    <mergeCell ref="A715:C715"/>
    <mergeCell ref="F715:H715"/>
    <mergeCell ref="A716:K717"/>
    <mergeCell ref="B718:K718"/>
    <mergeCell ref="A719:B719"/>
    <mergeCell ref="C719:F719"/>
    <mergeCell ref="G719:H719"/>
    <mergeCell ref="I719:K719"/>
    <mergeCell ref="B720:C720"/>
    <mergeCell ref="D720:F720"/>
    <mergeCell ref="G720:I720"/>
    <mergeCell ref="A698:K699"/>
    <mergeCell ref="B700:K700"/>
    <mergeCell ref="A701:B701"/>
    <mergeCell ref="C701:F701"/>
    <mergeCell ref="G701:H701"/>
    <mergeCell ref="I701:K701"/>
    <mergeCell ref="B702:C702"/>
    <mergeCell ref="D702:F702"/>
    <mergeCell ref="G702:I702"/>
    <mergeCell ref="A703:B704"/>
    <mergeCell ref="C703:C704"/>
    <mergeCell ref="D703:F703"/>
    <mergeCell ref="G703:G704"/>
    <mergeCell ref="H703:K704"/>
    <mergeCell ref="A705:B705"/>
    <mergeCell ref="A706:B706"/>
    <mergeCell ref="A707:B707"/>
    <mergeCell ref="A685:B686"/>
    <mergeCell ref="C685:C686"/>
    <mergeCell ref="D685:F685"/>
    <mergeCell ref="G685:G686"/>
    <mergeCell ref="H685:K686"/>
    <mergeCell ref="A687:B687"/>
    <mergeCell ref="A688:B688"/>
    <mergeCell ref="A689:B689"/>
    <mergeCell ref="A690:B690"/>
    <mergeCell ref="A691:B691"/>
    <mergeCell ref="A692:F692"/>
    <mergeCell ref="A693:K693"/>
    <mergeCell ref="A695:I695"/>
    <mergeCell ref="A696:C696"/>
    <mergeCell ref="F696:H696"/>
    <mergeCell ref="A697:C697"/>
    <mergeCell ref="F697:H697"/>
    <mergeCell ref="A672:B672"/>
    <mergeCell ref="A673:B673"/>
    <mergeCell ref="A674:F674"/>
    <mergeCell ref="A675:K675"/>
    <mergeCell ref="A677:I677"/>
    <mergeCell ref="A678:C678"/>
    <mergeCell ref="F678:H678"/>
    <mergeCell ref="A679:C679"/>
    <mergeCell ref="F679:H679"/>
    <mergeCell ref="A680:K681"/>
    <mergeCell ref="B682:K682"/>
    <mergeCell ref="A683:B683"/>
    <mergeCell ref="C683:F683"/>
    <mergeCell ref="G683:H683"/>
    <mergeCell ref="I683:K683"/>
    <mergeCell ref="B684:C684"/>
    <mergeCell ref="D684:F684"/>
    <mergeCell ref="G684:I684"/>
    <mergeCell ref="A662:K663"/>
    <mergeCell ref="B664:K664"/>
    <mergeCell ref="A665:B665"/>
    <mergeCell ref="C665:F665"/>
    <mergeCell ref="G665:H665"/>
    <mergeCell ref="I665:K665"/>
    <mergeCell ref="B666:C666"/>
    <mergeCell ref="D666:F666"/>
    <mergeCell ref="G666:I666"/>
    <mergeCell ref="A667:B668"/>
    <mergeCell ref="C667:C668"/>
    <mergeCell ref="D667:F667"/>
    <mergeCell ref="G667:G668"/>
    <mergeCell ref="H667:K668"/>
    <mergeCell ref="A669:B669"/>
    <mergeCell ref="A670:B670"/>
    <mergeCell ref="A671:B671"/>
    <mergeCell ref="A649:B650"/>
    <mergeCell ref="C649:C650"/>
    <mergeCell ref="D649:F649"/>
    <mergeCell ref="G649:G650"/>
    <mergeCell ref="H649:K650"/>
    <mergeCell ref="A651:B651"/>
    <mergeCell ref="A652:B652"/>
    <mergeCell ref="A653:B653"/>
    <mergeCell ref="A654:B654"/>
    <mergeCell ref="A655:B655"/>
    <mergeCell ref="A656:F656"/>
    <mergeCell ref="A657:K657"/>
    <mergeCell ref="A659:I659"/>
    <mergeCell ref="A660:C660"/>
    <mergeCell ref="F660:H660"/>
    <mergeCell ref="A661:C661"/>
    <mergeCell ref="F661:H661"/>
    <mergeCell ref="A635:B635"/>
    <mergeCell ref="A636:B636"/>
    <mergeCell ref="A637:B637"/>
    <mergeCell ref="A638:F638"/>
    <mergeCell ref="A639:K639"/>
    <mergeCell ref="A641:I641"/>
    <mergeCell ref="A642:C642"/>
    <mergeCell ref="F642:H642"/>
    <mergeCell ref="A643:C643"/>
    <mergeCell ref="F643:H643"/>
    <mergeCell ref="A644:K645"/>
    <mergeCell ref="B646:K646"/>
    <mergeCell ref="A647:B647"/>
    <mergeCell ref="C647:F647"/>
    <mergeCell ref="G647:H647"/>
    <mergeCell ref="I647:K647"/>
    <mergeCell ref="B648:C648"/>
    <mergeCell ref="D648:F648"/>
    <mergeCell ref="G648:I648"/>
    <mergeCell ref="A625:I625"/>
    <mergeCell ref="A626:C626"/>
    <mergeCell ref="F626:H626"/>
    <mergeCell ref="A627:C627"/>
    <mergeCell ref="F627:H627"/>
    <mergeCell ref="A628:K629"/>
    <mergeCell ref="B630:K630"/>
    <mergeCell ref="A631:B631"/>
    <mergeCell ref="C631:F631"/>
    <mergeCell ref="G631:H631"/>
    <mergeCell ref="I631:K631"/>
    <mergeCell ref="B632:C632"/>
    <mergeCell ref="D632:F632"/>
    <mergeCell ref="G632:I632"/>
    <mergeCell ref="A633:B634"/>
    <mergeCell ref="C633:C634"/>
    <mergeCell ref="D633:F633"/>
    <mergeCell ref="G633:G634"/>
    <mergeCell ref="H633:K634"/>
    <mergeCell ref="A615:B615"/>
    <mergeCell ref="C615:F615"/>
    <mergeCell ref="G615:H615"/>
    <mergeCell ref="I615:K615"/>
    <mergeCell ref="B616:C616"/>
    <mergeCell ref="D616:F616"/>
    <mergeCell ref="G616:I616"/>
    <mergeCell ref="A617:B618"/>
    <mergeCell ref="C617:C618"/>
    <mergeCell ref="D617:F617"/>
    <mergeCell ref="G617:G618"/>
    <mergeCell ref="H617:K618"/>
    <mergeCell ref="A619:B619"/>
    <mergeCell ref="A620:B620"/>
    <mergeCell ref="A621:B621"/>
    <mergeCell ref="A622:F622"/>
    <mergeCell ref="A623:K623"/>
    <mergeCell ref="A601:B602"/>
    <mergeCell ref="C601:C602"/>
    <mergeCell ref="D601:F601"/>
    <mergeCell ref="G601:G602"/>
    <mergeCell ref="H601:K602"/>
    <mergeCell ref="A603:B603"/>
    <mergeCell ref="A604:B604"/>
    <mergeCell ref="A605:B605"/>
    <mergeCell ref="A606:F606"/>
    <mergeCell ref="A607:K607"/>
    <mergeCell ref="A609:I609"/>
    <mergeCell ref="A610:C610"/>
    <mergeCell ref="F610:H610"/>
    <mergeCell ref="A611:C611"/>
    <mergeCell ref="F611:H611"/>
    <mergeCell ref="A612:K613"/>
    <mergeCell ref="B614:K614"/>
    <mergeCell ref="A587:B587"/>
    <mergeCell ref="A588:B588"/>
    <mergeCell ref="A589:B589"/>
    <mergeCell ref="A590:F590"/>
    <mergeCell ref="A591:K591"/>
    <mergeCell ref="A593:I593"/>
    <mergeCell ref="A594:C594"/>
    <mergeCell ref="F594:H594"/>
    <mergeCell ref="A595:C595"/>
    <mergeCell ref="F595:H595"/>
    <mergeCell ref="A596:K597"/>
    <mergeCell ref="B598:K598"/>
    <mergeCell ref="A599:B599"/>
    <mergeCell ref="C599:F599"/>
    <mergeCell ref="G599:H599"/>
    <mergeCell ref="I599:K599"/>
    <mergeCell ref="B600:C600"/>
    <mergeCell ref="D600:F600"/>
    <mergeCell ref="G600:I600"/>
    <mergeCell ref="A577:I577"/>
    <mergeCell ref="A578:C578"/>
    <mergeCell ref="F578:H578"/>
    <mergeCell ref="A579:C579"/>
    <mergeCell ref="F579:H579"/>
    <mergeCell ref="A580:K581"/>
    <mergeCell ref="B582:K582"/>
    <mergeCell ref="A583:B583"/>
    <mergeCell ref="C583:F583"/>
    <mergeCell ref="G583:H583"/>
    <mergeCell ref="I583:K583"/>
    <mergeCell ref="B584:C584"/>
    <mergeCell ref="D584:F584"/>
    <mergeCell ref="G584:I584"/>
    <mergeCell ref="A585:B586"/>
    <mergeCell ref="C585:C586"/>
    <mergeCell ref="D585:F585"/>
    <mergeCell ref="G585:G586"/>
    <mergeCell ref="H585:K586"/>
    <mergeCell ref="A567:B567"/>
    <mergeCell ref="C567:F567"/>
    <mergeCell ref="G567:H567"/>
    <mergeCell ref="I567:K567"/>
    <mergeCell ref="B568:C568"/>
    <mergeCell ref="D568:F568"/>
    <mergeCell ref="G568:I568"/>
    <mergeCell ref="A569:B570"/>
    <mergeCell ref="C569:C570"/>
    <mergeCell ref="D569:F569"/>
    <mergeCell ref="G569:G570"/>
    <mergeCell ref="H569:K570"/>
    <mergeCell ref="A571:B571"/>
    <mergeCell ref="A572:B572"/>
    <mergeCell ref="A573:B573"/>
    <mergeCell ref="A574:F574"/>
    <mergeCell ref="A575:K575"/>
    <mergeCell ref="A553:B554"/>
    <mergeCell ref="C553:C554"/>
    <mergeCell ref="D553:F553"/>
    <mergeCell ref="G553:G554"/>
    <mergeCell ref="H553:K554"/>
    <mergeCell ref="A555:B555"/>
    <mergeCell ref="A556:B556"/>
    <mergeCell ref="A557:B557"/>
    <mergeCell ref="A558:F558"/>
    <mergeCell ref="A559:K559"/>
    <mergeCell ref="A561:I561"/>
    <mergeCell ref="A562:C562"/>
    <mergeCell ref="F562:H562"/>
    <mergeCell ref="A563:C563"/>
    <mergeCell ref="F563:H563"/>
    <mergeCell ref="A564:K565"/>
    <mergeCell ref="B566:K566"/>
    <mergeCell ref="A539:B539"/>
    <mergeCell ref="A540:B540"/>
    <mergeCell ref="A541:B541"/>
    <mergeCell ref="A542:F542"/>
    <mergeCell ref="A543:K543"/>
    <mergeCell ref="A545:I545"/>
    <mergeCell ref="A546:C546"/>
    <mergeCell ref="F546:H546"/>
    <mergeCell ref="A547:C547"/>
    <mergeCell ref="F547:H547"/>
    <mergeCell ref="A548:K549"/>
    <mergeCell ref="B550:K550"/>
    <mergeCell ref="A551:B551"/>
    <mergeCell ref="C551:F551"/>
    <mergeCell ref="G551:H551"/>
    <mergeCell ref="I551:K551"/>
    <mergeCell ref="B552:C552"/>
    <mergeCell ref="D552:F552"/>
    <mergeCell ref="G552:I552"/>
    <mergeCell ref="A529:I529"/>
    <mergeCell ref="A530:C530"/>
    <mergeCell ref="F530:H530"/>
    <mergeCell ref="A531:C531"/>
    <mergeCell ref="F531:H531"/>
    <mergeCell ref="A532:K533"/>
    <mergeCell ref="B534:K534"/>
    <mergeCell ref="A535:B535"/>
    <mergeCell ref="C535:F535"/>
    <mergeCell ref="G535:H535"/>
    <mergeCell ref="I535:K535"/>
    <mergeCell ref="B536:C536"/>
    <mergeCell ref="D536:F536"/>
    <mergeCell ref="G536:I536"/>
    <mergeCell ref="A537:B538"/>
    <mergeCell ref="C537:C538"/>
    <mergeCell ref="D537:F537"/>
    <mergeCell ref="G537:G538"/>
    <mergeCell ref="H537:K538"/>
    <mergeCell ref="A519:B519"/>
    <mergeCell ref="C519:F519"/>
    <mergeCell ref="G519:H519"/>
    <mergeCell ref="I519:K519"/>
    <mergeCell ref="B520:C520"/>
    <mergeCell ref="D520:F520"/>
    <mergeCell ref="G520:I520"/>
    <mergeCell ref="A521:B522"/>
    <mergeCell ref="C521:C522"/>
    <mergeCell ref="D521:F521"/>
    <mergeCell ref="G521:G522"/>
    <mergeCell ref="H521:K522"/>
    <mergeCell ref="A523:B523"/>
    <mergeCell ref="A524:B524"/>
    <mergeCell ref="A525:B525"/>
    <mergeCell ref="A526:F526"/>
    <mergeCell ref="A527:K527"/>
    <mergeCell ref="A505:B506"/>
    <mergeCell ref="C505:C506"/>
    <mergeCell ref="D505:F505"/>
    <mergeCell ref="G505:G506"/>
    <mergeCell ref="H505:K506"/>
    <mergeCell ref="A507:B507"/>
    <mergeCell ref="A508:B508"/>
    <mergeCell ref="A509:B509"/>
    <mergeCell ref="A510:F510"/>
    <mergeCell ref="A511:K511"/>
    <mergeCell ref="A513:I513"/>
    <mergeCell ref="A514:C514"/>
    <mergeCell ref="F514:H514"/>
    <mergeCell ref="A515:C515"/>
    <mergeCell ref="F515:H515"/>
    <mergeCell ref="A516:K517"/>
    <mergeCell ref="B518:K518"/>
    <mergeCell ref="A491:B491"/>
    <mergeCell ref="A492:B492"/>
    <mergeCell ref="A493:B493"/>
    <mergeCell ref="A494:F494"/>
    <mergeCell ref="A495:K495"/>
    <mergeCell ref="A497:I497"/>
    <mergeCell ref="A498:C498"/>
    <mergeCell ref="F498:H498"/>
    <mergeCell ref="A499:C499"/>
    <mergeCell ref="F499:H499"/>
    <mergeCell ref="A500:K501"/>
    <mergeCell ref="B502:K502"/>
    <mergeCell ref="A503:B503"/>
    <mergeCell ref="C503:F503"/>
    <mergeCell ref="G503:H503"/>
    <mergeCell ref="I503:K503"/>
    <mergeCell ref="B504:C504"/>
    <mergeCell ref="D504:F504"/>
    <mergeCell ref="G504:I504"/>
    <mergeCell ref="A481:I481"/>
    <mergeCell ref="A482:C482"/>
    <mergeCell ref="F482:H482"/>
    <mergeCell ref="A483:C483"/>
    <mergeCell ref="F483:H483"/>
    <mergeCell ref="A484:K485"/>
    <mergeCell ref="B486:K486"/>
    <mergeCell ref="A487:B487"/>
    <mergeCell ref="C487:F487"/>
    <mergeCell ref="G487:H487"/>
    <mergeCell ref="I487:K487"/>
    <mergeCell ref="B488:C488"/>
    <mergeCell ref="D488:F488"/>
    <mergeCell ref="G488:I488"/>
    <mergeCell ref="A489:B490"/>
    <mergeCell ref="C489:C490"/>
    <mergeCell ref="D489:F489"/>
    <mergeCell ref="G489:G490"/>
    <mergeCell ref="H489:K490"/>
    <mergeCell ref="A471:B471"/>
    <mergeCell ref="C471:F471"/>
    <mergeCell ref="G471:H471"/>
    <mergeCell ref="I471:K471"/>
    <mergeCell ref="B472:C472"/>
    <mergeCell ref="D472:F472"/>
    <mergeCell ref="G472:I472"/>
    <mergeCell ref="A473:B474"/>
    <mergeCell ref="C473:C474"/>
    <mergeCell ref="D473:F473"/>
    <mergeCell ref="G473:G474"/>
    <mergeCell ref="H473:K474"/>
    <mergeCell ref="A475:B475"/>
    <mergeCell ref="A476:B476"/>
    <mergeCell ref="A477:B477"/>
    <mergeCell ref="A478:F478"/>
    <mergeCell ref="A479:K479"/>
    <mergeCell ref="A457:B458"/>
    <mergeCell ref="C457:C458"/>
    <mergeCell ref="D457:F457"/>
    <mergeCell ref="G457:G458"/>
    <mergeCell ref="H457:K458"/>
    <mergeCell ref="A459:B459"/>
    <mergeCell ref="A460:B460"/>
    <mergeCell ref="A461:B461"/>
    <mergeCell ref="A462:F462"/>
    <mergeCell ref="A463:K463"/>
    <mergeCell ref="A465:I465"/>
    <mergeCell ref="A466:C466"/>
    <mergeCell ref="F466:H466"/>
    <mergeCell ref="A467:C467"/>
    <mergeCell ref="F467:H467"/>
    <mergeCell ref="A468:K469"/>
    <mergeCell ref="B470:K470"/>
    <mergeCell ref="A443:B443"/>
    <mergeCell ref="A444:B444"/>
    <mergeCell ref="A445:B445"/>
    <mergeCell ref="A446:F446"/>
    <mergeCell ref="A447:K447"/>
    <mergeCell ref="A449:I449"/>
    <mergeCell ref="A450:C450"/>
    <mergeCell ref="F450:H450"/>
    <mergeCell ref="A451:C451"/>
    <mergeCell ref="F451:H451"/>
    <mergeCell ref="A452:K453"/>
    <mergeCell ref="B454:K454"/>
    <mergeCell ref="A455:B455"/>
    <mergeCell ref="C455:F455"/>
    <mergeCell ref="G455:H455"/>
    <mergeCell ref="I455:K455"/>
    <mergeCell ref="B456:C456"/>
    <mergeCell ref="D456:F456"/>
    <mergeCell ref="G456:I456"/>
    <mergeCell ref="A431:K431"/>
    <mergeCell ref="A433:I433"/>
    <mergeCell ref="A434:C434"/>
    <mergeCell ref="F434:H434"/>
    <mergeCell ref="A435:C435"/>
    <mergeCell ref="F435:H435"/>
    <mergeCell ref="A436:K437"/>
    <mergeCell ref="B438:K438"/>
    <mergeCell ref="A439:B439"/>
    <mergeCell ref="C439:F439"/>
    <mergeCell ref="G439:H439"/>
    <mergeCell ref="I439:K439"/>
    <mergeCell ref="B440:C440"/>
    <mergeCell ref="D440:F440"/>
    <mergeCell ref="G440:I440"/>
    <mergeCell ref="A441:B442"/>
    <mergeCell ref="C441:C442"/>
    <mergeCell ref="D441:F441"/>
    <mergeCell ref="G441:G442"/>
    <mergeCell ref="H441:K442"/>
    <mergeCell ref="A421:K422"/>
    <mergeCell ref="B423:K423"/>
    <mergeCell ref="A424:B424"/>
    <mergeCell ref="C424:F424"/>
    <mergeCell ref="G424:H424"/>
    <mergeCell ref="I424:K424"/>
    <mergeCell ref="B425:C425"/>
    <mergeCell ref="D425:F425"/>
    <mergeCell ref="G425:I425"/>
    <mergeCell ref="A426:B427"/>
    <mergeCell ref="C426:C427"/>
    <mergeCell ref="D426:F426"/>
    <mergeCell ref="G426:G427"/>
    <mergeCell ref="H426:K427"/>
    <mergeCell ref="A428:B428"/>
    <mergeCell ref="A429:B429"/>
    <mergeCell ref="A430:F430"/>
    <mergeCell ref="A408:B409"/>
    <mergeCell ref="C408:C409"/>
    <mergeCell ref="D408:F408"/>
    <mergeCell ref="G408:G409"/>
    <mergeCell ref="H408:K409"/>
    <mergeCell ref="A410:B410"/>
    <mergeCell ref="A411:B411"/>
    <mergeCell ref="A412:B412"/>
    <mergeCell ref="A413:B413"/>
    <mergeCell ref="A414:B414"/>
    <mergeCell ref="A415:F415"/>
    <mergeCell ref="A416:K416"/>
    <mergeCell ref="A418:I418"/>
    <mergeCell ref="A419:C419"/>
    <mergeCell ref="F419:H419"/>
    <mergeCell ref="A420:C420"/>
    <mergeCell ref="F420:H420"/>
    <mergeCell ref="A396:B396"/>
    <mergeCell ref="A397:F397"/>
    <mergeCell ref="A398:K398"/>
    <mergeCell ref="A400:I400"/>
    <mergeCell ref="A401:C401"/>
    <mergeCell ref="F401:H401"/>
    <mergeCell ref="A402:C402"/>
    <mergeCell ref="F402:H402"/>
    <mergeCell ref="A403:K404"/>
    <mergeCell ref="B405:K405"/>
    <mergeCell ref="A406:B406"/>
    <mergeCell ref="C406:F406"/>
    <mergeCell ref="G406:H406"/>
    <mergeCell ref="I406:K406"/>
    <mergeCell ref="B407:C407"/>
    <mergeCell ref="D407:F407"/>
    <mergeCell ref="G407:I407"/>
    <mergeCell ref="A386:K387"/>
    <mergeCell ref="B388:K388"/>
    <mergeCell ref="A389:B389"/>
    <mergeCell ref="C389:F389"/>
    <mergeCell ref="G389:H389"/>
    <mergeCell ref="I389:K389"/>
    <mergeCell ref="B390:C390"/>
    <mergeCell ref="D390:F390"/>
    <mergeCell ref="G390:I390"/>
    <mergeCell ref="A391:B392"/>
    <mergeCell ref="C391:C392"/>
    <mergeCell ref="D391:F391"/>
    <mergeCell ref="G391:G392"/>
    <mergeCell ref="H391:K392"/>
    <mergeCell ref="A393:B393"/>
    <mergeCell ref="A394:B394"/>
    <mergeCell ref="A395:B395"/>
    <mergeCell ref="A373:B374"/>
    <mergeCell ref="C373:C374"/>
    <mergeCell ref="D373:F373"/>
    <mergeCell ref="G373:G374"/>
    <mergeCell ref="H373:K374"/>
    <mergeCell ref="A375:B375"/>
    <mergeCell ref="A376:B376"/>
    <mergeCell ref="A377:B377"/>
    <mergeCell ref="A378:B378"/>
    <mergeCell ref="A379:B379"/>
    <mergeCell ref="A380:F380"/>
    <mergeCell ref="A381:K381"/>
    <mergeCell ref="A383:I383"/>
    <mergeCell ref="A384:C384"/>
    <mergeCell ref="F384:H384"/>
    <mergeCell ref="A385:C385"/>
    <mergeCell ref="F385:H385"/>
    <mergeCell ref="A360:B360"/>
    <mergeCell ref="A361:B361"/>
    <mergeCell ref="A362:F362"/>
    <mergeCell ref="A363:K363"/>
    <mergeCell ref="A365:I365"/>
    <mergeCell ref="A366:C366"/>
    <mergeCell ref="F366:H366"/>
    <mergeCell ref="A367:C367"/>
    <mergeCell ref="F367:H367"/>
    <mergeCell ref="A368:K369"/>
    <mergeCell ref="B370:K370"/>
    <mergeCell ref="A371:B371"/>
    <mergeCell ref="C371:F371"/>
    <mergeCell ref="G371:H371"/>
    <mergeCell ref="I371:K371"/>
    <mergeCell ref="B372:C372"/>
    <mergeCell ref="D372:F372"/>
    <mergeCell ref="G372:I372"/>
    <mergeCell ref="A350:K351"/>
    <mergeCell ref="B352:K352"/>
    <mergeCell ref="A353:B353"/>
    <mergeCell ref="C353:F353"/>
    <mergeCell ref="G353:H353"/>
    <mergeCell ref="I353:K353"/>
    <mergeCell ref="B354:C354"/>
    <mergeCell ref="D354:F354"/>
    <mergeCell ref="G354:I354"/>
    <mergeCell ref="A355:B356"/>
    <mergeCell ref="C355:C356"/>
    <mergeCell ref="D355:F355"/>
    <mergeCell ref="G355:G356"/>
    <mergeCell ref="H355:K356"/>
    <mergeCell ref="A357:B357"/>
    <mergeCell ref="A358:B358"/>
    <mergeCell ref="A359:B359"/>
    <mergeCell ref="A337:B338"/>
    <mergeCell ref="C337:C338"/>
    <mergeCell ref="D337:F337"/>
    <mergeCell ref="G337:G338"/>
    <mergeCell ref="H337:K338"/>
    <mergeCell ref="A339:B339"/>
    <mergeCell ref="A340:B340"/>
    <mergeCell ref="A341:B341"/>
    <mergeCell ref="A342:B342"/>
    <mergeCell ref="A343:B343"/>
    <mergeCell ref="A344:F344"/>
    <mergeCell ref="A345:K345"/>
    <mergeCell ref="A347:I347"/>
    <mergeCell ref="A348:C348"/>
    <mergeCell ref="F348:H348"/>
    <mergeCell ref="A349:C349"/>
    <mergeCell ref="F349:H349"/>
    <mergeCell ref="A324:B324"/>
    <mergeCell ref="A325:B325"/>
    <mergeCell ref="A326:F326"/>
    <mergeCell ref="A327:K327"/>
    <mergeCell ref="A329:I329"/>
    <mergeCell ref="A330:C330"/>
    <mergeCell ref="F330:H330"/>
    <mergeCell ref="A331:C331"/>
    <mergeCell ref="F331:H331"/>
    <mergeCell ref="A332:K333"/>
    <mergeCell ref="B334:K334"/>
    <mergeCell ref="A335:B335"/>
    <mergeCell ref="C335:F335"/>
    <mergeCell ref="G335:H335"/>
    <mergeCell ref="I335:K335"/>
    <mergeCell ref="B336:C336"/>
    <mergeCell ref="D336:F336"/>
    <mergeCell ref="G336:I336"/>
    <mergeCell ref="A314:K315"/>
    <mergeCell ref="B316:K316"/>
    <mergeCell ref="A317:B317"/>
    <mergeCell ref="C317:F317"/>
    <mergeCell ref="G317:H317"/>
    <mergeCell ref="I317:K317"/>
    <mergeCell ref="B318:C318"/>
    <mergeCell ref="D318:F318"/>
    <mergeCell ref="G318:I318"/>
    <mergeCell ref="A319:B320"/>
    <mergeCell ref="C319:C320"/>
    <mergeCell ref="D319:F319"/>
    <mergeCell ref="G319:G320"/>
    <mergeCell ref="H319:K320"/>
    <mergeCell ref="A321:B321"/>
    <mergeCell ref="A322:B322"/>
    <mergeCell ref="A323:B323"/>
    <mergeCell ref="A301:B302"/>
    <mergeCell ref="C301:C302"/>
    <mergeCell ref="D301:F301"/>
    <mergeCell ref="G301:G302"/>
    <mergeCell ref="H301:K302"/>
    <mergeCell ref="A303:B303"/>
    <mergeCell ref="A304:B304"/>
    <mergeCell ref="A305:B305"/>
    <mergeCell ref="A306:B306"/>
    <mergeCell ref="A307:B307"/>
    <mergeCell ref="A308:F308"/>
    <mergeCell ref="A309:K309"/>
    <mergeCell ref="A311:I311"/>
    <mergeCell ref="A312:C312"/>
    <mergeCell ref="F312:H312"/>
    <mergeCell ref="A313:C313"/>
    <mergeCell ref="F313:H313"/>
    <mergeCell ref="A288:B288"/>
    <mergeCell ref="A289:B289"/>
    <mergeCell ref="A290:F290"/>
    <mergeCell ref="A291:K291"/>
    <mergeCell ref="A293:I293"/>
    <mergeCell ref="A294:C294"/>
    <mergeCell ref="F294:H294"/>
    <mergeCell ref="A295:C295"/>
    <mergeCell ref="F295:H295"/>
    <mergeCell ref="A296:K297"/>
    <mergeCell ref="B298:K298"/>
    <mergeCell ref="A299:B299"/>
    <mergeCell ref="C299:F299"/>
    <mergeCell ref="G299:H299"/>
    <mergeCell ref="I299:K299"/>
    <mergeCell ref="B300:C300"/>
    <mergeCell ref="D300:F300"/>
    <mergeCell ref="G300:I300"/>
    <mergeCell ref="A278:K279"/>
    <mergeCell ref="B280:K280"/>
    <mergeCell ref="A281:B281"/>
    <mergeCell ref="C281:F281"/>
    <mergeCell ref="G281:H281"/>
    <mergeCell ref="I281:K281"/>
    <mergeCell ref="B282:C282"/>
    <mergeCell ref="D282:F282"/>
    <mergeCell ref="G282:I282"/>
    <mergeCell ref="A283:B284"/>
    <mergeCell ref="C283:C284"/>
    <mergeCell ref="D283:F283"/>
    <mergeCell ref="G283:G284"/>
    <mergeCell ref="H283:K284"/>
    <mergeCell ref="A285:B285"/>
    <mergeCell ref="A286:B286"/>
    <mergeCell ref="A287:B287"/>
    <mergeCell ref="A265:B266"/>
    <mergeCell ref="C265:C266"/>
    <mergeCell ref="D265:F265"/>
    <mergeCell ref="G265:G266"/>
    <mergeCell ref="H265:K266"/>
    <mergeCell ref="A267:B267"/>
    <mergeCell ref="A268:B268"/>
    <mergeCell ref="A269:B269"/>
    <mergeCell ref="A270:B270"/>
    <mergeCell ref="A271:B271"/>
    <mergeCell ref="A272:F272"/>
    <mergeCell ref="A273:K273"/>
    <mergeCell ref="A275:I275"/>
    <mergeCell ref="A276:C276"/>
    <mergeCell ref="F276:H276"/>
    <mergeCell ref="A277:C277"/>
    <mergeCell ref="F277:H277"/>
    <mergeCell ref="A252:B252"/>
    <mergeCell ref="A253:B253"/>
    <mergeCell ref="A254:F254"/>
    <mergeCell ref="A255:K255"/>
    <mergeCell ref="A257:I257"/>
    <mergeCell ref="A258:C258"/>
    <mergeCell ref="F258:H258"/>
    <mergeCell ref="A259:C259"/>
    <mergeCell ref="F259:H259"/>
    <mergeCell ref="A260:K261"/>
    <mergeCell ref="B262:K262"/>
    <mergeCell ref="A263:B263"/>
    <mergeCell ref="C263:F263"/>
    <mergeCell ref="G263:H263"/>
    <mergeCell ref="I263:K263"/>
    <mergeCell ref="B264:C264"/>
    <mergeCell ref="D264:F264"/>
    <mergeCell ref="G264:I264"/>
    <mergeCell ref="A242:K243"/>
    <mergeCell ref="B244:K244"/>
    <mergeCell ref="A245:B245"/>
    <mergeCell ref="C245:F245"/>
    <mergeCell ref="G245:H245"/>
    <mergeCell ref="I245:K245"/>
    <mergeCell ref="B246:C246"/>
    <mergeCell ref="D246:F246"/>
    <mergeCell ref="G246:I246"/>
    <mergeCell ref="A247:B248"/>
    <mergeCell ref="C247:C248"/>
    <mergeCell ref="D247:F247"/>
    <mergeCell ref="G247:G248"/>
    <mergeCell ref="H247:K248"/>
    <mergeCell ref="A249:B249"/>
    <mergeCell ref="A250:B250"/>
    <mergeCell ref="A251:B251"/>
    <mergeCell ref="B230:C230"/>
    <mergeCell ref="D230:F230"/>
    <mergeCell ref="G230:I230"/>
    <mergeCell ref="A231:B232"/>
    <mergeCell ref="C231:C232"/>
    <mergeCell ref="D231:F231"/>
    <mergeCell ref="G231:G232"/>
    <mergeCell ref="H231:K232"/>
    <mergeCell ref="A233:B233"/>
    <mergeCell ref="A234:B234"/>
    <mergeCell ref="A235:B235"/>
    <mergeCell ref="A236:F236"/>
    <mergeCell ref="A237:K237"/>
    <mergeCell ref="A239:I239"/>
    <mergeCell ref="A240:C240"/>
    <mergeCell ref="F240:H240"/>
    <mergeCell ref="A241:C241"/>
    <mergeCell ref="F241:H241"/>
    <mergeCell ref="A216:B216"/>
    <mergeCell ref="A217:B217"/>
    <mergeCell ref="A218:B218"/>
    <mergeCell ref="A219:B219"/>
    <mergeCell ref="A220:F220"/>
    <mergeCell ref="A221:K221"/>
    <mergeCell ref="A223:I223"/>
    <mergeCell ref="A224:C224"/>
    <mergeCell ref="F224:H224"/>
    <mergeCell ref="A225:C225"/>
    <mergeCell ref="F225:H225"/>
    <mergeCell ref="A226:K227"/>
    <mergeCell ref="B228:K228"/>
    <mergeCell ref="A229:B229"/>
    <mergeCell ref="C229:F229"/>
    <mergeCell ref="G229:H229"/>
    <mergeCell ref="I229:K229"/>
    <mergeCell ref="A203:F203"/>
    <mergeCell ref="A204:K204"/>
    <mergeCell ref="A206:I206"/>
    <mergeCell ref="A207:C207"/>
    <mergeCell ref="F207:H207"/>
    <mergeCell ref="A208:C208"/>
    <mergeCell ref="F208:H208"/>
    <mergeCell ref="A209:K210"/>
    <mergeCell ref="B211:K211"/>
    <mergeCell ref="A212:B212"/>
    <mergeCell ref="C212:F212"/>
    <mergeCell ref="G212:H212"/>
    <mergeCell ref="I212:K212"/>
    <mergeCell ref="B213:C213"/>
    <mergeCell ref="D213:F213"/>
    <mergeCell ref="G213:I213"/>
    <mergeCell ref="A214:B215"/>
    <mergeCell ref="C214:C215"/>
    <mergeCell ref="D214:F214"/>
    <mergeCell ref="G214:G215"/>
    <mergeCell ref="H214:K215"/>
    <mergeCell ref="A194:B194"/>
    <mergeCell ref="C194:F194"/>
    <mergeCell ref="G194:H194"/>
    <mergeCell ref="I194:K194"/>
    <mergeCell ref="B195:C195"/>
    <mergeCell ref="D195:F195"/>
    <mergeCell ref="G195:I195"/>
    <mergeCell ref="A196:B197"/>
    <mergeCell ref="C196:C197"/>
    <mergeCell ref="D196:F196"/>
    <mergeCell ref="G196:G197"/>
    <mergeCell ref="H196:K197"/>
    <mergeCell ref="A198:B198"/>
    <mergeCell ref="A199:B199"/>
    <mergeCell ref="A200:B200"/>
    <mergeCell ref="A201:B201"/>
    <mergeCell ref="A202:B202"/>
    <mergeCell ref="A180:B181"/>
    <mergeCell ref="C180:C181"/>
    <mergeCell ref="D180:F180"/>
    <mergeCell ref="G180:G181"/>
    <mergeCell ref="H180:K181"/>
    <mergeCell ref="A182:B182"/>
    <mergeCell ref="A183:B183"/>
    <mergeCell ref="A184:B184"/>
    <mergeCell ref="A185:F185"/>
    <mergeCell ref="A186:K186"/>
    <mergeCell ref="A188:I188"/>
    <mergeCell ref="A189:C189"/>
    <mergeCell ref="F189:H189"/>
    <mergeCell ref="A190:C190"/>
    <mergeCell ref="F190:H190"/>
    <mergeCell ref="A191:K192"/>
    <mergeCell ref="B193:K193"/>
    <mergeCell ref="A166:B166"/>
    <mergeCell ref="A167:B167"/>
    <mergeCell ref="A168:B168"/>
    <mergeCell ref="A169:F169"/>
    <mergeCell ref="A170:K170"/>
    <mergeCell ref="A172:I172"/>
    <mergeCell ref="A173:C173"/>
    <mergeCell ref="F173:H173"/>
    <mergeCell ref="A174:C174"/>
    <mergeCell ref="F174:H174"/>
    <mergeCell ref="A175:K176"/>
    <mergeCell ref="B177:K177"/>
    <mergeCell ref="A178:B178"/>
    <mergeCell ref="C178:F178"/>
    <mergeCell ref="G178:H178"/>
    <mergeCell ref="I178:K178"/>
    <mergeCell ref="B179:C179"/>
    <mergeCell ref="D179:F179"/>
    <mergeCell ref="G179:I179"/>
    <mergeCell ref="A156:I156"/>
    <mergeCell ref="A157:C157"/>
    <mergeCell ref="F157:H157"/>
    <mergeCell ref="A158:C158"/>
    <mergeCell ref="F158:H158"/>
    <mergeCell ref="A159:K160"/>
    <mergeCell ref="B161:K161"/>
    <mergeCell ref="A162:B162"/>
    <mergeCell ref="C162:F162"/>
    <mergeCell ref="G162:H162"/>
    <mergeCell ref="I162:K162"/>
    <mergeCell ref="B163:C163"/>
    <mergeCell ref="D163:F163"/>
    <mergeCell ref="G163:I163"/>
    <mergeCell ref="A164:B165"/>
    <mergeCell ref="C164:C165"/>
    <mergeCell ref="D164:F164"/>
    <mergeCell ref="G164:G165"/>
    <mergeCell ref="H164:K165"/>
    <mergeCell ref="A146:B146"/>
    <mergeCell ref="C146:F146"/>
    <mergeCell ref="G146:H146"/>
    <mergeCell ref="I146:K146"/>
    <mergeCell ref="B147:C147"/>
    <mergeCell ref="D147:F147"/>
    <mergeCell ref="G147:I147"/>
    <mergeCell ref="A148:B149"/>
    <mergeCell ref="C148:C149"/>
    <mergeCell ref="D148:F148"/>
    <mergeCell ref="G148:G149"/>
    <mergeCell ref="H148:K149"/>
    <mergeCell ref="A150:B150"/>
    <mergeCell ref="A151:B151"/>
    <mergeCell ref="A152:B152"/>
    <mergeCell ref="A153:F153"/>
    <mergeCell ref="A154:K154"/>
    <mergeCell ref="A132:B133"/>
    <mergeCell ref="C132:C133"/>
    <mergeCell ref="D132:F132"/>
    <mergeCell ref="G132:G133"/>
    <mergeCell ref="H132:K133"/>
    <mergeCell ref="A134:B134"/>
    <mergeCell ref="A135:B135"/>
    <mergeCell ref="A136:B136"/>
    <mergeCell ref="A137:F137"/>
    <mergeCell ref="A138:K138"/>
    <mergeCell ref="A140:I140"/>
    <mergeCell ref="A141:C141"/>
    <mergeCell ref="F141:H141"/>
    <mergeCell ref="A142:C142"/>
    <mergeCell ref="F142:H142"/>
    <mergeCell ref="A143:K144"/>
    <mergeCell ref="B145:K145"/>
    <mergeCell ref="A118:B118"/>
    <mergeCell ref="A119:B119"/>
    <mergeCell ref="A120:B120"/>
    <mergeCell ref="A121:F121"/>
    <mergeCell ref="A122:K122"/>
    <mergeCell ref="A124:I124"/>
    <mergeCell ref="A125:C125"/>
    <mergeCell ref="F125:H125"/>
    <mergeCell ref="A126:C126"/>
    <mergeCell ref="F126:H126"/>
    <mergeCell ref="A127:K128"/>
    <mergeCell ref="B129:K129"/>
    <mergeCell ref="A130:B130"/>
    <mergeCell ref="C130:F130"/>
    <mergeCell ref="G130:H130"/>
    <mergeCell ref="I130:K130"/>
    <mergeCell ref="B131:C131"/>
    <mergeCell ref="D131:F131"/>
    <mergeCell ref="G131:I131"/>
    <mergeCell ref="A106:K106"/>
    <mergeCell ref="A108:I108"/>
    <mergeCell ref="A109:C109"/>
    <mergeCell ref="F109:H109"/>
    <mergeCell ref="A110:C110"/>
    <mergeCell ref="F110:H110"/>
    <mergeCell ref="A111:K112"/>
    <mergeCell ref="B113:K113"/>
    <mergeCell ref="A114:B114"/>
    <mergeCell ref="C114:F114"/>
    <mergeCell ref="G114:H114"/>
    <mergeCell ref="I114:K114"/>
    <mergeCell ref="B115:C115"/>
    <mergeCell ref="D115:F115"/>
    <mergeCell ref="G115:I115"/>
    <mergeCell ref="A116:B117"/>
    <mergeCell ref="C116:C117"/>
    <mergeCell ref="D116:F116"/>
    <mergeCell ref="G116:G117"/>
    <mergeCell ref="H116:K117"/>
    <mergeCell ref="A96:K97"/>
    <mergeCell ref="B98:K98"/>
    <mergeCell ref="A99:B99"/>
    <mergeCell ref="C99:F99"/>
    <mergeCell ref="G99:H99"/>
    <mergeCell ref="I99:K99"/>
    <mergeCell ref="B100:C100"/>
    <mergeCell ref="D100:F100"/>
    <mergeCell ref="G100:I100"/>
    <mergeCell ref="A101:B102"/>
    <mergeCell ref="C101:C102"/>
    <mergeCell ref="D101:F101"/>
    <mergeCell ref="G101:G102"/>
    <mergeCell ref="H101:K102"/>
    <mergeCell ref="A103:B103"/>
    <mergeCell ref="A104:B104"/>
    <mergeCell ref="A105:F105"/>
    <mergeCell ref="A85:B86"/>
    <mergeCell ref="C85:C86"/>
    <mergeCell ref="D85:F85"/>
    <mergeCell ref="G85:G86"/>
    <mergeCell ref="H85:K86"/>
    <mergeCell ref="A87:B87"/>
    <mergeCell ref="A88:B88"/>
    <mergeCell ref="A89:B89"/>
    <mergeCell ref="A90:F90"/>
    <mergeCell ref="A92:I92"/>
    <mergeCell ref="A93:C93"/>
    <mergeCell ref="F93:H93"/>
    <mergeCell ref="A94:C94"/>
    <mergeCell ref="F94:H94"/>
    <mergeCell ref="A95:B95"/>
    <mergeCell ref="C95:F95"/>
    <mergeCell ref="G95:H95"/>
    <mergeCell ref="I95:K95"/>
    <mergeCell ref="A71:B71"/>
    <mergeCell ref="A72:B72"/>
    <mergeCell ref="A73:B73"/>
    <mergeCell ref="A74:B74"/>
    <mergeCell ref="A75:F75"/>
    <mergeCell ref="A77:I77"/>
    <mergeCell ref="A78:C78"/>
    <mergeCell ref="F78:H78"/>
    <mergeCell ref="A79:C79"/>
    <mergeCell ref="F79:H79"/>
    <mergeCell ref="A80:B80"/>
    <mergeCell ref="C80:F80"/>
    <mergeCell ref="G80:H80"/>
    <mergeCell ref="I80:K80"/>
    <mergeCell ref="A81:K82"/>
    <mergeCell ref="B83:K83"/>
    <mergeCell ref="B84:C84"/>
    <mergeCell ref="D84:F84"/>
    <mergeCell ref="G84:I84"/>
    <mergeCell ref="A59:F59"/>
    <mergeCell ref="A61:I61"/>
    <mergeCell ref="A62:C62"/>
    <mergeCell ref="F62:H62"/>
    <mergeCell ref="A63:C63"/>
    <mergeCell ref="F63:H63"/>
    <mergeCell ref="A64:K65"/>
    <mergeCell ref="B66:K66"/>
    <mergeCell ref="A67:B67"/>
    <mergeCell ref="C67:F67"/>
    <mergeCell ref="G67:H67"/>
    <mergeCell ref="I67:K67"/>
    <mergeCell ref="B68:C68"/>
    <mergeCell ref="D68:F68"/>
    <mergeCell ref="G68:I68"/>
    <mergeCell ref="A69:B70"/>
    <mergeCell ref="C69:C70"/>
    <mergeCell ref="D69:F69"/>
    <mergeCell ref="G69:G70"/>
    <mergeCell ref="H69:K70"/>
    <mergeCell ref="A49:K50"/>
    <mergeCell ref="B51:K51"/>
    <mergeCell ref="A52:B52"/>
    <mergeCell ref="C52:F52"/>
    <mergeCell ref="G52:H52"/>
    <mergeCell ref="I52:K52"/>
    <mergeCell ref="B53:C53"/>
    <mergeCell ref="D53:F53"/>
    <mergeCell ref="G53:I53"/>
    <mergeCell ref="A54:B55"/>
    <mergeCell ref="C54:C55"/>
    <mergeCell ref="D54:F54"/>
    <mergeCell ref="G54:G55"/>
    <mergeCell ref="H54:K55"/>
    <mergeCell ref="A56:B56"/>
    <mergeCell ref="A57:B57"/>
    <mergeCell ref="A58:B58"/>
    <mergeCell ref="B37:C37"/>
    <mergeCell ref="D37:F37"/>
    <mergeCell ref="G37:I37"/>
    <mergeCell ref="A38:B39"/>
    <mergeCell ref="C38:C39"/>
    <mergeCell ref="D38:F38"/>
    <mergeCell ref="G38:G39"/>
    <mergeCell ref="H38:K39"/>
    <mergeCell ref="A40:B40"/>
    <mergeCell ref="A41:B41"/>
    <mergeCell ref="A42:B42"/>
    <mergeCell ref="A43:B43"/>
    <mergeCell ref="A44:F44"/>
    <mergeCell ref="A46:I46"/>
    <mergeCell ref="A47:C47"/>
    <mergeCell ref="F47:H47"/>
    <mergeCell ref="A48:C48"/>
    <mergeCell ref="F48:H48"/>
    <mergeCell ref="P22:P24"/>
    <mergeCell ref="A24:B24"/>
    <mergeCell ref="A25:B25"/>
    <mergeCell ref="A26:B26"/>
    <mergeCell ref="A27:F27"/>
    <mergeCell ref="A28:K28"/>
    <mergeCell ref="A30:I30"/>
    <mergeCell ref="A31:C31"/>
    <mergeCell ref="F31:H31"/>
    <mergeCell ref="A32:C32"/>
    <mergeCell ref="F32:H32"/>
    <mergeCell ref="A33:K34"/>
    <mergeCell ref="B35:K35"/>
    <mergeCell ref="A36:B36"/>
    <mergeCell ref="C36:F36"/>
    <mergeCell ref="G36:H36"/>
    <mergeCell ref="I36:K36"/>
    <mergeCell ref="A11:F11"/>
    <mergeCell ref="A12:K12"/>
    <mergeCell ref="A14:I14"/>
    <mergeCell ref="A15:C15"/>
    <mergeCell ref="F15:H15"/>
    <mergeCell ref="A16:C16"/>
    <mergeCell ref="F16:H16"/>
    <mergeCell ref="A17:K18"/>
    <mergeCell ref="B19:K19"/>
    <mergeCell ref="A20:B20"/>
    <mergeCell ref="C20:F20"/>
    <mergeCell ref="G20:H20"/>
    <mergeCell ref="I20:K20"/>
    <mergeCell ref="B21:C21"/>
    <mergeCell ref="D21:F21"/>
    <mergeCell ref="G21:I21"/>
    <mergeCell ref="A22:B23"/>
    <mergeCell ref="C22:C23"/>
    <mergeCell ref="D22:F22"/>
    <mergeCell ref="G22:G23"/>
    <mergeCell ref="H22:K23"/>
    <mergeCell ref="A1:K2"/>
    <mergeCell ref="B3:K3"/>
    <mergeCell ref="A4:B4"/>
    <mergeCell ref="C4:F4"/>
    <mergeCell ref="G4:H4"/>
    <mergeCell ref="I4:K4"/>
    <mergeCell ref="B5:C5"/>
    <mergeCell ref="D5:F5"/>
    <mergeCell ref="G5:I5"/>
    <mergeCell ref="A6:B7"/>
    <mergeCell ref="C6:C7"/>
    <mergeCell ref="D6:F6"/>
    <mergeCell ref="G6:G7"/>
    <mergeCell ref="H6:K7"/>
    <mergeCell ref="A8:B8"/>
    <mergeCell ref="A9:B9"/>
    <mergeCell ref="A10:B10"/>
  </mergeCells>
  <printOptions horizontalCentered="1"/>
  <pageMargins left="0.70866141732283472" right="0.70866141732283472" top="0.74803149606299213" bottom="0.74803149606299213" header="0" footer="0"/>
  <pageSetup orientation="landscape" r:id="rId1"/>
  <rowBreaks count="7" manualBreakCount="7">
    <brk id="58" man="1"/>
    <brk id="43" man="1"/>
    <brk id="76" man="1"/>
    <brk id="16" man="1"/>
    <brk id="48" man="1"/>
    <brk id="63" man="1"/>
    <brk id="32" man="1"/>
  </rowBreaks>
  <colBreaks count="1" manualBreakCount="1">
    <brk id="1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23"/>
  <sheetViews>
    <sheetView workbookViewId="0"/>
  </sheetViews>
  <sheetFormatPr baseColWidth="10" defaultRowHeight="12.75"/>
  <cols>
    <col min="4" max="4" width="19.28515625" style="9" customWidth="1"/>
    <col min="5" max="5" width="16.42578125" style="9" bestFit="1" customWidth="1"/>
    <col min="6" max="6" width="16.42578125" bestFit="1" customWidth="1"/>
  </cols>
  <sheetData>
    <row r="3" spans="2:6" ht="13.5" thickBot="1"/>
    <row r="4" spans="2:6">
      <c r="D4" s="625" t="s">
        <v>70</v>
      </c>
      <c r="E4" s="626"/>
    </row>
    <row r="5" spans="2:6">
      <c r="D5" s="240" t="s">
        <v>71</v>
      </c>
      <c r="E5" s="241">
        <f>11000000*1.19</f>
        <v>13090000</v>
      </c>
    </row>
    <row r="6" spans="2:6">
      <c r="D6" s="242" t="s">
        <v>125</v>
      </c>
      <c r="E6" s="241">
        <f>D23</f>
        <v>12500000</v>
      </c>
    </row>
    <row r="7" spans="2:6">
      <c r="D7" s="242" t="s">
        <v>477</v>
      </c>
      <c r="E7" s="241">
        <f>6000000*1.19</f>
        <v>7140000</v>
      </c>
    </row>
    <row r="8" spans="2:6" ht="13.5" thickBot="1">
      <c r="D8" s="243" t="s">
        <v>72</v>
      </c>
      <c r="E8" s="244">
        <f>ROUND(AVERAGE(E5:E7),2)</f>
        <v>10910000</v>
      </c>
    </row>
    <row r="9" spans="2:6" ht="13.5" thickBot="1"/>
    <row r="10" spans="2:6">
      <c r="B10" s="627" t="s">
        <v>478</v>
      </c>
      <c r="C10" s="629" t="s">
        <v>479</v>
      </c>
      <c r="D10" s="630"/>
      <c r="E10" s="630"/>
      <c r="F10" s="631"/>
    </row>
    <row r="11" spans="2:6" ht="13.5" thickBot="1">
      <c r="B11" s="628"/>
      <c r="C11" s="632"/>
      <c r="D11" s="632"/>
      <c r="E11" s="632"/>
      <c r="F11" s="633"/>
    </row>
    <row r="12" spans="2:6" ht="13.5" thickBot="1"/>
    <row r="13" spans="2:6">
      <c r="B13" s="634" t="s">
        <v>480</v>
      </c>
      <c r="C13" s="635"/>
      <c r="D13" s="635"/>
      <c r="E13" s="636"/>
      <c r="F13" s="178"/>
    </row>
    <row r="14" spans="2:6" ht="13.15" customHeight="1">
      <c r="B14" s="637" t="s">
        <v>481</v>
      </c>
      <c r="C14" s="638"/>
      <c r="D14" s="639" t="s">
        <v>608</v>
      </c>
      <c r="E14" s="640"/>
      <c r="F14" s="178"/>
    </row>
    <row r="15" spans="2:6" ht="41.45" customHeight="1">
      <c r="B15" s="615" t="s">
        <v>482</v>
      </c>
      <c r="C15" s="616"/>
      <c r="D15" s="617">
        <v>1500000</v>
      </c>
      <c r="E15" s="618"/>
      <c r="F15" s="9"/>
    </row>
    <row r="16" spans="2:6" ht="94.15" customHeight="1">
      <c r="B16" s="615" t="s">
        <v>483</v>
      </c>
      <c r="C16" s="616"/>
      <c r="D16" s="617">
        <v>4500000</v>
      </c>
      <c r="E16" s="618"/>
      <c r="F16" s="9"/>
    </row>
    <row r="17" spans="2:6" ht="28.15" customHeight="1">
      <c r="B17" s="615" t="s">
        <v>484</v>
      </c>
      <c r="C17" s="616"/>
      <c r="D17" s="617">
        <v>1500000</v>
      </c>
      <c r="E17" s="618"/>
      <c r="F17" s="9"/>
    </row>
    <row r="18" spans="2:6" ht="27.6" customHeight="1">
      <c r="B18" s="615" t="s">
        <v>485</v>
      </c>
      <c r="C18" s="616"/>
      <c r="D18" s="617">
        <v>1000000</v>
      </c>
      <c r="E18" s="618"/>
      <c r="F18" s="9"/>
    </row>
    <row r="19" spans="2:6" ht="27.6" customHeight="1">
      <c r="B19" s="615" t="s">
        <v>486</v>
      </c>
      <c r="C19" s="616"/>
      <c r="D19" s="617">
        <v>1000000</v>
      </c>
      <c r="E19" s="618"/>
      <c r="F19" s="9"/>
    </row>
    <row r="20" spans="2:6" ht="52.9" customHeight="1">
      <c r="B20" s="615" t="s">
        <v>487</v>
      </c>
      <c r="C20" s="616"/>
      <c r="D20" s="617">
        <v>1000000</v>
      </c>
      <c r="E20" s="618"/>
      <c r="F20" s="9"/>
    </row>
    <row r="21" spans="2:6" ht="43.9" customHeight="1">
      <c r="B21" s="615" t="s">
        <v>488</v>
      </c>
      <c r="C21" s="616"/>
      <c r="D21" s="617">
        <v>1000000</v>
      </c>
      <c r="E21" s="618"/>
      <c r="F21" s="9"/>
    </row>
    <row r="22" spans="2:6" ht="27.6" customHeight="1" thickBot="1">
      <c r="B22" s="619" t="s">
        <v>489</v>
      </c>
      <c r="C22" s="620"/>
      <c r="D22" s="621">
        <v>1000000</v>
      </c>
      <c r="E22" s="622"/>
      <c r="F22" s="9"/>
    </row>
    <row r="23" spans="2:6" ht="13.5" thickBot="1">
      <c r="C23" s="245" t="s">
        <v>11</v>
      </c>
      <c r="D23" s="623">
        <f>SUM(D15:E22)</f>
        <v>12500000</v>
      </c>
      <c r="E23" s="624"/>
    </row>
  </sheetData>
  <mergeCells count="23">
    <mergeCell ref="D4:E4"/>
    <mergeCell ref="B10:B11"/>
    <mergeCell ref="C10:F11"/>
    <mergeCell ref="B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D23:E2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50"/>
  <sheetViews>
    <sheetView workbookViewId="0">
      <selection sqref="A1:D3"/>
    </sheetView>
  </sheetViews>
  <sheetFormatPr baseColWidth="10" defaultColWidth="11.5703125" defaultRowHeight="15"/>
  <cols>
    <col min="1" max="1" width="65.7109375" style="164" customWidth="1"/>
    <col min="2" max="2" width="12.85546875" style="164" customWidth="1"/>
    <col min="3" max="3" width="32" style="164" customWidth="1"/>
    <col min="4" max="4" width="16.42578125" style="164" customWidth="1"/>
    <col min="5" max="16384" width="11.5703125" style="164"/>
  </cols>
  <sheetData>
    <row r="1" spans="1:4" ht="14.45" customHeight="1" thickTop="1">
      <c r="A1" s="641" t="str">
        <f>'[129]PRESUPUESTO GENERAL'!E2</f>
        <v>PRESUPUESTO OPTIMIZACIÓN SISTEMA DE ACUEDUCTO EL AMARILLAL VEREDA CHORRO BLANCO BAJO SECTOR EL CASADERO  ALTERNATIVA N°1</v>
      </c>
      <c r="B1" s="642"/>
      <c r="C1" s="642"/>
      <c r="D1" s="643"/>
    </row>
    <row r="2" spans="1:4" ht="16.5" customHeight="1">
      <c r="A2" s="644"/>
      <c r="B2" s="645"/>
      <c r="C2" s="645"/>
      <c r="D2" s="646"/>
    </row>
    <row r="3" spans="1:4" ht="16.5" customHeight="1" thickBot="1">
      <c r="A3" s="647"/>
      <c r="B3" s="648"/>
      <c r="C3" s="648"/>
      <c r="D3" s="649"/>
    </row>
    <row r="4" spans="1:4" ht="18" thickTop="1" thickBot="1">
      <c r="A4" s="260" t="s">
        <v>132</v>
      </c>
      <c r="B4" s="260" t="s">
        <v>9</v>
      </c>
      <c r="C4" s="260" t="s">
        <v>165</v>
      </c>
      <c r="D4" s="260" t="s">
        <v>166</v>
      </c>
    </row>
    <row r="5" spans="1:4" ht="18" thickTop="1" thickBot="1">
      <c r="A5" s="261" t="s">
        <v>167</v>
      </c>
      <c r="B5" s="262" t="s">
        <v>139</v>
      </c>
      <c r="C5" s="165">
        <v>40200</v>
      </c>
      <c r="D5" s="262" t="s">
        <v>194</v>
      </c>
    </row>
    <row r="6" spans="1:4" ht="18" thickTop="1" thickBot="1">
      <c r="A6" s="261" t="s">
        <v>168</v>
      </c>
      <c r="B6" s="262" t="s">
        <v>139</v>
      </c>
      <c r="C6" s="165">
        <v>100925</v>
      </c>
      <c r="D6" s="262" t="s">
        <v>194</v>
      </c>
    </row>
    <row r="7" spans="1:4" ht="18" thickTop="1" thickBot="1">
      <c r="A7" s="263" t="s">
        <v>369</v>
      </c>
      <c r="B7" s="264" t="s">
        <v>9</v>
      </c>
      <c r="C7" s="265">
        <f>'COTIZACIONES '!F8</f>
        <v>104571.66666666667</v>
      </c>
      <c r="D7" s="262" t="s">
        <v>171</v>
      </c>
    </row>
    <row r="8" spans="1:4" ht="18" thickTop="1" thickBot="1">
      <c r="A8" s="263" t="s">
        <v>209</v>
      </c>
      <c r="B8" s="264" t="s">
        <v>9</v>
      </c>
      <c r="C8" s="265">
        <f>'COTIZACIONES '!F7</f>
        <v>840643.33333333337</v>
      </c>
      <c r="D8" s="262" t="s">
        <v>171</v>
      </c>
    </row>
    <row r="9" spans="1:4" ht="18" thickTop="1" thickBot="1">
      <c r="A9" s="266" t="s">
        <v>196</v>
      </c>
      <c r="B9" s="262" t="s">
        <v>7</v>
      </c>
      <c r="C9" s="165">
        <v>17011</v>
      </c>
      <c r="D9" s="262" t="s">
        <v>194</v>
      </c>
    </row>
    <row r="10" spans="1:4" ht="18" thickTop="1" thickBot="1">
      <c r="A10" s="266" t="s">
        <v>197</v>
      </c>
      <c r="B10" s="262" t="s">
        <v>7</v>
      </c>
      <c r="C10" s="165">
        <v>34400</v>
      </c>
      <c r="D10" s="262" t="s">
        <v>194</v>
      </c>
    </row>
    <row r="11" spans="1:4" ht="18" thickTop="1" thickBot="1">
      <c r="A11" s="266" t="s">
        <v>135</v>
      </c>
      <c r="B11" s="262" t="s">
        <v>9</v>
      </c>
      <c r="C11" s="165">
        <f>'COTIZACIONES '!F4</f>
        <v>780279.82666666654</v>
      </c>
      <c r="D11" s="262" t="s">
        <v>171</v>
      </c>
    </row>
    <row r="12" spans="1:4" ht="18" thickTop="1" thickBot="1">
      <c r="A12" s="266" t="s">
        <v>136</v>
      </c>
      <c r="B12" s="262" t="s">
        <v>9</v>
      </c>
      <c r="C12" s="165">
        <f>'COTIZACIONES '!F5</f>
        <v>936604.97000000009</v>
      </c>
      <c r="D12" s="262" t="s">
        <v>171</v>
      </c>
    </row>
    <row r="13" spans="1:4" ht="18" thickTop="1" thickBot="1">
      <c r="A13" s="261" t="s">
        <v>137</v>
      </c>
      <c r="B13" s="262" t="s">
        <v>9</v>
      </c>
      <c r="C13" s="165">
        <f>'COTIZACIONES '!F6</f>
        <v>681010.8866666666</v>
      </c>
      <c r="D13" s="262" t="s">
        <v>171</v>
      </c>
    </row>
    <row r="14" spans="1:4" ht="18" thickTop="1" thickBot="1">
      <c r="A14" s="261" t="s">
        <v>209</v>
      </c>
      <c r="B14" s="262" t="s">
        <v>9</v>
      </c>
      <c r="C14" s="165">
        <f>'COTIZACIONES '!F7</f>
        <v>840643.33333333337</v>
      </c>
      <c r="D14" s="262" t="s">
        <v>171</v>
      </c>
    </row>
    <row r="15" spans="1:4" ht="18" thickTop="1" thickBot="1">
      <c r="A15" s="267" t="s">
        <v>138</v>
      </c>
      <c r="B15" s="262" t="s">
        <v>13</v>
      </c>
      <c r="C15" s="165">
        <f>'COTIZACIONES '!F9</f>
        <v>88205.328576388885</v>
      </c>
      <c r="D15" s="262" t="s">
        <v>171</v>
      </c>
    </row>
    <row r="16" spans="1:4" ht="18" thickTop="1" thickBot="1">
      <c r="A16" s="267" t="s">
        <v>140</v>
      </c>
      <c r="B16" s="262" t="s">
        <v>9</v>
      </c>
      <c r="C16" s="165">
        <f>'COTIZACIONES '!F10</f>
        <v>13530</v>
      </c>
      <c r="D16" s="262" t="s">
        <v>171</v>
      </c>
    </row>
    <row r="17" spans="1:4" ht="18" thickTop="1" thickBot="1">
      <c r="A17" s="266" t="s">
        <v>141</v>
      </c>
      <c r="B17" s="262" t="s">
        <v>9</v>
      </c>
      <c r="C17" s="165">
        <f>'COTIZACIONES '!F11</f>
        <v>40579.725999999995</v>
      </c>
      <c r="D17" s="262" t="s">
        <v>171</v>
      </c>
    </row>
    <row r="18" spans="1:4" ht="18" thickTop="1" thickBot="1">
      <c r="A18" s="266" t="s">
        <v>142</v>
      </c>
      <c r="B18" s="262" t="s">
        <v>9</v>
      </c>
      <c r="C18" s="165">
        <f>'COTIZACIONES '!F12</f>
        <v>55756.006666666661</v>
      </c>
      <c r="D18" s="262" t="s">
        <v>171</v>
      </c>
    </row>
    <row r="19" spans="1:4" ht="18" thickTop="1" thickBot="1">
      <c r="A19" s="268" t="s">
        <v>172</v>
      </c>
      <c r="B19" s="262" t="s">
        <v>9</v>
      </c>
      <c r="C19" s="165">
        <f>'COTIZACIONES '!F13</f>
        <v>39102</v>
      </c>
      <c r="D19" s="262" t="s">
        <v>171</v>
      </c>
    </row>
    <row r="20" spans="1:4" ht="18" thickTop="1" thickBot="1">
      <c r="A20" s="268" t="s">
        <v>173</v>
      </c>
      <c r="B20" s="262" t="s">
        <v>9</v>
      </c>
      <c r="C20" s="165">
        <f>'COTIZACIONES '!F14</f>
        <v>42685.696666666663</v>
      </c>
      <c r="D20" s="262" t="s">
        <v>171</v>
      </c>
    </row>
    <row r="21" spans="1:4" ht="18" thickTop="1" thickBot="1">
      <c r="A21" s="269" t="s">
        <v>174</v>
      </c>
      <c r="B21" s="262" t="s">
        <v>9</v>
      </c>
      <c r="C21" s="165">
        <f>'COTIZACIONES '!F15</f>
        <v>41053.81</v>
      </c>
      <c r="D21" s="262" t="s">
        <v>171</v>
      </c>
    </row>
    <row r="22" spans="1:4" ht="18" hidden="1" thickTop="1" thickBot="1">
      <c r="A22" s="268" t="s">
        <v>175</v>
      </c>
      <c r="B22" s="262" t="s">
        <v>9</v>
      </c>
      <c r="C22" s="165" t="e">
        <f>'[129]COTIZACIONES '!R30</f>
        <v>#DIV/0!</v>
      </c>
      <c r="D22" s="262" t="s">
        <v>171</v>
      </c>
    </row>
    <row r="23" spans="1:4" ht="18" hidden="1" thickTop="1" thickBot="1">
      <c r="A23" s="268" t="s">
        <v>176</v>
      </c>
      <c r="B23" s="262" t="s">
        <v>9</v>
      </c>
      <c r="C23" s="165" t="e">
        <f>'[129]COTIZACIONES '!R31</f>
        <v>#DIV/0!</v>
      </c>
      <c r="D23" s="262" t="s">
        <v>171</v>
      </c>
    </row>
    <row r="24" spans="1:4" ht="18" thickTop="1" thickBot="1">
      <c r="A24" s="268" t="s">
        <v>177</v>
      </c>
      <c r="B24" s="262" t="s">
        <v>9</v>
      </c>
      <c r="C24" s="165">
        <f>'COTIZACIONES '!F16</f>
        <v>40419.54</v>
      </c>
      <c r="D24" s="262" t="s">
        <v>171</v>
      </c>
    </row>
    <row r="25" spans="1:4" ht="18" thickTop="1" thickBot="1">
      <c r="A25" s="268" t="s">
        <v>178</v>
      </c>
      <c r="B25" s="262" t="s">
        <v>9</v>
      </c>
      <c r="C25" s="165">
        <f>'COTIZACIONES '!F17</f>
        <v>29546.51</v>
      </c>
      <c r="D25" s="262" t="s">
        <v>171</v>
      </c>
    </row>
    <row r="26" spans="1:4" ht="18" thickTop="1" thickBot="1">
      <c r="A26" s="268" t="s">
        <v>179</v>
      </c>
      <c r="B26" s="262" t="s">
        <v>9</v>
      </c>
      <c r="C26" s="165">
        <f>'COTIZACIONES '!F18</f>
        <v>26775.396666666667</v>
      </c>
      <c r="D26" s="262" t="s">
        <v>171</v>
      </c>
    </row>
    <row r="27" spans="1:4" ht="18" thickTop="1" thickBot="1">
      <c r="A27" s="268" t="s">
        <v>180</v>
      </c>
      <c r="B27" s="262" t="s">
        <v>9</v>
      </c>
      <c r="C27" s="165">
        <f>'COTIZACIONES '!F19</f>
        <v>38154.730000000003</v>
      </c>
      <c r="D27" s="262" t="s">
        <v>171</v>
      </c>
    </row>
    <row r="28" spans="1:4" ht="18" thickTop="1" thickBot="1">
      <c r="A28" s="268" t="s">
        <v>181</v>
      </c>
      <c r="B28" s="262" t="s">
        <v>9</v>
      </c>
      <c r="C28" s="165">
        <f>'COTIZACIONES '!F20</f>
        <v>13801.726666666664</v>
      </c>
      <c r="D28" s="262" t="s">
        <v>171</v>
      </c>
    </row>
    <row r="29" spans="1:4" ht="18" thickTop="1" thickBot="1">
      <c r="A29" s="270" t="s">
        <v>291</v>
      </c>
      <c r="B29" s="262" t="s">
        <v>9</v>
      </c>
      <c r="C29" s="165">
        <f>'COTIZACIONES '!F11</f>
        <v>40579.725999999995</v>
      </c>
      <c r="D29" s="262" t="s">
        <v>171</v>
      </c>
    </row>
    <row r="30" spans="1:4" ht="18" thickTop="1" thickBot="1">
      <c r="A30" s="268" t="s">
        <v>183</v>
      </c>
      <c r="B30" s="262" t="s">
        <v>9</v>
      </c>
      <c r="C30" s="165">
        <f>'COTIZACIONES '!F21</f>
        <v>131987.28</v>
      </c>
      <c r="D30" s="262" t="s">
        <v>171</v>
      </c>
    </row>
    <row r="31" spans="1:4" ht="18" thickTop="1" thickBot="1">
      <c r="A31" s="268" t="s">
        <v>184</v>
      </c>
      <c r="B31" s="262" t="s">
        <v>9</v>
      </c>
      <c r="C31" s="165">
        <f>'COTIZACIONES '!F22</f>
        <v>383599.27666666661</v>
      </c>
      <c r="D31" s="262" t="s">
        <v>171</v>
      </c>
    </row>
    <row r="32" spans="1:4" ht="18" thickTop="1" thickBot="1">
      <c r="A32" s="268" t="s">
        <v>185</v>
      </c>
      <c r="B32" s="262" t="s">
        <v>9</v>
      </c>
      <c r="C32" s="165">
        <f>'COTIZACIONES '!F23</f>
        <v>321067.15666666668</v>
      </c>
      <c r="D32" s="262" t="s">
        <v>171</v>
      </c>
    </row>
    <row r="33" spans="1:4" ht="18" thickTop="1" thickBot="1">
      <c r="A33" s="271" t="s">
        <v>221</v>
      </c>
      <c r="B33" s="262" t="s">
        <v>9</v>
      </c>
      <c r="C33" s="165">
        <f>'COTIZACIONES '!F24</f>
        <v>14903.213333333333</v>
      </c>
      <c r="D33" s="262" t="s">
        <v>171</v>
      </c>
    </row>
    <row r="34" spans="1:4" ht="18" thickTop="1" thickBot="1">
      <c r="A34" s="268" t="s">
        <v>186</v>
      </c>
      <c r="B34" s="262" t="s">
        <v>9</v>
      </c>
      <c r="C34" s="165">
        <f>'COTIZACIONES '!F25</f>
        <v>13385.340000000002</v>
      </c>
      <c r="D34" s="262" t="s">
        <v>171</v>
      </c>
    </row>
    <row r="35" spans="1:4" ht="18" thickTop="1" thickBot="1">
      <c r="A35" s="268" t="s">
        <v>187</v>
      </c>
      <c r="B35" s="262" t="s">
        <v>9</v>
      </c>
      <c r="C35" s="165">
        <f>'COTIZACIONES '!F26</f>
        <v>6525.8133333333326</v>
      </c>
      <c r="D35" s="262" t="s">
        <v>171</v>
      </c>
    </row>
    <row r="36" spans="1:4" ht="18" thickTop="1" thickBot="1">
      <c r="A36" s="268" t="s">
        <v>188</v>
      </c>
      <c r="B36" s="262" t="s">
        <v>9</v>
      </c>
      <c r="C36" s="165">
        <f>'COTIZACIONES '!F27</f>
        <v>5435.166666666667</v>
      </c>
      <c r="D36" s="262" t="s">
        <v>171</v>
      </c>
    </row>
    <row r="37" spans="1:4" ht="18" thickTop="1" thickBot="1">
      <c r="A37" s="268" t="s">
        <v>189</v>
      </c>
      <c r="B37" s="262" t="s">
        <v>9</v>
      </c>
      <c r="C37" s="165">
        <f>'COTIZACIONES '!F28</f>
        <v>18582.246666666666</v>
      </c>
      <c r="D37" s="262" t="s">
        <v>171</v>
      </c>
    </row>
    <row r="38" spans="1:4" ht="18" thickTop="1" thickBot="1">
      <c r="A38" s="268" t="s">
        <v>190</v>
      </c>
      <c r="B38" s="262" t="s">
        <v>9</v>
      </c>
      <c r="C38" s="165">
        <f>'COTIZACIONES '!F29</f>
        <v>18610.41</v>
      </c>
      <c r="D38" s="262" t="s">
        <v>171</v>
      </c>
    </row>
    <row r="39" spans="1:4" ht="18" thickTop="1" thickBot="1">
      <c r="A39" s="268" t="s">
        <v>191</v>
      </c>
      <c r="B39" s="262" t="s">
        <v>9</v>
      </c>
      <c r="C39" s="165">
        <f>'COTIZACIONES '!F30</f>
        <v>23895.646666666667</v>
      </c>
      <c r="D39" s="262" t="s">
        <v>171</v>
      </c>
    </row>
    <row r="40" spans="1:4" ht="18" thickTop="1" thickBot="1">
      <c r="A40" s="270" t="s">
        <v>284</v>
      </c>
      <c r="B40" s="262" t="s">
        <v>9</v>
      </c>
      <c r="C40" s="165">
        <v>29430.799999999999</v>
      </c>
      <c r="D40" s="262" t="s">
        <v>194</v>
      </c>
    </row>
    <row r="41" spans="1:4" ht="18" thickTop="1" thickBot="1">
      <c r="A41" s="272" t="s">
        <v>285</v>
      </c>
      <c r="B41" s="262" t="s">
        <v>7</v>
      </c>
      <c r="C41" s="165">
        <v>3250</v>
      </c>
      <c r="D41" s="262" t="s">
        <v>194</v>
      </c>
    </row>
    <row r="42" spans="1:4" ht="18" thickTop="1" thickBot="1">
      <c r="A42" s="268" t="s">
        <v>193</v>
      </c>
      <c r="B42" s="262" t="s">
        <v>9</v>
      </c>
      <c r="C42" s="165">
        <f>'COTIZACIONES '!F31</f>
        <v>7235.5966666666673</v>
      </c>
      <c r="D42" s="262" t="s">
        <v>171</v>
      </c>
    </row>
    <row r="43" spans="1:4" ht="18" thickTop="1" thickBot="1">
      <c r="A43" s="268" t="s">
        <v>156</v>
      </c>
      <c r="B43" s="262" t="s">
        <v>7</v>
      </c>
      <c r="C43" s="165">
        <f>'COTIZACIONES '!F32</f>
        <v>41253.810555555559</v>
      </c>
      <c r="D43" s="262" t="s">
        <v>171</v>
      </c>
    </row>
    <row r="44" spans="1:4" ht="18" thickTop="1" thickBot="1">
      <c r="A44" s="268" t="s">
        <v>157</v>
      </c>
      <c r="B44" s="262" t="s">
        <v>9</v>
      </c>
      <c r="C44" s="165">
        <f>'COTIZACIONES '!F33</f>
        <v>6937.0466666666662</v>
      </c>
      <c r="D44" s="262" t="s">
        <v>171</v>
      </c>
    </row>
    <row r="45" spans="1:4" ht="18" thickTop="1" thickBot="1">
      <c r="A45" s="268" t="s">
        <v>158</v>
      </c>
      <c r="B45" s="262" t="s">
        <v>9</v>
      </c>
      <c r="C45" s="165">
        <f>'COTIZACIONES '!F34</f>
        <v>4708.8266666666668</v>
      </c>
      <c r="D45" s="262" t="s">
        <v>171</v>
      </c>
    </row>
    <row r="46" spans="1:4" ht="18" thickTop="1" thickBot="1">
      <c r="A46" s="268" t="s">
        <v>159</v>
      </c>
      <c r="B46" s="262" t="s">
        <v>9</v>
      </c>
      <c r="C46" s="165">
        <f>'COTIZACIONES '!F35</f>
        <v>6617.6866666666656</v>
      </c>
      <c r="D46" s="262" t="s">
        <v>171</v>
      </c>
    </row>
    <row r="47" spans="1:4" ht="18" thickTop="1" thickBot="1">
      <c r="A47" s="268" t="s">
        <v>160</v>
      </c>
      <c r="B47" s="262" t="s">
        <v>9</v>
      </c>
      <c r="C47" s="165">
        <f>'COTIZACIONES '!F36</f>
        <v>4882.57</v>
      </c>
      <c r="D47" s="262" t="s">
        <v>171</v>
      </c>
    </row>
    <row r="48" spans="1:4" ht="18" thickTop="1" thickBot="1">
      <c r="A48" s="268" t="s">
        <v>161</v>
      </c>
      <c r="B48" s="262" t="s">
        <v>9</v>
      </c>
      <c r="C48" s="165">
        <f>'COTIZACIONES '!F37</f>
        <v>11995.596666666666</v>
      </c>
      <c r="D48" s="262" t="s">
        <v>171</v>
      </c>
    </row>
    <row r="49" spans="1:4" ht="18" thickTop="1" thickBot="1">
      <c r="A49" s="273" t="s">
        <v>234</v>
      </c>
      <c r="B49" s="262" t="s">
        <v>83</v>
      </c>
      <c r="C49" s="165">
        <f>'COTIZACIONES '!F38</f>
        <v>71893.333333333328</v>
      </c>
      <c r="D49" s="262" t="s">
        <v>171</v>
      </c>
    </row>
    <row r="50" spans="1:4" ht="15.75" thickTop="1"/>
  </sheetData>
  <mergeCells count="1">
    <mergeCell ref="A1:D3"/>
  </mergeCells>
  <phoneticPr fontId="96" type="noConversion"/>
  <pageMargins left="0.7" right="0.7" top="0.75" bottom="0.75" header="0" footer="0"/>
  <pageSetup scale="63" orientation="portrait" r:id="rId1"/>
  <colBreaks count="1" manualBreakCount="1">
    <brk id="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EI195"/>
  <sheetViews>
    <sheetView zoomScale="55" zoomScaleNormal="55" workbookViewId="0">
      <selection activeCell="J44" sqref="J44"/>
    </sheetView>
  </sheetViews>
  <sheetFormatPr baseColWidth="10" defaultColWidth="11.5703125" defaultRowHeight="15"/>
  <cols>
    <col min="1" max="1" width="58" style="149" bestFit="1" customWidth="1"/>
    <col min="2" max="2" width="6.5703125" style="149" bestFit="1" customWidth="1"/>
    <col min="3" max="3" width="16" style="149" customWidth="1"/>
    <col min="4" max="4" width="16.140625" style="149" customWidth="1"/>
    <col min="5" max="5" width="14" style="149" customWidth="1"/>
    <col min="6" max="6" width="16.28515625" style="149" customWidth="1"/>
    <col min="7" max="7" width="16.7109375" style="149" customWidth="1"/>
    <col min="8" max="16384" width="11.5703125" style="149"/>
  </cols>
  <sheetData>
    <row r="1" spans="1:137" ht="20.25" customHeight="1">
      <c r="A1" s="651" t="s">
        <v>131</v>
      </c>
      <c r="B1" s="651"/>
      <c r="C1" s="651"/>
      <c r="D1" s="651"/>
      <c r="E1" s="651"/>
      <c r="F1" s="651"/>
      <c r="G1" s="651"/>
      <c r="H1" s="148"/>
    </row>
    <row r="2" spans="1:137" ht="15.75" customHeight="1">
      <c r="A2" s="651"/>
      <c r="B2" s="651"/>
      <c r="C2" s="651"/>
      <c r="D2" s="651"/>
      <c r="E2" s="651"/>
      <c r="F2" s="651"/>
      <c r="G2" s="651"/>
    </row>
    <row r="3" spans="1:137" ht="35.25" customHeight="1" thickBot="1">
      <c r="A3" s="150" t="s">
        <v>132</v>
      </c>
      <c r="B3" s="150" t="s">
        <v>9</v>
      </c>
      <c r="C3" s="150" t="s">
        <v>164</v>
      </c>
      <c r="D3" s="150" t="s">
        <v>162</v>
      </c>
      <c r="E3" s="150" t="s">
        <v>163</v>
      </c>
      <c r="F3" s="150" t="s">
        <v>133</v>
      </c>
      <c r="G3" s="150" t="s">
        <v>134</v>
      </c>
      <c r="P3" s="650"/>
      <c r="Q3" s="650"/>
      <c r="R3" s="650"/>
      <c r="S3" s="650"/>
      <c r="T3" s="650"/>
      <c r="U3" s="650"/>
      <c r="V3" s="650"/>
      <c r="W3" s="650"/>
      <c r="X3" s="650"/>
      <c r="Y3" s="650"/>
      <c r="Z3" s="650"/>
      <c r="AA3" s="650"/>
      <c r="AB3" s="650"/>
      <c r="AC3" s="650"/>
      <c r="AD3" s="650"/>
      <c r="AE3" s="650"/>
      <c r="AF3" s="650"/>
      <c r="AG3" s="650"/>
      <c r="AH3" s="650"/>
      <c r="AI3" s="650"/>
      <c r="AJ3" s="650"/>
      <c r="AK3" s="650"/>
      <c r="AL3" s="650"/>
      <c r="AM3" s="650"/>
      <c r="AN3" s="650"/>
      <c r="AO3" s="650"/>
      <c r="AP3" s="650"/>
      <c r="AQ3" s="650"/>
      <c r="AR3" s="650"/>
      <c r="AS3" s="650"/>
      <c r="AT3" s="650"/>
      <c r="AU3" s="650"/>
      <c r="AV3" s="650"/>
      <c r="AW3" s="650"/>
      <c r="BI3" s="650"/>
      <c r="BJ3" s="650"/>
      <c r="BK3" s="650"/>
      <c r="BL3" s="650"/>
      <c r="BM3" s="650"/>
      <c r="BN3" s="650"/>
      <c r="BO3" s="650"/>
      <c r="BP3" s="650"/>
      <c r="BQ3" s="650"/>
      <c r="BR3" s="650"/>
      <c r="BS3" s="650"/>
      <c r="BT3" s="650"/>
      <c r="BU3" s="650"/>
      <c r="BV3" s="650"/>
      <c r="BW3" s="650"/>
      <c r="BX3" s="650"/>
      <c r="BY3" s="650"/>
      <c r="BZ3" s="650"/>
      <c r="CA3" s="650"/>
      <c r="CB3" s="650"/>
      <c r="CC3" s="650"/>
      <c r="CD3" s="650"/>
      <c r="CE3" s="650"/>
      <c r="CF3" s="650"/>
      <c r="CG3" s="650"/>
      <c r="CH3" s="650"/>
      <c r="CI3" s="650"/>
      <c r="CJ3" s="650"/>
      <c r="CK3" s="650"/>
      <c r="CL3" s="650"/>
      <c r="CM3" s="650"/>
      <c r="CN3" s="650"/>
      <c r="CO3" s="650"/>
      <c r="CP3" s="650"/>
      <c r="CX3" s="650"/>
      <c r="CY3" s="650"/>
      <c r="CZ3" s="650"/>
      <c r="DA3" s="650"/>
      <c r="DB3" s="650"/>
      <c r="DC3" s="650"/>
      <c r="DD3" s="650"/>
      <c r="DE3" s="650"/>
      <c r="DF3" s="650"/>
      <c r="DG3" s="650"/>
      <c r="DH3" s="650"/>
      <c r="DI3" s="650"/>
      <c r="DJ3" s="650"/>
      <c r="DK3" s="650"/>
      <c r="DL3" s="650"/>
      <c r="DM3" s="650"/>
      <c r="DN3" s="650"/>
      <c r="DO3" s="650"/>
      <c r="DP3" s="650"/>
      <c r="DQ3" s="650"/>
      <c r="DR3" s="650"/>
      <c r="DS3" s="650"/>
      <c r="DT3" s="650"/>
      <c r="DU3" s="650"/>
      <c r="DV3" s="650"/>
      <c r="DW3" s="650"/>
      <c r="DX3" s="650"/>
      <c r="DY3" s="650"/>
      <c r="DZ3" s="650"/>
      <c r="EA3" s="650"/>
      <c r="EB3" s="650"/>
      <c r="EC3" s="650"/>
      <c r="ED3" s="650"/>
      <c r="EE3" s="650"/>
    </row>
    <row r="4" spans="1:137" ht="18" thickTop="1" thickBot="1">
      <c r="A4" s="155" t="s">
        <v>135</v>
      </c>
      <c r="B4" s="156" t="s">
        <v>9</v>
      </c>
      <c r="C4" s="153">
        <f>517789*1.19</f>
        <v>616168.90999999992</v>
      </c>
      <c r="D4" s="153">
        <f>1004003*1.19</f>
        <v>1194763.5699999998</v>
      </c>
      <c r="E4" s="153">
        <f>445300*1.19</f>
        <v>529907</v>
      </c>
      <c r="F4" s="252">
        <f t="shared" ref="F4:F38" si="0">AVERAGE(C4:E4)</f>
        <v>780279.82666666654</v>
      </c>
      <c r="G4" s="154">
        <f t="shared" ref="G4:G18" si="1">COUNT(C4:E4)</f>
        <v>3</v>
      </c>
      <c r="H4" s="246"/>
    </row>
    <row r="5" spans="1:137" ht="16.149999999999999" customHeight="1" thickTop="1" thickBot="1">
      <c r="A5" s="155" t="s">
        <v>136</v>
      </c>
      <c r="B5" s="156" t="s">
        <v>9</v>
      </c>
      <c r="C5" s="153">
        <f>595460*1.19</f>
        <v>708597.4</v>
      </c>
      <c r="D5" s="153">
        <f>616427*1.19</f>
        <v>733548.13</v>
      </c>
      <c r="E5" s="153">
        <f>1149302*1.19</f>
        <v>1367669.38</v>
      </c>
      <c r="F5" s="252">
        <f t="shared" si="0"/>
        <v>936604.97000000009</v>
      </c>
      <c r="G5" s="154">
        <f t="shared" si="1"/>
        <v>3</v>
      </c>
      <c r="H5" s="246"/>
    </row>
    <row r="6" spans="1:137" ht="27.6" customHeight="1" thickTop="1" thickBot="1">
      <c r="A6" s="157" t="s">
        <v>137</v>
      </c>
      <c r="B6" s="156" t="s">
        <v>9</v>
      </c>
      <c r="C6" s="153">
        <v>686297</v>
      </c>
      <c r="D6" s="153">
        <f>588962*1.19</f>
        <v>700864.77999999991</v>
      </c>
      <c r="E6" s="153">
        <f>551152*1.19</f>
        <v>655870.88</v>
      </c>
      <c r="F6" s="252">
        <f t="shared" si="0"/>
        <v>681010.8866666666</v>
      </c>
      <c r="G6" s="154">
        <f t="shared" si="1"/>
        <v>3</v>
      </c>
      <c r="H6" s="246"/>
    </row>
    <row r="7" spans="1:137" ht="33" customHeight="1" thickTop="1" thickBot="1">
      <c r="A7" s="157" t="s">
        <v>209</v>
      </c>
      <c r="B7" s="156" t="s">
        <v>9</v>
      </c>
      <c r="C7" s="153">
        <f>783020</f>
        <v>783020</v>
      </c>
      <c r="D7" s="153">
        <v>919000</v>
      </c>
      <c r="E7" s="153">
        <f>689000*1.19</f>
        <v>819910</v>
      </c>
      <c r="F7" s="252">
        <f t="shared" si="0"/>
        <v>840643.33333333337</v>
      </c>
      <c r="G7" s="154">
        <f t="shared" si="1"/>
        <v>3</v>
      </c>
      <c r="H7" s="246"/>
    </row>
    <row r="8" spans="1:137" ht="33" customHeight="1" thickTop="1" thickBot="1">
      <c r="A8" s="177" t="s">
        <v>369</v>
      </c>
      <c r="B8" s="156" t="s">
        <v>9</v>
      </c>
      <c r="C8" s="153">
        <v>134900</v>
      </c>
      <c r="D8" s="153">
        <v>89990</v>
      </c>
      <c r="E8" s="153">
        <v>88825</v>
      </c>
      <c r="F8" s="252">
        <f t="shared" si="0"/>
        <v>104571.66666666667</v>
      </c>
      <c r="G8" s="154">
        <f t="shared" si="1"/>
        <v>3</v>
      </c>
      <c r="H8" s="246"/>
    </row>
    <row r="9" spans="1:137" ht="17.45" customHeight="1" thickTop="1" thickBot="1">
      <c r="A9" s="158" t="s">
        <v>138</v>
      </c>
      <c r="B9" s="156" t="s">
        <v>13</v>
      </c>
      <c r="C9" s="153">
        <f>2999000/30</f>
        <v>99966.666666666672</v>
      </c>
      <c r="D9" s="153">
        <f>2916005.21/32</f>
        <v>91125.162812499999</v>
      </c>
      <c r="E9" s="153">
        <f>2352773/32</f>
        <v>73524.15625</v>
      </c>
      <c r="F9" s="252">
        <f t="shared" si="0"/>
        <v>88205.328576388885</v>
      </c>
      <c r="G9" s="154">
        <f t="shared" si="1"/>
        <v>3</v>
      </c>
      <c r="H9" s="246"/>
      <c r="DW9"/>
    </row>
    <row r="10" spans="1:137" ht="17.45" customHeight="1" thickTop="1" thickBot="1">
      <c r="A10" s="158" t="s">
        <v>140</v>
      </c>
      <c r="B10" s="152" t="s">
        <v>9</v>
      </c>
      <c r="C10" s="153">
        <v>18900</v>
      </c>
      <c r="D10" s="153">
        <v>13100</v>
      </c>
      <c r="E10" s="153">
        <v>8590</v>
      </c>
      <c r="F10" s="252">
        <f t="shared" si="0"/>
        <v>13530</v>
      </c>
      <c r="G10" s="154">
        <f t="shared" si="1"/>
        <v>3</v>
      </c>
      <c r="H10" s="246"/>
    </row>
    <row r="11" spans="1:137" ht="18" thickTop="1" thickBot="1">
      <c r="A11" s="151" t="s">
        <v>141</v>
      </c>
      <c r="B11" s="152" t="s">
        <v>9</v>
      </c>
      <c r="C11" s="153">
        <f>30986*1.19</f>
        <v>36873.339999999997</v>
      </c>
      <c r="D11" s="153">
        <f>37240.2*1.19</f>
        <v>44315.837999999996</v>
      </c>
      <c r="E11" s="153">
        <v>40550</v>
      </c>
      <c r="F11" s="252">
        <f t="shared" si="0"/>
        <v>40579.725999999995</v>
      </c>
      <c r="G11" s="154">
        <f t="shared" si="1"/>
        <v>3</v>
      </c>
      <c r="H11" s="246"/>
    </row>
    <row r="12" spans="1:137" ht="18" thickTop="1" thickBot="1">
      <c r="A12" s="151" t="s">
        <v>142</v>
      </c>
      <c r="B12" s="152" t="s">
        <v>9</v>
      </c>
      <c r="C12" s="153">
        <f>49033*1.19</f>
        <v>58349.27</v>
      </c>
      <c r="D12" s="153">
        <f>44625*1.19</f>
        <v>53103.75</v>
      </c>
      <c r="E12" s="153">
        <v>55815</v>
      </c>
      <c r="F12" s="252">
        <f t="shared" si="0"/>
        <v>55756.006666666661</v>
      </c>
      <c r="G12" s="154">
        <f t="shared" si="1"/>
        <v>3</v>
      </c>
      <c r="H12" s="246"/>
    </row>
    <row r="13" spans="1:137" ht="18" thickTop="1" thickBot="1">
      <c r="A13" s="248" t="s">
        <v>143</v>
      </c>
      <c r="B13" s="152" t="s">
        <v>9</v>
      </c>
      <c r="C13" s="162">
        <v>33438</v>
      </c>
      <c r="D13" s="160">
        <v>50310</v>
      </c>
      <c r="E13" s="160">
        <f>28200*1.19</f>
        <v>33558</v>
      </c>
      <c r="F13" s="252">
        <f t="shared" si="0"/>
        <v>39102</v>
      </c>
      <c r="G13" s="154">
        <f t="shared" si="1"/>
        <v>3</v>
      </c>
      <c r="H13" s="246"/>
    </row>
    <row r="14" spans="1:137" ht="37.5" thickTop="1" thickBot="1">
      <c r="A14" s="249" t="s">
        <v>682</v>
      </c>
      <c r="B14" s="152" t="s">
        <v>9</v>
      </c>
      <c r="C14" s="162">
        <f>34541*1.19</f>
        <v>41103.79</v>
      </c>
      <c r="D14" s="162">
        <f>40535*1.19</f>
        <v>48236.65</v>
      </c>
      <c r="E14" s="160">
        <f>32535*1.19</f>
        <v>38716.65</v>
      </c>
      <c r="F14" s="252">
        <f t="shared" si="0"/>
        <v>42685.696666666663</v>
      </c>
      <c r="G14" s="154">
        <f t="shared" si="1"/>
        <v>3</v>
      </c>
      <c r="H14" s="246"/>
      <c r="BJ14" s="650"/>
      <c r="BK14" s="650"/>
      <c r="BL14" s="650"/>
      <c r="BM14" s="650"/>
      <c r="BN14" s="650"/>
      <c r="BO14" s="650"/>
      <c r="BP14" s="650"/>
      <c r="BQ14" s="650"/>
      <c r="BR14" s="650"/>
      <c r="BS14" s="650"/>
      <c r="BT14" s="650"/>
      <c r="BU14" s="650"/>
      <c r="BV14" s="650"/>
      <c r="BW14" s="650"/>
      <c r="BX14" s="650"/>
      <c r="BY14" s="650"/>
      <c r="BZ14" s="650"/>
      <c r="CA14" s="650"/>
      <c r="CB14" s="650"/>
      <c r="CC14" s="650"/>
      <c r="CD14" s="650"/>
      <c r="CE14" s="650"/>
      <c r="CF14" s="650"/>
      <c r="CG14" s="650"/>
      <c r="CH14" s="650"/>
      <c r="CI14" s="650"/>
      <c r="CJ14" s="650"/>
      <c r="CK14" s="650"/>
      <c r="CL14" s="650"/>
      <c r="CM14" s="650"/>
      <c r="CN14" s="650"/>
      <c r="CO14" s="650"/>
      <c r="CP14" s="650"/>
      <c r="CQ14" s="650"/>
    </row>
    <row r="15" spans="1:137" ht="18" thickTop="1" thickBot="1">
      <c r="A15" s="248" t="s">
        <v>683</v>
      </c>
      <c r="B15" s="152" t="s">
        <v>9</v>
      </c>
      <c r="C15" s="162">
        <f>32508*1.19</f>
        <v>38684.519999999997</v>
      </c>
      <c r="D15" s="160">
        <f>40454*1.19</f>
        <v>48140.259999999995</v>
      </c>
      <c r="E15" s="160">
        <f>30535*1.19</f>
        <v>36336.65</v>
      </c>
      <c r="F15" s="252">
        <f t="shared" si="0"/>
        <v>41053.81</v>
      </c>
      <c r="G15" s="154">
        <f t="shared" si="1"/>
        <v>3</v>
      </c>
      <c r="H15" s="246"/>
    </row>
    <row r="16" spans="1:137" ht="37.5" thickTop="1" thickBot="1">
      <c r="A16" s="248" t="s">
        <v>684</v>
      </c>
      <c r="B16" s="152" t="s">
        <v>9</v>
      </c>
      <c r="C16" s="162">
        <f>52531*1.19</f>
        <v>62511.89</v>
      </c>
      <c r="D16" s="160">
        <f>27216*1.19</f>
        <v>32387.039999999997</v>
      </c>
      <c r="E16" s="160">
        <v>26359.69</v>
      </c>
      <c r="F16" s="252">
        <f t="shared" si="0"/>
        <v>40419.54</v>
      </c>
      <c r="G16" s="154">
        <f t="shared" si="1"/>
        <v>3</v>
      </c>
      <c r="H16" s="250"/>
      <c r="I16" s="247"/>
      <c r="J16" s="247"/>
      <c r="K16" s="247"/>
      <c r="CZ16" s="650"/>
      <c r="DA16" s="650"/>
      <c r="DB16" s="650"/>
      <c r="DC16" s="650"/>
      <c r="DD16" s="650"/>
      <c r="DE16" s="650"/>
      <c r="DF16" s="650"/>
      <c r="DG16" s="650"/>
      <c r="DH16" s="650"/>
      <c r="DI16" s="650"/>
      <c r="DJ16" s="650"/>
      <c r="DK16" s="650"/>
      <c r="DL16" s="650"/>
      <c r="DM16" s="650"/>
      <c r="DN16" s="650"/>
      <c r="DO16" s="650"/>
      <c r="DP16" s="650"/>
      <c r="DQ16" s="650"/>
      <c r="DR16" s="650"/>
      <c r="DS16" s="650"/>
      <c r="DT16" s="650"/>
      <c r="DU16" s="650"/>
      <c r="DV16" s="650"/>
      <c r="DW16" s="650"/>
      <c r="DX16" s="650"/>
      <c r="DY16" s="650"/>
      <c r="DZ16" s="650"/>
      <c r="EA16" s="650"/>
      <c r="EB16" s="650"/>
      <c r="EC16" s="650"/>
      <c r="ED16" s="650"/>
      <c r="EE16" s="650"/>
      <c r="EF16" s="650"/>
      <c r="EG16" s="650"/>
    </row>
    <row r="17" spans="1:94" ht="18" thickTop="1" thickBot="1">
      <c r="A17" s="248" t="s">
        <v>685</v>
      </c>
      <c r="B17" s="152" t="s">
        <v>9</v>
      </c>
      <c r="C17" s="160">
        <f>28565*1.19</f>
        <v>33992.35</v>
      </c>
      <c r="D17" s="160">
        <f>20169*1.19</f>
        <v>24001.11</v>
      </c>
      <c r="E17" s="160">
        <f>25753*1.19</f>
        <v>30646.07</v>
      </c>
      <c r="F17" s="252">
        <f t="shared" si="0"/>
        <v>29546.51</v>
      </c>
      <c r="G17" s="154">
        <f t="shared" si="1"/>
        <v>3</v>
      </c>
      <c r="H17" s="246"/>
    </row>
    <row r="18" spans="1:94" ht="37.5" thickTop="1" thickBot="1">
      <c r="A18" s="248" t="s">
        <v>686</v>
      </c>
      <c r="B18" s="152" t="s">
        <v>9</v>
      </c>
      <c r="C18" s="162">
        <f>19631*1.19</f>
        <v>23360.89</v>
      </c>
      <c r="D18" s="160">
        <f>25432*1.19</f>
        <v>30264.079999999998</v>
      </c>
      <c r="E18" s="160">
        <f>22438*1.19</f>
        <v>26701.219999999998</v>
      </c>
      <c r="F18" s="252">
        <f t="shared" si="0"/>
        <v>26775.396666666667</v>
      </c>
      <c r="G18" s="154">
        <f t="shared" si="1"/>
        <v>3</v>
      </c>
      <c r="H18" s="246"/>
      <c r="P18" s="650"/>
      <c r="Q18" s="650"/>
      <c r="R18" s="650"/>
      <c r="S18" s="650"/>
      <c r="T18" s="650"/>
      <c r="U18" s="650"/>
      <c r="V18" s="650"/>
      <c r="W18" s="650"/>
      <c r="X18" s="650"/>
      <c r="Y18" s="650"/>
      <c r="Z18" s="650"/>
      <c r="AA18" s="650"/>
      <c r="AB18" s="650"/>
      <c r="AC18" s="650"/>
      <c r="AD18" s="650"/>
      <c r="AE18" s="650"/>
      <c r="AF18" s="650"/>
      <c r="AG18" s="650"/>
      <c r="AH18" s="650"/>
      <c r="AI18" s="650"/>
      <c r="AJ18" s="650"/>
      <c r="AK18" s="650"/>
      <c r="AL18" s="650"/>
      <c r="AM18" s="650"/>
      <c r="AN18" s="650"/>
      <c r="AO18" s="650"/>
      <c r="AP18" s="650"/>
      <c r="AQ18" s="650"/>
      <c r="AR18" s="650"/>
      <c r="AS18" s="650"/>
      <c r="AT18" s="650"/>
      <c r="AU18" s="650"/>
      <c r="AV18" s="650"/>
      <c r="AW18" s="650"/>
    </row>
    <row r="19" spans="1:94" ht="18" thickTop="1" thickBot="1">
      <c r="A19" s="249" t="s">
        <v>144</v>
      </c>
      <c r="B19" s="152" t="s">
        <v>9</v>
      </c>
      <c r="C19" s="175">
        <v>33900</v>
      </c>
      <c r="D19" s="175">
        <f>46843*1.19</f>
        <v>55743.17</v>
      </c>
      <c r="E19" s="175">
        <f>20858*1.19</f>
        <v>24821.02</v>
      </c>
      <c r="F19" s="252">
        <f t="shared" si="0"/>
        <v>38154.730000000003</v>
      </c>
      <c r="G19" s="154">
        <f t="shared" ref="G19:G31" si="2">COUNT(C19:E19)</f>
        <v>3</v>
      </c>
      <c r="H19" s="246"/>
    </row>
    <row r="20" spans="1:94" ht="21.6" customHeight="1" thickTop="1" thickBot="1">
      <c r="A20" s="161" t="s">
        <v>145</v>
      </c>
      <c r="B20" s="152" t="s">
        <v>9</v>
      </c>
      <c r="C20" s="175">
        <v>12700</v>
      </c>
      <c r="D20" s="160">
        <f>13555*1.19</f>
        <v>16130.449999999999</v>
      </c>
      <c r="E20" s="160">
        <f>10567*1.19</f>
        <v>12574.73</v>
      </c>
      <c r="F20" s="252">
        <f t="shared" si="0"/>
        <v>13801.726666666664</v>
      </c>
      <c r="G20" s="154">
        <f t="shared" si="2"/>
        <v>3</v>
      </c>
      <c r="H20" s="246"/>
    </row>
    <row r="21" spans="1:94" ht="18" thickTop="1" thickBot="1">
      <c r="A21" s="249" t="s">
        <v>146</v>
      </c>
      <c r="B21" s="152" t="s">
        <v>9</v>
      </c>
      <c r="C21" s="174">
        <f>117220*1.19</f>
        <v>139491.79999999999</v>
      </c>
      <c r="D21" s="160">
        <f>102916*1.19</f>
        <v>122470.04</v>
      </c>
      <c r="E21" s="160">
        <v>134000</v>
      </c>
      <c r="F21" s="252">
        <f t="shared" si="0"/>
        <v>131987.28</v>
      </c>
      <c r="G21" s="154">
        <f t="shared" si="2"/>
        <v>3</v>
      </c>
      <c r="H21" s="246"/>
    </row>
    <row r="22" spans="1:94" ht="18" thickTop="1" thickBot="1">
      <c r="A22" s="161" t="s">
        <v>147</v>
      </c>
      <c r="B22" s="152" t="s">
        <v>9</v>
      </c>
      <c r="C22" s="175">
        <f>320900*1.19</f>
        <v>381871</v>
      </c>
      <c r="D22" s="175">
        <f>345568*1.19</f>
        <v>411225.92</v>
      </c>
      <c r="E22" s="160">
        <f>300589*1.19</f>
        <v>357700.91</v>
      </c>
      <c r="F22" s="252">
        <f t="shared" si="0"/>
        <v>383599.27666666661</v>
      </c>
      <c r="G22" s="154">
        <f t="shared" si="2"/>
        <v>3</v>
      </c>
      <c r="H22" s="246"/>
    </row>
    <row r="23" spans="1:94" ht="18" thickTop="1" thickBot="1">
      <c r="A23" s="161" t="s">
        <v>148</v>
      </c>
      <c r="B23" s="152" t="s">
        <v>9</v>
      </c>
      <c r="C23" s="175">
        <f>1.19*284913</f>
        <v>339046.47</v>
      </c>
      <c r="D23" s="160">
        <f>275600*1.19</f>
        <v>327964</v>
      </c>
      <c r="E23" s="160">
        <f>248900*1.19</f>
        <v>296191</v>
      </c>
      <c r="F23" s="252">
        <f t="shared" si="0"/>
        <v>321067.15666666668</v>
      </c>
      <c r="G23" s="154">
        <f t="shared" si="2"/>
        <v>3</v>
      </c>
      <c r="H23" s="246"/>
    </row>
    <row r="24" spans="1:94" ht="18" thickTop="1" thickBot="1">
      <c r="A24" s="161" t="s">
        <v>221</v>
      </c>
      <c r="B24" s="152" t="s">
        <v>9</v>
      </c>
      <c r="C24" s="162">
        <v>24633</v>
      </c>
      <c r="D24" s="160">
        <f>6256*1.19</f>
        <v>7444.6399999999994</v>
      </c>
      <c r="E24" s="160">
        <v>12632</v>
      </c>
      <c r="F24" s="252">
        <f t="shared" si="0"/>
        <v>14903.213333333333</v>
      </c>
      <c r="G24" s="154">
        <f t="shared" si="2"/>
        <v>3</v>
      </c>
      <c r="H24" s="246"/>
    </row>
    <row r="25" spans="1:94" ht="18" thickTop="1" thickBot="1">
      <c r="A25" s="167" t="s">
        <v>149</v>
      </c>
      <c r="B25" s="152" t="s">
        <v>9</v>
      </c>
      <c r="C25" s="162">
        <v>24919</v>
      </c>
      <c r="D25" s="160">
        <f>4958*1.19</f>
        <v>5900.0199999999995</v>
      </c>
      <c r="E25" s="160">
        <v>9337</v>
      </c>
      <c r="F25" s="252">
        <f t="shared" si="0"/>
        <v>13385.340000000002</v>
      </c>
      <c r="G25" s="154">
        <f t="shared" si="2"/>
        <v>3</v>
      </c>
      <c r="H25" s="246"/>
    </row>
    <row r="26" spans="1:94" ht="18" thickTop="1" thickBot="1">
      <c r="A26" s="182" t="s">
        <v>150</v>
      </c>
      <c r="B26" s="152" t="s">
        <v>9</v>
      </c>
      <c r="C26" s="162">
        <f>4276*1.19</f>
        <v>5088.4399999999996</v>
      </c>
      <c r="D26" s="160">
        <v>6800</v>
      </c>
      <c r="E26" s="160">
        <v>7689</v>
      </c>
      <c r="F26" s="252">
        <f t="shared" si="0"/>
        <v>6525.8133333333326</v>
      </c>
      <c r="G26" s="154">
        <f t="shared" si="2"/>
        <v>3</v>
      </c>
      <c r="H26" s="246"/>
    </row>
    <row r="27" spans="1:94" ht="18" thickTop="1" thickBot="1">
      <c r="A27" s="161" t="s">
        <v>151</v>
      </c>
      <c r="B27" s="152" t="s">
        <v>9</v>
      </c>
      <c r="C27" s="159">
        <f>3150*1.19</f>
        <v>3748.5</v>
      </c>
      <c r="D27" s="159">
        <v>5600</v>
      </c>
      <c r="E27" s="160">
        <v>6957</v>
      </c>
      <c r="F27" s="252">
        <f t="shared" si="0"/>
        <v>5435.166666666667</v>
      </c>
      <c r="G27" s="154">
        <f t="shared" si="2"/>
        <v>3</v>
      </c>
      <c r="H27" s="246"/>
    </row>
    <row r="28" spans="1:94" ht="18" thickTop="1" thickBot="1">
      <c r="A28" s="161" t="s">
        <v>152</v>
      </c>
      <c r="B28" s="152" t="s">
        <v>9</v>
      </c>
      <c r="C28" s="159">
        <f>27295*1.19</f>
        <v>32481.05</v>
      </c>
      <c r="D28" s="159">
        <f>10411*1.19</f>
        <v>12389.09</v>
      </c>
      <c r="E28" s="160">
        <f>9140*1.19</f>
        <v>10876.6</v>
      </c>
      <c r="F28" s="252">
        <f t="shared" si="0"/>
        <v>18582.246666666666</v>
      </c>
      <c r="G28" s="154">
        <f t="shared" si="2"/>
        <v>3</v>
      </c>
      <c r="H28" s="246"/>
    </row>
    <row r="29" spans="1:94" ht="18" thickTop="1" thickBot="1">
      <c r="A29" s="187" t="s">
        <v>153</v>
      </c>
      <c r="B29" s="152" t="s">
        <v>9</v>
      </c>
      <c r="C29" s="159">
        <f>27258*1.19</f>
        <v>32437.019999999997</v>
      </c>
      <c r="D29" s="188">
        <f>1.19*10468</f>
        <v>12456.92</v>
      </c>
      <c r="E29" s="160">
        <f>1.19*9191</f>
        <v>10937.289999999999</v>
      </c>
      <c r="F29" s="252">
        <f t="shared" si="0"/>
        <v>18610.41</v>
      </c>
      <c r="G29" s="154">
        <f t="shared" si="2"/>
        <v>3</v>
      </c>
      <c r="H29" s="246"/>
    </row>
    <row r="30" spans="1:94" ht="18" thickTop="1" thickBot="1">
      <c r="A30" s="161" t="s">
        <v>154</v>
      </c>
      <c r="B30" s="152" t="s">
        <v>9</v>
      </c>
      <c r="C30" s="160">
        <f>18485*1.19</f>
        <v>21997.149999999998</v>
      </c>
      <c r="D30" s="159">
        <f>18241*1.19</f>
        <v>21706.789999999997</v>
      </c>
      <c r="E30" s="160">
        <v>27983</v>
      </c>
      <c r="F30" s="252">
        <f t="shared" si="0"/>
        <v>23895.646666666667</v>
      </c>
      <c r="G30" s="154">
        <f t="shared" si="2"/>
        <v>3</v>
      </c>
      <c r="H30" s="246"/>
    </row>
    <row r="31" spans="1:94" ht="37.5" thickTop="1" thickBot="1">
      <c r="A31" s="249" t="s">
        <v>155</v>
      </c>
      <c r="B31" s="152" t="s">
        <v>9</v>
      </c>
      <c r="C31" s="160">
        <f>6900*1.19</f>
        <v>8211</v>
      </c>
      <c r="D31" s="159">
        <f>3841*1.19</f>
        <v>4570.79</v>
      </c>
      <c r="E31" s="160">
        <f>7500*1.19</f>
        <v>8925</v>
      </c>
      <c r="F31" s="252">
        <f t="shared" si="0"/>
        <v>7235.5966666666673</v>
      </c>
      <c r="G31" s="154">
        <f t="shared" si="2"/>
        <v>3</v>
      </c>
      <c r="H31" s="246"/>
      <c r="BI31" s="650"/>
      <c r="BJ31" s="650"/>
      <c r="BK31" s="650"/>
      <c r="BL31" s="650"/>
      <c r="BM31" s="650"/>
      <c r="BN31" s="650"/>
      <c r="BO31" s="650"/>
      <c r="BP31" s="650"/>
      <c r="BQ31" s="650"/>
      <c r="BR31" s="650"/>
      <c r="BS31" s="650"/>
      <c r="BT31" s="650"/>
      <c r="BU31" s="650"/>
      <c r="BV31" s="650"/>
      <c r="BW31" s="650"/>
      <c r="BX31" s="650"/>
      <c r="BY31" s="650"/>
      <c r="BZ31" s="650"/>
      <c r="CA31" s="650"/>
      <c r="CB31" s="650"/>
      <c r="CC31" s="650"/>
      <c r="CD31" s="650"/>
      <c r="CE31" s="650"/>
      <c r="CF31" s="650"/>
      <c r="CG31" s="650"/>
      <c r="CH31" s="650"/>
      <c r="CI31" s="650"/>
      <c r="CJ31" s="650"/>
      <c r="CK31" s="650"/>
      <c r="CL31" s="650"/>
      <c r="CM31" s="650"/>
      <c r="CN31" s="650"/>
      <c r="CO31" s="650"/>
      <c r="CP31" s="650"/>
    </row>
    <row r="32" spans="1:94" ht="18" thickTop="1" thickBot="1">
      <c r="A32" s="161" t="s">
        <v>156</v>
      </c>
      <c r="B32" s="152" t="s">
        <v>7</v>
      </c>
      <c r="C32" s="160">
        <f>259356/6</f>
        <v>43226</v>
      </c>
      <c r="D32" s="159">
        <f>(189839*1.19)/6</f>
        <v>37651.401666666665</v>
      </c>
      <c r="E32" s="160">
        <f>(216222*1.19)/6</f>
        <v>42884.03</v>
      </c>
      <c r="F32" s="252">
        <f t="shared" si="0"/>
        <v>41253.810555555559</v>
      </c>
      <c r="G32" s="154">
        <f t="shared" ref="G32:G37" si="3">COUNT(C32:E32)</f>
        <v>3</v>
      </c>
      <c r="H32" s="246"/>
    </row>
    <row r="33" spans="1:49" ht="52.5" customHeight="1" thickTop="1" thickBot="1">
      <c r="A33" s="249" t="s">
        <v>157</v>
      </c>
      <c r="B33" s="152" t="s">
        <v>9</v>
      </c>
      <c r="C33" s="159">
        <v>5250</v>
      </c>
      <c r="D33" s="159">
        <f>6606*1.19</f>
        <v>7861.1399999999994</v>
      </c>
      <c r="E33" s="160">
        <v>7700</v>
      </c>
      <c r="F33" s="252">
        <f t="shared" si="0"/>
        <v>6937.0466666666662</v>
      </c>
      <c r="G33" s="154">
        <f t="shared" si="3"/>
        <v>3</v>
      </c>
      <c r="H33" s="246"/>
    </row>
    <row r="34" spans="1:49" ht="18" thickTop="1" thickBot="1">
      <c r="A34" s="251" t="s">
        <v>158</v>
      </c>
      <c r="B34" s="152" t="s">
        <v>9</v>
      </c>
      <c r="C34" s="159">
        <v>8900</v>
      </c>
      <c r="D34" s="159">
        <f>2338*1.19</f>
        <v>2782.22</v>
      </c>
      <c r="E34" s="160">
        <f>2054*1.19</f>
        <v>2444.2599999999998</v>
      </c>
      <c r="F34" s="252">
        <f t="shared" si="0"/>
        <v>4708.8266666666668</v>
      </c>
      <c r="G34" s="154">
        <f t="shared" si="3"/>
        <v>3</v>
      </c>
      <c r="H34" s="246"/>
    </row>
    <row r="35" spans="1:49" ht="18" thickTop="1" thickBot="1">
      <c r="A35" s="251" t="s">
        <v>159</v>
      </c>
      <c r="B35" s="152" t="s">
        <v>9</v>
      </c>
      <c r="C35" s="160">
        <f>9650</f>
        <v>9650</v>
      </c>
      <c r="D35" s="159">
        <f>4565*1.19</f>
        <v>5432.3499999999995</v>
      </c>
      <c r="E35" s="160">
        <f>4009*1.19</f>
        <v>4770.71</v>
      </c>
      <c r="F35" s="252">
        <f t="shared" si="0"/>
        <v>6617.6866666666656</v>
      </c>
      <c r="G35" s="154">
        <f t="shared" si="3"/>
        <v>3</v>
      </c>
      <c r="H35" s="246"/>
    </row>
    <row r="36" spans="1:49" ht="37.5" thickTop="1" thickBot="1">
      <c r="A36" s="161" t="s">
        <v>160</v>
      </c>
      <c r="B36" s="152" t="s">
        <v>7</v>
      </c>
      <c r="C36" s="159">
        <f>4190*1.19</f>
        <v>4986.0999999999995</v>
      </c>
      <c r="D36" s="159">
        <f>4323*1.19</f>
        <v>5144.37</v>
      </c>
      <c r="E36" s="160">
        <f>3796*1.19</f>
        <v>4517.24</v>
      </c>
      <c r="F36" s="252">
        <f t="shared" si="0"/>
        <v>4882.57</v>
      </c>
      <c r="G36" s="154">
        <f t="shared" si="3"/>
        <v>3</v>
      </c>
      <c r="H36" s="246"/>
      <c r="P36" s="650"/>
      <c r="Q36" s="650"/>
      <c r="R36" s="650"/>
      <c r="S36" s="650"/>
      <c r="T36" s="650"/>
      <c r="U36" s="650"/>
      <c r="V36" s="650"/>
      <c r="W36" s="650"/>
      <c r="X36" s="650"/>
      <c r="Y36" s="650"/>
      <c r="Z36" s="650"/>
      <c r="AA36" s="650"/>
      <c r="AB36" s="650"/>
      <c r="AC36" s="650"/>
      <c r="AD36" s="650"/>
      <c r="AE36" s="650"/>
      <c r="AF36" s="650"/>
      <c r="AG36" s="650"/>
      <c r="AH36" s="650"/>
      <c r="AI36" s="650"/>
      <c r="AJ36" s="650"/>
      <c r="AK36" s="650"/>
      <c r="AL36" s="650"/>
      <c r="AM36" s="650"/>
      <c r="AN36" s="650"/>
      <c r="AO36" s="650"/>
      <c r="AP36" s="650"/>
      <c r="AQ36" s="650"/>
      <c r="AR36" s="650"/>
      <c r="AS36" s="650"/>
      <c r="AT36" s="650"/>
      <c r="AU36" s="650"/>
      <c r="AV36" s="650"/>
      <c r="AW36" s="650"/>
    </row>
    <row r="37" spans="1:49" ht="18" thickTop="1" thickBot="1">
      <c r="A37" s="161" t="s">
        <v>161</v>
      </c>
      <c r="B37" s="152" t="s">
        <v>7</v>
      </c>
      <c r="C37" s="159">
        <f>10049*1.19</f>
        <v>11958.31</v>
      </c>
      <c r="D37" s="159">
        <f>10752*1.19</f>
        <v>12794.88</v>
      </c>
      <c r="E37" s="160">
        <f>9440*1.19</f>
        <v>11233.6</v>
      </c>
      <c r="F37" s="252">
        <f t="shared" si="0"/>
        <v>11995.596666666666</v>
      </c>
      <c r="G37" s="154">
        <f t="shared" si="3"/>
        <v>3</v>
      </c>
      <c r="H37" s="246"/>
    </row>
    <row r="38" spans="1:49" ht="18" thickTop="1" thickBot="1">
      <c r="A38" s="169" t="s">
        <v>228</v>
      </c>
      <c r="B38" s="152" t="s">
        <v>83</v>
      </c>
      <c r="C38" s="159">
        <v>85680</v>
      </c>
      <c r="D38" s="159">
        <v>50000</v>
      </c>
      <c r="E38" s="160">
        <v>80000</v>
      </c>
      <c r="F38" s="252">
        <f t="shared" si="0"/>
        <v>71893.333333333328</v>
      </c>
      <c r="G38" s="154">
        <f t="shared" ref="G38" si="4">COUNT(C38:E38)</f>
        <v>3</v>
      </c>
      <c r="H38" s="246"/>
    </row>
    <row r="39" spans="1:49" ht="16.5" thickTop="1" thickBot="1">
      <c r="A39" s="185"/>
    </row>
    <row r="40" spans="1:49" ht="15.75" thickTop="1"/>
    <row r="70" spans="17:50" ht="36">
      <c r="Q70" s="650"/>
      <c r="R70" s="650"/>
      <c r="S70" s="650"/>
      <c r="T70" s="650"/>
      <c r="U70" s="650"/>
      <c r="V70" s="650"/>
      <c r="W70" s="650"/>
      <c r="X70" s="650"/>
      <c r="Y70" s="650"/>
      <c r="Z70" s="650"/>
      <c r="AA70" s="650"/>
      <c r="AB70" s="650"/>
      <c r="AC70" s="650"/>
      <c r="AD70" s="650"/>
      <c r="AE70" s="650"/>
      <c r="AF70" s="650"/>
      <c r="AG70" s="650"/>
      <c r="AH70" s="650"/>
      <c r="AI70" s="650"/>
      <c r="AJ70" s="650"/>
      <c r="AK70" s="650"/>
      <c r="AL70" s="650"/>
      <c r="AM70" s="650"/>
      <c r="AN70" s="650"/>
      <c r="AO70" s="650"/>
      <c r="AP70" s="650"/>
      <c r="AQ70" s="650"/>
      <c r="AR70" s="650"/>
      <c r="AS70" s="650"/>
      <c r="AT70" s="650"/>
      <c r="AU70" s="650"/>
      <c r="AV70" s="650"/>
      <c r="AW70" s="650"/>
      <c r="AX70" s="650"/>
    </row>
    <row r="104" spans="18:51" ht="36">
      <c r="R104" s="650"/>
      <c r="S104" s="650"/>
      <c r="T104" s="650"/>
      <c r="U104" s="650"/>
      <c r="V104" s="650"/>
      <c r="W104" s="650"/>
      <c r="X104" s="650"/>
      <c r="Y104" s="650"/>
      <c r="Z104" s="650"/>
      <c r="AA104" s="650"/>
      <c r="AB104" s="650"/>
      <c r="AC104" s="650"/>
      <c r="AD104" s="650"/>
      <c r="AE104" s="650"/>
      <c r="AF104" s="650"/>
      <c r="AG104" s="650"/>
      <c r="AH104" s="650"/>
      <c r="AI104" s="650"/>
      <c r="AJ104" s="650"/>
      <c r="AK104" s="650"/>
      <c r="AL104" s="650"/>
      <c r="AM104" s="650"/>
      <c r="AN104" s="650"/>
      <c r="AO104" s="650"/>
      <c r="AP104" s="650"/>
      <c r="AQ104" s="650"/>
      <c r="AR104" s="650"/>
      <c r="AS104" s="650"/>
      <c r="AT104" s="650"/>
      <c r="AU104" s="650"/>
      <c r="AV104" s="650"/>
      <c r="AW104" s="650"/>
      <c r="AX104" s="650"/>
      <c r="AY104" s="650"/>
    </row>
    <row r="147" spans="20:53" ht="36">
      <c r="T147" s="650"/>
      <c r="U147" s="650"/>
      <c r="V147" s="650"/>
      <c r="W147" s="650"/>
      <c r="X147" s="650"/>
      <c r="Y147" s="650"/>
      <c r="Z147" s="650"/>
      <c r="AA147" s="650"/>
      <c r="AB147" s="650"/>
      <c r="AC147" s="650"/>
      <c r="AD147" s="650"/>
      <c r="AE147" s="650"/>
      <c r="AF147" s="650"/>
      <c r="AG147" s="650"/>
      <c r="AH147" s="650"/>
      <c r="AI147" s="650"/>
      <c r="AJ147" s="650"/>
      <c r="AK147" s="650"/>
      <c r="AL147" s="650"/>
      <c r="AM147" s="650"/>
      <c r="AN147" s="650"/>
      <c r="AO147" s="650"/>
      <c r="AP147" s="650"/>
      <c r="AQ147" s="650"/>
      <c r="AR147" s="650"/>
      <c r="AS147" s="650"/>
      <c r="AT147" s="650"/>
      <c r="AU147" s="650"/>
      <c r="AV147" s="650"/>
      <c r="AW147" s="650"/>
      <c r="AX147" s="650"/>
      <c r="AY147" s="650"/>
      <c r="AZ147" s="650"/>
      <c r="BA147" s="650"/>
    </row>
    <row r="195" spans="17:139" ht="36">
      <c r="Q195" s="650"/>
      <c r="R195" s="650"/>
      <c r="S195" s="650"/>
      <c r="T195" s="650"/>
      <c r="U195" s="650"/>
      <c r="V195" s="650"/>
      <c r="W195" s="650"/>
      <c r="X195" s="650"/>
      <c r="Y195" s="650"/>
      <c r="Z195" s="650"/>
      <c r="AA195" s="650"/>
      <c r="AB195" s="650"/>
      <c r="AC195" s="650"/>
      <c r="AD195" s="650"/>
      <c r="AE195" s="650"/>
      <c r="AF195" s="650"/>
      <c r="AG195" s="650"/>
      <c r="AH195" s="650"/>
      <c r="AI195" s="650"/>
      <c r="AJ195" s="650"/>
      <c r="AK195" s="650"/>
      <c r="AL195" s="650"/>
      <c r="AM195" s="650"/>
      <c r="AN195" s="650"/>
      <c r="AO195" s="650"/>
      <c r="AP195" s="650"/>
      <c r="AQ195" s="650"/>
      <c r="AR195" s="650"/>
      <c r="AS195" s="650"/>
      <c r="AT195" s="650"/>
      <c r="AU195" s="650"/>
      <c r="AV195" s="650"/>
      <c r="AW195" s="650"/>
      <c r="AX195" s="650"/>
      <c r="BJ195" s="650"/>
      <c r="BK195" s="650"/>
      <c r="BL195" s="650"/>
      <c r="BM195" s="650"/>
      <c r="BN195" s="650"/>
      <c r="BO195" s="650"/>
      <c r="BP195" s="650"/>
      <c r="BQ195" s="650"/>
      <c r="BR195" s="650"/>
      <c r="BS195" s="650"/>
      <c r="BT195" s="650"/>
      <c r="BU195" s="650"/>
      <c r="BV195" s="650"/>
      <c r="BW195" s="650"/>
      <c r="BX195" s="650"/>
      <c r="BY195" s="650"/>
      <c r="BZ195" s="650"/>
      <c r="CA195" s="650"/>
      <c r="CB195" s="650"/>
      <c r="CC195" s="650"/>
      <c r="CD195" s="650"/>
      <c r="CE195" s="650"/>
      <c r="CF195" s="650"/>
      <c r="CG195" s="650"/>
      <c r="CH195" s="650"/>
      <c r="CI195" s="650"/>
      <c r="CJ195" s="650"/>
      <c r="CK195" s="650"/>
      <c r="CL195" s="650"/>
      <c r="CM195" s="650"/>
      <c r="CN195" s="650"/>
      <c r="CO195" s="650"/>
      <c r="CP195" s="650"/>
      <c r="CQ195" s="650"/>
      <c r="DB195" s="650"/>
      <c r="DC195" s="650"/>
      <c r="DD195" s="650"/>
      <c r="DE195" s="650"/>
      <c r="DF195" s="650"/>
      <c r="DG195" s="650"/>
      <c r="DH195" s="650"/>
      <c r="DI195" s="650"/>
      <c r="DJ195" s="650"/>
      <c r="DK195" s="650"/>
      <c r="DL195" s="650"/>
      <c r="DM195" s="650"/>
      <c r="DN195" s="650"/>
      <c r="DO195" s="650"/>
      <c r="DP195" s="650"/>
      <c r="DQ195" s="650"/>
      <c r="DR195" s="650"/>
      <c r="DS195" s="650"/>
      <c r="DT195" s="650"/>
      <c r="DU195" s="650"/>
      <c r="DV195" s="650"/>
      <c r="DW195" s="650"/>
      <c r="DX195" s="650"/>
      <c r="DY195" s="650"/>
      <c r="DZ195" s="650"/>
      <c r="EA195" s="650"/>
      <c r="EB195" s="650"/>
      <c r="EC195" s="650"/>
      <c r="ED195" s="650"/>
      <c r="EE195" s="650"/>
      <c r="EF195" s="650"/>
      <c r="EG195" s="650"/>
      <c r="EH195" s="650"/>
      <c r="EI195" s="650"/>
    </row>
  </sheetData>
  <mergeCells count="15">
    <mergeCell ref="Q195:AX195"/>
    <mergeCell ref="BJ195:CQ195"/>
    <mergeCell ref="DB195:EI195"/>
    <mergeCell ref="A1:G2"/>
    <mergeCell ref="P3:AW3"/>
    <mergeCell ref="P18:AW18"/>
    <mergeCell ref="P36:AW36"/>
    <mergeCell ref="Q70:AX70"/>
    <mergeCell ref="CX3:EE3"/>
    <mergeCell ref="T147:BA147"/>
    <mergeCell ref="CZ16:EG16"/>
    <mergeCell ref="R104:AY104"/>
    <mergeCell ref="BI3:CP3"/>
    <mergeCell ref="BJ14:CQ14"/>
    <mergeCell ref="BI31:CP31"/>
  </mergeCells>
  <conditionalFormatting sqref="G4:G38">
    <cfRule type="cellIs" dxfId="2" priority="1" operator="equal">
      <formula>2</formula>
    </cfRule>
    <cfRule type="cellIs" dxfId="1" priority="2" operator="lessThan">
      <formula>3</formula>
    </cfRule>
    <cfRule type="cellIs" dxfId="0" priority="3" operator="greaterThan">
      <formula>2</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95"/>
  <sheetViews>
    <sheetView topLeftCell="A71" workbookViewId="0"/>
  </sheetViews>
  <sheetFormatPr baseColWidth="10" defaultColWidth="11.42578125" defaultRowHeight="15"/>
  <cols>
    <col min="1" max="1" width="6.5703125" style="11" customWidth="1"/>
    <col min="2"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20</v>
      </c>
      <c r="C25" s="694" t="str">
        <f>'PRESUPUESTO OFICIAL'!C14</f>
        <v>SUMINISTRO E INSTALACIÓN VENTOSA DE DOBLE ACCIÓN D=1/2" en HD</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35070</v>
      </c>
      <c r="L30" s="718">
        <v>0.05</v>
      </c>
      <c r="M30" s="719"/>
      <c r="N30" s="68">
        <f>K30*L30</f>
        <v>1753.5</v>
      </c>
      <c r="O30" s="69"/>
      <c r="P30" s="274" t="s">
        <v>330</v>
      </c>
    </row>
    <row r="31" spans="1:22">
      <c r="A31" s="15"/>
      <c r="B31" s="720"/>
      <c r="C31" s="721"/>
      <c r="D31" s="721"/>
      <c r="E31" s="721"/>
      <c r="F31" s="722"/>
      <c r="G31" s="70"/>
      <c r="H31" s="71"/>
      <c r="I31" s="70"/>
      <c r="J31" s="71"/>
      <c r="K31" s="67"/>
      <c r="L31" s="718"/>
      <c r="M31" s="719"/>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1753.5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210</v>
      </c>
      <c r="C38" s="737"/>
      <c r="D38" s="737"/>
      <c r="E38" s="737"/>
      <c r="F38" s="737"/>
      <c r="G38" s="737"/>
      <c r="H38" s="737"/>
      <c r="I38" s="738"/>
      <c r="J38" s="78" t="s">
        <v>9</v>
      </c>
      <c r="K38" s="79">
        <v>1</v>
      </c>
      <c r="L38" s="739">
        <f>'Listadio de Materiales'!C14</f>
        <v>840643.33333333337</v>
      </c>
      <c r="M38" s="740"/>
      <c r="N38" s="163">
        <f>L38*K38</f>
        <v>840643.33333333337</v>
      </c>
      <c r="O38" s="69"/>
    </row>
    <row r="39" spans="1:15" ht="15.75" thickBot="1">
      <c r="A39" s="15"/>
      <c r="B39" s="714" t="s">
        <v>199</v>
      </c>
      <c r="C39" s="715"/>
      <c r="D39" s="715"/>
      <c r="E39" s="715"/>
      <c r="F39" s="715"/>
      <c r="G39" s="715"/>
      <c r="H39" s="715"/>
      <c r="I39" s="716"/>
      <c r="J39" s="81" t="s">
        <v>200</v>
      </c>
      <c r="K39" s="82">
        <v>0.1</v>
      </c>
      <c r="L39" s="741">
        <v>1800</v>
      </c>
      <c r="M39" s="742"/>
      <c r="N39" s="163">
        <f>L39*K39</f>
        <v>180</v>
      </c>
      <c r="O39" s="69"/>
    </row>
    <row r="40" spans="1:15" ht="15.75" thickBot="1">
      <c r="A40" s="15"/>
      <c r="B40" s="743"/>
      <c r="C40" s="744"/>
      <c r="D40" s="744"/>
      <c r="E40" s="744"/>
      <c r="F40" s="744"/>
      <c r="G40" s="744"/>
      <c r="H40" s="744"/>
      <c r="I40" s="745"/>
      <c r="J40" s="81"/>
      <c r="K40" s="82"/>
      <c r="L40" s="741"/>
      <c r="M40" s="742"/>
      <c r="N40" s="80"/>
      <c r="O40" s="69"/>
    </row>
    <row r="41" spans="1:15" ht="15.75" thickBot="1">
      <c r="A41" s="15"/>
      <c r="B41" s="746" t="s">
        <v>96</v>
      </c>
      <c r="C41" s="747"/>
      <c r="D41" s="747"/>
      <c r="E41" s="747"/>
      <c r="F41" s="747"/>
      <c r="G41" s="747"/>
      <c r="H41" s="747"/>
      <c r="I41" s="747"/>
      <c r="J41" s="730"/>
      <c r="K41" s="730"/>
      <c r="L41" s="730"/>
      <c r="M41" s="731"/>
      <c r="N41" s="83">
        <f>ROUND(SUM(N38:N40),2)</f>
        <v>840823.33</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7.25">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c r="C46" s="750"/>
      <c r="D46" s="750"/>
      <c r="E46" s="750"/>
      <c r="F46" s="750"/>
      <c r="G46" s="750"/>
      <c r="H46" s="751"/>
      <c r="I46" s="86"/>
      <c r="J46" s="87"/>
      <c r="K46" s="86"/>
      <c r="L46" s="752"/>
      <c r="M46" s="753"/>
      <c r="N46" s="68"/>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0</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201</v>
      </c>
      <c r="C53" s="721"/>
      <c r="D53" s="721"/>
      <c r="E53" s="721"/>
      <c r="F53" s="721"/>
      <c r="G53" s="721"/>
      <c r="H53" s="722"/>
      <c r="I53" s="97"/>
      <c r="J53" s="98" t="s">
        <v>206</v>
      </c>
      <c r="K53" s="99">
        <v>35069.629999999997</v>
      </c>
      <c r="L53" s="758">
        <v>1</v>
      </c>
      <c r="M53" s="759"/>
      <c r="N53" s="100">
        <f>K53*L53</f>
        <v>35069.629999999997</v>
      </c>
      <c r="O53" s="101"/>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35069.629999999997</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877646.46</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201858.68580000001</v>
      </c>
      <c r="O64" s="112"/>
    </row>
    <row r="65" spans="1:19" ht="15.75" thickBot="1">
      <c r="A65" s="15"/>
      <c r="B65" s="113" t="s">
        <v>113</v>
      </c>
      <c r="C65" s="114"/>
      <c r="D65" s="114"/>
      <c r="E65" s="114"/>
      <c r="F65" s="114"/>
      <c r="G65" s="114"/>
      <c r="H65" s="114"/>
      <c r="I65" s="108"/>
      <c r="J65" s="109"/>
      <c r="K65" s="110">
        <v>0.02</v>
      </c>
      <c r="L65" s="760"/>
      <c r="M65" s="761"/>
      <c r="N65" s="111">
        <f>$N$59*K65</f>
        <v>17552.929199999999</v>
      </c>
      <c r="O65" s="112"/>
    </row>
    <row r="66" spans="1:19" ht="15.75" thickBot="1">
      <c r="A66" s="15"/>
      <c r="B66" s="47" t="s">
        <v>114</v>
      </c>
      <c r="C66" s="48"/>
      <c r="D66" s="48"/>
      <c r="E66" s="48"/>
      <c r="F66" s="48"/>
      <c r="G66" s="48"/>
      <c r="H66" s="48"/>
      <c r="I66" s="115"/>
      <c r="J66" s="116"/>
      <c r="K66" s="110">
        <v>0.05</v>
      </c>
      <c r="L66" s="776"/>
      <c r="M66" s="777"/>
      <c r="N66" s="111">
        <f>$N$59*K66</f>
        <v>43882.323000000004</v>
      </c>
      <c r="O66" s="112"/>
    </row>
    <row r="67" spans="1:19" ht="15.75" thickBot="1">
      <c r="A67" s="15"/>
      <c r="B67" s="729" t="s">
        <v>96</v>
      </c>
      <c r="C67" s="730"/>
      <c r="D67" s="730"/>
      <c r="E67" s="730"/>
      <c r="F67" s="730"/>
      <c r="G67" s="730"/>
      <c r="H67" s="730"/>
      <c r="I67" s="730"/>
      <c r="J67" s="730"/>
      <c r="K67" s="730"/>
      <c r="L67" s="730"/>
      <c r="M67" s="731"/>
      <c r="N67" s="111">
        <f>ROUND(SUM(N64:N66),2)</f>
        <v>263293.94</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1140940.3999999999</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83:N84"/>
    <mergeCell ref="B85:N86"/>
    <mergeCell ref="J92:N93"/>
    <mergeCell ref="B93:D93"/>
    <mergeCell ref="L65:M65"/>
    <mergeCell ref="L66:M66"/>
    <mergeCell ref="B67:M67"/>
    <mergeCell ref="B69:M69"/>
    <mergeCell ref="B79:N79"/>
    <mergeCell ref="B80:N80"/>
    <mergeCell ref="B64:H64"/>
    <mergeCell ref="L64:M64"/>
    <mergeCell ref="Y54:Y56"/>
    <mergeCell ref="AB54:AB56"/>
    <mergeCell ref="B55:H55"/>
    <mergeCell ref="L55:M55"/>
    <mergeCell ref="B56:H56"/>
    <mergeCell ref="L56:M56"/>
    <mergeCell ref="B57:M57"/>
    <mergeCell ref="B59:M59"/>
    <mergeCell ref="B60:N62"/>
    <mergeCell ref="B63:H63"/>
    <mergeCell ref="L63:M63"/>
    <mergeCell ref="B52:H52"/>
    <mergeCell ref="L52:M52"/>
    <mergeCell ref="B53:H53"/>
    <mergeCell ref="L53:M53"/>
    <mergeCell ref="B54:H54"/>
    <mergeCell ref="L54:M54"/>
    <mergeCell ref="B49:N51"/>
    <mergeCell ref="B40:I40"/>
    <mergeCell ref="L40:M40"/>
    <mergeCell ref="B41:M41"/>
    <mergeCell ref="B42:N44"/>
    <mergeCell ref="B45:H45"/>
    <mergeCell ref="L45:M45"/>
    <mergeCell ref="B46:H46"/>
    <mergeCell ref="L46:M46"/>
    <mergeCell ref="B47:H47"/>
    <mergeCell ref="L47:M47"/>
    <mergeCell ref="B48:M48"/>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95"/>
  <sheetViews>
    <sheetView workbookViewId="0"/>
  </sheetViews>
  <sheetFormatPr baseColWidth="10" defaultColWidth="11.42578125" defaultRowHeight="15"/>
  <cols>
    <col min="1"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25</v>
      </c>
      <c r="C25" s="694" t="str">
        <f>'PRESUPUESTO OFICIAL'!C19</f>
        <v>SUMINISTRO E INSTALACIÓN DE MACROMEDIDORES PARA AGUA LIMPIA PN 230 PSI Ø 2"</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80660.200000000012</v>
      </c>
      <c r="L30" s="718">
        <v>0.05</v>
      </c>
      <c r="M30" s="719"/>
      <c r="N30" s="68">
        <f>K30*L30</f>
        <v>4033.0100000000007</v>
      </c>
      <c r="O30" s="69"/>
      <c r="P30" s="166" t="s">
        <v>218</v>
      </c>
    </row>
    <row r="31" spans="1:22">
      <c r="A31" s="15"/>
      <c r="B31" s="720"/>
      <c r="C31" s="721"/>
      <c r="D31" s="721"/>
      <c r="E31" s="721"/>
      <c r="F31" s="722"/>
      <c r="G31" s="70"/>
      <c r="H31" s="71"/>
      <c r="I31" s="70"/>
      <c r="J31" s="71"/>
      <c r="K31" s="67"/>
      <c r="L31" s="718"/>
      <c r="M31" s="719"/>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4033.01</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135</v>
      </c>
      <c r="C38" s="737"/>
      <c r="D38" s="737"/>
      <c r="E38" s="737"/>
      <c r="F38" s="737"/>
      <c r="G38" s="737"/>
      <c r="H38" s="737"/>
      <c r="I38" s="738"/>
      <c r="J38" s="78" t="s">
        <v>9</v>
      </c>
      <c r="K38" s="79">
        <v>1</v>
      </c>
      <c r="L38" s="739">
        <f>'Listadio de Materiales'!C11</f>
        <v>780279.82666666654</v>
      </c>
      <c r="M38" s="740"/>
      <c r="N38" s="163">
        <f>L38*K38</f>
        <v>780279.82666666654</v>
      </c>
      <c r="O38" s="69"/>
    </row>
    <row r="39" spans="1:15" ht="15.75" thickBot="1">
      <c r="A39" s="15"/>
      <c r="B39" s="714" t="s">
        <v>182</v>
      </c>
      <c r="C39" s="715"/>
      <c r="D39" s="715"/>
      <c r="E39" s="715"/>
      <c r="F39" s="715"/>
      <c r="G39" s="715"/>
      <c r="H39" s="715"/>
      <c r="I39" s="716"/>
      <c r="J39" s="81" t="s">
        <v>139</v>
      </c>
      <c r="K39" s="82">
        <v>2</v>
      </c>
      <c r="L39" s="741">
        <f>'Listadio de Materiales'!C17</f>
        <v>40579.725999999995</v>
      </c>
      <c r="M39" s="742"/>
      <c r="N39" s="163">
        <f>L39*K39</f>
        <v>81159.45199999999</v>
      </c>
      <c r="O39" s="69"/>
    </row>
    <row r="40" spans="1:15" ht="15.75" thickBot="1">
      <c r="A40" s="15"/>
      <c r="B40" s="743" t="s">
        <v>186</v>
      </c>
      <c r="C40" s="744"/>
      <c r="D40" s="744"/>
      <c r="E40" s="744"/>
      <c r="F40" s="744"/>
      <c r="G40" s="744"/>
      <c r="H40" s="744"/>
      <c r="I40" s="745"/>
      <c r="J40" s="81" t="s">
        <v>139</v>
      </c>
      <c r="K40" s="82">
        <v>2</v>
      </c>
      <c r="L40" s="741">
        <f>'Listadio de Materiales'!C34</f>
        <v>13385.340000000002</v>
      </c>
      <c r="M40" s="742"/>
      <c r="N40" s="163">
        <f>L40*K40</f>
        <v>26770.680000000004</v>
      </c>
      <c r="O40" s="69"/>
    </row>
    <row r="41" spans="1:15" ht="15.75" thickBot="1">
      <c r="A41" s="15"/>
      <c r="B41" s="746" t="s">
        <v>96</v>
      </c>
      <c r="C41" s="747"/>
      <c r="D41" s="747"/>
      <c r="E41" s="747"/>
      <c r="F41" s="747"/>
      <c r="G41" s="747"/>
      <c r="H41" s="747"/>
      <c r="I41" s="747"/>
      <c r="J41" s="730"/>
      <c r="K41" s="730"/>
      <c r="L41" s="730"/>
      <c r="M41" s="731"/>
      <c r="N41" s="83">
        <f>ROUND(SUM(N38:N40),2)</f>
        <v>888209.96</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7.25">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c r="C46" s="750"/>
      <c r="D46" s="750"/>
      <c r="E46" s="750"/>
      <c r="F46" s="750"/>
      <c r="G46" s="750"/>
      <c r="H46" s="751"/>
      <c r="I46" s="86"/>
      <c r="J46" s="87"/>
      <c r="K46" s="86"/>
      <c r="L46" s="752"/>
      <c r="M46" s="753"/>
      <c r="N46" s="68"/>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0</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201</v>
      </c>
      <c r="C53" s="721"/>
      <c r="D53" s="721"/>
      <c r="E53" s="721"/>
      <c r="F53" s="721"/>
      <c r="G53" s="721"/>
      <c r="H53" s="722"/>
      <c r="I53" s="97"/>
      <c r="J53" s="98" t="s">
        <v>206</v>
      </c>
      <c r="K53" s="99">
        <v>35069.629999999997</v>
      </c>
      <c r="L53" s="758">
        <v>2.2999999999999998</v>
      </c>
      <c r="M53" s="759"/>
      <c r="N53" s="100">
        <f>K53*L53</f>
        <v>80660.14899999999</v>
      </c>
      <c r="O53" s="101"/>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80660.149999999994</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972903.12</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223767.7176</v>
      </c>
      <c r="O64" s="112"/>
    </row>
    <row r="65" spans="1:19" ht="15.75" thickBot="1">
      <c r="A65" s="15"/>
      <c r="B65" s="113" t="s">
        <v>113</v>
      </c>
      <c r="C65" s="114"/>
      <c r="D65" s="114"/>
      <c r="E65" s="114"/>
      <c r="F65" s="114"/>
      <c r="G65" s="114"/>
      <c r="H65" s="114"/>
      <c r="I65" s="108"/>
      <c r="J65" s="109"/>
      <c r="K65" s="110">
        <v>0.02</v>
      </c>
      <c r="L65" s="760"/>
      <c r="M65" s="761"/>
      <c r="N65" s="111">
        <f>$N$59*K65</f>
        <v>19458.062399999999</v>
      </c>
      <c r="O65" s="112"/>
    </row>
    <row r="66" spans="1:19" ht="15.75" thickBot="1">
      <c r="A66" s="15"/>
      <c r="B66" s="47" t="s">
        <v>114</v>
      </c>
      <c r="C66" s="48"/>
      <c r="D66" s="48"/>
      <c r="E66" s="48"/>
      <c r="F66" s="48"/>
      <c r="G66" s="48"/>
      <c r="H66" s="48"/>
      <c r="I66" s="115"/>
      <c r="J66" s="116"/>
      <c r="K66" s="110">
        <v>0.05</v>
      </c>
      <c r="L66" s="776"/>
      <c r="M66" s="777"/>
      <c r="N66" s="111">
        <f>$N$59*K66</f>
        <v>48645.156000000003</v>
      </c>
      <c r="O66" s="112"/>
    </row>
    <row r="67" spans="1:19" ht="15.75" thickBot="1">
      <c r="A67" s="15"/>
      <c r="B67" s="729" t="s">
        <v>96</v>
      </c>
      <c r="C67" s="730"/>
      <c r="D67" s="730"/>
      <c r="E67" s="730"/>
      <c r="F67" s="730"/>
      <c r="G67" s="730"/>
      <c r="H67" s="730"/>
      <c r="I67" s="730"/>
      <c r="J67" s="730"/>
      <c r="K67" s="730"/>
      <c r="L67" s="730"/>
      <c r="M67" s="731"/>
      <c r="N67" s="111">
        <f>ROUND(SUM(N64:N66),2)</f>
        <v>291870.94</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1264774.06</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9:N51"/>
    <mergeCell ref="B40:I40"/>
    <mergeCell ref="L40:M40"/>
    <mergeCell ref="B41:M41"/>
    <mergeCell ref="B42:N44"/>
    <mergeCell ref="B45:H45"/>
    <mergeCell ref="L45:M45"/>
    <mergeCell ref="B46:H46"/>
    <mergeCell ref="L46:M46"/>
    <mergeCell ref="B47:H47"/>
    <mergeCell ref="L47:M47"/>
    <mergeCell ref="B48:M48"/>
    <mergeCell ref="B52:H52"/>
    <mergeCell ref="L52:M52"/>
    <mergeCell ref="B53:H53"/>
    <mergeCell ref="L53:M53"/>
    <mergeCell ref="B54:H54"/>
    <mergeCell ref="L54:M54"/>
    <mergeCell ref="B64:H64"/>
    <mergeCell ref="L64:M64"/>
    <mergeCell ref="Y54:Y56"/>
    <mergeCell ref="AB54:AB56"/>
    <mergeCell ref="B55:H55"/>
    <mergeCell ref="L55:M55"/>
    <mergeCell ref="B56:H56"/>
    <mergeCell ref="L56:M56"/>
    <mergeCell ref="B57:M57"/>
    <mergeCell ref="B59:M59"/>
    <mergeCell ref="B60:N62"/>
    <mergeCell ref="B63:H63"/>
    <mergeCell ref="L63:M63"/>
    <mergeCell ref="B83:N84"/>
    <mergeCell ref="B85:N86"/>
    <mergeCell ref="J92:N93"/>
    <mergeCell ref="B93:D93"/>
    <mergeCell ref="L65:M65"/>
    <mergeCell ref="L66:M66"/>
    <mergeCell ref="B67:M67"/>
    <mergeCell ref="B69:M69"/>
    <mergeCell ref="B79:N79"/>
    <mergeCell ref="B80:N8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95"/>
  <sheetViews>
    <sheetView workbookViewId="0"/>
  </sheetViews>
  <sheetFormatPr baseColWidth="10" defaultColWidth="11.42578125" defaultRowHeight="15"/>
  <cols>
    <col min="1"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504</v>
      </c>
      <c r="C25" s="694" t="s">
        <v>505</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80660.200000000012</v>
      </c>
      <c r="L30" s="718">
        <v>0.05</v>
      </c>
      <c r="M30" s="719"/>
      <c r="N30" s="68">
        <f>K30*L30</f>
        <v>4033.0100000000007</v>
      </c>
      <c r="O30" s="69"/>
      <c r="P30" s="166" t="s">
        <v>218</v>
      </c>
    </row>
    <row r="31" spans="1:22">
      <c r="A31" s="15"/>
      <c r="B31" s="720"/>
      <c r="C31" s="721"/>
      <c r="D31" s="721"/>
      <c r="E31" s="721"/>
      <c r="F31" s="722"/>
      <c r="G31" s="70"/>
      <c r="H31" s="71"/>
      <c r="I31" s="70"/>
      <c r="J31" s="71"/>
      <c r="K31" s="67"/>
      <c r="L31" s="718"/>
      <c r="M31" s="719"/>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4033.01</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136</v>
      </c>
      <c r="C38" s="737"/>
      <c r="D38" s="737"/>
      <c r="E38" s="737"/>
      <c r="F38" s="737"/>
      <c r="G38" s="737"/>
      <c r="H38" s="737"/>
      <c r="I38" s="738"/>
      <c r="J38" s="78" t="s">
        <v>9</v>
      </c>
      <c r="K38" s="79">
        <v>1</v>
      </c>
      <c r="L38" s="739">
        <f>'Listadio de Materiales'!C12</f>
        <v>936604.97000000009</v>
      </c>
      <c r="M38" s="740"/>
      <c r="N38" s="163">
        <f>L38*K38</f>
        <v>936604.97000000009</v>
      </c>
      <c r="O38" s="69"/>
    </row>
    <row r="39" spans="1:15" ht="15.75" thickBot="1">
      <c r="A39" s="15"/>
      <c r="B39" s="714" t="s">
        <v>220</v>
      </c>
      <c r="C39" s="715"/>
      <c r="D39" s="715"/>
      <c r="E39" s="715"/>
      <c r="F39" s="715"/>
      <c r="G39" s="715"/>
      <c r="H39" s="715"/>
      <c r="I39" s="716"/>
      <c r="J39" s="81" t="s">
        <v>139</v>
      </c>
      <c r="K39" s="82">
        <v>2</v>
      </c>
      <c r="L39" s="741">
        <f>'Listadio de Materiales'!C18</f>
        <v>55756.006666666661</v>
      </c>
      <c r="M39" s="742"/>
      <c r="N39" s="163">
        <f>L39*K39</f>
        <v>111512.01333333332</v>
      </c>
      <c r="O39" s="69"/>
    </row>
    <row r="40" spans="1:15" ht="15.75" thickBot="1">
      <c r="A40" s="15"/>
      <c r="B40" s="743" t="s">
        <v>221</v>
      </c>
      <c r="C40" s="744"/>
      <c r="D40" s="744"/>
      <c r="E40" s="744"/>
      <c r="F40" s="744"/>
      <c r="G40" s="744"/>
      <c r="H40" s="744"/>
      <c r="I40" s="745"/>
      <c r="J40" s="81" t="s">
        <v>139</v>
      </c>
      <c r="K40" s="82">
        <v>2</v>
      </c>
      <c r="L40" s="741">
        <f>'Listadio de Materiales'!C33</f>
        <v>14903.213333333333</v>
      </c>
      <c r="M40" s="742"/>
      <c r="N40" s="163">
        <f>L40*K40</f>
        <v>29806.426666666666</v>
      </c>
      <c r="O40" s="69"/>
    </row>
    <row r="41" spans="1:15" ht="15.75" thickBot="1">
      <c r="A41" s="15"/>
      <c r="B41" s="746" t="s">
        <v>96</v>
      </c>
      <c r="C41" s="747"/>
      <c r="D41" s="747"/>
      <c r="E41" s="747"/>
      <c r="F41" s="747"/>
      <c r="G41" s="747"/>
      <c r="H41" s="747"/>
      <c r="I41" s="747"/>
      <c r="J41" s="730"/>
      <c r="K41" s="730"/>
      <c r="L41" s="730"/>
      <c r="M41" s="731"/>
      <c r="N41" s="83">
        <f>ROUND(SUM(N38:N40),2)</f>
        <v>1077923.4099999999</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7.25">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c r="C46" s="750"/>
      <c r="D46" s="750"/>
      <c r="E46" s="750"/>
      <c r="F46" s="750"/>
      <c r="G46" s="750"/>
      <c r="H46" s="751"/>
      <c r="I46" s="86"/>
      <c r="J46" s="87"/>
      <c r="K46" s="86"/>
      <c r="L46" s="752"/>
      <c r="M46" s="753"/>
      <c r="N46" s="68"/>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0</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201</v>
      </c>
      <c r="C53" s="721"/>
      <c r="D53" s="721"/>
      <c r="E53" s="721"/>
      <c r="F53" s="721"/>
      <c r="G53" s="721"/>
      <c r="H53" s="722"/>
      <c r="I53" s="97"/>
      <c r="J53" s="98" t="s">
        <v>206</v>
      </c>
      <c r="K53" s="99">
        <v>35069.629999999997</v>
      </c>
      <c r="L53" s="758">
        <v>2.2999999999999998</v>
      </c>
      <c r="M53" s="759"/>
      <c r="N53" s="100">
        <f>K53*L53</f>
        <v>80660.14899999999</v>
      </c>
      <c r="O53" s="101"/>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80660.149999999994</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1162616.5699999998</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267401.81109999999</v>
      </c>
      <c r="O64" s="112"/>
    </row>
    <row r="65" spans="1:19" ht="15.75" thickBot="1">
      <c r="A65" s="15"/>
      <c r="B65" s="113" t="s">
        <v>113</v>
      </c>
      <c r="C65" s="114"/>
      <c r="D65" s="114"/>
      <c r="E65" s="114"/>
      <c r="F65" s="114"/>
      <c r="G65" s="114"/>
      <c r="H65" s="114"/>
      <c r="I65" s="108"/>
      <c r="J65" s="109"/>
      <c r="K65" s="110">
        <v>0.02</v>
      </c>
      <c r="L65" s="760"/>
      <c r="M65" s="761"/>
      <c r="N65" s="111">
        <f>$N$59*K65</f>
        <v>23252.331399999995</v>
      </c>
      <c r="O65" s="112"/>
    </row>
    <row r="66" spans="1:19" ht="15.75" thickBot="1">
      <c r="A66" s="15"/>
      <c r="B66" s="47" t="s">
        <v>114</v>
      </c>
      <c r="C66" s="48"/>
      <c r="D66" s="48"/>
      <c r="E66" s="48"/>
      <c r="F66" s="48"/>
      <c r="G66" s="48"/>
      <c r="H66" s="48"/>
      <c r="I66" s="115"/>
      <c r="J66" s="116"/>
      <c r="K66" s="110">
        <v>0.05</v>
      </c>
      <c r="L66" s="776"/>
      <c r="M66" s="777"/>
      <c r="N66" s="111">
        <f>$N$59*K66</f>
        <v>58130.828499999996</v>
      </c>
      <c r="O66" s="112"/>
    </row>
    <row r="67" spans="1:19" ht="15.75" thickBot="1">
      <c r="A67" s="15"/>
      <c r="B67" s="729" t="s">
        <v>96</v>
      </c>
      <c r="C67" s="730"/>
      <c r="D67" s="730"/>
      <c r="E67" s="730"/>
      <c r="F67" s="730"/>
      <c r="G67" s="730"/>
      <c r="H67" s="730"/>
      <c r="I67" s="730"/>
      <c r="J67" s="730"/>
      <c r="K67" s="730"/>
      <c r="L67" s="730"/>
      <c r="M67" s="731"/>
      <c r="N67" s="111">
        <f>ROUND(SUM(N64:N66),2)</f>
        <v>348784.97</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1511401.54</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9:N51"/>
    <mergeCell ref="B40:I40"/>
    <mergeCell ref="L40:M40"/>
    <mergeCell ref="B41:M41"/>
    <mergeCell ref="B42:N44"/>
    <mergeCell ref="B45:H45"/>
    <mergeCell ref="L45:M45"/>
    <mergeCell ref="B46:H46"/>
    <mergeCell ref="L46:M46"/>
    <mergeCell ref="B47:H47"/>
    <mergeCell ref="L47:M47"/>
    <mergeCell ref="B48:M48"/>
    <mergeCell ref="B52:H52"/>
    <mergeCell ref="L52:M52"/>
    <mergeCell ref="B53:H53"/>
    <mergeCell ref="L53:M53"/>
    <mergeCell ref="B54:H54"/>
    <mergeCell ref="L54:M54"/>
    <mergeCell ref="B64:H64"/>
    <mergeCell ref="L64:M64"/>
    <mergeCell ref="Y54:Y56"/>
    <mergeCell ref="AB54:AB56"/>
    <mergeCell ref="B55:H55"/>
    <mergeCell ref="L55:M55"/>
    <mergeCell ref="B56:H56"/>
    <mergeCell ref="L56:M56"/>
    <mergeCell ref="B57:M57"/>
    <mergeCell ref="B59:M59"/>
    <mergeCell ref="B60:N62"/>
    <mergeCell ref="B63:H63"/>
    <mergeCell ref="L63:M63"/>
    <mergeCell ref="B83:N84"/>
    <mergeCell ref="B85:N86"/>
    <mergeCell ref="J92:N93"/>
    <mergeCell ref="B93:D93"/>
    <mergeCell ref="L65:M65"/>
    <mergeCell ref="L66:M66"/>
    <mergeCell ref="B67:M67"/>
    <mergeCell ref="B69:M69"/>
    <mergeCell ref="B79:N79"/>
    <mergeCell ref="B80:N8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95"/>
  <sheetViews>
    <sheetView workbookViewId="0"/>
  </sheetViews>
  <sheetFormatPr baseColWidth="10" defaultColWidth="11.42578125" defaultRowHeight="15"/>
  <cols>
    <col min="1"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257</v>
      </c>
      <c r="C25" s="694" t="str">
        <f>'PRESUPUESTO OFICIAL'!C28</f>
        <v>IMPERMEABILIZACIÓN CON MEMBRANA PVC SIKAPLAN 12 NTR PARA TANQUES ALMACENAMIENTO</v>
      </c>
      <c r="D25" s="695"/>
      <c r="E25" s="695"/>
      <c r="F25" s="695"/>
      <c r="G25" s="695"/>
      <c r="H25" s="695"/>
      <c r="I25" s="695"/>
      <c r="J25" s="695"/>
      <c r="K25" s="696"/>
      <c r="L25" s="697" t="s">
        <v>13</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20457.28</v>
      </c>
      <c r="L30" s="718">
        <v>0.05</v>
      </c>
      <c r="M30" s="719"/>
      <c r="N30" s="68">
        <f>K30*L30</f>
        <v>1022.864</v>
      </c>
      <c r="O30" s="69"/>
      <c r="P30" s="168" t="s">
        <v>227</v>
      </c>
    </row>
    <row r="31" spans="1:22">
      <c r="A31" s="15"/>
      <c r="B31" s="720"/>
      <c r="C31" s="721"/>
      <c r="D31" s="721"/>
      <c r="E31" s="721"/>
      <c r="F31" s="722"/>
      <c r="G31" s="70"/>
      <c r="H31" s="71"/>
      <c r="I31" s="70"/>
      <c r="J31" s="71"/>
      <c r="K31" s="67"/>
      <c r="L31" s="718"/>
      <c r="M31" s="719"/>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1022.86</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225</v>
      </c>
      <c r="C38" s="737"/>
      <c r="D38" s="737"/>
      <c r="E38" s="737"/>
      <c r="F38" s="737"/>
      <c r="G38" s="737"/>
      <c r="H38" s="737"/>
      <c r="I38" s="738"/>
      <c r="J38" s="78" t="s">
        <v>9</v>
      </c>
      <c r="K38" s="79">
        <v>1</v>
      </c>
      <c r="L38" s="739">
        <f>'Listadio de Materiales'!C15</f>
        <v>88205.328576388885</v>
      </c>
      <c r="M38" s="740"/>
      <c r="N38" s="163">
        <f>L38*K38</f>
        <v>88205.328576388885</v>
      </c>
      <c r="O38" s="69"/>
    </row>
    <row r="39" spans="1:15" ht="15.75" thickBot="1">
      <c r="A39" s="15"/>
      <c r="B39" s="714" t="s">
        <v>226</v>
      </c>
      <c r="C39" s="715"/>
      <c r="D39" s="715"/>
      <c r="E39" s="715"/>
      <c r="F39" s="715"/>
      <c r="G39" s="715"/>
      <c r="H39" s="715"/>
      <c r="I39" s="716"/>
      <c r="J39" s="81" t="s">
        <v>139</v>
      </c>
      <c r="K39" s="82">
        <v>2</v>
      </c>
      <c r="L39" s="741">
        <f>'Listadio de Materiales'!C16</f>
        <v>13530</v>
      </c>
      <c r="M39" s="742"/>
      <c r="N39" s="163">
        <f>L39*K39</f>
        <v>27060</v>
      </c>
      <c r="O39" s="69"/>
    </row>
    <row r="40" spans="1:15" ht="15.75" thickBot="1">
      <c r="A40" s="15"/>
      <c r="B40" s="743"/>
      <c r="C40" s="744"/>
      <c r="D40" s="744"/>
      <c r="E40" s="744"/>
      <c r="F40" s="744"/>
      <c r="G40" s="744"/>
      <c r="H40" s="744"/>
      <c r="I40" s="745"/>
      <c r="J40" s="81"/>
      <c r="K40" s="82"/>
      <c r="L40" s="741"/>
      <c r="M40" s="742"/>
      <c r="N40" s="163"/>
      <c r="O40" s="69"/>
    </row>
    <row r="41" spans="1:15" ht="15.75" thickBot="1">
      <c r="A41" s="15"/>
      <c r="B41" s="746" t="s">
        <v>96</v>
      </c>
      <c r="C41" s="747"/>
      <c r="D41" s="747"/>
      <c r="E41" s="747"/>
      <c r="F41" s="747"/>
      <c r="G41" s="747"/>
      <c r="H41" s="747"/>
      <c r="I41" s="747"/>
      <c r="J41" s="730"/>
      <c r="K41" s="730"/>
      <c r="L41" s="730"/>
      <c r="M41" s="731"/>
      <c r="N41" s="83">
        <f>ROUND(SUM(N38:N40),2)</f>
        <v>115265.33</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7.25">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c r="C46" s="750"/>
      <c r="D46" s="750"/>
      <c r="E46" s="750"/>
      <c r="F46" s="750"/>
      <c r="G46" s="750"/>
      <c r="H46" s="751"/>
      <c r="I46" s="86"/>
      <c r="J46" s="87"/>
      <c r="K46" s="86"/>
      <c r="L46" s="752"/>
      <c r="M46" s="753"/>
      <c r="N46" s="68"/>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0</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247</v>
      </c>
      <c r="C53" s="721"/>
      <c r="D53" s="721"/>
      <c r="E53" s="721"/>
      <c r="F53" s="721"/>
      <c r="G53" s="721"/>
      <c r="H53" s="722"/>
      <c r="I53" s="97"/>
      <c r="J53" s="98" t="s">
        <v>206</v>
      </c>
      <c r="K53" s="99">
        <v>29224.69</v>
      </c>
      <c r="L53" s="758">
        <v>0.7</v>
      </c>
      <c r="M53" s="759"/>
      <c r="N53" s="100">
        <f>K53*L53</f>
        <v>20457.282999999999</v>
      </c>
      <c r="O53" s="101"/>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20457.28</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136745.47</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31451.4581</v>
      </c>
      <c r="O64" s="112"/>
    </row>
    <row r="65" spans="1:19" ht="15.75" thickBot="1">
      <c r="A65" s="15"/>
      <c r="B65" s="113" t="s">
        <v>113</v>
      </c>
      <c r="C65" s="114"/>
      <c r="D65" s="114"/>
      <c r="E65" s="114"/>
      <c r="F65" s="114"/>
      <c r="G65" s="114"/>
      <c r="H65" s="114"/>
      <c r="I65" s="108"/>
      <c r="J65" s="109"/>
      <c r="K65" s="110">
        <v>0.02</v>
      </c>
      <c r="L65" s="760"/>
      <c r="M65" s="761"/>
      <c r="N65" s="111">
        <f>$N$59*K65</f>
        <v>2734.9094</v>
      </c>
      <c r="O65" s="112"/>
    </row>
    <row r="66" spans="1:19" ht="15.75" thickBot="1">
      <c r="A66" s="15"/>
      <c r="B66" s="47" t="s">
        <v>114</v>
      </c>
      <c r="C66" s="48"/>
      <c r="D66" s="48"/>
      <c r="E66" s="48"/>
      <c r="F66" s="48"/>
      <c r="G66" s="48"/>
      <c r="H66" s="48"/>
      <c r="I66" s="115"/>
      <c r="J66" s="116"/>
      <c r="K66" s="110">
        <v>0.05</v>
      </c>
      <c r="L66" s="776"/>
      <c r="M66" s="777"/>
      <c r="N66" s="111">
        <f>$N$59*K66</f>
        <v>6837.2735000000002</v>
      </c>
      <c r="O66" s="112"/>
    </row>
    <row r="67" spans="1:19" ht="15.75" thickBot="1">
      <c r="A67" s="15"/>
      <c r="B67" s="729" t="s">
        <v>96</v>
      </c>
      <c r="C67" s="730"/>
      <c r="D67" s="730"/>
      <c r="E67" s="730"/>
      <c r="F67" s="730"/>
      <c r="G67" s="730"/>
      <c r="H67" s="730"/>
      <c r="I67" s="730"/>
      <c r="J67" s="730"/>
      <c r="K67" s="730"/>
      <c r="L67" s="730"/>
      <c r="M67" s="731"/>
      <c r="N67" s="111">
        <f>ROUND(SUM(N64:N66),2)</f>
        <v>41023.64</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177769.11</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83:N84"/>
    <mergeCell ref="B85:N86"/>
    <mergeCell ref="J92:N93"/>
    <mergeCell ref="B93:D93"/>
    <mergeCell ref="L65:M65"/>
    <mergeCell ref="L66:M66"/>
    <mergeCell ref="B67:M67"/>
    <mergeCell ref="B69:M69"/>
    <mergeCell ref="B79:N79"/>
    <mergeCell ref="B80:N80"/>
    <mergeCell ref="B64:H64"/>
    <mergeCell ref="L64:M64"/>
    <mergeCell ref="Y54:Y56"/>
    <mergeCell ref="AB54:AB56"/>
    <mergeCell ref="B55:H55"/>
    <mergeCell ref="L55:M55"/>
    <mergeCell ref="B56:H56"/>
    <mergeCell ref="L56:M56"/>
    <mergeCell ref="B57:M57"/>
    <mergeCell ref="B59:M59"/>
    <mergeCell ref="B60:N62"/>
    <mergeCell ref="B63:H63"/>
    <mergeCell ref="L63:M63"/>
    <mergeCell ref="B52:H52"/>
    <mergeCell ref="L52:M52"/>
    <mergeCell ref="B53:H53"/>
    <mergeCell ref="L53:M53"/>
    <mergeCell ref="B54:H54"/>
    <mergeCell ref="L54:M54"/>
    <mergeCell ref="B49:N51"/>
    <mergeCell ref="B40:I40"/>
    <mergeCell ref="L40:M40"/>
    <mergeCell ref="B41:M41"/>
    <mergeCell ref="B42:N44"/>
    <mergeCell ref="B45:H45"/>
    <mergeCell ref="L45:M45"/>
    <mergeCell ref="B46:H46"/>
    <mergeCell ref="L46:M46"/>
    <mergeCell ref="B47:H47"/>
    <mergeCell ref="L47:M47"/>
    <mergeCell ref="B48:M48"/>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95"/>
  <sheetViews>
    <sheetView workbookViewId="0"/>
  </sheetViews>
  <sheetFormatPr baseColWidth="10" defaultColWidth="11.42578125" defaultRowHeight="15"/>
  <cols>
    <col min="1"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258</v>
      </c>
      <c r="C25" s="694" t="str">
        <f>'PRESUPUESTO OFICIAL'!C29</f>
        <v>RETIRO DE LODOS, LIMPIEZA Y MANEJO DEL AGUA DEL TANQUES ALMACENAMIENTO.</v>
      </c>
      <c r="D25" s="695"/>
      <c r="E25" s="695"/>
      <c r="F25" s="695"/>
      <c r="G25" s="695"/>
      <c r="H25" s="695"/>
      <c r="I25" s="695"/>
      <c r="J25" s="695"/>
      <c r="K25" s="696"/>
      <c r="L25" s="697" t="s">
        <v>13</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10801.45</v>
      </c>
      <c r="L30" s="718">
        <v>0.05</v>
      </c>
      <c r="M30" s="719"/>
      <c r="N30" s="68">
        <f>K30*L30</f>
        <v>540.0725000000001</v>
      </c>
      <c r="O30" s="69"/>
      <c r="P30" s="168" t="s">
        <v>229</v>
      </c>
    </row>
    <row r="31" spans="1:22">
      <c r="A31" s="15"/>
      <c r="B31" s="720" t="s">
        <v>234</v>
      </c>
      <c r="C31" s="721"/>
      <c r="D31" s="721"/>
      <c r="E31" s="721"/>
      <c r="F31" s="722"/>
      <c r="G31" s="70"/>
      <c r="H31" s="71"/>
      <c r="I31" s="70"/>
      <c r="J31" s="71"/>
      <c r="K31" s="67">
        <f>'Listadio de Materiales'!C49</f>
        <v>71893.333333333328</v>
      </c>
      <c r="L31" s="781">
        <v>1</v>
      </c>
      <c r="M31" s="782"/>
      <c r="N31" s="68">
        <f>K31*L31</f>
        <v>71893.333333333328</v>
      </c>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72433.41</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233</v>
      </c>
      <c r="C38" s="737"/>
      <c r="D38" s="737"/>
      <c r="E38" s="737"/>
      <c r="F38" s="737"/>
      <c r="G38" s="737"/>
      <c r="H38" s="737"/>
      <c r="I38" s="738"/>
      <c r="J38" s="78" t="s">
        <v>170</v>
      </c>
      <c r="K38" s="79">
        <v>2000</v>
      </c>
      <c r="L38" s="739">
        <v>3.65</v>
      </c>
      <c r="M38" s="740"/>
      <c r="N38" s="163">
        <f>L38*K38</f>
        <v>7300</v>
      </c>
      <c r="O38" s="69"/>
    </row>
    <row r="39" spans="1:15" ht="15.75" thickBot="1">
      <c r="A39" s="15"/>
      <c r="B39" s="714"/>
      <c r="C39" s="715"/>
      <c r="D39" s="715"/>
      <c r="E39" s="715"/>
      <c r="F39" s="715"/>
      <c r="G39" s="715"/>
      <c r="H39" s="715"/>
      <c r="I39" s="716"/>
      <c r="J39" s="81"/>
      <c r="K39" s="82"/>
      <c r="L39" s="741"/>
      <c r="M39" s="742"/>
      <c r="N39" s="163"/>
      <c r="O39" s="69"/>
    </row>
    <row r="40" spans="1:15" ht="15.75" thickBot="1">
      <c r="A40" s="15"/>
      <c r="B40" s="743"/>
      <c r="C40" s="744"/>
      <c r="D40" s="744"/>
      <c r="E40" s="744"/>
      <c r="F40" s="744"/>
      <c r="G40" s="744"/>
      <c r="H40" s="744"/>
      <c r="I40" s="745"/>
      <c r="J40" s="81"/>
      <c r="K40" s="82"/>
      <c r="L40" s="741"/>
      <c r="M40" s="742"/>
      <c r="N40" s="163"/>
      <c r="O40" s="69"/>
    </row>
    <row r="41" spans="1:15" ht="15.75" thickBot="1">
      <c r="A41" s="15"/>
      <c r="B41" s="746" t="s">
        <v>96</v>
      </c>
      <c r="C41" s="747"/>
      <c r="D41" s="747"/>
      <c r="E41" s="747"/>
      <c r="F41" s="747"/>
      <c r="G41" s="747"/>
      <c r="H41" s="747"/>
      <c r="I41" s="747"/>
      <c r="J41" s="730"/>
      <c r="K41" s="730"/>
      <c r="L41" s="730"/>
      <c r="M41" s="731"/>
      <c r="N41" s="83">
        <f>ROUND(SUM(N38:N40),2)</f>
        <v>7300</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8" thickBot="1">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t="s">
        <v>231</v>
      </c>
      <c r="C46" s="750"/>
      <c r="D46" s="750"/>
      <c r="E46" s="750"/>
      <c r="F46" s="750"/>
      <c r="G46" s="750"/>
      <c r="H46" s="751"/>
      <c r="I46" s="86" t="s">
        <v>12</v>
      </c>
      <c r="J46" s="87" t="s">
        <v>232</v>
      </c>
      <c r="K46" s="86">
        <v>1.3</v>
      </c>
      <c r="L46" s="752">
        <v>10464</v>
      </c>
      <c r="M46" s="753"/>
      <c r="N46" s="163">
        <f>L46*K46</f>
        <v>13603.2</v>
      </c>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13603.2</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230</v>
      </c>
      <c r="C53" s="721"/>
      <c r="D53" s="721"/>
      <c r="E53" s="721"/>
      <c r="F53" s="721"/>
      <c r="G53" s="721"/>
      <c r="H53" s="722"/>
      <c r="I53" s="97"/>
      <c r="J53" s="98" t="s">
        <v>206</v>
      </c>
      <c r="K53" s="99">
        <v>49097.48</v>
      </c>
      <c r="L53" s="758">
        <v>0.5</v>
      </c>
      <c r="M53" s="759"/>
      <c r="N53" s="100">
        <f>K53*L53</f>
        <v>24548.74</v>
      </c>
      <c r="O53" s="101"/>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24548.74</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117885.35</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27113.630500000003</v>
      </c>
      <c r="O64" s="112"/>
    </row>
    <row r="65" spans="1:19" ht="15.75" thickBot="1">
      <c r="A65" s="15"/>
      <c r="B65" s="113" t="s">
        <v>113</v>
      </c>
      <c r="C65" s="114"/>
      <c r="D65" s="114"/>
      <c r="E65" s="114"/>
      <c r="F65" s="114"/>
      <c r="G65" s="114"/>
      <c r="H65" s="114"/>
      <c r="I65" s="108"/>
      <c r="J65" s="109"/>
      <c r="K65" s="110">
        <v>0.02</v>
      </c>
      <c r="L65" s="760"/>
      <c r="M65" s="761"/>
      <c r="N65" s="111">
        <f>$N$59*K65</f>
        <v>2357.7070000000003</v>
      </c>
      <c r="O65" s="112"/>
    </row>
    <row r="66" spans="1:19" ht="15.75" thickBot="1">
      <c r="A66" s="15"/>
      <c r="B66" s="47" t="s">
        <v>114</v>
      </c>
      <c r="C66" s="48"/>
      <c r="D66" s="48"/>
      <c r="E66" s="48"/>
      <c r="F66" s="48"/>
      <c r="G66" s="48"/>
      <c r="H66" s="48"/>
      <c r="I66" s="115"/>
      <c r="J66" s="116"/>
      <c r="K66" s="110">
        <v>0.05</v>
      </c>
      <c r="L66" s="776"/>
      <c r="M66" s="777"/>
      <c r="N66" s="111">
        <f>$N$59*K66</f>
        <v>5894.2675000000008</v>
      </c>
      <c r="O66" s="112"/>
    </row>
    <row r="67" spans="1:19" ht="15.75" thickBot="1">
      <c r="A67" s="15"/>
      <c r="B67" s="729" t="s">
        <v>96</v>
      </c>
      <c r="C67" s="730"/>
      <c r="D67" s="730"/>
      <c r="E67" s="730"/>
      <c r="F67" s="730"/>
      <c r="G67" s="730"/>
      <c r="H67" s="730"/>
      <c r="I67" s="730"/>
      <c r="J67" s="730"/>
      <c r="K67" s="730"/>
      <c r="L67" s="730"/>
      <c r="M67" s="731"/>
      <c r="N67" s="111">
        <f>ROUND(SUM(N64:N66),2)</f>
        <v>35365.61</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153250.96</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83:N84"/>
    <mergeCell ref="B85:N86"/>
    <mergeCell ref="J92:N93"/>
    <mergeCell ref="B93:D93"/>
    <mergeCell ref="L65:M65"/>
    <mergeCell ref="L66:M66"/>
    <mergeCell ref="B67:M67"/>
    <mergeCell ref="B69:M69"/>
    <mergeCell ref="B79:N79"/>
    <mergeCell ref="B80:N80"/>
    <mergeCell ref="B64:H64"/>
    <mergeCell ref="L64:M64"/>
    <mergeCell ref="Y54:Y56"/>
    <mergeCell ref="AB54:AB56"/>
    <mergeCell ref="B55:H55"/>
    <mergeCell ref="L55:M55"/>
    <mergeCell ref="B56:H56"/>
    <mergeCell ref="L56:M56"/>
    <mergeCell ref="B57:M57"/>
    <mergeCell ref="B59:M59"/>
    <mergeCell ref="B60:N62"/>
    <mergeCell ref="B63:H63"/>
    <mergeCell ref="L63:M63"/>
    <mergeCell ref="B52:H52"/>
    <mergeCell ref="L52:M52"/>
    <mergeCell ref="B53:H53"/>
    <mergeCell ref="L53:M53"/>
    <mergeCell ref="B54:H54"/>
    <mergeCell ref="L54:M54"/>
    <mergeCell ref="B49:N51"/>
    <mergeCell ref="B40:I40"/>
    <mergeCell ref="L40:M40"/>
    <mergeCell ref="B41:M41"/>
    <mergeCell ref="B42:N44"/>
    <mergeCell ref="B45:H45"/>
    <mergeCell ref="L45:M45"/>
    <mergeCell ref="B46:H46"/>
    <mergeCell ref="L46:M46"/>
    <mergeCell ref="B47:H47"/>
    <mergeCell ref="L47:M47"/>
    <mergeCell ref="B48:M48"/>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95"/>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16</v>
      </c>
      <c r="C25" s="694" t="s">
        <v>240</v>
      </c>
      <c r="D25" s="695"/>
      <c r="E25" s="695"/>
      <c r="F25" s="695"/>
      <c r="G25" s="695"/>
      <c r="H25" s="695"/>
      <c r="I25" s="695"/>
      <c r="J25" s="695"/>
      <c r="K25" s="696"/>
      <c r="L25" s="697" t="s">
        <v>12</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70139.259999999995</v>
      </c>
      <c r="L30" s="718">
        <v>0.05</v>
      </c>
      <c r="M30" s="719"/>
      <c r="N30" s="68">
        <f>K30*L30</f>
        <v>3506.9629999999997</v>
      </c>
      <c r="O30" s="69"/>
      <c r="P30" s="170" t="s">
        <v>244</v>
      </c>
    </row>
    <row r="31" spans="1:22">
      <c r="A31" s="15"/>
      <c r="B31" s="720" t="s">
        <v>245</v>
      </c>
      <c r="C31" s="721"/>
      <c r="D31" s="721"/>
      <c r="E31" s="721"/>
      <c r="F31" s="722"/>
      <c r="G31" s="70"/>
      <c r="H31" s="71"/>
      <c r="I31" s="70"/>
      <c r="J31" s="71"/>
      <c r="K31" s="67">
        <v>115181</v>
      </c>
      <c r="L31" s="781">
        <v>0.1</v>
      </c>
      <c r="M31" s="782"/>
      <c r="N31" s="68">
        <f>K31*L31</f>
        <v>11518.1</v>
      </c>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15025.06</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c r="C38" s="737"/>
      <c r="D38" s="737"/>
      <c r="E38" s="737"/>
      <c r="F38" s="737"/>
      <c r="G38" s="737"/>
      <c r="H38" s="737"/>
      <c r="I38" s="738"/>
      <c r="J38" s="78"/>
      <c r="K38" s="79"/>
      <c r="L38" s="739"/>
      <c r="M38" s="740"/>
      <c r="N38" s="163"/>
      <c r="O38" s="69"/>
    </row>
    <row r="39" spans="1:15" ht="15.75" thickBot="1">
      <c r="A39" s="15"/>
      <c r="B39" s="714"/>
      <c r="C39" s="715"/>
      <c r="D39" s="715"/>
      <c r="E39" s="715"/>
      <c r="F39" s="715"/>
      <c r="G39" s="715"/>
      <c r="H39" s="715"/>
      <c r="I39" s="716"/>
      <c r="J39" s="81"/>
      <c r="K39" s="82"/>
      <c r="L39" s="741"/>
      <c r="M39" s="742"/>
      <c r="N39" s="163">
        <f>L39*K39</f>
        <v>0</v>
      </c>
      <c r="O39" s="69"/>
    </row>
    <row r="40" spans="1:15" ht="15.75" thickBot="1">
      <c r="A40" s="15"/>
      <c r="B40" s="743"/>
      <c r="C40" s="744"/>
      <c r="D40" s="744"/>
      <c r="E40" s="744"/>
      <c r="F40" s="744"/>
      <c r="G40" s="744"/>
      <c r="H40" s="744"/>
      <c r="I40" s="745"/>
      <c r="J40" s="81"/>
      <c r="K40" s="82"/>
      <c r="L40" s="741"/>
      <c r="M40" s="742"/>
      <c r="N40" s="163"/>
      <c r="O40" s="69"/>
    </row>
    <row r="41" spans="1:15" ht="15.75" thickBot="1">
      <c r="A41" s="15"/>
      <c r="B41" s="746" t="s">
        <v>96</v>
      </c>
      <c r="C41" s="747"/>
      <c r="D41" s="747"/>
      <c r="E41" s="747"/>
      <c r="F41" s="747"/>
      <c r="G41" s="747"/>
      <c r="H41" s="747"/>
      <c r="I41" s="747"/>
      <c r="J41" s="730"/>
      <c r="K41" s="730"/>
      <c r="L41" s="730"/>
      <c r="M41" s="731"/>
      <c r="N41" s="83">
        <f>ROUND(SUM(N38:N40),2)</f>
        <v>0</v>
      </c>
      <c r="O41" s="69"/>
    </row>
    <row r="42" spans="1:15">
      <c r="A42" s="15"/>
      <c r="B42" s="698" t="s">
        <v>99</v>
      </c>
      <c r="C42" s="699"/>
      <c r="D42" s="699"/>
      <c r="E42" s="699"/>
      <c r="F42" s="699"/>
      <c r="G42" s="699"/>
      <c r="H42" s="699"/>
      <c r="I42" s="699"/>
      <c r="J42" s="699"/>
      <c r="K42" s="699"/>
      <c r="L42" s="699"/>
      <c r="M42" s="699"/>
      <c r="N42" s="700"/>
      <c r="O42" s="62"/>
    </row>
    <row r="43" spans="1:15">
      <c r="A43" s="15"/>
      <c r="B43" s="701"/>
      <c r="C43" s="702"/>
      <c r="D43" s="702"/>
      <c r="E43" s="702"/>
      <c r="F43" s="702"/>
      <c r="G43" s="702"/>
      <c r="H43" s="702"/>
      <c r="I43" s="702"/>
      <c r="J43" s="702"/>
      <c r="K43" s="702"/>
      <c r="L43" s="702"/>
      <c r="M43" s="702"/>
      <c r="N43" s="703"/>
      <c r="O43" s="62"/>
    </row>
    <row r="44" spans="1:15" ht="15.75" thickBot="1">
      <c r="A44" s="15"/>
      <c r="B44" s="704"/>
      <c r="C44" s="705"/>
      <c r="D44" s="705"/>
      <c r="E44" s="705"/>
      <c r="F44" s="705"/>
      <c r="G44" s="705"/>
      <c r="H44" s="705"/>
      <c r="I44" s="705"/>
      <c r="J44" s="705"/>
      <c r="K44" s="705"/>
      <c r="L44" s="705"/>
      <c r="M44" s="705"/>
      <c r="N44" s="706"/>
      <c r="O44" s="62"/>
    </row>
    <row r="45" spans="1:15" ht="18" thickBot="1">
      <c r="A45" s="15"/>
      <c r="B45" s="707" t="s">
        <v>100</v>
      </c>
      <c r="C45" s="748"/>
      <c r="D45" s="748"/>
      <c r="E45" s="748"/>
      <c r="F45" s="748"/>
      <c r="G45" s="748"/>
      <c r="H45" s="748"/>
      <c r="I45" s="63" t="s">
        <v>101</v>
      </c>
      <c r="J45" s="84" t="s">
        <v>102</v>
      </c>
      <c r="K45" s="85" t="s">
        <v>103</v>
      </c>
      <c r="L45" s="710" t="s">
        <v>104</v>
      </c>
      <c r="M45" s="713"/>
      <c r="N45" s="64" t="s">
        <v>95</v>
      </c>
      <c r="O45" s="65"/>
    </row>
    <row r="46" spans="1:15">
      <c r="A46" s="15"/>
      <c r="B46" s="749"/>
      <c r="C46" s="750"/>
      <c r="D46" s="750"/>
      <c r="E46" s="750"/>
      <c r="F46" s="750"/>
      <c r="G46" s="750"/>
      <c r="H46" s="751"/>
      <c r="I46" s="86"/>
      <c r="J46" s="87"/>
      <c r="K46" s="86"/>
      <c r="L46" s="752"/>
      <c r="M46" s="753"/>
      <c r="N46" s="163">
        <f>L46*K46</f>
        <v>0</v>
      </c>
      <c r="O46" s="69"/>
    </row>
    <row r="47" spans="1:15" ht="15.75" thickBot="1">
      <c r="A47" s="15"/>
      <c r="B47" s="723"/>
      <c r="C47" s="724"/>
      <c r="D47" s="724"/>
      <c r="E47" s="724"/>
      <c r="F47" s="724"/>
      <c r="G47" s="724"/>
      <c r="H47" s="724"/>
      <c r="I47" s="88"/>
      <c r="J47" s="89"/>
      <c r="K47" s="88"/>
      <c r="L47" s="754"/>
      <c r="M47" s="755"/>
      <c r="N47" s="90"/>
      <c r="O47" s="69"/>
    </row>
    <row r="48" spans="1:15" ht="15.75" thickBot="1">
      <c r="A48" s="15"/>
      <c r="B48" s="729" t="s">
        <v>96</v>
      </c>
      <c r="C48" s="730"/>
      <c r="D48" s="730"/>
      <c r="E48" s="730"/>
      <c r="F48" s="730"/>
      <c r="G48" s="730"/>
      <c r="H48" s="730"/>
      <c r="I48" s="730"/>
      <c r="J48" s="730"/>
      <c r="K48" s="730"/>
      <c r="L48" s="730"/>
      <c r="M48" s="731"/>
      <c r="N48" s="73">
        <f>SUM(N46:N47)</f>
        <v>0</v>
      </c>
      <c r="O48" s="74"/>
    </row>
    <row r="49" spans="1:28">
      <c r="A49" s="15"/>
      <c r="B49" s="698" t="s">
        <v>105</v>
      </c>
      <c r="C49" s="699"/>
      <c r="D49" s="699"/>
      <c r="E49" s="699"/>
      <c r="F49" s="699"/>
      <c r="G49" s="699"/>
      <c r="H49" s="699"/>
      <c r="I49" s="699"/>
      <c r="J49" s="699"/>
      <c r="K49" s="699"/>
      <c r="L49" s="699"/>
      <c r="M49" s="699"/>
      <c r="N49" s="700"/>
      <c r="O49" s="62"/>
    </row>
    <row r="50" spans="1:28">
      <c r="A50" s="15"/>
      <c r="B50" s="701"/>
      <c r="C50" s="702"/>
      <c r="D50" s="702"/>
      <c r="E50" s="702"/>
      <c r="F50" s="702"/>
      <c r="G50" s="702"/>
      <c r="H50" s="702"/>
      <c r="I50" s="702"/>
      <c r="J50" s="702"/>
      <c r="K50" s="702"/>
      <c r="L50" s="702"/>
      <c r="M50" s="702"/>
      <c r="N50" s="703"/>
      <c r="O50" s="62"/>
    </row>
    <row r="51" spans="1:28" ht="15.75" thickBot="1">
      <c r="A51" s="15"/>
      <c r="B51" s="704"/>
      <c r="C51" s="705"/>
      <c r="D51" s="705"/>
      <c r="E51" s="705"/>
      <c r="F51" s="705"/>
      <c r="G51" s="705"/>
      <c r="H51" s="705"/>
      <c r="I51" s="705"/>
      <c r="J51" s="705"/>
      <c r="K51" s="705"/>
      <c r="L51" s="705"/>
      <c r="M51" s="705"/>
      <c r="N51" s="706"/>
      <c r="O51" s="62"/>
      <c r="T51" s="91"/>
    </row>
    <row r="52" spans="1:28">
      <c r="A52" s="15"/>
      <c r="B52" s="707" t="s">
        <v>106</v>
      </c>
      <c r="C52" s="748"/>
      <c r="D52" s="748"/>
      <c r="E52" s="748"/>
      <c r="F52" s="748"/>
      <c r="G52" s="748"/>
      <c r="H52" s="748"/>
      <c r="I52" s="63"/>
      <c r="J52" s="92" t="s">
        <v>202</v>
      </c>
      <c r="K52" s="93" t="s">
        <v>203</v>
      </c>
      <c r="L52" s="756" t="s">
        <v>204</v>
      </c>
      <c r="M52" s="757"/>
      <c r="N52" s="95" t="s">
        <v>205</v>
      </c>
      <c r="O52" s="96"/>
    </row>
    <row r="53" spans="1:28">
      <c r="A53" s="15"/>
      <c r="B53" s="720" t="s">
        <v>247</v>
      </c>
      <c r="C53" s="721"/>
      <c r="D53" s="721"/>
      <c r="E53" s="721"/>
      <c r="F53" s="721"/>
      <c r="G53" s="721"/>
      <c r="H53" s="722"/>
      <c r="I53" s="97"/>
      <c r="J53" s="98" t="s">
        <v>206</v>
      </c>
      <c r="K53" s="99">
        <v>29224.69</v>
      </c>
      <c r="L53" s="758">
        <v>1</v>
      </c>
      <c r="M53" s="759"/>
      <c r="N53" s="100">
        <f>K53*L53</f>
        <v>29224.69</v>
      </c>
      <c r="O53" s="170" t="s">
        <v>246</v>
      </c>
      <c r="R53" s="102"/>
    </row>
    <row r="54" spans="1:28" ht="14.45" customHeight="1">
      <c r="A54" s="15"/>
      <c r="B54" s="720"/>
      <c r="C54" s="721"/>
      <c r="D54" s="721"/>
      <c r="E54" s="721"/>
      <c r="F54" s="721"/>
      <c r="G54" s="721"/>
      <c r="H54" s="722"/>
      <c r="I54" s="97"/>
      <c r="J54" s="98"/>
      <c r="K54" s="99"/>
      <c r="L54" s="758"/>
      <c r="M54" s="759"/>
      <c r="N54" s="100">
        <f>K54*L54</f>
        <v>0</v>
      </c>
      <c r="O54" s="101"/>
      <c r="Y54" s="762"/>
      <c r="Z54" s="104"/>
      <c r="AA54" s="105"/>
      <c r="AB54" s="763"/>
    </row>
    <row r="55" spans="1:28">
      <c r="A55" s="15"/>
      <c r="B55" s="720"/>
      <c r="C55" s="721"/>
      <c r="D55" s="721"/>
      <c r="E55" s="721"/>
      <c r="F55" s="721"/>
      <c r="G55" s="721"/>
      <c r="H55" s="722"/>
      <c r="I55" s="97"/>
      <c r="J55" s="103"/>
      <c r="K55" s="99"/>
      <c r="L55" s="752"/>
      <c r="M55" s="753"/>
      <c r="N55" s="100"/>
      <c r="O55" s="101"/>
      <c r="Y55" s="762"/>
      <c r="Z55" s="104"/>
      <c r="AA55" s="105"/>
      <c r="AB55" s="763"/>
    </row>
    <row r="56" spans="1:28" ht="15.75" thickBot="1">
      <c r="A56" s="15"/>
      <c r="B56" s="723"/>
      <c r="C56" s="724"/>
      <c r="D56" s="724"/>
      <c r="E56" s="724"/>
      <c r="F56" s="724"/>
      <c r="G56" s="724"/>
      <c r="H56" s="725"/>
      <c r="I56" s="88"/>
      <c r="J56" s="89"/>
      <c r="K56" s="88"/>
      <c r="L56" s="754"/>
      <c r="M56" s="755"/>
      <c r="N56" s="90"/>
      <c r="O56" s="69"/>
      <c r="Y56" s="762"/>
      <c r="Z56" s="104"/>
      <c r="AA56" s="105"/>
      <c r="AB56" s="763"/>
    </row>
    <row r="57" spans="1:28" ht="15.75" thickBot="1">
      <c r="A57" s="15"/>
      <c r="B57" s="729" t="s">
        <v>96</v>
      </c>
      <c r="C57" s="730"/>
      <c r="D57" s="730"/>
      <c r="E57" s="730"/>
      <c r="F57" s="730"/>
      <c r="G57" s="730"/>
      <c r="H57" s="730"/>
      <c r="I57" s="730"/>
      <c r="J57" s="730"/>
      <c r="K57" s="730"/>
      <c r="L57" s="730"/>
      <c r="M57" s="731"/>
      <c r="N57" s="73">
        <f>ROUND(SUM(N53:N56),2)</f>
        <v>29224.69</v>
      </c>
      <c r="O57" s="69"/>
    </row>
    <row r="58" spans="1:28" ht="15.75" thickBot="1">
      <c r="A58" s="15"/>
      <c r="B58" s="55"/>
      <c r="C58" s="23"/>
      <c r="D58" s="23"/>
      <c r="E58" s="23"/>
      <c r="F58" s="23"/>
      <c r="G58" s="23"/>
      <c r="H58" s="23"/>
      <c r="I58" s="23"/>
      <c r="J58" s="23"/>
      <c r="K58" s="23"/>
      <c r="L58" s="23"/>
      <c r="M58" s="23"/>
      <c r="N58" s="56"/>
      <c r="O58" s="17"/>
    </row>
    <row r="59" spans="1:28" ht="15.75" thickBot="1">
      <c r="A59" s="15"/>
      <c r="B59" s="764" t="s">
        <v>107</v>
      </c>
      <c r="C59" s="765"/>
      <c r="D59" s="765"/>
      <c r="E59" s="765"/>
      <c r="F59" s="765"/>
      <c r="G59" s="765"/>
      <c r="H59" s="765"/>
      <c r="I59" s="765"/>
      <c r="J59" s="765"/>
      <c r="K59" s="765"/>
      <c r="L59" s="765"/>
      <c r="M59" s="766"/>
      <c r="N59" s="106">
        <f>N33+N41+N48+N57</f>
        <v>44249.75</v>
      </c>
      <c r="O59" s="107"/>
      <c r="S59" s="102"/>
    </row>
    <row r="60" spans="1:28">
      <c r="A60" s="15"/>
      <c r="B60" s="698" t="s">
        <v>108</v>
      </c>
      <c r="C60" s="699"/>
      <c r="D60" s="699"/>
      <c r="E60" s="699"/>
      <c r="F60" s="699"/>
      <c r="G60" s="699"/>
      <c r="H60" s="699"/>
      <c r="I60" s="699"/>
      <c r="J60" s="699"/>
      <c r="K60" s="699"/>
      <c r="L60" s="699"/>
      <c r="M60" s="699"/>
      <c r="N60" s="700"/>
      <c r="O60" s="62"/>
    </row>
    <row r="61" spans="1:28">
      <c r="A61" s="15"/>
      <c r="B61" s="701"/>
      <c r="C61" s="702"/>
      <c r="D61" s="702"/>
      <c r="E61" s="702"/>
      <c r="F61" s="702"/>
      <c r="G61" s="702"/>
      <c r="H61" s="702"/>
      <c r="I61" s="702"/>
      <c r="J61" s="702"/>
      <c r="K61" s="702"/>
      <c r="L61" s="702"/>
      <c r="M61" s="702"/>
      <c r="N61" s="703"/>
      <c r="O61" s="62"/>
    </row>
    <row r="62" spans="1:28" ht="15.75" thickBot="1">
      <c r="A62" s="15"/>
      <c r="B62" s="704"/>
      <c r="C62" s="705"/>
      <c r="D62" s="705"/>
      <c r="E62" s="705"/>
      <c r="F62" s="705"/>
      <c r="G62" s="705"/>
      <c r="H62" s="705"/>
      <c r="I62" s="705"/>
      <c r="J62" s="705"/>
      <c r="K62" s="705"/>
      <c r="L62" s="705"/>
      <c r="M62" s="705"/>
      <c r="N62" s="706"/>
      <c r="O62" s="62"/>
    </row>
    <row r="63" spans="1:28" ht="15.75" thickBot="1">
      <c r="A63" s="15"/>
      <c r="B63" s="707" t="s">
        <v>109</v>
      </c>
      <c r="C63" s="748"/>
      <c r="D63" s="748"/>
      <c r="E63" s="748"/>
      <c r="F63" s="748"/>
      <c r="G63" s="748"/>
      <c r="H63" s="748"/>
      <c r="I63" s="84"/>
      <c r="J63" s="94"/>
      <c r="K63" s="93" t="s">
        <v>110</v>
      </c>
      <c r="L63" s="756" t="s">
        <v>111</v>
      </c>
      <c r="M63" s="757"/>
      <c r="N63" s="95"/>
      <c r="O63" s="96"/>
    </row>
    <row r="64" spans="1:28" ht="15.75" thickBot="1">
      <c r="A64" s="15"/>
      <c r="B64" s="714" t="s">
        <v>112</v>
      </c>
      <c r="C64" s="715"/>
      <c r="D64" s="715"/>
      <c r="E64" s="715"/>
      <c r="F64" s="715"/>
      <c r="G64" s="715"/>
      <c r="H64" s="715"/>
      <c r="I64" s="108"/>
      <c r="J64" s="109"/>
      <c r="K64" s="110">
        <v>0.23</v>
      </c>
      <c r="L64" s="760"/>
      <c r="M64" s="761"/>
      <c r="N64" s="111">
        <f>$N$59*K64</f>
        <v>10177.442500000001</v>
      </c>
      <c r="O64" s="112"/>
    </row>
    <row r="65" spans="1:19" ht="15.75" thickBot="1">
      <c r="A65" s="15"/>
      <c r="B65" s="113" t="s">
        <v>113</v>
      </c>
      <c r="C65" s="114"/>
      <c r="D65" s="114"/>
      <c r="E65" s="114"/>
      <c r="F65" s="114"/>
      <c r="G65" s="114"/>
      <c r="H65" s="114"/>
      <c r="I65" s="108"/>
      <c r="J65" s="109"/>
      <c r="K65" s="110">
        <v>0.02</v>
      </c>
      <c r="L65" s="760"/>
      <c r="M65" s="761"/>
      <c r="N65" s="111">
        <f>$N$59*K65</f>
        <v>884.995</v>
      </c>
      <c r="O65" s="112"/>
    </row>
    <row r="66" spans="1:19" ht="15.75" thickBot="1">
      <c r="A66" s="15"/>
      <c r="B66" s="47" t="s">
        <v>114</v>
      </c>
      <c r="C66" s="48"/>
      <c r="D66" s="48"/>
      <c r="E66" s="48"/>
      <c r="F66" s="48"/>
      <c r="G66" s="48"/>
      <c r="H66" s="48"/>
      <c r="I66" s="115"/>
      <c r="J66" s="116"/>
      <c r="K66" s="110">
        <v>0.05</v>
      </c>
      <c r="L66" s="776"/>
      <c r="M66" s="777"/>
      <c r="N66" s="111">
        <f>$N$59*K66</f>
        <v>2212.4875000000002</v>
      </c>
      <c r="O66" s="112"/>
    </row>
    <row r="67" spans="1:19" ht="15.75" thickBot="1">
      <c r="A67" s="15"/>
      <c r="B67" s="729" t="s">
        <v>96</v>
      </c>
      <c r="C67" s="730"/>
      <c r="D67" s="730"/>
      <c r="E67" s="730"/>
      <c r="F67" s="730"/>
      <c r="G67" s="730"/>
      <c r="H67" s="730"/>
      <c r="I67" s="730"/>
      <c r="J67" s="730"/>
      <c r="K67" s="730"/>
      <c r="L67" s="730"/>
      <c r="M67" s="731"/>
      <c r="N67" s="111">
        <f>ROUND(SUM(N64:N66),2)</f>
        <v>13274.93</v>
      </c>
      <c r="O67" s="117"/>
    </row>
    <row r="68" spans="1:19" ht="15.75" thickBot="1">
      <c r="A68" s="15"/>
      <c r="B68" s="55"/>
      <c r="C68" s="23"/>
      <c r="D68" s="23"/>
      <c r="E68" s="23"/>
      <c r="F68" s="23"/>
      <c r="G68" s="23"/>
      <c r="H68" s="23"/>
      <c r="I68" s="23"/>
      <c r="J68" s="23"/>
      <c r="K68" s="23"/>
      <c r="L68" s="23"/>
      <c r="M68" s="23"/>
      <c r="N68" s="56"/>
      <c r="O68" s="17"/>
    </row>
    <row r="69" spans="1:19" ht="15.75" thickBot="1">
      <c r="A69" s="15"/>
      <c r="B69" s="764" t="s">
        <v>115</v>
      </c>
      <c r="C69" s="765"/>
      <c r="D69" s="765"/>
      <c r="E69" s="765"/>
      <c r="F69" s="765"/>
      <c r="G69" s="765"/>
      <c r="H69" s="765"/>
      <c r="I69" s="765"/>
      <c r="J69" s="765"/>
      <c r="K69" s="765"/>
      <c r="L69" s="765"/>
      <c r="M69" s="766"/>
      <c r="N69" s="118">
        <f>ROUND(N59+N67,2)</f>
        <v>57524.68</v>
      </c>
      <c r="O69" s="117"/>
      <c r="S69" s="102"/>
    </row>
    <row r="70" spans="1:19">
      <c r="A70" s="15"/>
      <c r="B70" s="51"/>
      <c r="C70" s="52"/>
      <c r="D70" s="52"/>
      <c r="E70" s="52"/>
      <c r="F70" s="52"/>
      <c r="G70" s="52"/>
      <c r="H70" s="52"/>
      <c r="I70" s="52"/>
      <c r="J70" s="52"/>
      <c r="K70" s="52"/>
      <c r="L70" s="52"/>
      <c r="M70" s="52"/>
      <c r="N70" s="53"/>
      <c r="O70" s="17"/>
    </row>
    <row r="71" spans="1:19">
      <c r="A71" s="15"/>
      <c r="B71" s="55"/>
      <c r="C71" s="23"/>
      <c r="D71" s="23"/>
      <c r="E71" s="23"/>
      <c r="F71" s="23"/>
      <c r="G71" s="23"/>
      <c r="H71" s="23"/>
      <c r="I71" s="23"/>
      <c r="J71" s="23"/>
      <c r="K71" s="23"/>
      <c r="L71" s="23"/>
      <c r="M71" s="23"/>
      <c r="N71" s="56"/>
      <c r="O71" s="17"/>
    </row>
    <row r="72" spans="1:19">
      <c r="A72" s="15"/>
      <c r="B72" s="55"/>
      <c r="C72" s="23"/>
      <c r="D72" s="23"/>
      <c r="E72" s="23"/>
      <c r="F72" s="23"/>
      <c r="G72" s="23"/>
      <c r="H72" s="23"/>
      <c r="I72" s="23"/>
      <c r="J72" s="23"/>
      <c r="K72" s="23"/>
      <c r="L72" s="23"/>
      <c r="M72" s="23"/>
      <c r="N72" s="56"/>
      <c r="O72" s="17"/>
    </row>
    <row r="73" spans="1:19">
      <c r="A73" s="15"/>
      <c r="B73" s="55"/>
      <c r="C73" s="23"/>
      <c r="D73" s="23"/>
      <c r="E73" s="23"/>
      <c r="F73" s="23"/>
      <c r="G73" s="119" t="s">
        <v>116</v>
      </c>
      <c r="H73" s="119"/>
      <c r="I73" s="119"/>
      <c r="J73" s="119"/>
      <c r="K73" s="23"/>
      <c r="L73" s="23"/>
      <c r="M73" s="23"/>
      <c r="N73" s="56"/>
      <c r="O73" s="17"/>
    </row>
    <row r="74" spans="1:19">
      <c r="A74" s="15"/>
      <c r="B74" s="55"/>
      <c r="C74" s="23"/>
      <c r="D74" s="23"/>
      <c r="E74" s="23"/>
      <c r="F74" s="23"/>
      <c r="G74" s="119" t="s">
        <v>207</v>
      </c>
      <c r="H74" s="23"/>
      <c r="I74" s="23"/>
      <c r="J74" s="23"/>
      <c r="K74" s="23"/>
      <c r="L74" s="23"/>
      <c r="M74" s="23"/>
      <c r="N74" s="56"/>
      <c r="O74" s="120"/>
    </row>
    <row r="75" spans="1:19">
      <c r="A75" s="15"/>
      <c r="B75" s="55"/>
      <c r="C75" s="23"/>
      <c r="D75" s="23"/>
      <c r="E75" s="23"/>
      <c r="F75" s="23"/>
      <c r="G75" s="119" t="s">
        <v>208</v>
      </c>
      <c r="H75" s="23"/>
      <c r="I75" s="23"/>
      <c r="J75" s="23"/>
      <c r="K75" s="23"/>
      <c r="L75" s="23"/>
      <c r="M75" s="23"/>
      <c r="N75" s="56"/>
      <c r="O75" s="120"/>
    </row>
    <row r="76" spans="1:19">
      <c r="A76" s="15"/>
      <c r="B76" s="37"/>
      <c r="C76" s="121"/>
      <c r="D76" s="121"/>
      <c r="E76" s="121"/>
      <c r="F76" s="121"/>
      <c r="G76" s="119" t="s">
        <v>118</v>
      </c>
      <c r="H76" s="121"/>
      <c r="I76" s="121"/>
      <c r="J76" s="121"/>
      <c r="K76" s="121"/>
      <c r="L76" s="121"/>
      <c r="M76" s="121"/>
      <c r="N76" s="122"/>
      <c r="O76" s="123"/>
    </row>
    <row r="77" spans="1:19">
      <c r="A77" s="15"/>
      <c r="B77" s="55"/>
      <c r="C77" s="23"/>
      <c r="D77" s="23"/>
      <c r="E77" s="23"/>
      <c r="F77" s="23"/>
      <c r="G77" s="23" t="s">
        <v>119</v>
      </c>
      <c r="H77" s="23"/>
      <c r="I77" s="23"/>
      <c r="J77" s="23"/>
      <c r="K77" s="23"/>
      <c r="L77" s="23"/>
      <c r="M77" s="23"/>
      <c r="N77" s="56"/>
      <c r="O77" s="17"/>
    </row>
    <row r="78" spans="1:19">
      <c r="A78" s="15"/>
      <c r="B78" s="124" t="s">
        <v>120</v>
      </c>
      <c r="C78" s="66"/>
      <c r="D78" s="66"/>
      <c r="E78" s="66"/>
      <c r="F78" s="66"/>
      <c r="G78" s="66"/>
      <c r="H78" s="66"/>
      <c r="I78" s="66"/>
      <c r="J78" s="66"/>
      <c r="K78" s="66"/>
      <c r="L78" s="66"/>
      <c r="M78" s="66"/>
      <c r="N78" s="125"/>
      <c r="O78" s="17"/>
    </row>
    <row r="79" spans="1:19">
      <c r="A79" s="15"/>
      <c r="B79" s="778"/>
      <c r="C79" s="779"/>
      <c r="D79" s="779"/>
      <c r="E79" s="779"/>
      <c r="F79" s="779"/>
      <c r="G79" s="779"/>
      <c r="H79" s="779"/>
      <c r="I79" s="779"/>
      <c r="J79" s="779"/>
      <c r="K79" s="779"/>
      <c r="L79" s="779"/>
      <c r="M79" s="779"/>
      <c r="N79" s="780"/>
      <c r="O79" s="123"/>
    </row>
    <row r="80" spans="1:19">
      <c r="A80" s="15"/>
      <c r="B80" s="778"/>
      <c r="C80" s="779"/>
      <c r="D80" s="779"/>
      <c r="E80" s="779"/>
      <c r="F80" s="779"/>
      <c r="G80" s="779"/>
      <c r="H80" s="779"/>
      <c r="I80" s="779"/>
      <c r="J80" s="779"/>
      <c r="K80" s="779"/>
      <c r="L80" s="779"/>
      <c r="M80" s="779"/>
      <c r="N80" s="780"/>
      <c r="O80" s="123"/>
    </row>
    <row r="81" spans="1:15">
      <c r="A81" s="15"/>
      <c r="B81" s="37"/>
      <c r="C81" s="121"/>
      <c r="D81" s="121"/>
      <c r="E81" s="121"/>
      <c r="F81" s="121"/>
      <c r="G81" s="121"/>
      <c r="H81" s="121"/>
      <c r="I81" s="121"/>
      <c r="J81" s="121"/>
      <c r="K81" s="121"/>
      <c r="L81" s="121"/>
      <c r="M81" s="121"/>
      <c r="N81" s="122"/>
      <c r="O81" s="123"/>
    </row>
    <row r="82" spans="1:15">
      <c r="A82" s="15"/>
      <c r="B82" s="126" t="s">
        <v>121</v>
      </c>
      <c r="C82" s="121"/>
      <c r="D82" s="121"/>
      <c r="E82" s="121"/>
      <c r="F82" s="121"/>
      <c r="G82" s="121"/>
      <c r="H82" s="121"/>
      <c r="I82" s="121"/>
      <c r="J82" s="121"/>
      <c r="K82" s="121"/>
      <c r="L82" s="121"/>
      <c r="M82" s="121"/>
      <c r="N82" s="122"/>
      <c r="O82" s="123"/>
    </row>
    <row r="83" spans="1:15">
      <c r="A83" s="15"/>
      <c r="B83" s="767" t="s">
        <v>122</v>
      </c>
      <c r="C83" s="768"/>
      <c r="D83" s="768"/>
      <c r="E83" s="768"/>
      <c r="F83" s="768"/>
      <c r="G83" s="768"/>
      <c r="H83" s="768"/>
      <c r="I83" s="768"/>
      <c r="J83" s="768"/>
      <c r="K83" s="768"/>
      <c r="L83" s="768"/>
      <c r="M83" s="768"/>
      <c r="N83" s="769"/>
      <c r="O83" s="127"/>
    </row>
    <row r="84" spans="1:15">
      <c r="A84" s="15"/>
      <c r="B84" s="767"/>
      <c r="C84" s="768"/>
      <c r="D84" s="768"/>
      <c r="E84" s="768"/>
      <c r="F84" s="768"/>
      <c r="G84" s="768"/>
      <c r="H84" s="768"/>
      <c r="I84" s="768"/>
      <c r="J84" s="768"/>
      <c r="K84" s="768"/>
      <c r="L84" s="768"/>
      <c r="M84" s="768"/>
      <c r="N84" s="769"/>
      <c r="O84" s="127"/>
    </row>
    <row r="85" spans="1:15">
      <c r="A85" s="15"/>
      <c r="B85" s="767" t="s">
        <v>123</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37"/>
      <c r="C87" s="121"/>
      <c r="D87" s="121"/>
      <c r="E87" s="121"/>
      <c r="F87" s="121"/>
      <c r="G87" s="121"/>
      <c r="H87" s="121"/>
      <c r="I87" s="121"/>
      <c r="J87" s="121"/>
      <c r="K87" s="121"/>
      <c r="L87" s="121"/>
      <c r="M87" s="121"/>
      <c r="N87" s="122"/>
      <c r="O87" s="123"/>
    </row>
    <row r="88" spans="1:15">
      <c r="A88" s="15"/>
      <c r="B88" s="55"/>
      <c r="C88" s="23"/>
      <c r="D88" s="23"/>
      <c r="E88" s="23"/>
      <c r="F88" s="23"/>
      <c r="G88" s="119" t="s">
        <v>116</v>
      </c>
      <c r="H88" s="23"/>
      <c r="I88" s="23"/>
      <c r="J88" s="23"/>
      <c r="K88" s="23"/>
      <c r="L88" s="23"/>
      <c r="M88" s="23"/>
      <c r="N88" s="56"/>
      <c r="O88" s="17"/>
    </row>
    <row r="89" spans="1:15">
      <c r="A89" s="15"/>
      <c r="B89" s="55"/>
      <c r="C89" s="23"/>
      <c r="D89" s="23"/>
      <c r="E89" s="23"/>
      <c r="F89" s="23"/>
      <c r="G89" s="23" t="s">
        <v>117</v>
      </c>
      <c r="H89" s="114"/>
      <c r="I89" s="114"/>
      <c r="J89" s="114"/>
      <c r="K89" s="23"/>
      <c r="L89" s="23"/>
      <c r="M89" s="23"/>
      <c r="N89" s="56"/>
      <c r="O89" s="17"/>
    </row>
    <row r="90" spans="1:15">
      <c r="A90" s="15"/>
      <c r="B90" s="55"/>
      <c r="C90" s="23"/>
      <c r="D90" s="23"/>
      <c r="E90" s="23"/>
      <c r="F90" s="23"/>
      <c r="G90" s="23" t="s">
        <v>124</v>
      </c>
      <c r="H90" s="128"/>
      <c r="I90" s="128"/>
      <c r="J90" s="128"/>
      <c r="K90" s="23"/>
      <c r="L90" s="23"/>
      <c r="M90" s="23"/>
      <c r="N90" s="56"/>
      <c r="O90" s="17"/>
    </row>
    <row r="91" spans="1:15">
      <c r="A91" s="15"/>
      <c r="B91" s="129"/>
      <c r="C91" s="121"/>
      <c r="D91" s="121"/>
      <c r="E91" s="121"/>
      <c r="F91" s="121"/>
      <c r="G91" s="23" t="s">
        <v>118</v>
      </c>
      <c r="H91" s="23"/>
      <c r="I91" s="23"/>
      <c r="J91" s="23"/>
      <c r="K91" s="121"/>
      <c r="L91" s="121"/>
      <c r="M91" s="121"/>
      <c r="N91" s="122"/>
      <c r="O91" s="123"/>
    </row>
    <row r="92" spans="1:15" ht="15.75">
      <c r="A92" s="15"/>
      <c r="B92" s="129"/>
      <c r="C92" s="128"/>
      <c r="D92" s="128"/>
      <c r="E92" s="23"/>
      <c r="F92" s="23"/>
      <c r="G92" s="23"/>
      <c r="H92" s="23"/>
      <c r="I92" s="23"/>
      <c r="J92" s="770"/>
      <c r="K92" s="770"/>
      <c r="L92" s="770"/>
      <c r="M92" s="770"/>
      <c r="N92" s="771"/>
      <c r="O92" s="130"/>
    </row>
    <row r="93" spans="1:15" ht="16.5" thickBot="1">
      <c r="A93" s="15"/>
      <c r="B93" s="774"/>
      <c r="C93" s="775"/>
      <c r="D93" s="775"/>
      <c r="E93" s="89"/>
      <c r="F93" s="89"/>
      <c r="G93" s="89"/>
      <c r="H93" s="89"/>
      <c r="I93" s="89"/>
      <c r="J93" s="772"/>
      <c r="K93" s="772"/>
      <c r="L93" s="772"/>
      <c r="M93" s="772"/>
      <c r="N93" s="773"/>
      <c r="O93" s="130"/>
    </row>
    <row r="94" spans="1:15" ht="15.75" thickBot="1">
      <c r="A94" s="131"/>
      <c r="B94" s="132"/>
      <c r="C94" s="132"/>
      <c r="D94" s="132"/>
      <c r="E94" s="132"/>
      <c r="F94" s="132"/>
      <c r="G94" s="132"/>
      <c r="H94" s="132"/>
      <c r="I94" s="132"/>
      <c r="J94" s="132"/>
      <c r="K94" s="132"/>
      <c r="L94" s="132"/>
      <c r="M94" s="132"/>
      <c r="N94" s="132"/>
      <c r="O94" s="133"/>
    </row>
    <row r="95" spans="1:15" ht="15.75" thickTop="1"/>
  </sheetData>
  <mergeCells count="90">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9:N51"/>
    <mergeCell ref="B40:I40"/>
    <mergeCell ref="L40:M40"/>
    <mergeCell ref="B41:M41"/>
    <mergeCell ref="B42:N44"/>
    <mergeCell ref="B45:H45"/>
    <mergeCell ref="L45:M45"/>
    <mergeCell ref="B46:H46"/>
    <mergeCell ref="L46:M46"/>
    <mergeCell ref="B47:H47"/>
    <mergeCell ref="L47:M47"/>
    <mergeCell ref="B48:M48"/>
    <mergeCell ref="B52:H52"/>
    <mergeCell ref="L52:M52"/>
    <mergeCell ref="B53:H53"/>
    <mergeCell ref="L53:M53"/>
    <mergeCell ref="B54:H54"/>
    <mergeCell ref="L54:M54"/>
    <mergeCell ref="B64:H64"/>
    <mergeCell ref="L64:M64"/>
    <mergeCell ref="Y54:Y56"/>
    <mergeCell ref="AB54:AB56"/>
    <mergeCell ref="B55:H55"/>
    <mergeCell ref="L55:M55"/>
    <mergeCell ref="B56:H56"/>
    <mergeCell ref="L56:M56"/>
    <mergeCell ref="B57:M57"/>
    <mergeCell ref="B59:M59"/>
    <mergeCell ref="B60:N62"/>
    <mergeCell ref="B63:H63"/>
    <mergeCell ref="L63:M63"/>
    <mergeCell ref="B83:N84"/>
    <mergeCell ref="B85:N86"/>
    <mergeCell ref="J92:N93"/>
    <mergeCell ref="B93:D93"/>
    <mergeCell ref="L65:M65"/>
    <mergeCell ref="L66:M66"/>
    <mergeCell ref="B67:M67"/>
    <mergeCell ref="B69:M69"/>
    <mergeCell ref="B79:N79"/>
    <mergeCell ref="B80:N8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267</v>
      </c>
      <c r="C25" s="783" t="s">
        <v>265</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45591</v>
      </c>
      <c r="L30" s="718">
        <v>0.05</v>
      </c>
      <c r="M30" s="719"/>
      <c r="N30" s="68">
        <f>K30*L30</f>
        <v>2279.5500000000002</v>
      </c>
      <c r="O30" s="69"/>
      <c r="P30" s="173" t="s">
        <v>287</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2279.5500000000002</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282</v>
      </c>
      <c r="C38" s="737"/>
      <c r="D38" s="737"/>
      <c r="E38" s="737"/>
      <c r="F38" s="737"/>
      <c r="G38" s="737"/>
      <c r="H38" s="737"/>
      <c r="I38" s="738"/>
      <c r="J38" s="171" t="s">
        <v>9</v>
      </c>
      <c r="K38" s="172">
        <v>1</v>
      </c>
      <c r="L38" s="739">
        <f>'Listadio de Materiales'!C37</f>
        <v>18582.246666666666</v>
      </c>
      <c r="M38" s="740"/>
      <c r="N38" s="163">
        <f>L38*K38</f>
        <v>18582.246666666666</v>
      </c>
      <c r="O38" s="69"/>
    </row>
    <row r="39" spans="1:15" ht="15.75" thickBot="1">
      <c r="A39" s="15"/>
      <c r="B39" s="714" t="s">
        <v>192</v>
      </c>
      <c r="C39" s="715"/>
      <c r="D39" s="715"/>
      <c r="E39" s="715"/>
      <c r="F39" s="715"/>
      <c r="G39" s="715"/>
      <c r="H39" s="715"/>
      <c r="I39" s="716"/>
      <c r="J39" s="171" t="s">
        <v>9</v>
      </c>
      <c r="K39" s="172">
        <v>1</v>
      </c>
      <c r="L39" s="741">
        <f>'Listadio de Materiales'!C40</f>
        <v>29430.799999999999</v>
      </c>
      <c r="M39" s="742"/>
      <c r="N39" s="163">
        <f t="shared" ref="N39:N41" si="0">L39*K39</f>
        <v>29430.799999999999</v>
      </c>
      <c r="O39" s="69"/>
    </row>
    <row r="40" spans="1:15" ht="15.75" thickBot="1">
      <c r="A40" s="15"/>
      <c r="B40" s="784" t="s">
        <v>283</v>
      </c>
      <c r="C40" s="785"/>
      <c r="D40" s="785"/>
      <c r="E40" s="785"/>
      <c r="F40" s="785"/>
      <c r="G40" s="785"/>
      <c r="H40" s="785"/>
      <c r="I40" s="786"/>
      <c r="J40" s="171" t="s">
        <v>7</v>
      </c>
      <c r="K40" s="172">
        <v>1</v>
      </c>
      <c r="L40" s="741">
        <f>'Listadio de Materiales'!C39</f>
        <v>23895.646666666667</v>
      </c>
      <c r="M40" s="742"/>
      <c r="N40" s="163">
        <f t="shared" si="0"/>
        <v>23895.646666666667</v>
      </c>
      <c r="O40" s="69"/>
    </row>
    <row r="41" spans="1:15" ht="15.75" thickBot="1">
      <c r="A41" s="15"/>
      <c r="B41" s="736" t="s">
        <v>285</v>
      </c>
      <c r="C41" s="737"/>
      <c r="D41" s="737"/>
      <c r="E41" s="737"/>
      <c r="F41" s="737"/>
      <c r="G41" s="737"/>
      <c r="H41" s="737"/>
      <c r="I41" s="738"/>
      <c r="J41" s="171" t="s">
        <v>7</v>
      </c>
      <c r="K41" s="172">
        <v>6</v>
      </c>
      <c r="L41" s="739">
        <f>'Listadio de Materiales'!C41</f>
        <v>3250</v>
      </c>
      <c r="M41" s="740"/>
      <c r="N41" s="163">
        <f t="shared" si="0"/>
        <v>19500</v>
      </c>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91408.69</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1.3</v>
      </c>
      <c r="M56" s="759"/>
      <c r="N56" s="100">
        <f>K56*L56</f>
        <v>45590.519</v>
      </c>
      <c r="O56" s="173"/>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45590.52</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139278.76</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32034.114800000003</v>
      </c>
      <c r="O67" s="112"/>
    </row>
    <row r="68" spans="1:19" ht="15.75" thickBot="1">
      <c r="A68" s="15"/>
      <c r="B68" s="113" t="s">
        <v>113</v>
      </c>
      <c r="C68" s="114"/>
      <c r="D68" s="114"/>
      <c r="E68" s="114"/>
      <c r="F68" s="114"/>
      <c r="G68" s="114"/>
      <c r="H68" s="114"/>
      <c r="I68" s="108"/>
      <c r="J68" s="109"/>
      <c r="K68" s="110">
        <v>0.02</v>
      </c>
      <c r="L68" s="760"/>
      <c r="M68" s="761"/>
      <c r="N68" s="111">
        <f>$N$62*K68</f>
        <v>2785.5752000000002</v>
      </c>
      <c r="O68" s="112"/>
    </row>
    <row r="69" spans="1:19" ht="15.75" thickBot="1">
      <c r="A69" s="15"/>
      <c r="B69" s="47" t="s">
        <v>114</v>
      </c>
      <c r="C69" s="48"/>
      <c r="D69" s="48"/>
      <c r="E69" s="48"/>
      <c r="F69" s="48"/>
      <c r="G69" s="48"/>
      <c r="H69" s="48"/>
      <c r="I69" s="115"/>
      <c r="J69" s="116"/>
      <c r="K69" s="110">
        <v>0.05</v>
      </c>
      <c r="L69" s="776"/>
      <c r="M69" s="777"/>
      <c r="N69" s="111">
        <f>$N$62*K69</f>
        <v>6963.938000000001</v>
      </c>
      <c r="O69" s="112"/>
    </row>
    <row r="70" spans="1:19" ht="15.75" thickBot="1">
      <c r="A70" s="15"/>
      <c r="B70" s="729" t="s">
        <v>96</v>
      </c>
      <c r="C70" s="730"/>
      <c r="D70" s="730"/>
      <c r="E70" s="730"/>
      <c r="F70" s="730"/>
      <c r="G70" s="730"/>
      <c r="H70" s="730"/>
      <c r="I70" s="730"/>
      <c r="J70" s="730"/>
      <c r="K70" s="730"/>
      <c r="L70" s="730"/>
      <c r="M70" s="731"/>
      <c r="N70" s="111">
        <f>ROUND(SUM(N67:N69),2)</f>
        <v>41783.629999999997</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181062.39</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268</v>
      </c>
      <c r="C25" s="783" t="s">
        <v>328</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45591</v>
      </c>
      <c r="L30" s="718">
        <v>0.05</v>
      </c>
      <c r="M30" s="719"/>
      <c r="N30" s="68">
        <f>K30*L30</f>
        <v>2279.5500000000002</v>
      </c>
      <c r="O30" s="69"/>
      <c r="P30" s="173" t="s">
        <v>286</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2279.5500000000002</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182</v>
      </c>
      <c r="C38" s="737"/>
      <c r="D38" s="737"/>
      <c r="E38" s="737"/>
      <c r="F38" s="737"/>
      <c r="G38" s="737"/>
      <c r="H38" s="737"/>
      <c r="I38" s="738"/>
      <c r="J38" s="171" t="s">
        <v>9</v>
      </c>
      <c r="K38" s="172">
        <v>1</v>
      </c>
      <c r="L38" s="739">
        <f>'Listadio de Materiales'!C29</f>
        <v>40579.725999999995</v>
      </c>
      <c r="M38" s="740"/>
      <c r="N38" s="163">
        <f t="shared" ref="N38:N41" si="0">L38*K38</f>
        <v>40579.725999999995</v>
      </c>
      <c r="O38" s="69"/>
    </row>
    <row r="39" spans="1:15" ht="15.75" thickBot="1">
      <c r="A39" s="15"/>
      <c r="B39" s="714" t="s">
        <v>183</v>
      </c>
      <c r="C39" s="715"/>
      <c r="D39" s="715"/>
      <c r="E39" s="715"/>
      <c r="F39" s="715"/>
      <c r="G39" s="715"/>
      <c r="H39" s="715"/>
      <c r="I39" s="716"/>
      <c r="J39" s="171" t="s">
        <v>9</v>
      </c>
      <c r="K39" s="172">
        <v>1</v>
      </c>
      <c r="L39" s="741">
        <f>'Listadio de Materiales'!C30</f>
        <v>131987.28</v>
      </c>
      <c r="M39" s="742"/>
      <c r="N39" s="163">
        <f t="shared" si="0"/>
        <v>131987.28</v>
      </c>
      <c r="O39" s="69"/>
    </row>
    <row r="40" spans="1:15" ht="15.75" thickBot="1">
      <c r="A40" s="15"/>
      <c r="B40" s="743" t="s">
        <v>186</v>
      </c>
      <c r="C40" s="744"/>
      <c r="D40" s="744"/>
      <c r="E40" s="744"/>
      <c r="F40" s="744"/>
      <c r="G40" s="744"/>
      <c r="H40" s="744"/>
      <c r="I40" s="745"/>
      <c r="J40" s="171" t="s">
        <v>9</v>
      </c>
      <c r="K40" s="172">
        <v>1</v>
      </c>
      <c r="L40" s="741">
        <f>'Listadio de Materiales'!C34</f>
        <v>13385.340000000002</v>
      </c>
      <c r="M40" s="742"/>
      <c r="N40" s="163">
        <f t="shared" si="0"/>
        <v>13385.340000000002</v>
      </c>
      <c r="O40" s="69"/>
    </row>
    <row r="41" spans="1:15" ht="15.75" thickBot="1">
      <c r="A41" s="15"/>
      <c r="B41" s="736" t="s">
        <v>193</v>
      </c>
      <c r="C41" s="737"/>
      <c r="D41" s="737"/>
      <c r="E41" s="737"/>
      <c r="F41" s="737"/>
      <c r="G41" s="737"/>
      <c r="H41" s="737"/>
      <c r="I41" s="738"/>
      <c r="J41" s="171" t="s">
        <v>9</v>
      </c>
      <c r="K41" s="172">
        <v>6</v>
      </c>
      <c r="L41" s="739">
        <f>'Listadio de Materiales'!C42</f>
        <v>7235.5966666666673</v>
      </c>
      <c r="M41" s="740"/>
      <c r="N41" s="163">
        <f t="shared" si="0"/>
        <v>43413.58</v>
      </c>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229365.93</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v>
      </c>
      <c r="M56" s="759"/>
      <c r="N56" s="100">
        <f>K56*L56</f>
        <v>35069.629999999997</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35069.629999999997</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266715.11</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61344.475299999998</v>
      </c>
      <c r="O67" s="112"/>
    </row>
    <row r="68" spans="1:19" ht="15.75" thickBot="1">
      <c r="A68" s="15"/>
      <c r="B68" s="113" t="s">
        <v>113</v>
      </c>
      <c r="C68" s="114"/>
      <c r="D68" s="114"/>
      <c r="E68" s="114"/>
      <c r="F68" s="114"/>
      <c r="G68" s="114"/>
      <c r="H68" s="114"/>
      <c r="I68" s="108"/>
      <c r="J68" s="109"/>
      <c r="K68" s="110">
        <v>0.02</v>
      </c>
      <c r="L68" s="760"/>
      <c r="M68" s="761"/>
      <c r="N68" s="111">
        <f>$N$62*K68</f>
        <v>5334.3022000000001</v>
      </c>
      <c r="O68" s="112"/>
    </row>
    <row r="69" spans="1:19" ht="15.75" thickBot="1">
      <c r="A69" s="15"/>
      <c r="B69" s="47" t="s">
        <v>114</v>
      </c>
      <c r="C69" s="48"/>
      <c r="D69" s="48"/>
      <c r="E69" s="48"/>
      <c r="F69" s="48"/>
      <c r="G69" s="48"/>
      <c r="H69" s="48"/>
      <c r="I69" s="115"/>
      <c r="J69" s="116"/>
      <c r="K69" s="110">
        <v>0.05</v>
      </c>
      <c r="L69" s="776"/>
      <c r="M69" s="777"/>
      <c r="N69" s="111">
        <f>$N$62*K69</f>
        <v>13335.755499999999</v>
      </c>
      <c r="O69" s="112"/>
    </row>
    <row r="70" spans="1:19" ht="15.75" thickBot="1">
      <c r="A70" s="15"/>
      <c r="B70" s="729" t="s">
        <v>96</v>
      </c>
      <c r="C70" s="730"/>
      <c r="D70" s="730"/>
      <c r="E70" s="730"/>
      <c r="F70" s="730"/>
      <c r="G70" s="730"/>
      <c r="H70" s="730"/>
      <c r="I70" s="730"/>
      <c r="J70" s="730"/>
      <c r="K70" s="730"/>
      <c r="L70" s="730"/>
      <c r="M70" s="731"/>
      <c r="N70" s="111">
        <f>ROUND(SUM(N67:N69),2)</f>
        <v>80014.53</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346729.64</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269</v>
      </c>
      <c r="C25" s="783" t="s">
        <v>129</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35070</v>
      </c>
      <c r="L30" s="718">
        <v>0.05</v>
      </c>
      <c r="M30" s="719"/>
      <c r="N30" s="68">
        <f>K30*L30</f>
        <v>1753.5</v>
      </c>
      <c r="O30" s="69"/>
      <c r="P30" s="176" t="s">
        <v>330</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1753.5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331</v>
      </c>
      <c r="C38" s="737"/>
      <c r="D38" s="737"/>
      <c r="E38" s="737"/>
      <c r="F38" s="737"/>
      <c r="G38" s="737"/>
      <c r="H38" s="737"/>
      <c r="I38" s="738"/>
      <c r="J38" s="171" t="s">
        <v>9</v>
      </c>
      <c r="K38" s="172">
        <v>1</v>
      </c>
      <c r="L38" s="739">
        <f>'Listadio de Materiales'!C8</f>
        <v>840643.33333333337</v>
      </c>
      <c r="M38" s="740"/>
      <c r="N38" s="163">
        <f t="shared" ref="N38:N39" si="0">L38*K38</f>
        <v>840643.33333333337</v>
      </c>
      <c r="O38" s="69"/>
    </row>
    <row r="39" spans="1:15" ht="15.75" thickBot="1">
      <c r="A39" s="15"/>
      <c r="B39" s="714" t="s">
        <v>199</v>
      </c>
      <c r="C39" s="715"/>
      <c r="D39" s="715"/>
      <c r="E39" s="715"/>
      <c r="F39" s="715"/>
      <c r="G39" s="715"/>
      <c r="H39" s="715"/>
      <c r="I39" s="716"/>
      <c r="J39" s="171" t="s">
        <v>200</v>
      </c>
      <c r="K39" s="172">
        <v>0.1</v>
      </c>
      <c r="L39" s="741">
        <v>1800</v>
      </c>
      <c r="M39" s="742"/>
      <c r="N39" s="163">
        <f t="shared" si="0"/>
        <v>180</v>
      </c>
      <c r="O39" s="69"/>
    </row>
    <row r="40" spans="1:15" ht="15.75" thickBot="1">
      <c r="A40" s="15"/>
      <c r="B40" s="743"/>
      <c r="C40" s="744"/>
      <c r="D40" s="744"/>
      <c r="E40" s="744"/>
      <c r="F40" s="744"/>
      <c r="G40" s="744"/>
      <c r="H40" s="744"/>
      <c r="I40" s="745"/>
      <c r="J40" s="171"/>
      <c r="K40" s="172"/>
      <c r="L40" s="741"/>
      <c r="M40" s="742"/>
      <c r="N40" s="163"/>
      <c r="O40" s="69"/>
    </row>
    <row r="41" spans="1:15" ht="15.75" thickBot="1">
      <c r="A41" s="15"/>
      <c r="B41" s="736"/>
      <c r="C41" s="737"/>
      <c r="D41" s="737"/>
      <c r="E41" s="737"/>
      <c r="F41" s="737"/>
      <c r="G41" s="737"/>
      <c r="H41" s="737"/>
      <c r="I41" s="738"/>
      <c r="J41" s="171"/>
      <c r="K41" s="172"/>
      <c r="L41" s="739"/>
      <c r="M41" s="740"/>
      <c r="N41" s="163"/>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840823.33</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v>
      </c>
      <c r="M56" s="759"/>
      <c r="N56" s="100">
        <f>K56*L56</f>
        <v>35069.629999999997</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35069.629999999997</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877646.46</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201858.68580000001</v>
      </c>
      <c r="O67" s="112"/>
    </row>
    <row r="68" spans="1:19" ht="15.75" thickBot="1">
      <c r="A68" s="15"/>
      <c r="B68" s="113" t="s">
        <v>113</v>
      </c>
      <c r="C68" s="114"/>
      <c r="D68" s="114"/>
      <c r="E68" s="114"/>
      <c r="F68" s="114"/>
      <c r="G68" s="114"/>
      <c r="H68" s="114"/>
      <c r="I68" s="108"/>
      <c r="J68" s="109"/>
      <c r="K68" s="110">
        <v>0.02</v>
      </c>
      <c r="L68" s="760"/>
      <c r="M68" s="761"/>
      <c r="N68" s="111">
        <f>$N$62*K68</f>
        <v>17552.929199999999</v>
      </c>
      <c r="O68" s="112"/>
    </row>
    <row r="69" spans="1:19" ht="15.75" thickBot="1">
      <c r="A69" s="15"/>
      <c r="B69" s="47" t="s">
        <v>114</v>
      </c>
      <c r="C69" s="48"/>
      <c r="D69" s="48"/>
      <c r="E69" s="48"/>
      <c r="F69" s="48"/>
      <c r="G69" s="48"/>
      <c r="H69" s="48"/>
      <c r="I69" s="115"/>
      <c r="J69" s="116"/>
      <c r="K69" s="110">
        <v>0.05</v>
      </c>
      <c r="L69" s="776"/>
      <c r="M69" s="777"/>
      <c r="N69" s="111">
        <f>$N$62*K69</f>
        <v>43882.323000000004</v>
      </c>
      <c r="O69" s="112"/>
    </row>
    <row r="70" spans="1:19" ht="15.75" thickBot="1">
      <c r="A70" s="15"/>
      <c r="B70" s="729" t="s">
        <v>96</v>
      </c>
      <c r="C70" s="730"/>
      <c r="D70" s="730"/>
      <c r="E70" s="730"/>
      <c r="F70" s="730"/>
      <c r="G70" s="730"/>
      <c r="H70" s="730"/>
      <c r="I70" s="730"/>
      <c r="J70" s="730"/>
      <c r="K70" s="730"/>
      <c r="L70" s="730"/>
      <c r="M70" s="731"/>
      <c r="N70" s="111">
        <f>ROUND(SUM(N67:N69),2)</f>
        <v>263293.94</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1140940.3999999999</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B99"/>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271</v>
      </c>
      <c r="C25" s="783" t="e">
        <f>'PRESUPUESTO OFICIAL'!#REF!</f>
        <v>#REF!</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10520.89</v>
      </c>
      <c r="L30" s="718">
        <v>0.05</v>
      </c>
      <c r="M30" s="719"/>
      <c r="N30" s="68">
        <f>K30*L30</f>
        <v>526.04449999999997</v>
      </c>
      <c r="O30" s="69"/>
      <c r="P30" s="173" t="s">
        <v>292</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179</v>
      </c>
      <c r="C38" s="737"/>
      <c r="D38" s="737"/>
      <c r="E38" s="737"/>
      <c r="F38" s="737"/>
      <c r="G38" s="737"/>
      <c r="H38" s="737"/>
      <c r="I38" s="738"/>
      <c r="J38" s="171" t="s">
        <v>9</v>
      </c>
      <c r="K38" s="172">
        <v>1</v>
      </c>
      <c r="L38" s="739">
        <f>'Listadio de Materiales'!C26</f>
        <v>26775.396666666667</v>
      </c>
      <c r="M38" s="740"/>
      <c r="N38" s="163">
        <f>L38*K38</f>
        <v>26775.396666666667</v>
      </c>
      <c r="O38" s="69"/>
    </row>
    <row r="39" spans="1:15" ht="15.75" thickBot="1">
      <c r="A39" s="15"/>
      <c r="B39" s="714" t="s">
        <v>295</v>
      </c>
      <c r="C39" s="715"/>
      <c r="D39" s="715"/>
      <c r="E39" s="715"/>
      <c r="F39" s="715"/>
      <c r="G39" s="715"/>
      <c r="H39" s="715"/>
      <c r="I39" s="716"/>
      <c r="J39" s="171" t="s">
        <v>9</v>
      </c>
      <c r="K39" s="172">
        <v>0.5</v>
      </c>
      <c r="L39" s="741">
        <f>'Listadio de Materiales'!C48</f>
        <v>11995.596666666666</v>
      </c>
      <c r="M39" s="742"/>
      <c r="N39" s="163">
        <f t="shared" ref="N39:N40" si="0">L39*K39</f>
        <v>5997.7983333333332</v>
      </c>
      <c r="O39" s="69"/>
    </row>
    <row r="40" spans="1:15" ht="15.75" thickBot="1">
      <c r="A40" s="15"/>
      <c r="B40" s="743" t="s">
        <v>159</v>
      </c>
      <c r="C40" s="744"/>
      <c r="D40" s="744"/>
      <c r="E40" s="744"/>
      <c r="F40" s="744"/>
      <c r="G40" s="744"/>
      <c r="H40" s="744"/>
      <c r="I40" s="745"/>
      <c r="J40" s="171" t="s">
        <v>9</v>
      </c>
      <c r="K40" s="172">
        <v>1</v>
      </c>
      <c r="L40" s="741">
        <f>'Listadio de Materiales'!C46</f>
        <v>6617.6866666666656</v>
      </c>
      <c r="M40" s="742"/>
      <c r="N40" s="163">
        <f t="shared" si="0"/>
        <v>6617.6866666666656</v>
      </c>
      <c r="O40" s="69"/>
    </row>
    <row r="41" spans="1:15" ht="15.75" thickBot="1">
      <c r="A41" s="15"/>
      <c r="B41" s="736"/>
      <c r="C41" s="737"/>
      <c r="D41" s="737"/>
      <c r="E41" s="737"/>
      <c r="F41" s="737"/>
      <c r="G41" s="737"/>
      <c r="H41" s="737"/>
      <c r="I41" s="738"/>
      <c r="J41" s="171"/>
      <c r="K41" s="172"/>
      <c r="L41" s="739"/>
      <c r="M41" s="740"/>
      <c r="N41" s="163"/>
      <c r="O41" s="69"/>
    </row>
    <row r="42" spans="1:15" ht="15.75" thickBot="1">
      <c r="A42" s="15"/>
      <c r="B42" s="736"/>
      <c r="C42" s="737"/>
      <c r="D42" s="737"/>
      <c r="E42" s="737"/>
      <c r="F42" s="737"/>
      <c r="G42" s="737"/>
      <c r="H42" s="737"/>
      <c r="I42" s="738"/>
      <c r="J42" s="171"/>
      <c r="K42" s="172"/>
      <c r="L42" s="739"/>
      <c r="M42" s="740"/>
      <c r="N42" s="163"/>
      <c r="O42" s="69"/>
    </row>
    <row r="43" spans="1:15" ht="15.75" thickBot="1">
      <c r="A43" s="15"/>
      <c r="B43" s="714"/>
      <c r="C43" s="715"/>
      <c r="D43" s="715"/>
      <c r="E43" s="715"/>
      <c r="F43" s="715"/>
      <c r="G43" s="715"/>
      <c r="H43" s="715"/>
      <c r="I43" s="716"/>
      <c r="J43" s="171"/>
      <c r="K43" s="172"/>
      <c r="L43" s="741"/>
      <c r="M43" s="742"/>
      <c r="N43" s="163"/>
      <c r="O43" s="69"/>
    </row>
    <row r="44" spans="1:15" ht="15.75" thickBot="1">
      <c r="A44" s="15"/>
      <c r="B44" s="743"/>
      <c r="C44" s="744"/>
      <c r="D44" s="744"/>
      <c r="E44" s="744"/>
      <c r="F44" s="744"/>
      <c r="G44" s="744"/>
      <c r="H44" s="744"/>
      <c r="I44" s="745"/>
      <c r="J44" s="81"/>
      <c r="K44" s="82"/>
      <c r="L44" s="741"/>
      <c r="M44" s="742"/>
      <c r="N44" s="163"/>
      <c r="O44" s="69"/>
    </row>
    <row r="45" spans="1:15" ht="15.75" thickBot="1">
      <c r="A45" s="15"/>
      <c r="B45" s="746" t="s">
        <v>96</v>
      </c>
      <c r="C45" s="747"/>
      <c r="D45" s="747"/>
      <c r="E45" s="747"/>
      <c r="F45" s="747"/>
      <c r="G45" s="747"/>
      <c r="H45" s="747"/>
      <c r="I45" s="747"/>
      <c r="J45" s="730"/>
      <c r="K45" s="730"/>
      <c r="L45" s="730"/>
      <c r="M45" s="731"/>
      <c r="N45" s="83">
        <f>ROUND(SUM(N38:N44),2)</f>
        <v>39390.879999999997</v>
      </c>
      <c r="O45" s="69"/>
    </row>
    <row r="46" spans="1:15">
      <c r="A46" s="15"/>
      <c r="B46" s="698" t="s">
        <v>99</v>
      </c>
      <c r="C46" s="699"/>
      <c r="D46" s="699"/>
      <c r="E46" s="699"/>
      <c r="F46" s="699"/>
      <c r="G46" s="699"/>
      <c r="H46" s="699"/>
      <c r="I46" s="699"/>
      <c r="J46" s="699"/>
      <c r="K46" s="699"/>
      <c r="L46" s="699"/>
      <c r="M46" s="699"/>
      <c r="N46" s="700"/>
      <c r="O46" s="62"/>
    </row>
    <row r="47" spans="1:15">
      <c r="A47" s="15"/>
      <c r="B47" s="701"/>
      <c r="C47" s="702"/>
      <c r="D47" s="702"/>
      <c r="E47" s="702"/>
      <c r="F47" s="702"/>
      <c r="G47" s="702"/>
      <c r="H47" s="702"/>
      <c r="I47" s="702"/>
      <c r="J47" s="702"/>
      <c r="K47" s="702"/>
      <c r="L47" s="702"/>
      <c r="M47" s="702"/>
      <c r="N47" s="703"/>
      <c r="O47" s="62"/>
    </row>
    <row r="48" spans="1:15" ht="15.75" thickBot="1">
      <c r="A48" s="15"/>
      <c r="B48" s="704"/>
      <c r="C48" s="705"/>
      <c r="D48" s="705"/>
      <c r="E48" s="705"/>
      <c r="F48" s="705"/>
      <c r="G48" s="705"/>
      <c r="H48" s="705"/>
      <c r="I48" s="705"/>
      <c r="J48" s="705"/>
      <c r="K48" s="705"/>
      <c r="L48" s="705"/>
      <c r="M48" s="705"/>
      <c r="N48" s="706"/>
      <c r="O48" s="62"/>
    </row>
    <row r="49" spans="1:28" ht="18" thickBot="1">
      <c r="A49" s="15"/>
      <c r="B49" s="707" t="s">
        <v>100</v>
      </c>
      <c r="C49" s="748"/>
      <c r="D49" s="748"/>
      <c r="E49" s="748"/>
      <c r="F49" s="748"/>
      <c r="G49" s="748"/>
      <c r="H49" s="748"/>
      <c r="I49" s="63" t="s">
        <v>101</v>
      </c>
      <c r="J49" s="84" t="s">
        <v>102</v>
      </c>
      <c r="K49" s="85" t="s">
        <v>103</v>
      </c>
      <c r="L49" s="710" t="s">
        <v>104</v>
      </c>
      <c r="M49" s="713"/>
      <c r="N49" s="64" t="s">
        <v>95</v>
      </c>
      <c r="O49" s="65"/>
    </row>
    <row r="50" spans="1:28">
      <c r="A50" s="15"/>
      <c r="B50" s="749"/>
      <c r="C50" s="750"/>
      <c r="D50" s="750"/>
      <c r="E50" s="750"/>
      <c r="F50" s="750"/>
      <c r="G50" s="750"/>
      <c r="H50" s="751"/>
      <c r="I50" s="86"/>
      <c r="J50" s="87"/>
      <c r="K50" s="86"/>
      <c r="L50" s="752"/>
      <c r="M50" s="753"/>
      <c r="N50" s="163">
        <f>L50*K50</f>
        <v>0</v>
      </c>
      <c r="O50" s="69"/>
    </row>
    <row r="51" spans="1:28" ht="15.75" thickBot="1">
      <c r="A51" s="15"/>
      <c r="B51" s="723"/>
      <c r="C51" s="724"/>
      <c r="D51" s="724"/>
      <c r="E51" s="724"/>
      <c r="F51" s="724"/>
      <c r="G51" s="724"/>
      <c r="H51" s="724"/>
      <c r="I51" s="88"/>
      <c r="J51" s="89"/>
      <c r="K51" s="88"/>
      <c r="L51" s="754"/>
      <c r="M51" s="755"/>
      <c r="N51" s="90"/>
      <c r="O51" s="69"/>
    </row>
    <row r="52" spans="1:28" ht="15.75" thickBot="1">
      <c r="A52" s="15"/>
      <c r="B52" s="729" t="s">
        <v>96</v>
      </c>
      <c r="C52" s="730"/>
      <c r="D52" s="730"/>
      <c r="E52" s="730"/>
      <c r="F52" s="730"/>
      <c r="G52" s="730"/>
      <c r="H52" s="730"/>
      <c r="I52" s="730"/>
      <c r="J52" s="730"/>
      <c r="K52" s="730"/>
      <c r="L52" s="730"/>
      <c r="M52" s="731"/>
      <c r="N52" s="73">
        <f>SUM(N50:N51)</f>
        <v>0</v>
      </c>
      <c r="O52" s="74"/>
    </row>
    <row r="53" spans="1:28">
      <c r="A53" s="15"/>
      <c r="B53" s="698" t="s">
        <v>105</v>
      </c>
      <c r="C53" s="699"/>
      <c r="D53" s="699"/>
      <c r="E53" s="699"/>
      <c r="F53" s="699"/>
      <c r="G53" s="699"/>
      <c r="H53" s="699"/>
      <c r="I53" s="699"/>
      <c r="J53" s="699"/>
      <c r="K53" s="699"/>
      <c r="L53" s="699"/>
      <c r="M53" s="699"/>
      <c r="N53" s="700"/>
      <c r="O53" s="62"/>
    </row>
    <row r="54" spans="1:28">
      <c r="A54" s="15"/>
      <c r="B54" s="701"/>
      <c r="C54" s="702"/>
      <c r="D54" s="702"/>
      <c r="E54" s="702"/>
      <c r="F54" s="702"/>
      <c r="G54" s="702"/>
      <c r="H54" s="702"/>
      <c r="I54" s="702"/>
      <c r="J54" s="702"/>
      <c r="K54" s="702"/>
      <c r="L54" s="702"/>
      <c r="M54" s="702"/>
      <c r="N54" s="703"/>
      <c r="O54" s="62"/>
    </row>
    <row r="55" spans="1:28" ht="15.75" thickBot="1">
      <c r="A55" s="15"/>
      <c r="B55" s="704"/>
      <c r="C55" s="705"/>
      <c r="D55" s="705"/>
      <c r="E55" s="705"/>
      <c r="F55" s="705"/>
      <c r="G55" s="705"/>
      <c r="H55" s="705"/>
      <c r="I55" s="705"/>
      <c r="J55" s="705"/>
      <c r="K55" s="705"/>
      <c r="L55" s="705"/>
      <c r="M55" s="705"/>
      <c r="N55" s="706"/>
      <c r="O55" s="62"/>
      <c r="T55" s="91"/>
    </row>
    <row r="56" spans="1:28">
      <c r="A56" s="15"/>
      <c r="B56" s="707" t="s">
        <v>106</v>
      </c>
      <c r="C56" s="748"/>
      <c r="D56" s="748"/>
      <c r="E56" s="748"/>
      <c r="F56" s="748"/>
      <c r="G56" s="748"/>
      <c r="H56" s="748"/>
      <c r="I56" s="63"/>
      <c r="J56" s="92" t="s">
        <v>202</v>
      </c>
      <c r="K56" s="93" t="s">
        <v>203</v>
      </c>
      <c r="L56" s="756" t="s">
        <v>204</v>
      </c>
      <c r="M56" s="757"/>
      <c r="N56" s="95" t="s">
        <v>205</v>
      </c>
      <c r="O56" s="96"/>
    </row>
    <row r="57" spans="1:28">
      <c r="A57" s="15"/>
      <c r="B57" s="720" t="s">
        <v>201</v>
      </c>
      <c r="C57" s="721"/>
      <c r="D57" s="721"/>
      <c r="E57" s="721"/>
      <c r="F57" s="721"/>
      <c r="G57" s="721"/>
      <c r="H57" s="722"/>
      <c r="I57" s="97"/>
      <c r="J57" s="98" t="s">
        <v>206</v>
      </c>
      <c r="K57" s="99">
        <v>35069.629999999997</v>
      </c>
      <c r="L57" s="758">
        <v>0.3</v>
      </c>
      <c r="M57" s="759"/>
      <c r="N57" s="100">
        <f>K57*L57</f>
        <v>10520.888999999999</v>
      </c>
      <c r="O57" s="170"/>
      <c r="R57" s="102"/>
    </row>
    <row r="58" spans="1:28" ht="14.45" customHeight="1">
      <c r="A58" s="15"/>
      <c r="B58" s="720"/>
      <c r="C58" s="721"/>
      <c r="D58" s="721"/>
      <c r="E58" s="721"/>
      <c r="F58" s="721"/>
      <c r="G58" s="721"/>
      <c r="H58" s="722"/>
      <c r="I58" s="97"/>
      <c r="J58" s="98"/>
      <c r="K58" s="99"/>
      <c r="L58" s="758"/>
      <c r="M58" s="759"/>
      <c r="N58" s="100">
        <f>K58*L58</f>
        <v>0</v>
      </c>
      <c r="O58" s="101"/>
      <c r="Y58" s="762"/>
      <c r="Z58" s="104"/>
      <c r="AA58" s="105"/>
      <c r="AB58" s="763"/>
    </row>
    <row r="59" spans="1:28">
      <c r="A59" s="15"/>
      <c r="B59" s="720"/>
      <c r="C59" s="721"/>
      <c r="D59" s="721"/>
      <c r="E59" s="721"/>
      <c r="F59" s="721"/>
      <c r="G59" s="721"/>
      <c r="H59" s="722"/>
      <c r="I59" s="97"/>
      <c r="J59" s="103"/>
      <c r="K59" s="99"/>
      <c r="L59" s="752"/>
      <c r="M59" s="753"/>
      <c r="N59" s="100"/>
      <c r="O59" s="101"/>
      <c r="Y59" s="762"/>
      <c r="Z59" s="104"/>
      <c r="AA59" s="105"/>
      <c r="AB59" s="763"/>
    </row>
    <row r="60" spans="1:28" ht="15.75" thickBot="1">
      <c r="A60" s="15"/>
      <c r="B60" s="723"/>
      <c r="C60" s="724"/>
      <c r="D60" s="724"/>
      <c r="E60" s="724"/>
      <c r="F60" s="724"/>
      <c r="G60" s="724"/>
      <c r="H60" s="725"/>
      <c r="I60" s="88"/>
      <c r="J60" s="89"/>
      <c r="K60" s="88"/>
      <c r="L60" s="754"/>
      <c r="M60" s="755"/>
      <c r="N60" s="90"/>
      <c r="O60" s="69"/>
      <c r="Y60" s="762"/>
      <c r="Z60" s="104"/>
      <c r="AA60" s="105"/>
      <c r="AB60" s="763"/>
    </row>
    <row r="61" spans="1:28" ht="15.75" thickBot="1">
      <c r="A61" s="15"/>
      <c r="B61" s="729" t="s">
        <v>96</v>
      </c>
      <c r="C61" s="730"/>
      <c r="D61" s="730"/>
      <c r="E61" s="730"/>
      <c r="F61" s="730"/>
      <c r="G61" s="730"/>
      <c r="H61" s="730"/>
      <c r="I61" s="730"/>
      <c r="J61" s="730"/>
      <c r="K61" s="730"/>
      <c r="L61" s="730"/>
      <c r="M61" s="731"/>
      <c r="N61" s="73">
        <f>ROUND(SUM(N57:N60),2)</f>
        <v>10520.89</v>
      </c>
      <c r="O61" s="69"/>
    </row>
    <row r="62" spans="1:28" ht="15.75" thickBot="1">
      <c r="A62" s="15"/>
      <c r="B62" s="55"/>
      <c r="C62" s="23"/>
      <c r="D62" s="23"/>
      <c r="E62" s="23"/>
      <c r="F62" s="23"/>
      <c r="G62" s="23"/>
      <c r="H62" s="23"/>
      <c r="I62" s="23"/>
      <c r="J62" s="23"/>
      <c r="K62" s="23"/>
      <c r="L62" s="23"/>
      <c r="M62" s="23"/>
      <c r="N62" s="56"/>
      <c r="O62" s="17"/>
    </row>
    <row r="63" spans="1:28" ht="15.75" thickBot="1">
      <c r="A63" s="15"/>
      <c r="B63" s="764" t="s">
        <v>107</v>
      </c>
      <c r="C63" s="765"/>
      <c r="D63" s="765"/>
      <c r="E63" s="765"/>
      <c r="F63" s="765"/>
      <c r="G63" s="765"/>
      <c r="H63" s="765"/>
      <c r="I63" s="765"/>
      <c r="J63" s="765"/>
      <c r="K63" s="765"/>
      <c r="L63" s="765"/>
      <c r="M63" s="766"/>
      <c r="N63" s="106">
        <f>N33+N45+N52+N61</f>
        <v>50437.81</v>
      </c>
      <c r="O63" s="107"/>
      <c r="S63" s="102"/>
    </row>
    <row r="64" spans="1:28">
      <c r="A64" s="15"/>
      <c r="B64" s="698" t="s">
        <v>108</v>
      </c>
      <c r="C64" s="699"/>
      <c r="D64" s="699"/>
      <c r="E64" s="699"/>
      <c r="F64" s="699"/>
      <c r="G64" s="699"/>
      <c r="H64" s="699"/>
      <c r="I64" s="699"/>
      <c r="J64" s="699"/>
      <c r="K64" s="699"/>
      <c r="L64" s="699"/>
      <c r="M64" s="699"/>
      <c r="N64" s="700"/>
      <c r="O64" s="62"/>
    </row>
    <row r="65" spans="1:19">
      <c r="A65" s="15"/>
      <c r="B65" s="701"/>
      <c r="C65" s="702"/>
      <c r="D65" s="702"/>
      <c r="E65" s="702"/>
      <c r="F65" s="702"/>
      <c r="G65" s="702"/>
      <c r="H65" s="702"/>
      <c r="I65" s="702"/>
      <c r="J65" s="702"/>
      <c r="K65" s="702"/>
      <c r="L65" s="702"/>
      <c r="M65" s="702"/>
      <c r="N65" s="703"/>
      <c r="O65" s="62"/>
    </row>
    <row r="66" spans="1:19" ht="15.75" thickBot="1">
      <c r="A66" s="15"/>
      <c r="B66" s="704"/>
      <c r="C66" s="705"/>
      <c r="D66" s="705"/>
      <c r="E66" s="705"/>
      <c r="F66" s="705"/>
      <c r="G66" s="705"/>
      <c r="H66" s="705"/>
      <c r="I66" s="705"/>
      <c r="J66" s="705"/>
      <c r="K66" s="705"/>
      <c r="L66" s="705"/>
      <c r="M66" s="705"/>
      <c r="N66" s="706"/>
      <c r="O66" s="62"/>
    </row>
    <row r="67" spans="1:19" ht="15.75" thickBot="1">
      <c r="A67" s="15"/>
      <c r="B67" s="707" t="s">
        <v>109</v>
      </c>
      <c r="C67" s="748"/>
      <c r="D67" s="748"/>
      <c r="E67" s="748"/>
      <c r="F67" s="748"/>
      <c r="G67" s="748"/>
      <c r="H67" s="748"/>
      <c r="I67" s="84"/>
      <c r="J67" s="94"/>
      <c r="K67" s="93" t="s">
        <v>110</v>
      </c>
      <c r="L67" s="756" t="s">
        <v>111</v>
      </c>
      <c r="M67" s="757"/>
      <c r="N67" s="95"/>
      <c r="O67" s="96"/>
    </row>
    <row r="68" spans="1:19" ht="15.75" thickBot="1">
      <c r="A68" s="15"/>
      <c r="B68" s="714" t="s">
        <v>112</v>
      </c>
      <c r="C68" s="715"/>
      <c r="D68" s="715"/>
      <c r="E68" s="715"/>
      <c r="F68" s="715"/>
      <c r="G68" s="715"/>
      <c r="H68" s="715"/>
      <c r="I68" s="108"/>
      <c r="J68" s="109"/>
      <c r="K68" s="110">
        <v>0.23</v>
      </c>
      <c r="L68" s="760"/>
      <c r="M68" s="761"/>
      <c r="N68" s="111">
        <f>$N$63*K68</f>
        <v>11600.6963</v>
      </c>
      <c r="O68" s="112"/>
    </row>
    <row r="69" spans="1:19" ht="15.75" thickBot="1">
      <c r="A69" s="15"/>
      <c r="B69" s="113" t="s">
        <v>113</v>
      </c>
      <c r="C69" s="114"/>
      <c r="D69" s="114"/>
      <c r="E69" s="114"/>
      <c r="F69" s="114"/>
      <c r="G69" s="114"/>
      <c r="H69" s="114"/>
      <c r="I69" s="108"/>
      <c r="J69" s="109"/>
      <c r="K69" s="110">
        <v>0.02</v>
      </c>
      <c r="L69" s="760"/>
      <c r="M69" s="761"/>
      <c r="N69" s="111">
        <f>$N$63*K69</f>
        <v>1008.7561999999999</v>
      </c>
      <c r="O69" s="112"/>
    </row>
    <row r="70" spans="1:19" ht="15.75" thickBot="1">
      <c r="A70" s="15"/>
      <c r="B70" s="47" t="s">
        <v>114</v>
      </c>
      <c r="C70" s="48"/>
      <c r="D70" s="48"/>
      <c r="E70" s="48"/>
      <c r="F70" s="48"/>
      <c r="G70" s="48"/>
      <c r="H70" s="48"/>
      <c r="I70" s="115"/>
      <c r="J70" s="116"/>
      <c r="K70" s="110">
        <v>0.05</v>
      </c>
      <c r="L70" s="776"/>
      <c r="M70" s="777"/>
      <c r="N70" s="111">
        <f>$N$63*K70</f>
        <v>2521.8905</v>
      </c>
      <c r="O70" s="112"/>
    </row>
    <row r="71" spans="1:19" ht="15.75" thickBot="1">
      <c r="A71" s="15"/>
      <c r="B71" s="729" t="s">
        <v>96</v>
      </c>
      <c r="C71" s="730"/>
      <c r="D71" s="730"/>
      <c r="E71" s="730"/>
      <c r="F71" s="730"/>
      <c r="G71" s="730"/>
      <c r="H71" s="730"/>
      <c r="I71" s="730"/>
      <c r="J71" s="730"/>
      <c r="K71" s="730"/>
      <c r="L71" s="730"/>
      <c r="M71" s="731"/>
      <c r="N71" s="111">
        <f>ROUND(SUM(N68:N70),2)</f>
        <v>15131.34</v>
      </c>
      <c r="O71" s="117"/>
    </row>
    <row r="72" spans="1:19" ht="15.75" thickBot="1">
      <c r="A72" s="15"/>
      <c r="B72" s="55"/>
      <c r="C72" s="23"/>
      <c r="D72" s="23"/>
      <c r="E72" s="23"/>
      <c r="F72" s="23"/>
      <c r="G72" s="23"/>
      <c r="H72" s="23"/>
      <c r="I72" s="23"/>
      <c r="J72" s="23"/>
      <c r="K72" s="23"/>
      <c r="L72" s="23"/>
      <c r="M72" s="23"/>
      <c r="N72" s="56"/>
      <c r="O72" s="17"/>
    </row>
    <row r="73" spans="1:19" ht="15.75" thickBot="1">
      <c r="A73" s="15"/>
      <c r="B73" s="764" t="s">
        <v>115</v>
      </c>
      <c r="C73" s="765"/>
      <c r="D73" s="765"/>
      <c r="E73" s="765"/>
      <c r="F73" s="765"/>
      <c r="G73" s="765"/>
      <c r="H73" s="765"/>
      <c r="I73" s="765"/>
      <c r="J73" s="765"/>
      <c r="K73" s="765"/>
      <c r="L73" s="765"/>
      <c r="M73" s="766"/>
      <c r="N73" s="118">
        <f>ROUND(N63+N71,2)</f>
        <v>65569.149999999994</v>
      </c>
      <c r="O73" s="117"/>
      <c r="S73" s="102"/>
    </row>
    <row r="74" spans="1:19">
      <c r="A74" s="15"/>
      <c r="B74" s="51"/>
      <c r="C74" s="52"/>
      <c r="D74" s="52"/>
      <c r="E74" s="52"/>
      <c r="F74" s="52"/>
      <c r="G74" s="52"/>
      <c r="H74" s="52"/>
      <c r="I74" s="52"/>
      <c r="J74" s="52"/>
      <c r="K74" s="52"/>
      <c r="L74" s="52"/>
      <c r="M74" s="52"/>
      <c r="N74" s="53"/>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23"/>
      <c r="H76" s="23"/>
      <c r="I76" s="23"/>
      <c r="J76" s="23"/>
      <c r="K76" s="23"/>
      <c r="L76" s="23"/>
      <c r="M76" s="23"/>
      <c r="N76" s="56"/>
      <c r="O76" s="17"/>
    </row>
    <row r="77" spans="1:19">
      <c r="A77" s="15"/>
      <c r="B77" s="55"/>
      <c r="C77" s="23"/>
      <c r="D77" s="23"/>
      <c r="E77" s="23"/>
      <c r="F77" s="23"/>
      <c r="G77" s="119" t="s">
        <v>116</v>
      </c>
      <c r="H77" s="119"/>
      <c r="I77" s="119"/>
      <c r="J77" s="119"/>
      <c r="K77" s="23"/>
      <c r="L77" s="23"/>
      <c r="M77" s="23"/>
      <c r="N77" s="56"/>
      <c r="O77" s="17"/>
    </row>
    <row r="78" spans="1:19">
      <c r="A78" s="15"/>
      <c r="B78" s="55"/>
      <c r="C78" s="23"/>
      <c r="D78" s="23"/>
      <c r="E78" s="23"/>
      <c r="F78" s="23"/>
      <c r="G78" s="119" t="s">
        <v>207</v>
      </c>
      <c r="H78" s="23"/>
      <c r="I78" s="23"/>
      <c r="J78" s="23"/>
      <c r="K78" s="23"/>
      <c r="L78" s="23"/>
      <c r="M78" s="23"/>
      <c r="N78" s="56"/>
      <c r="O78" s="120"/>
    </row>
    <row r="79" spans="1:19">
      <c r="A79" s="15"/>
      <c r="B79" s="55"/>
      <c r="C79" s="23"/>
      <c r="D79" s="23"/>
      <c r="E79" s="23"/>
      <c r="F79" s="23"/>
      <c r="G79" s="119" t="s">
        <v>208</v>
      </c>
      <c r="H79" s="23"/>
      <c r="I79" s="23"/>
      <c r="J79" s="23"/>
      <c r="K79" s="23"/>
      <c r="L79" s="23"/>
      <c r="M79" s="23"/>
      <c r="N79" s="56"/>
      <c r="O79" s="120"/>
    </row>
    <row r="80" spans="1:19">
      <c r="A80" s="15"/>
      <c r="B80" s="37"/>
      <c r="C80" s="121"/>
      <c r="D80" s="121"/>
      <c r="E80" s="121"/>
      <c r="F80" s="121"/>
      <c r="G80" s="119" t="s">
        <v>118</v>
      </c>
      <c r="H80" s="121"/>
      <c r="I80" s="121"/>
      <c r="J80" s="121"/>
      <c r="K80" s="121"/>
      <c r="L80" s="121"/>
      <c r="M80" s="121"/>
      <c r="N80" s="122"/>
      <c r="O80" s="123"/>
    </row>
    <row r="81" spans="1:15">
      <c r="A81" s="15"/>
      <c r="B81" s="55"/>
      <c r="C81" s="23"/>
      <c r="D81" s="23"/>
      <c r="E81" s="23"/>
      <c r="F81" s="23"/>
      <c r="G81" s="23" t="s">
        <v>119</v>
      </c>
      <c r="H81" s="23"/>
      <c r="I81" s="23"/>
      <c r="J81" s="23"/>
      <c r="K81" s="23"/>
      <c r="L81" s="23"/>
      <c r="M81" s="23"/>
      <c r="N81" s="56"/>
      <c r="O81" s="17"/>
    </row>
    <row r="82" spans="1:15">
      <c r="A82" s="15"/>
      <c r="B82" s="124" t="s">
        <v>120</v>
      </c>
      <c r="C82" s="66"/>
      <c r="D82" s="66"/>
      <c r="E82" s="66"/>
      <c r="F82" s="66"/>
      <c r="G82" s="66"/>
      <c r="H82" s="66"/>
      <c r="I82" s="66"/>
      <c r="J82" s="66"/>
      <c r="K82" s="66"/>
      <c r="L82" s="66"/>
      <c r="M82" s="66"/>
      <c r="N82" s="125"/>
      <c r="O82" s="17"/>
    </row>
    <row r="83" spans="1:15">
      <c r="A83" s="15"/>
      <c r="B83" s="778"/>
      <c r="C83" s="779"/>
      <c r="D83" s="779"/>
      <c r="E83" s="779"/>
      <c r="F83" s="779"/>
      <c r="G83" s="779"/>
      <c r="H83" s="779"/>
      <c r="I83" s="779"/>
      <c r="J83" s="779"/>
      <c r="K83" s="779"/>
      <c r="L83" s="779"/>
      <c r="M83" s="779"/>
      <c r="N83" s="780"/>
      <c r="O83" s="123"/>
    </row>
    <row r="84" spans="1:15">
      <c r="A84" s="15"/>
      <c r="B84" s="778"/>
      <c r="C84" s="779"/>
      <c r="D84" s="779"/>
      <c r="E84" s="779"/>
      <c r="F84" s="779"/>
      <c r="G84" s="779"/>
      <c r="H84" s="779"/>
      <c r="I84" s="779"/>
      <c r="J84" s="779"/>
      <c r="K84" s="779"/>
      <c r="L84" s="779"/>
      <c r="M84" s="779"/>
      <c r="N84" s="780"/>
      <c r="O84" s="123"/>
    </row>
    <row r="85" spans="1:15">
      <c r="A85" s="15"/>
      <c r="B85" s="37"/>
      <c r="C85" s="121"/>
      <c r="D85" s="121"/>
      <c r="E85" s="121"/>
      <c r="F85" s="121"/>
      <c r="G85" s="121"/>
      <c r="H85" s="121"/>
      <c r="I85" s="121"/>
      <c r="J85" s="121"/>
      <c r="K85" s="121"/>
      <c r="L85" s="121"/>
      <c r="M85" s="121"/>
      <c r="N85" s="122"/>
      <c r="O85" s="123"/>
    </row>
    <row r="86" spans="1:15">
      <c r="A86" s="15"/>
      <c r="B86" s="126" t="s">
        <v>121</v>
      </c>
      <c r="C86" s="121"/>
      <c r="D86" s="121"/>
      <c r="E86" s="121"/>
      <c r="F86" s="121"/>
      <c r="G86" s="121"/>
      <c r="H86" s="121"/>
      <c r="I86" s="121"/>
      <c r="J86" s="121"/>
      <c r="K86" s="121"/>
      <c r="L86" s="121"/>
      <c r="M86" s="121"/>
      <c r="N86" s="122"/>
      <c r="O86" s="123"/>
    </row>
    <row r="87" spans="1:15">
      <c r="A87" s="15"/>
      <c r="B87" s="767" t="s">
        <v>122</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767" t="s">
        <v>123</v>
      </c>
      <c r="C89" s="768"/>
      <c r="D89" s="768"/>
      <c r="E89" s="768"/>
      <c r="F89" s="768"/>
      <c r="G89" s="768"/>
      <c r="H89" s="768"/>
      <c r="I89" s="768"/>
      <c r="J89" s="768"/>
      <c r="K89" s="768"/>
      <c r="L89" s="768"/>
      <c r="M89" s="768"/>
      <c r="N89" s="769"/>
      <c r="O89" s="127"/>
    </row>
    <row r="90" spans="1:15">
      <c r="A90" s="15"/>
      <c r="B90" s="767"/>
      <c r="C90" s="768"/>
      <c r="D90" s="768"/>
      <c r="E90" s="768"/>
      <c r="F90" s="768"/>
      <c r="G90" s="768"/>
      <c r="H90" s="768"/>
      <c r="I90" s="768"/>
      <c r="J90" s="768"/>
      <c r="K90" s="768"/>
      <c r="L90" s="768"/>
      <c r="M90" s="768"/>
      <c r="N90" s="769"/>
      <c r="O90" s="127"/>
    </row>
    <row r="91" spans="1:15">
      <c r="A91" s="15"/>
      <c r="B91" s="37"/>
      <c r="C91" s="121"/>
      <c r="D91" s="121"/>
      <c r="E91" s="121"/>
      <c r="F91" s="121"/>
      <c r="G91" s="121"/>
      <c r="H91" s="121"/>
      <c r="I91" s="121"/>
      <c r="J91" s="121"/>
      <c r="K91" s="121"/>
      <c r="L91" s="121"/>
      <c r="M91" s="121"/>
      <c r="N91" s="122"/>
      <c r="O91" s="123"/>
    </row>
    <row r="92" spans="1:15">
      <c r="A92" s="15"/>
      <c r="B92" s="55"/>
      <c r="C92" s="23"/>
      <c r="D92" s="23"/>
      <c r="E92" s="23"/>
      <c r="F92" s="23"/>
      <c r="G92" s="119" t="s">
        <v>116</v>
      </c>
      <c r="H92" s="23"/>
      <c r="I92" s="23"/>
      <c r="J92" s="23"/>
      <c r="K92" s="23"/>
      <c r="L92" s="23"/>
      <c r="M92" s="23"/>
      <c r="N92" s="56"/>
      <c r="O92" s="17"/>
    </row>
    <row r="93" spans="1:15">
      <c r="A93" s="15"/>
      <c r="B93" s="55"/>
      <c r="C93" s="23"/>
      <c r="D93" s="23"/>
      <c r="E93" s="23"/>
      <c r="F93" s="23"/>
      <c r="G93" s="23" t="s">
        <v>117</v>
      </c>
      <c r="H93" s="114"/>
      <c r="I93" s="114"/>
      <c r="J93" s="114"/>
      <c r="K93" s="23"/>
      <c r="L93" s="23"/>
      <c r="M93" s="23"/>
      <c r="N93" s="56"/>
      <c r="O93" s="17"/>
    </row>
    <row r="94" spans="1:15">
      <c r="A94" s="15"/>
      <c r="B94" s="55"/>
      <c r="C94" s="23"/>
      <c r="D94" s="23"/>
      <c r="E94" s="23"/>
      <c r="F94" s="23"/>
      <c r="G94" s="23" t="s">
        <v>124</v>
      </c>
      <c r="H94" s="128"/>
      <c r="I94" s="128"/>
      <c r="J94" s="128"/>
      <c r="K94" s="23"/>
      <c r="L94" s="23"/>
      <c r="M94" s="23"/>
      <c r="N94" s="56"/>
      <c r="O94" s="17"/>
    </row>
    <row r="95" spans="1:15">
      <c r="A95" s="15"/>
      <c r="B95" s="129"/>
      <c r="C95" s="121"/>
      <c r="D95" s="121"/>
      <c r="E95" s="121"/>
      <c r="F95" s="121"/>
      <c r="G95" s="23" t="s">
        <v>118</v>
      </c>
      <c r="H95" s="23"/>
      <c r="I95" s="23"/>
      <c r="J95" s="23"/>
      <c r="K95" s="121"/>
      <c r="L95" s="121"/>
      <c r="M95" s="121"/>
      <c r="N95" s="122"/>
      <c r="O95" s="123"/>
    </row>
    <row r="96" spans="1:15" ht="15.75">
      <c r="A96" s="15"/>
      <c r="B96" s="129"/>
      <c r="C96" s="128"/>
      <c r="D96" s="128"/>
      <c r="E96" s="23"/>
      <c r="F96" s="23"/>
      <c r="G96" s="23"/>
      <c r="H96" s="23"/>
      <c r="I96" s="23"/>
      <c r="J96" s="770"/>
      <c r="K96" s="770"/>
      <c r="L96" s="770"/>
      <c r="M96" s="770"/>
      <c r="N96" s="771"/>
      <c r="O96" s="130"/>
    </row>
    <row r="97" spans="1:15" ht="16.5" thickBot="1">
      <c r="A97" s="15"/>
      <c r="B97" s="774"/>
      <c r="C97" s="775"/>
      <c r="D97" s="775"/>
      <c r="E97" s="89"/>
      <c r="F97" s="89"/>
      <c r="G97" s="89"/>
      <c r="H97" s="89"/>
      <c r="I97" s="89"/>
      <c r="J97" s="772"/>
      <c r="K97" s="772"/>
      <c r="L97" s="772"/>
      <c r="M97" s="772"/>
      <c r="N97" s="773"/>
      <c r="O97" s="130"/>
    </row>
    <row r="98" spans="1:15" ht="15.75" thickBot="1">
      <c r="A98" s="131"/>
      <c r="B98" s="132"/>
      <c r="C98" s="132"/>
      <c r="D98" s="132"/>
      <c r="E98" s="132"/>
      <c r="F98" s="132"/>
      <c r="G98" s="132"/>
      <c r="H98" s="132"/>
      <c r="I98" s="132"/>
      <c r="J98" s="132"/>
      <c r="K98" s="132"/>
      <c r="L98" s="132"/>
      <c r="M98" s="132"/>
      <c r="N98" s="132"/>
      <c r="O98" s="133"/>
    </row>
    <row r="99" spans="1:15" ht="15.75" thickTop="1"/>
  </sheetData>
  <mergeCells count="98">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6:N48"/>
    <mergeCell ref="B40:I40"/>
    <mergeCell ref="L40:M40"/>
    <mergeCell ref="B41:I41"/>
    <mergeCell ref="L41:M41"/>
    <mergeCell ref="B42:I42"/>
    <mergeCell ref="L42:M42"/>
    <mergeCell ref="B43:I43"/>
    <mergeCell ref="L43:M43"/>
    <mergeCell ref="B44:I44"/>
    <mergeCell ref="L44:M44"/>
    <mergeCell ref="B45:M45"/>
    <mergeCell ref="B49:H49"/>
    <mergeCell ref="L49:M49"/>
    <mergeCell ref="B50:H50"/>
    <mergeCell ref="L50:M50"/>
    <mergeCell ref="B51:H51"/>
    <mergeCell ref="L51:M51"/>
    <mergeCell ref="B52:M52"/>
    <mergeCell ref="B53:N55"/>
    <mergeCell ref="B56:H56"/>
    <mergeCell ref="L56:M56"/>
    <mergeCell ref="B57:H57"/>
    <mergeCell ref="L57:M57"/>
    <mergeCell ref="AB58:AB60"/>
    <mergeCell ref="B59:H59"/>
    <mergeCell ref="L59:M59"/>
    <mergeCell ref="B60:H60"/>
    <mergeCell ref="L60:M60"/>
    <mergeCell ref="B68:H68"/>
    <mergeCell ref="L68:M68"/>
    <mergeCell ref="B58:H58"/>
    <mergeCell ref="L58:M58"/>
    <mergeCell ref="Y58:Y60"/>
    <mergeCell ref="B61:M61"/>
    <mergeCell ref="B63:M63"/>
    <mergeCell ref="B64:N66"/>
    <mergeCell ref="B67:H67"/>
    <mergeCell ref="L67:M67"/>
    <mergeCell ref="B87:N88"/>
    <mergeCell ref="B89:N90"/>
    <mergeCell ref="J96:N97"/>
    <mergeCell ref="B97:D97"/>
    <mergeCell ref="L69:M69"/>
    <mergeCell ref="L70:M70"/>
    <mergeCell ref="B71:M71"/>
    <mergeCell ref="B73:M73"/>
    <mergeCell ref="B83:N83"/>
    <mergeCell ref="B84:N8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A98"/>
  <sheetViews>
    <sheetView workbookViewId="0"/>
  </sheetViews>
  <sheetFormatPr baseColWidth="10" defaultColWidth="11.42578125" defaultRowHeight="15"/>
  <cols>
    <col min="1" max="4" width="11.42578125" style="11"/>
    <col min="5" max="5" width="45.28515625" style="11" customWidth="1"/>
    <col min="6" max="7" width="11.42578125" style="11"/>
    <col min="8" max="8" width="14" style="11" customWidth="1"/>
    <col min="9" max="9" width="11.42578125" style="11"/>
    <col min="10" max="10" width="15.140625" style="11" bestFit="1" customWidth="1"/>
    <col min="11" max="12" width="11.42578125" style="11"/>
    <col min="13" max="13" width="16.85546875" style="11" bestFit="1" customWidth="1"/>
    <col min="14" max="16" width="11.42578125" style="11"/>
    <col min="17" max="17" width="17.42578125" style="11" bestFit="1" customWidth="1"/>
    <col min="18" max="18" width="13.7109375" style="11" bestFit="1" customWidth="1"/>
    <col min="19" max="19" width="11.42578125" style="11"/>
    <col min="20" max="20" width="28.5703125" style="11" customWidth="1"/>
    <col min="21" max="21" width="18.85546875" style="11" customWidth="1"/>
    <col min="22" max="25" width="11.42578125" style="11"/>
    <col min="26" max="26" width="13.140625" style="11" bestFit="1" customWidth="1"/>
    <col min="27" max="27" width="16" style="11" bestFit="1" customWidth="1"/>
    <col min="28" max="16384" width="11.42578125" style="11"/>
  </cols>
  <sheetData>
    <row r="1" spans="1:21" ht="15.75" thickBot="1"/>
    <row r="2" spans="1:21" ht="15.75" thickTop="1">
      <c r="A2" s="13"/>
      <c r="B2" s="13"/>
      <c r="C2" s="13"/>
      <c r="D2" s="13"/>
      <c r="E2" s="13"/>
      <c r="F2" s="13"/>
      <c r="G2" s="13"/>
      <c r="H2" s="13"/>
      <c r="I2" s="13"/>
      <c r="J2" s="13"/>
      <c r="K2" s="13"/>
      <c r="L2" s="13"/>
      <c r="M2" s="13"/>
      <c r="N2" s="14"/>
    </row>
    <row r="3" spans="1:21">
      <c r="A3" s="652" t="s">
        <v>73</v>
      </c>
      <c r="B3" s="652"/>
      <c r="C3" s="652"/>
      <c r="D3" s="652"/>
      <c r="E3" s="16"/>
      <c r="F3" s="16"/>
      <c r="G3" s="16"/>
      <c r="H3" s="16"/>
      <c r="I3" s="16"/>
      <c r="J3" s="16"/>
      <c r="K3" s="16"/>
      <c r="L3" s="16"/>
      <c r="M3" s="16"/>
      <c r="N3" s="17"/>
    </row>
    <row r="4" spans="1:21">
      <c r="A4" s="18" t="s">
        <v>0</v>
      </c>
      <c r="B4" s="19" t="s">
        <v>1</v>
      </c>
      <c r="C4" s="18" t="s">
        <v>74</v>
      </c>
      <c r="D4" s="19">
        <v>1</v>
      </c>
      <c r="E4" s="16"/>
      <c r="F4" s="16"/>
      <c r="G4" s="16"/>
      <c r="H4" s="16"/>
      <c r="I4" s="16"/>
      <c r="J4" s="16"/>
      <c r="K4" s="16"/>
      <c r="L4" s="16"/>
      <c r="M4" s="16"/>
      <c r="N4" s="17"/>
    </row>
    <row r="5" spans="1:21">
      <c r="A5" s="20"/>
      <c r="B5" s="21"/>
      <c r="C5" s="20"/>
      <c r="D5" s="21"/>
      <c r="E5" s="16"/>
      <c r="F5" s="16"/>
      <c r="G5" s="16"/>
      <c r="H5" s="16"/>
      <c r="I5" s="16"/>
      <c r="J5" s="16"/>
      <c r="K5" s="16"/>
      <c r="L5" s="16"/>
      <c r="M5" s="16"/>
      <c r="N5" s="17"/>
    </row>
    <row r="6" spans="1:21" ht="36" customHeight="1">
      <c r="A6" s="653" t="s">
        <v>75</v>
      </c>
      <c r="B6" s="653"/>
      <c r="C6" s="653"/>
      <c r="D6" s="653"/>
      <c r="E6" s="653"/>
      <c r="F6" s="653"/>
      <c r="G6" s="653"/>
      <c r="H6" s="653"/>
      <c r="I6" s="653"/>
      <c r="J6" s="653"/>
      <c r="K6" s="653"/>
      <c r="L6" s="653"/>
      <c r="M6" s="653"/>
      <c r="N6" s="22"/>
    </row>
    <row r="7" spans="1:21" ht="15.75" thickBot="1">
      <c r="A7" s="23"/>
      <c r="B7" s="23"/>
      <c r="C7" s="23"/>
      <c r="D7" s="23"/>
      <c r="E7" s="23"/>
      <c r="F7" s="23"/>
      <c r="G7" s="23"/>
      <c r="H7" s="23"/>
      <c r="I7" s="23"/>
      <c r="J7" s="23"/>
      <c r="K7" s="23"/>
      <c r="L7" s="23"/>
      <c r="M7" s="23"/>
      <c r="N7" s="17"/>
    </row>
    <row r="8" spans="1:21">
      <c r="A8" s="654"/>
      <c r="B8" s="656"/>
      <c r="C8" s="657"/>
      <c r="D8" s="657"/>
      <c r="E8" s="657"/>
      <c r="F8" s="657"/>
      <c r="G8" s="657"/>
      <c r="H8" s="657"/>
      <c r="I8" s="658"/>
      <c r="J8" s="659"/>
      <c r="K8" s="660"/>
      <c r="L8" s="660"/>
      <c r="M8" s="661"/>
      <c r="N8" s="25"/>
    </row>
    <row r="9" spans="1:21">
      <c r="A9" s="655"/>
      <c r="B9" s="665" t="s">
        <v>76</v>
      </c>
      <c r="C9" s="666"/>
      <c r="D9" s="666"/>
      <c r="E9" s="666"/>
      <c r="F9" s="666"/>
      <c r="G9" s="666"/>
      <c r="H9" s="666"/>
      <c r="I9" s="667"/>
      <c r="J9" s="662"/>
      <c r="K9" s="663"/>
      <c r="L9" s="663"/>
      <c r="M9" s="664"/>
      <c r="N9" s="25"/>
    </row>
    <row r="10" spans="1:21">
      <c r="A10" s="655"/>
      <c r="B10" s="665"/>
      <c r="C10" s="666"/>
      <c r="D10" s="666"/>
      <c r="E10" s="666"/>
      <c r="F10" s="666"/>
      <c r="G10" s="666"/>
      <c r="H10" s="666"/>
      <c r="I10" s="667"/>
      <c r="J10" s="668" t="s">
        <v>77</v>
      </c>
      <c r="K10" s="670"/>
      <c r="L10" s="671"/>
      <c r="M10" s="672"/>
      <c r="N10" s="25"/>
    </row>
    <row r="11" spans="1:21">
      <c r="A11" s="655"/>
      <c r="B11" s="665" t="s">
        <v>78</v>
      </c>
      <c r="C11" s="666"/>
      <c r="D11" s="666"/>
      <c r="E11" s="666"/>
      <c r="F11" s="666"/>
      <c r="G11" s="666"/>
      <c r="H11" s="666"/>
      <c r="I11" s="667"/>
      <c r="J11" s="669"/>
      <c r="K11" s="673"/>
      <c r="L11" s="674"/>
      <c r="M11" s="675"/>
      <c r="N11" s="27"/>
      <c r="Q11" s="681"/>
      <c r="R11" s="681"/>
    </row>
    <row r="12" spans="1:21">
      <c r="A12" s="655"/>
      <c r="B12" s="682"/>
      <c r="C12" s="683"/>
      <c r="D12" s="683"/>
      <c r="E12" s="683"/>
      <c r="F12" s="683"/>
      <c r="G12" s="683"/>
      <c r="H12" s="683"/>
      <c r="I12" s="684"/>
      <c r="J12" s="668" t="s">
        <v>79</v>
      </c>
      <c r="K12" s="668">
        <v>1</v>
      </c>
      <c r="L12" s="668" t="s">
        <v>80</v>
      </c>
      <c r="M12" s="686">
        <v>1</v>
      </c>
      <c r="N12" s="25"/>
      <c r="Q12" s="147"/>
    </row>
    <row r="13" spans="1:21">
      <c r="A13" s="655"/>
      <c r="B13" s="682"/>
      <c r="C13" s="683"/>
      <c r="D13" s="683"/>
      <c r="E13" s="683"/>
      <c r="F13" s="683"/>
      <c r="G13" s="683"/>
      <c r="H13" s="683"/>
      <c r="I13" s="684"/>
      <c r="J13" s="685"/>
      <c r="K13" s="685"/>
      <c r="L13" s="685"/>
      <c r="M13" s="687"/>
      <c r="N13" s="25"/>
      <c r="Q13" s="147"/>
    </row>
    <row r="14" spans="1:21">
      <c r="A14" s="655"/>
      <c r="B14" s="665" t="s">
        <v>81</v>
      </c>
      <c r="C14" s="666"/>
      <c r="D14" s="666"/>
      <c r="E14" s="666"/>
      <c r="F14" s="666"/>
      <c r="G14" s="666"/>
      <c r="H14" s="666"/>
      <c r="I14" s="667"/>
      <c r="J14" s="685"/>
      <c r="K14" s="685"/>
      <c r="L14" s="685"/>
      <c r="M14" s="687"/>
      <c r="N14" s="25"/>
      <c r="Q14" s="147"/>
    </row>
    <row r="15" spans="1:21" ht="15.75" thickBot="1">
      <c r="A15" s="28"/>
      <c r="B15" s="29"/>
      <c r="C15" s="29"/>
      <c r="D15" s="29"/>
      <c r="E15" s="29"/>
      <c r="F15" s="29"/>
      <c r="G15" s="29"/>
      <c r="H15" s="29"/>
      <c r="I15" s="29"/>
      <c r="J15" s="29"/>
      <c r="K15" s="30"/>
      <c r="L15" s="30"/>
      <c r="M15" s="31"/>
      <c r="N15" s="32"/>
      <c r="Q15" s="147"/>
      <c r="T15" s="688"/>
      <c r="U15" s="688"/>
    </row>
    <row r="16" spans="1:21">
      <c r="A16" s="33"/>
      <c r="B16" s="24"/>
      <c r="C16" s="24"/>
      <c r="D16" s="24"/>
      <c r="E16" s="24"/>
      <c r="F16" s="24"/>
      <c r="G16" s="24"/>
      <c r="H16" s="24"/>
      <c r="I16" s="24"/>
      <c r="J16" s="34" t="s">
        <v>82</v>
      </c>
      <c r="K16" s="35" t="s">
        <v>83</v>
      </c>
      <c r="L16" s="35" t="s">
        <v>84</v>
      </c>
      <c r="M16" s="36" t="s">
        <v>85</v>
      </c>
      <c r="N16" s="27"/>
      <c r="Q16" s="688"/>
      <c r="R16" s="688"/>
      <c r="T16" s="104"/>
      <c r="U16" s="134"/>
    </row>
    <row r="17" spans="1:21">
      <c r="A17" s="37"/>
      <c r="B17" s="26"/>
      <c r="C17" s="26"/>
      <c r="D17" s="26"/>
      <c r="E17" s="26"/>
      <c r="F17" s="26"/>
      <c r="G17" s="26"/>
      <c r="H17" s="26"/>
      <c r="I17" s="26"/>
      <c r="J17" s="38"/>
      <c r="K17" s="39"/>
      <c r="L17" s="39"/>
      <c r="M17" s="40"/>
      <c r="N17" s="41"/>
      <c r="Q17" s="104"/>
      <c r="R17" s="134"/>
      <c r="T17" s="104"/>
      <c r="U17" s="134"/>
    </row>
    <row r="18" spans="1:21">
      <c r="A18" s="689" t="s">
        <v>86</v>
      </c>
      <c r="B18" s="690"/>
      <c r="C18" s="690"/>
      <c r="D18" s="690"/>
      <c r="E18" s="26"/>
      <c r="F18" s="26"/>
      <c r="G18" s="26"/>
      <c r="H18" s="23"/>
      <c r="I18" s="26"/>
      <c r="J18" s="38"/>
      <c r="K18" s="23"/>
      <c r="L18" s="23"/>
      <c r="M18" s="42"/>
      <c r="N18" s="41"/>
      <c r="Q18" s="104"/>
      <c r="R18" s="134"/>
      <c r="T18" s="104"/>
      <c r="U18" s="134"/>
    </row>
    <row r="19" spans="1:21">
      <c r="A19" s="43"/>
      <c r="B19" s="44"/>
      <c r="C19" s="44"/>
      <c r="D19" s="44"/>
      <c r="E19" s="44"/>
      <c r="F19" s="44"/>
      <c r="G19" s="44"/>
      <c r="H19" s="44"/>
      <c r="I19" s="44"/>
      <c r="J19" s="44"/>
      <c r="K19" s="44"/>
      <c r="L19" s="44"/>
      <c r="M19" s="45"/>
      <c r="N19" s="46"/>
      <c r="Q19" s="104"/>
      <c r="R19" s="134"/>
      <c r="T19" s="50"/>
      <c r="U19" s="135"/>
    </row>
    <row r="20" spans="1:21" ht="15.75" thickBot="1">
      <c r="A20" s="47"/>
      <c r="B20" s="48"/>
      <c r="C20" s="48"/>
      <c r="D20" s="48"/>
      <c r="E20" s="48"/>
      <c r="F20" s="48"/>
      <c r="G20" s="48"/>
      <c r="H20" s="48"/>
      <c r="I20" s="48"/>
      <c r="J20" s="48"/>
      <c r="K20" s="48"/>
      <c r="L20" s="48"/>
      <c r="M20" s="49"/>
      <c r="N20" s="17"/>
      <c r="Q20" s="50"/>
      <c r="R20" s="135"/>
      <c r="T20" s="50"/>
      <c r="U20" s="50"/>
    </row>
    <row r="21" spans="1:21" ht="15.75" thickBot="1">
      <c r="A21" s="51"/>
      <c r="B21" s="52"/>
      <c r="C21" s="52"/>
      <c r="D21" s="52"/>
      <c r="E21" s="52"/>
      <c r="F21" s="52"/>
      <c r="G21" s="23"/>
      <c r="H21" s="23"/>
      <c r="I21" s="52"/>
      <c r="J21" s="52"/>
      <c r="K21" s="52"/>
      <c r="L21" s="52"/>
      <c r="M21" s="53"/>
      <c r="N21" s="17"/>
      <c r="T21" s="50"/>
      <c r="U21" s="50"/>
    </row>
    <row r="22" spans="1:21">
      <c r="A22" s="691" t="s">
        <v>87</v>
      </c>
      <c r="B22" s="692"/>
      <c r="C22" s="692"/>
      <c r="D22" s="692"/>
      <c r="E22" s="692"/>
      <c r="F22" s="692"/>
      <c r="G22" s="692"/>
      <c r="H22" s="692"/>
      <c r="I22" s="692"/>
      <c r="J22" s="692"/>
      <c r="K22" s="692"/>
      <c r="L22" s="692"/>
      <c r="M22" s="693"/>
      <c r="N22" s="54"/>
      <c r="T22" s="688"/>
      <c r="U22" s="688"/>
    </row>
    <row r="23" spans="1:21" ht="15.75" thickBot="1">
      <c r="A23" s="55"/>
      <c r="B23" s="23"/>
      <c r="C23" s="23"/>
      <c r="D23" s="23"/>
      <c r="E23" s="23"/>
      <c r="F23" s="23"/>
      <c r="G23" s="23"/>
      <c r="H23" s="23"/>
      <c r="I23" s="23"/>
      <c r="J23" s="23"/>
      <c r="K23" s="23"/>
      <c r="L23" s="23"/>
      <c r="M23" s="56"/>
      <c r="N23" s="17"/>
      <c r="T23" s="104"/>
      <c r="U23" s="134"/>
    </row>
    <row r="24" spans="1:21">
      <c r="A24" s="57" t="s">
        <v>88</v>
      </c>
      <c r="B24" s="676" t="s">
        <v>3</v>
      </c>
      <c r="C24" s="677"/>
      <c r="D24" s="677"/>
      <c r="E24" s="677"/>
      <c r="F24" s="677"/>
      <c r="G24" s="677"/>
      <c r="H24" s="677"/>
      <c r="I24" s="677"/>
      <c r="J24" s="678"/>
      <c r="K24" s="679" t="s">
        <v>89</v>
      </c>
      <c r="L24" s="680"/>
      <c r="M24" s="57" t="s">
        <v>5</v>
      </c>
      <c r="N24" s="58"/>
      <c r="T24" s="104"/>
      <c r="U24" s="134"/>
    </row>
    <row r="25" spans="1:21" ht="33" customHeight="1" thickBot="1">
      <c r="A25" s="59" t="s">
        <v>26</v>
      </c>
      <c r="B25" s="783" t="s">
        <v>266</v>
      </c>
      <c r="C25" s="695"/>
      <c r="D25" s="695"/>
      <c r="E25" s="695"/>
      <c r="F25" s="695"/>
      <c r="G25" s="695"/>
      <c r="H25" s="695"/>
      <c r="I25" s="695"/>
      <c r="J25" s="696"/>
      <c r="K25" s="697" t="s">
        <v>9</v>
      </c>
      <c r="L25" s="696"/>
      <c r="M25" s="60"/>
      <c r="N25" s="61"/>
      <c r="T25" s="104"/>
      <c r="U25" s="134"/>
    </row>
    <row r="26" spans="1:21">
      <c r="A26" s="698" t="s">
        <v>90</v>
      </c>
      <c r="B26" s="699"/>
      <c r="C26" s="699"/>
      <c r="D26" s="699"/>
      <c r="E26" s="699"/>
      <c r="F26" s="699"/>
      <c r="G26" s="699"/>
      <c r="H26" s="699"/>
      <c r="I26" s="699"/>
      <c r="J26" s="699"/>
      <c r="K26" s="699"/>
      <c r="L26" s="699"/>
      <c r="M26" s="700"/>
      <c r="N26" s="62"/>
      <c r="T26" s="50"/>
      <c r="U26" s="135"/>
    </row>
    <row r="27" spans="1:21">
      <c r="A27" s="701"/>
      <c r="B27" s="702"/>
      <c r="C27" s="702"/>
      <c r="D27" s="702"/>
      <c r="E27" s="702"/>
      <c r="F27" s="702"/>
      <c r="G27" s="702"/>
      <c r="H27" s="702"/>
      <c r="I27" s="702"/>
      <c r="J27" s="702"/>
      <c r="K27" s="702"/>
      <c r="L27" s="702"/>
      <c r="M27" s="703"/>
      <c r="N27" s="62"/>
      <c r="T27" s="50"/>
      <c r="U27" s="50"/>
    </row>
    <row r="28" spans="1:21" ht="15.75" thickBot="1">
      <c r="A28" s="704"/>
      <c r="B28" s="705"/>
      <c r="C28" s="705"/>
      <c r="D28" s="705"/>
      <c r="E28" s="705"/>
      <c r="F28" s="705"/>
      <c r="G28" s="705"/>
      <c r="H28" s="705"/>
      <c r="I28" s="705"/>
      <c r="J28" s="705"/>
      <c r="K28" s="705"/>
      <c r="L28" s="705"/>
      <c r="M28" s="706"/>
      <c r="N28" s="62"/>
    </row>
    <row r="29" spans="1:21">
      <c r="A29" s="707" t="s">
        <v>3</v>
      </c>
      <c r="B29" s="708"/>
      <c r="C29" s="708"/>
      <c r="D29" s="708"/>
      <c r="E29" s="709"/>
      <c r="F29" s="710" t="s">
        <v>91</v>
      </c>
      <c r="G29" s="708"/>
      <c r="H29" s="711" t="s">
        <v>92</v>
      </c>
      <c r="I29" s="712"/>
      <c r="J29" s="63" t="s">
        <v>93</v>
      </c>
      <c r="K29" s="710" t="s">
        <v>94</v>
      </c>
      <c r="L29" s="713"/>
      <c r="M29" s="64" t="s">
        <v>95</v>
      </c>
      <c r="N29" s="65"/>
    </row>
    <row r="30" spans="1:21">
      <c r="A30" s="714" t="s">
        <v>198</v>
      </c>
      <c r="B30" s="715"/>
      <c r="C30" s="715"/>
      <c r="D30" s="715"/>
      <c r="E30" s="716"/>
      <c r="F30" s="717"/>
      <c r="G30" s="716"/>
      <c r="H30" s="717"/>
      <c r="I30" s="716"/>
      <c r="J30" s="67">
        <v>10521</v>
      </c>
      <c r="K30" s="718">
        <v>0.05</v>
      </c>
      <c r="L30" s="719"/>
      <c r="M30" s="68">
        <f>J30*K30</f>
        <v>526.05000000000007</v>
      </c>
      <c r="N30" s="69"/>
      <c r="O30" s="180" t="s">
        <v>409</v>
      </c>
    </row>
    <row r="31" spans="1:21">
      <c r="A31" s="720"/>
      <c r="B31" s="721"/>
      <c r="C31" s="721"/>
      <c r="D31" s="721"/>
      <c r="E31" s="722"/>
      <c r="F31" s="70"/>
      <c r="G31" s="71"/>
      <c r="H31" s="70"/>
      <c r="I31" s="71"/>
      <c r="J31" s="67"/>
      <c r="K31" s="781"/>
      <c r="L31" s="782"/>
      <c r="M31" s="68"/>
      <c r="N31" s="69"/>
    </row>
    <row r="32" spans="1:21" ht="15.75" thickBot="1">
      <c r="A32" s="723"/>
      <c r="B32" s="724"/>
      <c r="C32" s="724"/>
      <c r="D32" s="724"/>
      <c r="E32" s="725"/>
      <c r="F32" s="726"/>
      <c r="G32" s="725"/>
      <c r="H32" s="726"/>
      <c r="I32" s="725"/>
      <c r="J32" s="72"/>
      <c r="K32" s="727"/>
      <c r="L32" s="728"/>
      <c r="M32" s="68"/>
      <c r="N32" s="69"/>
    </row>
    <row r="33" spans="1:14" ht="15.75" thickBot="1">
      <c r="A33" s="729" t="s">
        <v>96</v>
      </c>
      <c r="B33" s="730"/>
      <c r="C33" s="730"/>
      <c r="D33" s="730"/>
      <c r="E33" s="730"/>
      <c r="F33" s="730"/>
      <c r="G33" s="730"/>
      <c r="H33" s="730"/>
      <c r="I33" s="730"/>
      <c r="J33" s="730"/>
      <c r="K33" s="730"/>
      <c r="L33" s="731"/>
      <c r="M33" s="73">
        <f>ROUND(SUM(M30:M32),2)</f>
        <v>526.04999999999995</v>
      </c>
      <c r="N33" s="74"/>
    </row>
    <row r="34" spans="1:14">
      <c r="A34" s="698" t="s">
        <v>97</v>
      </c>
      <c r="B34" s="699"/>
      <c r="C34" s="699"/>
      <c r="D34" s="699"/>
      <c r="E34" s="699"/>
      <c r="F34" s="699"/>
      <c r="G34" s="699"/>
      <c r="H34" s="699"/>
      <c r="I34" s="699"/>
      <c r="J34" s="699"/>
      <c r="K34" s="699"/>
      <c r="L34" s="699"/>
      <c r="M34" s="700"/>
      <c r="N34" s="62"/>
    </row>
    <row r="35" spans="1:14">
      <c r="A35" s="701"/>
      <c r="B35" s="702"/>
      <c r="C35" s="702"/>
      <c r="D35" s="702"/>
      <c r="E35" s="702"/>
      <c r="F35" s="702"/>
      <c r="G35" s="702"/>
      <c r="H35" s="702"/>
      <c r="I35" s="702"/>
      <c r="J35" s="702"/>
      <c r="K35" s="702"/>
      <c r="L35" s="702"/>
      <c r="M35" s="703"/>
      <c r="N35" s="62"/>
    </row>
    <row r="36" spans="1:14" ht="15.75" thickBot="1">
      <c r="A36" s="704"/>
      <c r="B36" s="705"/>
      <c r="C36" s="705"/>
      <c r="D36" s="705"/>
      <c r="E36" s="705"/>
      <c r="F36" s="705"/>
      <c r="G36" s="705"/>
      <c r="H36" s="705"/>
      <c r="I36" s="705"/>
      <c r="J36" s="705"/>
      <c r="K36" s="705"/>
      <c r="L36" s="705"/>
      <c r="M36" s="706"/>
      <c r="N36" s="62"/>
    </row>
    <row r="37" spans="1:14" ht="15.75" thickBot="1">
      <c r="A37" s="732" t="s">
        <v>3</v>
      </c>
      <c r="B37" s="733"/>
      <c r="C37" s="733"/>
      <c r="D37" s="733"/>
      <c r="E37" s="733"/>
      <c r="F37" s="733"/>
      <c r="G37" s="733"/>
      <c r="H37" s="734"/>
      <c r="I37" s="75" t="s">
        <v>89</v>
      </c>
      <c r="J37" s="76" t="s">
        <v>5</v>
      </c>
      <c r="K37" s="735" t="s">
        <v>98</v>
      </c>
      <c r="L37" s="734"/>
      <c r="M37" s="77" t="s">
        <v>95</v>
      </c>
      <c r="N37" s="65"/>
    </row>
    <row r="38" spans="1:14" ht="15.75" thickBot="1">
      <c r="A38" s="736" t="s">
        <v>172</v>
      </c>
      <c r="B38" s="737"/>
      <c r="C38" s="737"/>
      <c r="D38" s="737"/>
      <c r="E38" s="737"/>
      <c r="F38" s="737"/>
      <c r="G38" s="737"/>
      <c r="H38" s="738"/>
      <c r="I38" s="171" t="s">
        <v>9</v>
      </c>
      <c r="J38" s="172">
        <v>1</v>
      </c>
      <c r="K38" s="739">
        <f>'Listadio de Materiales'!C19</f>
        <v>39102</v>
      </c>
      <c r="L38" s="740"/>
      <c r="M38" s="163">
        <f>K38*J38</f>
        <v>39102</v>
      </c>
      <c r="N38" s="69"/>
    </row>
    <row r="39" spans="1:14" ht="15.75" thickBot="1">
      <c r="A39" s="714" t="s">
        <v>272</v>
      </c>
      <c r="B39" s="715"/>
      <c r="C39" s="715"/>
      <c r="D39" s="715"/>
      <c r="E39" s="715"/>
      <c r="F39" s="715"/>
      <c r="G39" s="715"/>
      <c r="H39" s="716"/>
      <c r="I39" s="171" t="s">
        <v>9</v>
      </c>
      <c r="J39" s="172">
        <v>1</v>
      </c>
      <c r="K39" s="741">
        <f>'Listadio de Materiales'!C25</f>
        <v>29546.51</v>
      </c>
      <c r="L39" s="742"/>
      <c r="M39" s="163">
        <f t="shared" ref="M39:M42" si="0">K39*J39</f>
        <v>29546.51</v>
      </c>
      <c r="N39" s="69"/>
    </row>
    <row r="40" spans="1:14" ht="15.75" thickBot="1">
      <c r="A40" s="743" t="s">
        <v>273</v>
      </c>
      <c r="B40" s="744"/>
      <c r="C40" s="744"/>
      <c r="D40" s="744"/>
      <c r="E40" s="744"/>
      <c r="F40" s="744"/>
      <c r="G40" s="744"/>
      <c r="H40" s="745"/>
      <c r="I40" s="171" t="s">
        <v>7</v>
      </c>
      <c r="J40" s="172">
        <v>0.5</v>
      </c>
      <c r="K40" s="741">
        <f>'Listadio de Materiales'!C9</f>
        <v>17011</v>
      </c>
      <c r="L40" s="742"/>
      <c r="M40" s="163">
        <f t="shared" si="0"/>
        <v>8505.5</v>
      </c>
      <c r="N40" s="69"/>
    </row>
    <row r="41" spans="1:14" ht="15.75" thickBot="1">
      <c r="A41" s="736" t="s">
        <v>274</v>
      </c>
      <c r="B41" s="737"/>
      <c r="C41" s="737"/>
      <c r="D41" s="737"/>
      <c r="E41" s="737"/>
      <c r="F41" s="737"/>
      <c r="G41" s="737"/>
      <c r="H41" s="738"/>
      <c r="I41" s="171" t="s">
        <v>9</v>
      </c>
      <c r="J41" s="172">
        <v>0.5</v>
      </c>
      <c r="K41" s="739">
        <f>'Listadio de Materiales'!C47</f>
        <v>4882.57</v>
      </c>
      <c r="L41" s="740"/>
      <c r="M41" s="163">
        <f t="shared" si="0"/>
        <v>2441.2849999999999</v>
      </c>
      <c r="N41" s="69"/>
    </row>
    <row r="42" spans="1:14" ht="15.75" thickBot="1">
      <c r="A42" s="714" t="s">
        <v>275</v>
      </c>
      <c r="B42" s="715"/>
      <c r="C42" s="715"/>
      <c r="D42" s="715"/>
      <c r="E42" s="715"/>
      <c r="F42" s="715"/>
      <c r="G42" s="715"/>
      <c r="H42" s="716"/>
      <c r="I42" s="171" t="s">
        <v>9</v>
      </c>
      <c r="J42" s="172">
        <v>1</v>
      </c>
      <c r="K42" s="741">
        <f>'Listadio de Materiales'!C45</f>
        <v>4708.8266666666668</v>
      </c>
      <c r="L42" s="742"/>
      <c r="M42" s="163">
        <f t="shared" si="0"/>
        <v>4708.8266666666668</v>
      </c>
      <c r="N42" s="69"/>
    </row>
    <row r="43" spans="1:14" ht="15.75" thickBot="1">
      <c r="A43" s="743"/>
      <c r="B43" s="744"/>
      <c r="C43" s="744"/>
      <c r="D43" s="744"/>
      <c r="E43" s="744"/>
      <c r="F43" s="744"/>
      <c r="G43" s="744"/>
      <c r="H43" s="745"/>
      <c r="I43" s="81"/>
      <c r="J43" s="82"/>
      <c r="K43" s="741"/>
      <c r="L43" s="742"/>
      <c r="M43" s="163"/>
      <c r="N43" s="69"/>
    </row>
    <row r="44" spans="1:14" ht="15.75" thickBot="1">
      <c r="A44" s="746" t="s">
        <v>96</v>
      </c>
      <c r="B44" s="747"/>
      <c r="C44" s="747"/>
      <c r="D44" s="747"/>
      <c r="E44" s="747"/>
      <c r="F44" s="747"/>
      <c r="G44" s="747"/>
      <c r="H44" s="747"/>
      <c r="I44" s="730"/>
      <c r="J44" s="730"/>
      <c r="K44" s="730"/>
      <c r="L44" s="731"/>
      <c r="M44" s="83">
        <f>ROUND(SUM(M38:M43),2)</f>
        <v>84304.12</v>
      </c>
      <c r="N44" s="69"/>
    </row>
    <row r="45" spans="1:14">
      <c r="A45" s="698" t="s">
        <v>99</v>
      </c>
      <c r="B45" s="699"/>
      <c r="C45" s="699"/>
      <c r="D45" s="699"/>
      <c r="E45" s="699"/>
      <c r="F45" s="699"/>
      <c r="G45" s="699"/>
      <c r="H45" s="699"/>
      <c r="I45" s="699"/>
      <c r="J45" s="699"/>
      <c r="K45" s="699"/>
      <c r="L45" s="699"/>
      <c r="M45" s="700"/>
      <c r="N45" s="62"/>
    </row>
    <row r="46" spans="1:14">
      <c r="A46" s="701"/>
      <c r="B46" s="702"/>
      <c r="C46" s="702"/>
      <c r="D46" s="702"/>
      <c r="E46" s="702"/>
      <c r="F46" s="702"/>
      <c r="G46" s="702"/>
      <c r="H46" s="702"/>
      <c r="I46" s="702"/>
      <c r="J46" s="702"/>
      <c r="K46" s="702"/>
      <c r="L46" s="702"/>
      <c r="M46" s="703"/>
      <c r="N46" s="62"/>
    </row>
    <row r="47" spans="1:14" ht="15.75" thickBot="1">
      <c r="A47" s="704"/>
      <c r="B47" s="705"/>
      <c r="C47" s="705"/>
      <c r="D47" s="705"/>
      <c r="E47" s="705"/>
      <c r="F47" s="705"/>
      <c r="G47" s="705"/>
      <c r="H47" s="705"/>
      <c r="I47" s="705"/>
      <c r="J47" s="705"/>
      <c r="K47" s="705"/>
      <c r="L47" s="705"/>
      <c r="M47" s="706"/>
      <c r="N47" s="62"/>
    </row>
    <row r="48" spans="1:14" ht="18" thickBot="1">
      <c r="A48" s="707" t="s">
        <v>100</v>
      </c>
      <c r="B48" s="748"/>
      <c r="C48" s="748"/>
      <c r="D48" s="748"/>
      <c r="E48" s="748"/>
      <c r="F48" s="748"/>
      <c r="G48" s="748"/>
      <c r="H48" s="63" t="s">
        <v>101</v>
      </c>
      <c r="I48" s="84" t="s">
        <v>102</v>
      </c>
      <c r="J48" s="85" t="s">
        <v>103</v>
      </c>
      <c r="K48" s="710" t="s">
        <v>104</v>
      </c>
      <c r="L48" s="713"/>
      <c r="M48" s="64" t="s">
        <v>95</v>
      </c>
      <c r="N48" s="65"/>
    </row>
    <row r="49" spans="1:27">
      <c r="A49" s="749"/>
      <c r="B49" s="750"/>
      <c r="C49" s="750"/>
      <c r="D49" s="750"/>
      <c r="E49" s="750"/>
      <c r="F49" s="750"/>
      <c r="G49" s="751"/>
      <c r="H49" s="86"/>
      <c r="I49" s="87"/>
      <c r="J49" s="86"/>
      <c r="K49" s="752"/>
      <c r="L49" s="753"/>
      <c r="M49" s="163">
        <f>K49*J49</f>
        <v>0</v>
      </c>
      <c r="N49" s="69"/>
    </row>
    <row r="50" spans="1:27" ht="15.75" thickBot="1">
      <c r="A50" s="723"/>
      <c r="B50" s="724"/>
      <c r="C50" s="724"/>
      <c r="D50" s="724"/>
      <c r="E50" s="724"/>
      <c r="F50" s="724"/>
      <c r="G50" s="724"/>
      <c r="H50" s="88"/>
      <c r="I50" s="89"/>
      <c r="J50" s="88"/>
      <c r="K50" s="754"/>
      <c r="L50" s="755"/>
      <c r="M50" s="90"/>
      <c r="N50" s="69"/>
    </row>
    <row r="51" spans="1:27" ht="15.75" thickBot="1">
      <c r="A51" s="729" t="s">
        <v>96</v>
      </c>
      <c r="B51" s="730"/>
      <c r="C51" s="730"/>
      <c r="D51" s="730"/>
      <c r="E51" s="730"/>
      <c r="F51" s="730"/>
      <c r="G51" s="730"/>
      <c r="H51" s="730"/>
      <c r="I51" s="730"/>
      <c r="J51" s="730"/>
      <c r="K51" s="730"/>
      <c r="L51" s="731"/>
      <c r="M51" s="73">
        <f>SUM(M49:M50)</f>
        <v>0</v>
      </c>
      <c r="N51" s="74"/>
    </row>
    <row r="52" spans="1:27">
      <c r="A52" s="698" t="s">
        <v>105</v>
      </c>
      <c r="B52" s="699"/>
      <c r="C52" s="699"/>
      <c r="D52" s="699"/>
      <c r="E52" s="699"/>
      <c r="F52" s="699"/>
      <c r="G52" s="699"/>
      <c r="H52" s="699"/>
      <c r="I52" s="699"/>
      <c r="J52" s="699"/>
      <c r="K52" s="699"/>
      <c r="L52" s="699"/>
      <c r="M52" s="700"/>
      <c r="N52" s="62"/>
    </row>
    <row r="53" spans="1:27">
      <c r="A53" s="701"/>
      <c r="B53" s="702"/>
      <c r="C53" s="702"/>
      <c r="D53" s="702"/>
      <c r="E53" s="702"/>
      <c r="F53" s="702"/>
      <c r="G53" s="702"/>
      <c r="H53" s="702"/>
      <c r="I53" s="702"/>
      <c r="J53" s="702"/>
      <c r="K53" s="702"/>
      <c r="L53" s="702"/>
      <c r="M53" s="703"/>
      <c r="N53" s="62"/>
    </row>
    <row r="54" spans="1:27" ht="15.75" thickBot="1">
      <c r="A54" s="704"/>
      <c r="B54" s="705"/>
      <c r="C54" s="705"/>
      <c r="D54" s="705"/>
      <c r="E54" s="705"/>
      <c r="F54" s="705"/>
      <c r="G54" s="705"/>
      <c r="H54" s="705"/>
      <c r="I54" s="705"/>
      <c r="J54" s="705"/>
      <c r="K54" s="705"/>
      <c r="L54" s="705"/>
      <c r="M54" s="706"/>
      <c r="N54" s="62"/>
      <c r="S54" s="91"/>
    </row>
    <row r="55" spans="1:27">
      <c r="A55" s="707" t="s">
        <v>106</v>
      </c>
      <c r="B55" s="748"/>
      <c r="C55" s="748"/>
      <c r="D55" s="748"/>
      <c r="E55" s="748"/>
      <c r="F55" s="748"/>
      <c r="G55" s="748"/>
      <c r="H55" s="63"/>
      <c r="I55" s="92" t="s">
        <v>202</v>
      </c>
      <c r="J55" s="93" t="s">
        <v>203</v>
      </c>
      <c r="K55" s="756" t="s">
        <v>204</v>
      </c>
      <c r="L55" s="757"/>
      <c r="M55" s="95" t="s">
        <v>205</v>
      </c>
      <c r="N55" s="96"/>
    </row>
    <row r="56" spans="1:27">
      <c r="A56" s="720" t="s">
        <v>201</v>
      </c>
      <c r="B56" s="721"/>
      <c r="C56" s="721"/>
      <c r="D56" s="721"/>
      <c r="E56" s="721"/>
      <c r="F56" s="721"/>
      <c r="G56" s="722"/>
      <c r="H56" s="97"/>
      <c r="I56" s="98" t="s">
        <v>206</v>
      </c>
      <c r="J56" s="99">
        <v>35069.629999999997</v>
      </c>
      <c r="K56" s="758">
        <v>0.3</v>
      </c>
      <c r="L56" s="759"/>
      <c r="M56" s="100">
        <f>J56*K56</f>
        <v>10520.888999999999</v>
      </c>
      <c r="N56" s="170"/>
      <c r="Q56" s="102"/>
    </row>
    <row r="57" spans="1:27" ht="14.45" customHeight="1">
      <c r="A57" s="720"/>
      <c r="B57" s="721"/>
      <c r="C57" s="721"/>
      <c r="D57" s="721"/>
      <c r="E57" s="721"/>
      <c r="F57" s="721"/>
      <c r="G57" s="722"/>
      <c r="H57" s="97"/>
      <c r="I57" s="98"/>
      <c r="J57" s="99"/>
      <c r="K57" s="758"/>
      <c r="L57" s="759"/>
      <c r="M57" s="100">
        <f>J57*K57</f>
        <v>0</v>
      </c>
      <c r="N57" s="101"/>
      <c r="X57" s="762"/>
      <c r="Y57" s="104"/>
      <c r="Z57" s="105"/>
      <c r="AA57" s="763"/>
    </row>
    <row r="58" spans="1:27">
      <c r="A58" s="720"/>
      <c r="B58" s="721"/>
      <c r="C58" s="721"/>
      <c r="D58" s="721"/>
      <c r="E58" s="721"/>
      <c r="F58" s="721"/>
      <c r="G58" s="722"/>
      <c r="H58" s="97"/>
      <c r="I58" s="103"/>
      <c r="J58" s="99"/>
      <c r="K58" s="752"/>
      <c r="L58" s="753"/>
      <c r="M58" s="100"/>
      <c r="N58" s="101"/>
      <c r="X58" s="762"/>
      <c r="Y58" s="104"/>
      <c r="Z58" s="105"/>
      <c r="AA58" s="763"/>
    </row>
    <row r="59" spans="1:27" ht="15.75" thickBot="1">
      <c r="A59" s="723"/>
      <c r="B59" s="724"/>
      <c r="C59" s="724"/>
      <c r="D59" s="724"/>
      <c r="E59" s="724"/>
      <c r="F59" s="724"/>
      <c r="G59" s="725"/>
      <c r="H59" s="88"/>
      <c r="I59" s="89"/>
      <c r="J59" s="88"/>
      <c r="K59" s="754"/>
      <c r="L59" s="755"/>
      <c r="M59" s="90"/>
      <c r="N59" s="69"/>
      <c r="X59" s="762"/>
      <c r="Y59" s="104"/>
      <c r="Z59" s="105"/>
      <c r="AA59" s="763"/>
    </row>
    <row r="60" spans="1:27" ht="15.75" thickBot="1">
      <c r="A60" s="729" t="s">
        <v>96</v>
      </c>
      <c r="B60" s="730"/>
      <c r="C60" s="730"/>
      <c r="D60" s="730"/>
      <c r="E60" s="730"/>
      <c r="F60" s="730"/>
      <c r="G60" s="730"/>
      <c r="H60" s="730"/>
      <c r="I60" s="730"/>
      <c r="J60" s="730"/>
      <c r="K60" s="730"/>
      <c r="L60" s="731"/>
      <c r="M60" s="73">
        <f>ROUND(SUM(M56:M59),2)</f>
        <v>10520.89</v>
      </c>
      <c r="N60" s="69"/>
    </row>
    <row r="61" spans="1:27" ht="15.75" thickBot="1">
      <c r="A61" s="55"/>
      <c r="B61" s="23"/>
      <c r="C61" s="23"/>
      <c r="D61" s="23"/>
      <c r="E61" s="23"/>
      <c r="F61" s="23"/>
      <c r="G61" s="23"/>
      <c r="H61" s="23"/>
      <c r="I61" s="23"/>
      <c r="J61" s="23"/>
      <c r="K61" s="23"/>
      <c r="L61" s="23"/>
      <c r="M61" s="56"/>
      <c r="N61" s="17"/>
    </row>
    <row r="62" spans="1:27" ht="15.75" thickBot="1">
      <c r="A62" s="764" t="s">
        <v>107</v>
      </c>
      <c r="B62" s="765"/>
      <c r="C62" s="765"/>
      <c r="D62" s="765"/>
      <c r="E62" s="765"/>
      <c r="F62" s="765"/>
      <c r="G62" s="765"/>
      <c r="H62" s="765"/>
      <c r="I62" s="765"/>
      <c r="J62" s="765"/>
      <c r="K62" s="765"/>
      <c r="L62" s="766"/>
      <c r="M62" s="106">
        <f>M33+M44+M51+M60</f>
        <v>95351.06</v>
      </c>
      <c r="N62" s="107"/>
      <c r="R62" s="102"/>
    </row>
    <row r="63" spans="1:27">
      <c r="A63" s="698" t="s">
        <v>108</v>
      </c>
      <c r="B63" s="699"/>
      <c r="C63" s="699"/>
      <c r="D63" s="699"/>
      <c r="E63" s="699"/>
      <c r="F63" s="699"/>
      <c r="G63" s="699"/>
      <c r="H63" s="699"/>
      <c r="I63" s="699"/>
      <c r="J63" s="699"/>
      <c r="K63" s="699"/>
      <c r="L63" s="699"/>
      <c r="M63" s="700"/>
      <c r="N63" s="62"/>
    </row>
    <row r="64" spans="1:27">
      <c r="A64" s="701"/>
      <c r="B64" s="702"/>
      <c r="C64" s="702"/>
      <c r="D64" s="702"/>
      <c r="E64" s="702"/>
      <c r="F64" s="702"/>
      <c r="G64" s="702"/>
      <c r="H64" s="702"/>
      <c r="I64" s="702"/>
      <c r="J64" s="702"/>
      <c r="K64" s="702"/>
      <c r="L64" s="702"/>
      <c r="M64" s="703"/>
      <c r="N64" s="62"/>
    </row>
    <row r="65" spans="1:18" ht="15.75" thickBot="1">
      <c r="A65" s="704"/>
      <c r="B65" s="705"/>
      <c r="C65" s="705"/>
      <c r="D65" s="705"/>
      <c r="E65" s="705"/>
      <c r="F65" s="705"/>
      <c r="G65" s="705"/>
      <c r="H65" s="705"/>
      <c r="I65" s="705"/>
      <c r="J65" s="705"/>
      <c r="K65" s="705"/>
      <c r="L65" s="705"/>
      <c r="M65" s="706"/>
      <c r="N65" s="62"/>
    </row>
    <row r="66" spans="1:18" ht="15.75" thickBot="1">
      <c r="A66" s="707" t="s">
        <v>109</v>
      </c>
      <c r="B66" s="748"/>
      <c r="C66" s="748"/>
      <c r="D66" s="748"/>
      <c r="E66" s="748"/>
      <c r="F66" s="748"/>
      <c r="G66" s="748"/>
      <c r="H66" s="84"/>
      <c r="I66" s="94"/>
      <c r="J66" s="93" t="s">
        <v>110</v>
      </c>
      <c r="K66" s="756" t="s">
        <v>111</v>
      </c>
      <c r="L66" s="757"/>
      <c r="M66" s="95"/>
      <c r="N66" s="96"/>
    </row>
    <row r="67" spans="1:18" ht="15.75" thickBot="1">
      <c r="A67" s="714" t="s">
        <v>112</v>
      </c>
      <c r="B67" s="715"/>
      <c r="C67" s="715"/>
      <c r="D67" s="715"/>
      <c r="E67" s="715"/>
      <c r="F67" s="715"/>
      <c r="G67" s="715"/>
      <c r="H67" s="108"/>
      <c r="I67" s="109"/>
      <c r="J67" s="110">
        <v>0.23</v>
      </c>
      <c r="K67" s="760"/>
      <c r="L67" s="761"/>
      <c r="M67" s="111">
        <f>$M$62*J67</f>
        <v>21930.7438</v>
      </c>
      <c r="N67" s="112"/>
    </row>
    <row r="68" spans="1:18" ht="15.75" thickBot="1">
      <c r="A68" s="113" t="s">
        <v>113</v>
      </c>
      <c r="B68" s="114"/>
      <c r="C68" s="114"/>
      <c r="D68" s="114"/>
      <c r="E68" s="114"/>
      <c r="F68" s="114"/>
      <c r="G68" s="114"/>
      <c r="H68" s="108"/>
      <c r="I68" s="109"/>
      <c r="J68" s="110">
        <v>0.02</v>
      </c>
      <c r="K68" s="760"/>
      <c r="L68" s="761"/>
      <c r="M68" s="111">
        <f>$M$62*J68</f>
        <v>1907.0211999999999</v>
      </c>
      <c r="N68" s="112"/>
    </row>
    <row r="69" spans="1:18" ht="15.75" thickBot="1">
      <c r="A69" s="47" t="s">
        <v>114</v>
      </c>
      <c r="B69" s="48"/>
      <c r="C69" s="48"/>
      <c r="D69" s="48"/>
      <c r="E69" s="48"/>
      <c r="F69" s="48"/>
      <c r="G69" s="48"/>
      <c r="H69" s="115"/>
      <c r="I69" s="116"/>
      <c r="J69" s="110">
        <v>0.05</v>
      </c>
      <c r="K69" s="776"/>
      <c r="L69" s="777"/>
      <c r="M69" s="111">
        <f>$M$62*J69</f>
        <v>4767.5529999999999</v>
      </c>
      <c r="N69" s="112"/>
    </row>
    <row r="70" spans="1:18" ht="15.75" thickBot="1">
      <c r="A70" s="729" t="s">
        <v>96</v>
      </c>
      <c r="B70" s="730"/>
      <c r="C70" s="730"/>
      <c r="D70" s="730"/>
      <c r="E70" s="730"/>
      <c r="F70" s="730"/>
      <c r="G70" s="730"/>
      <c r="H70" s="730"/>
      <c r="I70" s="730"/>
      <c r="J70" s="730"/>
      <c r="K70" s="730"/>
      <c r="L70" s="731"/>
      <c r="M70" s="111">
        <f>ROUND(SUM(M67:M69),2)</f>
        <v>28605.32</v>
      </c>
      <c r="N70" s="117"/>
    </row>
    <row r="71" spans="1:18" ht="15.75" thickBot="1">
      <c r="A71" s="55"/>
      <c r="B71" s="23"/>
      <c r="C71" s="23"/>
      <c r="D71" s="23"/>
      <c r="E71" s="23"/>
      <c r="F71" s="23"/>
      <c r="G71" s="23"/>
      <c r="H71" s="23"/>
      <c r="I71" s="23"/>
      <c r="J71" s="23"/>
      <c r="K71" s="23"/>
      <c r="L71" s="23"/>
      <c r="M71" s="56"/>
      <c r="N71" s="17"/>
    </row>
    <row r="72" spans="1:18" ht="15.75" thickBot="1">
      <c r="A72" s="764" t="s">
        <v>115</v>
      </c>
      <c r="B72" s="765"/>
      <c r="C72" s="765"/>
      <c r="D72" s="765"/>
      <c r="E72" s="765"/>
      <c r="F72" s="765"/>
      <c r="G72" s="765"/>
      <c r="H72" s="765"/>
      <c r="I72" s="765"/>
      <c r="J72" s="765"/>
      <c r="K72" s="765"/>
      <c r="L72" s="766"/>
      <c r="M72" s="118">
        <f>ROUND(M62+M70,2)</f>
        <v>123956.38</v>
      </c>
      <c r="N72" s="117"/>
      <c r="R72" s="102"/>
    </row>
    <row r="73" spans="1:18">
      <c r="A73" s="51"/>
      <c r="B73" s="52"/>
      <c r="C73" s="52"/>
      <c r="D73" s="52"/>
      <c r="E73" s="52"/>
      <c r="F73" s="52"/>
      <c r="G73" s="52"/>
      <c r="H73" s="52"/>
      <c r="I73" s="52"/>
      <c r="J73" s="52"/>
      <c r="K73" s="52"/>
      <c r="L73" s="52"/>
      <c r="M73" s="53"/>
      <c r="N73" s="17"/>
    </row>
    <row r="74" spans="1:18">
      <c r="A74" s="55"/>
      <c r="B74" s="23"/>
      <c r="C74" s="23"/>
      <c r="D74" s="23"/>
      <c r="E74" s="23"/>
      <c r="F74" s="23"/>
      <c r="G74" s="23"/>
      <c r="H74" s="23"/>
      <c r="I74" s="23"/>
      <c r="J74" s="23"/>
      <c r="K74" s="23"/>
      <c r="L74" s="23"/>
      <c r="M74" s="56"/>
      <c r="N74" s="17"/>
    </row>
    <row r="75" spans="1:18">
      <c r="A75" s="55"/>
      <c r="B75" s="23"/>
      <c r="C75" s="23"/>
      <c r="D75" s="23"/>
      <c r="E75" s="23"/>
      <c r="F75" s="23"/>
      <c r="G75" s="23"/>
      <c r="H75" s="23"/>
      <c r="I75" s="23"/>
      <c r="J75" s="23"/>
      <c r="K75" s="23"/>
      <c r="L75" s="23"/>
      <c r="M75" s="56"/>
      <c r="N75" s="17"/>
    </row>
    <row r="76" spans="1:18">
      <c r="A76" s="55"/>
      <c r="B76" s="23"/>
      <c r="C76" s="23"/>
      <c r="D76" s="23"/>
      <c r="E76" s="23"/>
      <c r="F76" s="119" t="s">
        <v>116</v>
      </c>
      <c r="G76" s="119"/>
      <c r="H76" s="119"/>
      <c r="I76" s="119"/>
      <c r="J76" s="23"/>
      <c r="K76" s="23"/>
      <c r="L76" s="23"/>
      <c r="M76" s="56"/>
      <c r="N76" s="17"/>
    </row>
    <row r="77" spans="1:18">
      <c r="A77" s="55"/>
      <c r="B77" s="23"/>
      <c r="C77" s="23"/>
      <c r="D77" s="23"/>
      <c r="E77" s="23"/>
      <c r="F77" s="119" t="s">
        <v>207</v>
      </c>
      <c r="G77" s="23"/>
      <c r="H77" s="23"/>
      <c r="I77" s="23"/>
      <c r="J77" s="23"/>
      <c r="K77" s="23"/>
      <c r="L77" s="23"/>
      <c r="M77" s="56"/>
      <c r="N77" s="120"/>
    </row>
    <row r="78" spans="1:18">
      <c r="A78" s="55"/>
      <c r="B78" s="23"/>
      <c r="C78" s="23"/>
      <c r="D78" s="23"/>
      <c r="E78" s="23"/>
      <c r="F78" s="119" t="s">
        <v>208</v>
      </c>
      <c r="G78" s="23"/>
      <c r="H78" s="23"/>
      <c r="I78" s="23"/>
      <c r="J78" s="23"/>
      <c r="K78" s="23"/>
      <c r="L78" s="23"/>
      <c r="M78" s="56"/>
      <c r="N78" s="120"/>
    </row>
    <row r="79" spans="1:18">
      <c r="A79" s="37"/>
      <c r="B79" s="121"/>
      <c r="C79" s="121"/>
      <c r="D79" s="121"/>
      <c r="E79" s="121"/>
      <c r="F79" s="119" t="s">
        <v>118</v>
      </c>
      <c r="G79" s="121"/>
      <c r="H79" s="121"/>
      <c r="I79" s="121"/>
      <c r="J79" s="121"/>
      <c r="K79" s="121"/>
      <c r="L79" s="121"/>
      <c r="M79" s="122"/>
      <c r="N79" s="123"/>
    </row>
    <row r="80" spans="1:18">
      <c r="A80" s="55"/>
      <c r="B80" s="23"/>
      <c r="C80" s="23"/>
      <c r="D80" s="23"/>
      <c r="E80" s="23"/>
      <c r="F80" s="23" t="s">
        <v>119</v>
      </c>
      <c r="G80" s="23"/>
      <c r="H80" s="23"/>
      <c r="I80" s="23"/>
      <c r="J80" s="23"/>
      <c r="K80" s="23"/>
      <c r="L80" s="23"/>
      <c r="M80" s="56"/>
      <c r="N80" s="17"/>
    </row>
    <row r="81" spans="1:14">
      <c r="A81" s="124" t="s">
        <v>120</v>
      </c>
      <c r="B81" s="66"/>
      <c r="C81" s="66"/>
      <c r="D81" s="66"/>
      <c r="E81" s="66"/>
      <c r="F81" s="66"/>
      <c r="G81" s="66"/>
      <c r="H81" s="66"/>
      <c r="I81" s="66"/>
      <c r="J81" s="66"/>
      <c r="K81" s="66"/>
      <c r="L81" s="66"/>
      <c r="M81" s="125"/>
      <c r="N81" s="17"/>
    </row>
    <row r="82" spans="1:14">
      <c r="A82" s="778"/>
      <c r="B82" s="779"/>
      <c r="C82" s="779"/>
      <c r="D82" s="779"/>
      <c r="E82" s="779"/>
      <c r="F82" s="779"/>
      <c r="G82" s="779"/>
      <c r="H82" s="779"/>
      <c r="I82" s="779"/>
      <c r="J82" s="779"/>
      <c r="K82" s="779"/>
      <c r="L82" s="779"/>
      <c r="M82" s="780"/>
      <c r="N82" s="123"/>
    </row>
    <row r="83" spans="1:14">
      <c r="A83" s="778"/>
      <c r="B83" s="779"/>
      <c r="C83" s="779"/>
      <c r="D83" s="779"/>
      <c r="E83" s="779"/>
      <c r="F83" s="779"/>
      <c r="G83" s="779"/>
      <c r="H83" s="779"/>
      <c r="I83" s="779"/>
      <c r="J83" s="779"/>
      <c r="K83" s="779"/>
      <c r="L83" s="779"/>
      <c r="M83" s="780"/>
      <c r="N83" s="123"/>
    </row>
    <row r="84" spans="1:14">
      <c r="A84" s="37"/>
      <c r="B84" s="121"/>
      <c r="C84" s="121"/>
      <c r="D84" s="121"/>
      <c r="E84" s="121"/>
      <c r="F84" s="121"/>
      <c r="G84" s="121"/>
      <c r="H84" s="121"/>
      <c r="I84" s="121"/>
      <c r="J84" s="121"/>
      <c r="K84" s="121"/>
      <c r="L84" s="121"/>
      <c r="M84" s="122"/>
      <c r="N84" s="123"/>
    </row>
    <row r="85" spans="1:14">
      <c r="A85" s="126" t="s">
        <v>121</v>
      </c>
      <c r="B85" s="121"/>
      <c r="C85" s="121"/>
      <c r="D85" s="121"/>
      <c r="E85" s="121"/>
      <c r="F85" s="121"/>
      <c r="G85" s="121"/>
      <c r="H85" s="121"/>
      <c r="I85" s="121"/>
      <c r="J85" s="121"/>
      <c r="K85" s="121"/>
      <c r="L85" s="121"/>
      <c r="M85" s="122"/>
      <c r="N85" s="123"/>
    </row>
    <row r="86" spans="1:14">
      <c r="A86" s="767" t="s">
        <v>122</v>
      </c>
      <c r="B86" s="768"/>
      <c r="C86" s="768"/>
      <c r="D86" s="768"/>
      <c r="E86" s="768"/>
      <c r="F86" s="768"/>
      <c r="G86" s="768"/>
      <c r="H86" s="768"/>
      <c r="I86" s="768"/>
      <c r="J86" s="768"/>
      <c r="K86" s="768"/>
      <c r="L86" s="768"/>
      <c r="M86" s="769"/>
      <c r="N86" s="127"/>
    </row>
    <row r="87" spans="1:14">
      <c r="A87" s="767"/>
      <c r="B87" s="768"/>
      <c r="C87" s="768"/>
      <c r="D87" s="768"/>
      <c r="E87" s="768"/>
      <c r="F87" s="768"/>
      <c r="G87" s="768"/>
      <c r="H87" s="768"/>
      <c r="I87" s="768"/>
      <c r="J87" s="768"/>
      <c r="K87" s="768"/>
      <c r="L87" s="768"/>
      <c r="M87" s="769"/>
      <c r="N87" s="127"/>
    </row>
    <row r="88" spans="1:14">
      <c r="A88" s="767" t="s">
        <v>123</v>
      </c>
      <c r="B88" s="768"/>
      <c r="C88" s="768"/>
      <c r="D88" s="768"/>
      <c r="E88" s="768"/>
      <c r="F88" s="768"/>
      <c r="G88" s="768"/>
      <c r="H88" s="768"/>
      <c r="I88" s="768"/>
      <c r="J88" s="768"/>
      <c r="K88" s="768"/>
      <c r="L88" s="768"/>
      <c r="M88" s="769"/>
      <c r="N88" s="127"/>
    </row>
    <row r="89" spans="1:14">
      <c r="A89" s="767"/>
      <c r="B89" s="768"/>
      <c r="C89" s="768"/>
      <c r="D89" s="768"/>
      <c r="E89" s="768"/>
      <c r="F89" s="768"/>
      <c r="G89" s="768"/>
      <c r="H89" s="768"/>
      <c r="I89" s="768"/>
      <c r="J89" s="768"/>
      <c r="K89" s="768"/>
      <c r="L89" s="768"/>
      <c r="M89" s="769"/>
      <c r="N89" s="127"/>
    </row>
    <row r="90" spans="1:14">
      <c r="A90" s="37"/>
      <c r="B90" s="121"/>
      <c r="C90" s="121"/>
      <c r="D90" s="121"/>
      <c r="E90" s="121"/>
      <c r="F90" s="121"/>
      <c r="G90" s="121"/>
      <c r="H90" s="121"/>
      <c r="I90" s="121"/>
      <c r="J90" s="121"/>
      <c r="K90" s="121"/>
      <c r="L90" s="121"/>
      <c r="M90" s="122"/>
      <c r="N90" s="123"/>
    </row>
    <row r="91" spans="1:14">
      <c r="A91" s="55"/>
      <c r="B91" s="23"/>
      <c r="C91" s="23"/>
      <c r="D91" s="23"/>
      <c r="E91" s="23"/>
      <c r="F91" s="119" t="s">
        <v>116</v>
      </c>
      <c r="G91" s="23"/>
      <c r="H91" s="23"/>
      <c r="I91" s="23"/>
      <c r="J91" s="23"/>
      <c r="K91" s="23"/>
      <c r="L91" s="23"/>
      <c r="M91" s="56"/>
      <c r="N91" s="17"/>
    </row>
    <row r="92" spans="1:14">
      <c r="A92" s="55"/>
      <c r="B92" s="23"/>
      <c r="C92" s="23"/>
      <c r="D92" s="23"/>
      <c r="E92" s="23"/>
      <c r="F92" s="23" t="s">
        <v>117</v>
      </c>
      <c r="G92" s="114"/>
      <c r="H92" s="114"/>
      <c r="I92" s="114"/>
      <c r="J92" s="23"/>
      <c r="K92" s="23"/>
      <c r="L92" s="23"/>
      <c r="M92" s="56"/>
      <c r="N92" s="17"/>
    </row>
    <row r="93" spans="1:14">
      <c r="A93" s="55"/>
      <c r="B93" s="23"/>
      <c r="C93" s="23"/>
      <c r="D93" s="23"/>
      <c r="E93" s="23"/>
      <c r="F93" s="23" t="s">
        <v>124</v>
      </c>
      <c r="G93" s="128"/>
      <c r="H93" s="128"/>
      <c r="I93" s="128"/>
      <c r="J93" s="23"/>
      <c r="K93" s="23"/>
      <c r="L93" s="23"/>
      <c r="M93" s="56"/>
      <c r="N93" s="17"/>
    </row>
    <row r="94" spans="1:14">
      <c r="A94" s="129"/>
      <c r="B94" s="121"/>
      <c r="C94" s="121"/>
      <c r="D94" s="121"/>
      <c r="E94" s="121"/>
      <c r="F94" s="23" t="s">
        <v>118</v>
      </c>
      <c r="G94" s="23"/>
      <c r="H94" s="23"/>
      <c r="I94" s="23"/>
      <c r="J94" s="121"/>
      <c r="K94" s="121"/>
      <c r="L94" s="121"/>
      <c r="M94" s="122"/>
      <c r="N94" s="123"/>
    </row>
    <row r="95" spans="1:14" ht="15.75">
      <c r="A95" s="129"/>
      <c r="B95" s="128"/>
      <c r="C95" s="128"/>
      <c r="D95" s="23"/>
      <c r="E95" s="23"/>
      <c r="F95" s="23"/>
      <c r="G95" s="23"/>
      <c r="H95" s="23"/>
      <c r="I95" s="770"/>
      <c r="J95" s="770"/>
      <c r="K95" s="770"/>
      <c r="L95" s="770"/>
      <c r="M95" s="771"/>
      <c r="N95" s="130"/>
    </row>
    <row r="96" spans="1:14" ht="16.5" thickBot="1">
      <c r="A96" s="774"/>
      <c r="B96" s="775"/>
      <c r="C96" s="775"/>
      <c r="D96" s="89"/>
      <c r="E96" s="89"/>
      <c r="F96" s="89"/>
      <c r="G96" s="89"/>
      <c r="H96" s="89"/>
      <c r="I96" s="772"/>
      <c r="J96" s="772"/>
      <c r="K96" s="772"/>
      <c r="L96" s="772"/>
      <c r="M96" s="773"/>
      <c r="N96" s="130"/>
    </row>
    <row r="97" spans="1:14" ht="15.75" thickBot="1">
      <c r="A97" s="132"/>
      <c r="B97" s="132"/>
      <c r="C97" s="132"/>
      <c r="D97" s="132"/>
      <c r="E97" s="132"/>
      <c r="F97" s="132"/>
      <c r="G97" s="132"/>
      <c r="H97" s="132"/>
      <c r="I97" s="132"/>
      <c r="J97" s="132"/>
      <c r="K97" s="132"/>
      <c r="L97" s="132"/>
      <c r="M97" s="132"/>
      <c r="N97" s="133"/>
    </row>
    <row r="98" spans="1:14" ht="15.75" thickTop="1"/>
  </sheetData>
  <mergeCells count="96">
    <mergeCell ref="A3:D3"/>
    <mergeCell ref="A6:M6"/>
    <mergeCell ref="A8:A14"/>
    <mergeCell ref="B8:I8"/>
    <mergeCell ref="J8:M9"/>
    <mergeCell ref="B9:I9"/>
    <mergeCell ref="B10:I10"/>
    <mergeCell ref="J10:J11"/>
    <mergeCell ref="K10:M11"/>
    <mergeCell ref="B11:I11"/>
    <mergeCell ref="B24:J24"/>
    <mergeCell ref="K24:L24"/>
    <mergeCell ref="Q11:R11"/>
    <mergeCell ref="B12:I13"/>
    <mergeCell ref="J12:J14"/>
    <mergeCell ref="K12:K14"/>
    <mergeCell ref="L12:L14"/>
    <mergeCell ref="M12:M14"/>
    <mergeCell ref="B14:I14"/>
    <mergeCell ref="T15:U15"/>
    <mergeCell ref="Q16:R16"/>
    <mergeCell ref="A18:D18"/>
    <mergeCell ref="A22:M22"/>
    <mergeCell ref="T22:U22"/>
    <mergeCell ref="B25:J25"/>
    <mergeCell ref="K25:L25"/>
    <mergeCell ref="A26:M28"/>
    <mergeCell ref="A29:E29"/>
    <mergeCell ref="F29:G29"/>
    <mergeCell ref="H29:I29"/>
    <mergeCell ref="K29:L29"/>
    <mergeCell ref="A34:M36"/>
    <mergeCell ref="A30:E30"/>
    <mergeCell ref="F30:G30"/>
    <mergeCell ref="H30:I30"/>
    <mergeCell ref="K30:L30"/>
    <mergeCell ref="A31:E31"/>
    <mergeCell ref="K31:L31"/>
    <mergeCell ref="A32:E32"/>
    <mergeCell ref="F32:G32"/>
    <mergeCell ref="H32:I32"/>
    <mergeCell ref="K32:L32"/>
    <mergeCell ref="A33:L33"/>
    <mergeCell ref="A37:H37"/>
    <mergeCell ref="K37:L37"/>
    <mergeCell ref="A41:H41"/>
    <mergeCell ref="K41:L41"/>
    <mergeCell ref="A42:H42"/>
    <mergeCell ref="K42:L42"/>
    <mergeCell ref="A38:H38"/>
    <mergeCell ref="K38:L38"/>
    <mergeCell ref="A39:H39"/>
    <mergeCell ref="K39:L39"/>
    <mergeCell ref="A40:H40"/>
    <mergeCell ref="K40:L40"/>
    <mergeCell ref="A52:M54"/>
    <mergeCell ref="A43:H43"/>
    <mergeCell ref="K43:L43"/>
    <mergeCell ref="A44:L44"/>
    <mergeCell ref="A45:M47"/>
    <mergeCell ref="A48:G48"/>
    <mergeCell ref="K48:L48"/>
    <mergeCell ref="A49:G49"/>
    <mergeCell ref="K49:L49"/>
    <mergeCell ref="A50:G50"/>
    <mergeCell ref="K50:L50"/>
    <mergeCell ref="A51:L51"/>
    <mergeCell ref="A55:G55"/>
    <mergeCell ref="K55:L55"/>
    <mergeCell ref="A56:G56"/>
    <mergeCell ref="K56:L56"/>
    <mergeCell ref="A57:G57"/>
    <mergeCell ref="K57:L57"/>
    <mergeCell ref="K66:L66"/>
    <mergeCell ref="A67:G67"/>
    <mergeCell ref="K67:L67"/>
    <mergeCell ref="X57:X59"/>
    <mergeCell ref="AA57:AA59"/>
    <mergeCell ref="A58:G58"/>
    <mergeCell ref="K58:L58"/>
    <mergeCell ref="A59:G59"/>
    <mergeCell ref="K59:L59"/>
    <mergeCell ref="A60:L60"/>
    <mergeCell ref="A62:L62"/>
    <mergeCell ref="A63:M65"/>
    <mergeCell ref="A66:G66"/>
    <mergeCell ref="A86:M87"/>
    <mergeCell ref="A88:M89"/>
    <mergeCell ref="I95:M96"/>
    <mergeCell ref="A96:C96"/>
    <mergeCell ref="K68:L68"/>
    <mergeCell ref="K69:L69"/>
    <mergeCell ref="A70:L70"/>
    <mergeCell ref="A72:L72"/>
    <mergeCell ref="A82:M82"/>
    <mergeCell ref="A83:M8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27</v>
      </c>
      <c r="C25" s="783" t="s">
        <v>347</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275">
        <v>35070</v>
      </c>
      <c r="L30" s="718">
        <v>0.05</v>
      </c>
      <c r="M30" s="719"/>
      <c r="N30" s="68">
        <f>K30*L30</f>
        <v>1753.5</v>
      </c>
      <c r="O30" s="69"/>
      <c r="P30" s="173" t="s">
        <v>286</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1753.5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189</v>
      </c>
      <c r="C38" s="737"/>
      <c r="D38" s="737"/>
      <c r="E38" s="737"/>
      <c r="F38" s="737"/>
      <c r="G38" s="737"/>
      <c r="H38" s="737"/>
      <c r="I38" s="738"/>
      <c r="J38" s="171" t="s">
        <v>9</v>
      </c>
      <c r="K38" s="172">
        <v>1</v>
      </c>
      <c r="L38" s="739">
        <f>'Listadio de Materiales'!C37</f>
        <v>18582.246666666666</v>
      </c>
      <c r="M38" s="740"/>
      <c r="N38" s="163">
        <f>L38*K38</f>
        <v>18582.246666666666</v>
      </c>
      <c r="O38" s="69"/>
    </row>
    <row r="39" spans="1:15" ht="15.75" thickBot="1">
      <c r="A39" s="15"/>
      <c r="B39" s="714" t="s">
        <v>285</v>
      </c>
      <c r="C39" s="715"/>
      <c r="D39" s="715"/>
      <c r="E39" s="715"/>
      <c r="F39" s="715"/>
      <c r="G39" s="715"/>
      <c r="H39" s="715"/>
      <c r="I39" s="716"/>
      <c r="J39" s="171" t="s">
        <v>7</v>
      </c>
      <c r="K39" s="172">
        <v>1</v>
      </c>
      <c r="L39" s="741">
        <f>'Listadio de Materiales'!C41</f>
        <v>3250</v>
      </c>
      <c r="M39" s="742"/>
      <c r="N39" s="163">
        <f t="shared" ref="N39" si="0">L39*K39</f>
        <v>3250</v>
      </c>
      <c r="O39" s="69"/>
    </row>
    <row r="40" spans="1:15" ht="15.75" thickBot="1">
      <c r="A40" s="15"/>
      <c r="B40" s="743"/>
      <c r="C40" s="744"/>
      <c r="D40" s="744"/>
      <c r="E40" s="744"/>
      <c r="F40" s="744"/>
      <c r="G40" s="744"/>
      <c r="H40" s="744"/>
      <c r="I40" s="745"/>
      <c r="J40" s="171"/>
      <c r="K40" s="172"/>
      <c r="L40" s="741"/>
      <c r="M40" s="742"/>
      <c r="N40" s="163"/>
      <c r="O40" s="69"/>
    </row>
    <row r="41" spans="1:15" ht="15.75" thickBot="1">
      <c r="A41" s="15"/>
      <c r="B41" s="736"/>
      <c r="C41" s="737"/>
      <c r="D41" s="737"/>
      <c r="E41" s="737"/>
      <c r="F41" s="737"/>
      <c r="G41" s="737"/>
      <c r="H41" s="737"/>
      <c r="I41" s="738"/>
      <c r="J41" s="171"/>
      <c r="K41" s="172"/>
      <c r="L41" s="739"/>
      <c r="M41" s="740"/>
      <c r="N41" s="163"/>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21832.25</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v>
      </c>
      <c r="M56" s="759"/>
      <c r="N56" s="100">
        <f>K56*L56</f>
        <v>35069.629999999997</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35069.629999999997</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58655.38</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13490.7374</v>
      </c>
      <c r="O67" s="112"/>
    </row>
    <row r="68" spans="1:19" ht="15.75" thickBot="1">
      <c r="A68" s="15"/>
      <c r="B68" s="113" t="s">
        <v>113</v>
      </c>
      <c r="C68" s="114"/>
      <c r="D68" s="114"/>
      <c r="E68" s="114"/>
      <c r="F68" s="114"/>
      <c r="G68" s="114"/>
      <c r="H68" s="114"/>
      <c r="I68" s="108"/>
      <c r="J68" s="109"/>
      <c r="K68" s="110">
        <v>0.02</v>
      </c>
      <c r="L68" s="760"/>
      <c r="M68" s="761"/>
      <c r="N68" s="111">
        <f>$N$62*K68</f>
        <v>1173.1076</v>
      </c>
      <c r="O68" s="112"/>
    </row>
    <row r="69" spans="1:19" ht="15.75" thickBot="1">
      <c r="A69" s="15"/>
      <c r="B69" s="47" t="s">
        <v>114</v>
      </c>
      <c r="C69" s="48"/>
      <c r="D69" s="48"/>
      <c r="E69" s="48"/>
      <c r="F69" s="48"/>
      <c r="G69" s="48"/>
      <c r="H69" s="48"/>
      <c r="I69" s="115"/>
      <c r="J69" s="116"/>
      <c r="K69" s="110">
        <v>0.05</v>
      </c>
      <c r="L69" s="776"/>
      <c r="M69" s="777"/>
      <c r="N69" s="111">
        <f>$N$62*K69</f>
        <v>2932.7690000000002</v>
      </c>
      <c r="O69" s="112"/>
    </row>
    <row r="70" spans="1:19" ht="15.75" thickBot="1">
      <c r="A70" s="15"/>
      <c r="B70" s="729" t="s">
        <v>96</v>
      </c>
      <c r="C70" s="730"/>
      <c r="D70" s="730"/>
      <c r="E70" s="730"/>
      <c r="F70" s="730"/>
      <c r="G70" s="730"/>
      <c r="H70" s="730"/>
      <c r="I70" s="730"/>
      <c r="J70" s="730"/>
      <c r="K70" s="730"/>
      <c r="L70" s="730"/>
      <c r="M70" s="731"/>
      <c r="N70" s="111">
        <f>ROUND(SUM(N67:N69),2)</f>
        <v>17596.61</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76251.990000000005</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B98"/>
  <sheetViews>
    <sheetView workbookViewId="0"/>
  </sheetViews>
  <sheetFormatPr baseColWidth="10" defaultColWidth="11.42578125" defaultRowHeight="15"/>
  <cols>
    <col min="1" max="1" width="3.42578125" style="11" customWidth="1"/>
    <col min="2"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29</v>
      </c>
      <c r="C25" s="783" t="s">
        <v>360</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10520.89</v>
      </c>
      <c r="L30" s="718">
        <v>0.05</v>
      </c>
      <c r="M30" s="719"/>
      <c r="N30" s="68">
        <f>K30*L30</f>
        <v>526.04449999999997</v>
      </c>
      <c r="O30" s="69"/>
      <c r="P30" s="173" t="s">
        <v>292</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178</v>
      </c>
      <c r="C38" s="737"/>
      <c r="D38" s="737"/>
      <c r="E38" s="737"/>
      <c r="F38" s="737"/>
      <c r="G38" s="737"/>
      <c r="H38" s="737"/>
      <c r="I38" s="738"/>
      <c r="J38" s="171" t="s">
        <v>9</v>
      </c>
      <c r="K38" s="172">
        <v>1</v>
      </c>
      <c r="L38" s="739">
        <f>'Listadio de Materiales'!C25</f>
        <v>29546.51</v>
      </c>
      <c r="M38" s="740"/>
      <c r="N38" s="163">
        <f>L38*K38</f>
        <v>29546.51</v>
      </c>
      <c r="O38" s="69"/>
    </row>
    <row r="39" spans="1:15" ht="15.75" thickBot="1">
      <c r="A39" s="15"/>
      <c r="B39" s="714" t="s">
        <v>361</v>
      </c>
      <c r="C39" s="715"/>
      <c r="D39" s="715"/>
      <c r="E39" s="715"/>
      <c r="F39" s="715"/>
      <c r="G39" s="715"/>
      <c r="H39" s="715"/>
      <c r="I39" s="716"/>
      <c r="J39" s="171" t="s">
        <v>7</v>
      </c>
      <c r="K39" s="172">
        <v>0.5</v>
      </c>
      <c r="L39" s="741">
        <f>'Listadio de Materiales'!C47</f>
        <v>4882.57</v>
      </c>
      <c r="M39" s="742"/>
      <c r="N39" s="163">
        <f t="shared" ref="N39:N40" si="0">L39*K39</f>
        <v>2441.2849999999999</v>
      </c>
      <c r="O39" s="69"/>
    </row>
    <row r="40" spans="1:15" ht="15.75" thickBot="1">
      <c r="A40" s="15"/>
      <c r="B40" s="743" t="s">
        <v>158</v>
      </c>
      <c r="C40" s="744"/>
      <c r="D40" s="744"/>
      <c r="E40" s="744"/>
      <c r="F40" s="744"/>
      <c r="G40" s="744"/>
      <c r="H40" s="744"/>
      <c r="I40" s="745"/>
      <c r="J40" s="171" t="s">
        <v>9</v>
      </c>
      <c r="K40" s="172">
        <v>1</v>
      </c>
      <c r="L40" s="741">
        <f>'Listadio de Materiales'!C45</f>
        <v>4708.8266666666668</v>
      </c>
      <c r="M40" s="742"/>
      <c r="N40" s="163">
        <f t="shared" si="0"/>
        <v>4708.8266666666668</v>
      </c>
      <c r="O40" s="69"/>
    </row>
    <row r="41" spans="1:15" ht="15.75" thickBot="1">
      <c r="A41" s="15"/>
      <c r="B41" s="736"/>
      <c r="C41" s="737"/>
      <c r="D41" s="737"/>
      <c r="E41" s="737"/>
      <c r="F41" s="737"/>
      <c r="G41" s="737"/>
      <c r="H41" s="737"/>
      <c r="I41" s="738"/>
      <c r="J41" s="171"/>
      <c r="K41" s="172"/>
      <c r="L41" s="739"/>
      <c r="M41" s="740"/>
      <c r="N41" s="163"/>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36696.620000000003</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0.3</v>
      </c>
      <c r="M56" s="759"/>
      <c r="N56" s="100">
        <f>K56*L56</f>
        <v>10520.888999999999</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10520.89</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47743.55</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10981.016500000002</v>
      </c>
      <c r="O67" s="112"/>
    </row>
    <row r="68" spans="1:19" ht="15.75" thickBot="1">
      <c r="A68" s="15"/>
      <c r="B68" s="113" t="s">
        <v>113</v>
      </c>
      <c r="C68" s="114"/>
      <c r="D68" s="114"/>
      <c r="E68" s="114"/>
      <c r="F68" s="114"/>
      <c r="G68" s="114"/>
      <c r="H68" s="114"/>
      <c r="I68" s="108"/>
      <c r="J68" s="109"/>
      <c r="K68" s="110">
        <v>0.02</v>
      </c>
      <c r="L68" s="760"/>
      <c r="M68" s="761"/>
      <c r="N68" s="111">
        <f>$N$62*K68</f>
        <v>954.87100000000009</v>
      </c>
      <c r="O68" s="112"/>
    </row>
    <row r="69" spans="1:19" ht="15.75" thickBot="1">
      <c r="A69" s="15"/>
      <c r="B69" s="47" t="s">
        <v>114</v>
      </c>
      <c r="C69" s="48"/>
      <c r="D69" s="48"/>
      <c r="E69" s="48"/>
      <c r="F69" s="48"/>
      <c r="G69" s="48"/>
      <c r="H69" s="48"/>
      <c r="I69" s="115"/>
      <c r="J69" s="116"/>
      <c r="K69" s="110">
        <v>0.05</v>
      </c>
      <c r="L69" s="776"/>
      <c r="M69" s="777"/>
      <c r="N69" s="111">
        <f>$N$62*K69</f>
        <v>2387.1775000000002</v>
      </c>
      <c r="O69" s="112"/>
    </row>
    <row r="70" spans="1:19" ht="15.75" thickBot="1">
      <c r="A70" s="15"/>
      <c r="B70" s="729" t="s">
        <v>96</v>
      </c>
      <c r="C70" s="730"/>
      <c r="D70" s="730"/>
      <c r="E70" s="730"/>
      <c r="F70" s="730"/>
      <c r="G70" s="730"/>
      <c r="H70" s="730"/>
      <c r="I70" s="730"/>
      <c r="J70" s="730"/>
      <c r="K70" s="730"/>
      <c r="L70" s="730"/>
      <c r="M70" s="731"/>
      <c r="N70" s="111">
        <f>ROUND(SUM(N67:N69),2)</f>
        <v>14323.07</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62066.62</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33</v>
      </c>
      <c r="C25" s="783" t="s">
        <v>362</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275">
        <v>42084</v>
      </c>
      <c r="L30" s="718">
        <v>0.05</v>
      </c>
      <c r="M30" s="719"/>
      <c r="N30" s="68">
        <f>K30*L30</f>
        <v>2104.2000000000003</v>
      </c>
      <c r="O30" s="69"/>
      <c r="P30" s="274" t="s">
        <v>695</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2104.1999999999998</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681</v>
      </c>
      <c r="C38" s="737"/>
      <c r="D38" s="737"/>
      <c r="E38" s="737"/>
      <c r="F38" s="737"/>
      <c r="G38" s="737"/>
      <c r="H38" s="737"/>
      <c r="I38" s="738"/>
      <c r="J38" s="171" t="s">
        <v>9</v>
      </c>
      <c r="K38" s="172">
        <v>1</v>
      </c>
      <c r="L38" s="739">
        <f>'Listadio de Materiales'!C13</f>
        <v>681010.8866666666</v>
      </c>
      <c r="M38" s="740"/>
      <c r="N38" s="163">
        <f>L38*K38</f>
        <v>681010.8866666666</v>
      </c>
      <c r="O38" s="69"/>
    </row>
    <row r="39" spans="1:15" ht="15.75" thickBot="1">
      <c r="A39" s="15"/>
      <c r="B39" s="787" t="s">
        <v>199</v>
      </c>
      <c r="C39" s="788"/>
      <c r="D39" s="788"/>
      <c r="E39" s="788"/>
      <c r="F39" s="788"/>
      <c r="G39" s="788"/>
      <c r="H39" s="788"/>
      <c r="I39" s="789"/>
      <c r="J39" s="171" t="s">
        <v>200</v>
      </c>
      <c r="K39" s="172">
        <v>0.15</v>
      </c>
      <c r="L39" s="741">
        <v>1800</v>
      </c>
      <c r="M39" s="742"/>
      <c r="N39" s="163">
        <f t="shared" ref="N39:N41" si="0">L39*K39</f>
        <v>270</v>
      </c>
      <c r="O39" s="69"/>
    </row>
    <row r="40" spans="1:15" ht="15.75" thickBot="1">
      <c r="A40" s="15"/>
      <c r="B40" s="790" t="s">
        <v>363</v>
      </c>
      <c r="C40" s="791"/>
      <c r="D40" s="791"/>
      <c r="E40" s="791"/>
      <c r="F40" s="791"/>
      <c r="G40" s="791"/>
      <c r="H40" s="791"/>
      <c r="I40" s="792"/>
      <c r="J40" s="171" t="s">
        <v>365</v>
      </c>
      <c r="K40" s="172">
        <v>0.02</v>
      </c>
      <c r="L40" s="741">
        <v>52600</v>
      </c>
      <c r="M40" s="742"/>
      <c r="N40" s="163">
        <f t="shared" si="0"/>
        <v>1052</v>
      </c>
      <c r="O40" s="69"/>
    </row>
    <row r="41" spans="1:15" ht="15.75" thickBot="1">
      <c r="A41" s="15"/>
      <c r="B41" s="793" t="s">
        <v>364</v>
      </c>
      <c r="C41" s="794"/>
      <c r="D41" s="794"/>
      <c r="E41" s="794"/>
      <c r="F41" s="794"/>
      <c r="G41" s="794"/>
      <c r="H41" s="794"/>
      <c r="I41" s="795"/>
      <c r="J41" s="171" t="s">
        <v>365</v>
      </c>
      <c r="K41" s="172">
        <v>0.2</v>
      </c>
      <c r="L41" s="739">
        <v>64850</v>
      </c>
      <c r="M41" s="740"/>
      <c r="N41" s="163">
        <f t="shared" si="0"/>
        <v>12970</v>
      </c>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695302.89</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1.2</v>
      </c>
      <c r="M56" s="759"/>
      <c r="N56" s="100">
        <f>K56*L56</f>
        <v>42083.555999999997</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42083.56</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739490.64999999991</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170082.84949999998</v>
      </c>
      <c r="O67" s="112"/>
    </row>
    <row r="68" spans="1:19" ht="15.75" thickBot="1">
      <c r="A68" s="15"/>
      <c r="B68" s="113" t="s">
        <v>113</v>
      </c>
      <c r="C68" s="114"/>
      <c r="D68" s="114"/>
      <c r="E68" s="114"/>
      <c r="F68" s="114"/>
      <c r="G68" s="114"/>
      <c r="H68" s="114"/>
      <c r="I68" s="108"/>
      <c r="J68" s="109"/>
      <c r="K68" s="110">
        <v>0.02</v>
      </c>
      <c r="L68" s="760"/>
      <c r="M68" s="761"/>
      <c r="N68" s="111">
        <f>$N$62*K68</f>
        <v>14789.812999999998</v>
      </c>
      <c r="O68" s="112"/>
    </row>
    <row r="69" spans="1:19" ht="15.75" thickBot="1">
      <c r="A69" s="15"/>
      <c r="B69" s="47" t="s">
        <v>114</v>
      </c>
      <c r="C69" s="48"/>
      <c r="D69" s="48"/>
      <c r="E69" s="48"/>
      <c r="F69" s="48"/>
      <c r="G69" s="48"/>
      <c r="H69" s="48"/>
      <c r="I69" s="115"/>
      <c r="J69" s="116"/>
      <c r="K69" s="110">
        <v>0.05</v>
      </c>
      <c r="L69" s="776"/>
      <c r="M69" s="777"/>
      <c r="N69" s="111">
        <f>$N$62*K69</f>
        <v>36974.532499999994</v>
      </c>
      <c r="O69" s="112"/>
    </row>
    <row r="70" spans="1:19" ht="15.75" thickBot="1">
      <c r="A70" s="15"/>
      <c r="B70" s="729" t="s">
        <v>96</v>
      </c>
      <c r="C70" s="730"/>
      <c r="D70" s="730"/>
      <c r="E70" s="730"/>
      <c r="F70" s="730"/>
      <c r="G70" s="730"/>
      <c r="H70" s="730"/>
      <c r="I70" s="730"/>
      <c r="J70" s="730"/>
      <c r="K70" s="730"/>
      <c r="L70" s="730"/>
      <c r="M70" s="731"/>
      <c r="N70" s="111">
        <f>ROUND(SUM(N67:N69),2)</f>
        <v>221847.2</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961337.85</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443</v>
      </c>
      <c r="C25" s="783" t="s">
        <v>367</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28055.7</v>
      </c>
      <c r="L30" s="718">
        <v>0.05</v>
      </c>
      <c r="M30" s="719"/>
      <c r="N30" s="68">
        <f>K30*L30</f>
        <v>1402.7850000000001</v>
      </c>
      <c r="O30" s="69"/>
      <c r="P30" s="176" t="s">
        <v>368</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1402.79</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369</v>
      </c>
      <c r="C38" s="737"/>
      <c r="D38" s="737"/>
      <c r="E38" s="737"/>
      <c r="F38" s="737"/>
      <c r="G38" s="737"/>
      <c r="H38" s="737"/>
      <c r="I38" s="738"/>
      <c r="J38" s="171" t="s">
        <v>9</v>
      </c>
      <c r="K38" s="172">
        <v>1</v>
      </c>
      <c r="L38" s="739">
        <f>'Listadio de Materiales'!C7</f>
        <v>104571.66666666667</v>
      </c>
      <c r="M38" s="740"/>
      <c r="N38" s="163">
        <f>L38*K38</f>
        <v>104571.66666666667</v>
      </c>
      <c r="O38" s="69"/>
    </row>
    <row r="39" spans="1:15" ht="15.75" thickBot="1">
      <c r="A39" s="15"/>
      <c r="B39" s="714" t="s">
        <v>370</v>
      </c>
      <c r="C39" s="715"/>
      <c r="D39" s="715"/>
      <c r="E39" s="715"/>
      <c r="F39" s="715"/>
      <c r="G39" s="715"/>
      <c r="H39" s="715"/>
      <c r="I39" s="716"/>
      <c r="J39" s="171" t="s">
        <v>9</v>
      </c>
      <c r="K39" s="172">
        <v>2</v>
      </c>
      <c r="L39" s="741">
        <v>31207.5</v>
      </c>
      <c r="M39" s="742"/>
      <c r="N39" s="163">
        <f t="shared" ref="N39:N43" si="0">L39*K39</f>
        <v>62415</v>
      </c>
      <c r="O39" s="69"/>
    </row>
    <row r="40" spans="1:15" ht="15.75" thickBot="1">
      <c r="A40" s="15"/>
      <c r="B40" s="790" t="s">
        <v>199</v>
      </c>
      <c r="C40" s="791"/>
      <c r="D40" s="791"/>
      <c r="E40" s="791"/>
      <c r="F40" s="791"/>
      <c r="G40" s="791"/>
      <c r="H40" s="791"/>
      <c r="I40" s="792"/>
      <c r="J40" s="171" t="s">
        <v>200</v>
      </c>
      <c r="K40" s="172">
        <v>0.1</v>
      </c>
      <c r="L40" s="741">
        <v>1800</v>
      </c>
      <c r="M40" s="742"/>
      <c r="N40" s="163">
        <f t="shared" si="0"/>
        <v>180</v>
      </c>
      <c r="O40" s="69"/>
    </row>
    <row r="41" spans="1:15" ht="15.75" thickBot="1">
      <c r="A41" s="15"/>
      <c r="B41" s="793" t="s">
        <v>363</v>
      </c>
      <c r="C41" s="794"/>
      <c r="D41" s="794"/>
      <c r="E41" s="794"/>
      <c r="F41" s="794"/>
      <c r="G41" s="794"/>
      <c r="H41" s="794"/>
      <c r="I41" s="795"/>
      <c r="J41" s="171" t="s">
        <v>365</v>
      </c>
      <c r="K41" s="172">
        <v>0.01</v>
      </c>
      <c r="L41" s="739">
        <v>52600</v>
      </c>
      <c r="M41" s="740"/>
      <c r="N41" s="163">
        <f t="shared" si="0"/>
        <v>526</v>
      </c>
      <c r="O41" s="69"/>
    </row>
    <row r="42" spans="1:15" ht="15.75" thickBot="1">
      <c r="A42" s="15"/>
      <c r="B42" s="787" t="s">
        <v>364</v>
      </c>
      <c r="C42" s="788"/>
      <c r="D42" s="788"/>
      <c r="E42" s="788"/>
      <c r="F42" s="788"/>
      <c r="G42" s="788"/>
      <c r="H42" s="788"/>
      <c r="I42" s="789"/>
      <c r="J42" s="171" t="s">
        <v>365</v>
      </c>
      <c r="K42" s="172">
        <v>0.01</v>
      </c>
      <c r="L42" s="741">
        <v>64850</v>
      </c>
      <c r="M42" s="742"/>
      <c r="N42" s="163">
        <f t="shared" si="0"/>
        <v>648.5</v>
      </c>
      <c r="O42" s="69"/>
    </row>
    <row r="43" spans="1:15" ht="15.75" thickBot="1">
      <c r="A43" s="15"/>
      <c r="B43" s="743"/>
      <c r="C43" s="744"/>
      <c r="D43" s="744"/>
      <c r="E43" s="744"/>
      <c r="F43" s="744"/>
      <c r="G43" s="744"/>
      <c r="H43" s="744"/>
      <c r="I43" s="745"/>
      <c r="J43" s="81"/>
      <c r="K43" s="82"/>
      <c r="L43" s="741"/>
      <c r="M43" s="742"/>
      <c r="N43" s="163">
        <f t="shared" si="0"/>
        <v>0</v>
      </c>
      <c r="O43" s="69"/>
    </row>
    <row r="44" spans="1:15" ht="15.75" thickBot="1">
      <c r="A44" s="15"/>
      <c r="B44" s="746" t="s">
        <v>96</v>
      </c>
      <c r="C44" s="747"/>
      <c r="D44" s="747"/>
      <c r="E44" s="747"/>
      <c r="F44" s="747"/>
      <c r="G44" s="747"/>
      <c r="H44" s="747"/>
      <c r="I44" s="747"/>
      <c r="J44" s="730"/>
      <c r="K44" s="730"/>
      <c r="L44" s="730"/>
      <c r="M44" s="731"/>
      <c r="N44" s="83">
        <f>ROUND(SUM(N38:N43),2)</f>
        <v>168341.17</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0.8</v>
      </c>
      <c r="M56" s="759"/>
      <c r="N56" s="100">
        <f>K56*L56</f>
        <v>28055.703999999998</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28055.7</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197799.66000000003</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45493.921800000011</v>
      </c>
      <c r="O67" s="112"/>
    </row>
    <row r="68" spans="1:19" ht="15.75" thickBot="1">
      <c r="A68" s="15"/>
      <c r="B68" s="113" t="s">
        <v>113</v>
      </c>
      <c r="C68" s="114"/>
      <c r="D68" s="114"/>
      <c r="E68" s="114"/>
      <c r="F68" s="114"/>
      <c r="G68" s="114"/>
      <c r="H68" s="114"/>
      <c r="I68" s="108"/>
      <c r="J68" s="109"/>
      <c r="K68" s="110">
        <v>0.02</v>
      </c>
      <c r="L68" s="760"/>
      <c r="M68" s="761"/>
      <c r="N68" s="111">
        <f>$N$62*K68</f>
        <v>3955.9932000000008</v>
      </c>
      <c r="O68" s="112"/>
    </row>
    <row r="69" spans="1:19" ht="15.75" thickBot="1">
      <c r="A69" s="15"/>
      <c r="B69" s="47" t="s">
        <v>114</v>
      </c>
      <c r="C69" s="48"/>
      <c r="D69" s="48"/>
      <c r="E69" s="48"/>
      <c r="F69" s="48"/>
      <c r="G69" s="48"/>
      <c r="H69" s="48"/>
      <c r="I69" s="115"/>
      <c r="J69" s="116"/>
      <c r="K69" s="110">
        <v>0.05</v>
      </c>
      <c r="L69" s="776"/>
      <c r="M69" s="777"/>
      <c r="N69" s="111">
        <f>$N$62*K69</f>
        <v>9889.983000000002</v>
      </c>
      <c r="O69" s="112"/>
    </row>
    <row r="70" spans="1:19" ht="15.75" thickBot="1">
      <c r="A70" s="15"/>
      <c r="B70" s="729" t="s">
        <v>96</v>
      </c>
      <c r="C70" s="730"/>
      <c r="D70" s="730"/>
      <c r="E70" s="730"/>
      <c r="F70" s="730"/>
      <c r="G70" s="730"/>
      <c r="H70" s="730"/>
      <c r="I70" s="730"/>
      <c r="J70" s="730"/>
      <c r="K70" s="730"/>
      <c r="L70" s="730"/>
      <c r="M70" s="731"/>
      <c r="N70" s="111">
        <f>ROUND(SUM(N67:N69),2)</f>
        <v>59339.9</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257139.56</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36</v>
      </c>
      <c r="C25" s="783" t="s">
        <v>371</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10521</v>
      </c>
      <c r="L30" s="718">
        <v>0.05</v>
      </c>
      <c r="M30" s="719"/>
      <c r="N30" s="68">
        <f>K30*L30</f>
        <v>526.05000000000007</v>
      </c>
      <c r="O30" s="69"/>
      <c r="P30" s="180" t="s">
        <v>410</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526.04999999999995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156</v>
      </c>
      <c r="C38" s="737"/>
      <c r="D38" s="737"/>
      <c r="E38" s="737"/>
      <c r="F38" s="737"/>
      <c r="G38" s="737"/>
      <c r="H38" s="737"/>
      <c r="I38" s="738"/>
      <c r="J38" s="183" t="s">
        <v>9</v>
      </c>
      <c r="K38" s="183">
        <v>1.5</v>
      </c>
      <c r="L38" s="739">
        <f>'Listadio de Materiales'!C43</f>
        <v>41253.810555555559</v>
      </c>
      <c r="M38" s="740"/>
      <c r="N38" s="163">
        <f>L38*K38</f>
        <v>61880.715833333335</v>
      </c>
      <c r="O38" s="69"/>
    </row>
    <row r="39" spans="1:15" ht="15.75" thickBot="1">
      <c r="A39" s="15"/>
      <c r="B39" s="714" t="s">
        <v>157</v>
      </c>
      <c r="C39" s="715"/>
      <c r="D39" s="715"/>
      <c r="E39" s="715"/>
      <c r="F39" s="715"/>
      <c r="G39" s="715"/>
      <c r="H39" s="715"/>
      <c r="I39" s="716"/>
      <c r="J39" s="183" t="s">
        <v>9</v>
      </c>
      <c r="K39" s="183">
        <v>1</v>
      </c>
      <c r="L39" s="741">
        <f>'Listadio de Materiales'!C44</f>
        <v>6937.0466666666662</v>
      </c>
      <c r="M39" s="742"/>
      <c r="N39" s="163">
        <f t="shared" ref="N39:N41" si="0">L39*K39</f>
        <v>6937.0466666666662</v>
      </c>
      <c r="O39" s="69"/>
    </row>
    <row r="40" spans="1:15" ht="15.75" thickBot="1">
      <c r="A40" s="15"/>
      <c r="B40" s="736" t="s">
        <v>167</v>
      </c>
      <c r="C40" s="737"/>
      <c r="D40" s="737"/>
      <c r="E40" s="737"/>
      <c r="F40" s="737"/>
      <c r="G40" s="737"/>
      <c r="H40" s="737"/>
      <c r="I40" s="738"/>
      <c r="J40" s="183" t="s">
        <v>9</v>
      </c>
      <c r="K40" s="183">
        <v>0.01</v>
      </c>
      <c r="L40" s="739">
        <f>'Listadio de Materiales'!C5</f>
        <v>40200</v>
      </c>
      <c r="M40" s="740"/>
      <c r="N40" s="163">
        <f t="shared" si="0"/>
        <v>402</v>
      </c>
      <c r="O40" s="69"/>
    </row>
    <row r="41" spans="1:15" ht="15.75" thickBot="1">
      <c r="A41" s="15"/>
      <c r="B41" s="714" t="s">
        <v>168</v>
      </c>
      <c r="C41" s="715"/>
      <c r="D41" s="715"/>
      <c r="E41" s="715"/>
      <c r="F41" s="715"/>
      <c r="G41" s="715"/>
      <c r="H41" s="715"/>
      <c r="I41" s="716"/>
      <c r="J41" s="183" t="s">
        <v>9</v>
      </c>
      <c r="K41" s="183">
        <v>0.01</v>
      </c>
      <c r="L41" s="741">
        <f>'Listadio de Materiales'!C6</f>
        <v>100925</v>
      </c>
      <c r="M41" s="742"/>
      <c r="N41" s="163">
        <f t="shared" si="0"/>
        <v>1009.25</v>
      </c>
      <c r="O41" s="69"/>
    </row>
    <row r="42" spans="1:15" ht="15.75" thickBot="1">
      <c r="A42" s="15"/>
      <c r="B42" s="743"/>
      <c r="C42" s="744"/>
      <c r="D42" s="744"/>
      <c r="E42" s="744"/>
      <c r="F42" s="744"/>
      <c r="G42" s="744"/>
      <c r="H42" s="744"/>
      <c r="I42" s="745"/>
      <c r="J42" s="81"/>
      <c r="K42" s="181"/>
      <c r="L42" s="741"/>
      <c r="M42" s="742"/>
      <c r="N42" s="163"/>
      <c r="O42" s="69"/>
    </row>
    <row r="43" spans="1:15" ht="15.75" thickBot="1">
      <c r="A43" s="15"/>
      <c r="B43" s="743"/>
      <c r="C43" s="744"/>
      <c r="D43" s="744"/>
      <c r="E43" s="744"/>
      <c r="F43" s="744"/>
      <c r="G43" s="744"/>
      <c r="H43" s="744"/>
      <c r="I43" s="745"/>
      <c r="J43" s="81"/>
      <c r="K43" s="181"/>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70229.009999999995</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0.3</v>
      </c>
      <c r="M56" s="759"/>
      <c r="N56" s="100">
        <f>K56*L56</f>
        <v>10520.888999999999</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10520.89</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81275.95</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18693.468499999999</v>
      </c>
      <c r="O67" s="112"/>
    </row>
    <row r="68" spans="1:19" ht="15.75" thickBot="1">
      <c r="A68" s="15"/>
      <c r="B68" s="113" t="s">
        <v>113</v>
      </c>
      <c r="C68" s="114"/>
      <c r="D68" s="114"/>
      <c r="E68" s="114"/>
      <c r="F68" s="114"/>
      <c r="G68" s="114"/>
      <c r="H68" s="114"/>
      <c r="I68" s="108"/>
      <c r="J68" s="109"/>
      <c r="K68" s="110">
        <v>0.02</v>
      </c>
      <c r="L68" s="760"/>
      <c r="M68" s="761"/>
      <c r="N68" s="111">
        <f>$N$62*K68</f>
        <v>1625.519</v>
      </c>
      <c r="O68" s="112"/>
    </row>
    <row r="69" spans="1:19" ht="15.75" thickBot="1">
      <c r="A69" s="15"/>
      <c r="B69" s="47" t="s">
        <v>114</v>
      </c>
      <c r="C69" s="48"/>
      <c r="D69" s="48"/>
      <c r="E69" s="48"/>
      <c r="F69" s="48"/>
      <c r="G69" s="48"/>
      <c r="H69" s="48"/>
      <c r="I69" s="115"/>
      <c r="J69" s="116"/>
      <c r="K69" s="110">
        <v>0.05</v>
      </c>
      <c r="L69" s="776"/>
      <c r="M69" s="777"/>
      <c r="N69" s="111">
        <f>$N$62*K69</f>
        <v>4063.7975000000001</v>
      </c>
      <c r="O69" s="112"/>
    </row>
    <row r="70" spans="1:19" ht="15.75" thickBot="1">
      <c r="A70" s="15"/>
      <c r="B70" s="729" t="s">
        <v>96</v>
      </c>
      <c r="C70" s="730"/>
      <c r="D70" s="730"/>
      <c r="E70" s="730"/>
      <c r="F70" s="730"/>
      <c r="G70" s="730"/>
      <c r="H70" s="730"/>
      <c r="I70" s="730"/>
      <c r="J70" s="730"/>
      <c r="K70" s="730"/>
      <c r="L70" s="730"/>
      <c r="M70" s="731"/>
      <c r="N70" s="111">
        <f>ROUND(SUM(N67:N69),2)</f>
        <v>24382.79</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105658.74</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0:I40"/>
    <mergeCell ref="L40:M40"/>
    <mergeCell ref="B41:I41"/>
    <mergeCell ref="L41:M41"/>
    <mergeCell ref="B42:I42"/>
    <mergeCell ref="L42:M42"/>
    <mergeCell ref="B52:N54"/>
    <mergeCell ref="B43:I43"/>
    <mergeCell ref="L43:M43"/>
    <mergeCell ref="B44:M44"/>
    <mergeCell ref="B45:N47"/>
    <mergeCell ref="B48:H48"/>
    <mergeCell ref="L48:M48"/>
    <mergeCell ref="B49:H49"/>
    <mergeCell ref="L49:M49"/>
    <mergeCell ref="B50:H50"/>
    <mergeCell ref="L50:M50"/>
    <mergeCell ref="B51:M51"/>
    <mergeCell ref="B55:H55"/>
    <mergeCell ref="L55:M55"/>
    <mergeCell ref="B56:H56"/>
    <mergeCell ref="L56:M56"/>
    <mergeCell ref="B57:H57"/>
    <mergeCell ref="L57:M57"/>
    <mergeCell ref="B67:H67"/>
    <mergeCell ref="L67:M67"/>
    <mergeCell ref="Y57:Y59"/>
    <mergeCell ref="AB57:AB59"/>
    <mergeCell ref="B58:H58"/>
    <mergeCell ref="L58:M58"/>
    <mergeCell ref="B59:H59"/>
    <mergeCell ref="L59:M59"/>
    <mergeCell ref="B60:M60"/>
    <mergeCell ref="B62:M62"/>
    <mergeCell ref="B63:N65"/>
    <mergeCell ref="B66:H66"/>
    <mergeCell ref="L66:M66"/>
    <mergeCell ref="B86:N87"/>
    <mergeCell ref="B88:N89"/>
    <mergeCell ref="J95:N96"/>
    <mergeCell ref="B96:D96"/>
    <mergeCell ref="L68:M68"/>
    <mergeCell ref="L69:M69"/>
    <mergeCell ref="B70:M70"/>
    <mergeCell ref="B72:M72"/>
    <mergeCell ref="B82:N82"/>
    <mergeCell ref="B83:N8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353</v>
      </c>
      <c r="C25" s="783" t="s">
        <v>289</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10520.89</v>
      </c>
      <c r="L30" s="718">
        <v>0.05</v>
      </c>
      <c r="M30" s="719"/>
      <c r="N30" s="68">
        <f>K30*L30</f>
        <v>526.04449999999997</v>
      </c>
      <c r="O30" s="69"/>
      <c r="P30" s="173" t="s">
        <v>292</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291</v>
      </c>
      <c r="C38" s="737"/>
      <c r="D38" s="737"/>
      <c r="E38" s="737"/>
      <c r="F38" s="737"/>
      <c r="G38" s="737"/>
      <c r="H38" s="737"/>
      <c r="I38" s="738"/>
      <c r="J38" s="171" t="s">
        <v>9</v>
      </c>
      <c r="K38" s="172">
        <v>1</v>
      </c>
      <c r="L38" s="739">
        <f>'Listadio de Materiales'!C29</f>
        <v>40579.725999999995</v>
      </c>
      <c r="M38" s="740"/>
      <c r="N38" s="163">
        <f>L38*K38</f>
        <v>40579.725999999995</v>
      </c>
      <c r="O38" s="69"/>
    </row>
    <row r="39" spans="1:15" ht="15.75" thickBot="1">
      <c r="A39" s="15"/>
      <c r="B39" s="714" t="s">
        <v>183</v>
      </c>
      <c r="C39" s="715"/>
      <c r="D39" s="715"/>
      <c r="E39" s="715"/>
      <c r="F39" s="715"/>
      <c r="G39" s="715"/>
      <c r="H39" s="715"/>
      <c r="I39" s="716"/>
      <c r="J39" s="171" t="s">
        <v>9</v>
      </c>
      <c r="K39" s="172">
        <v>1</v>
      </c>
      <c r="L39" s="741">
        <f>'Listadio de Materiales'!C30</f>
        <v>131987.28</v>
      </c>
      <c r="M39" s="742"/>
      <c r="N39" s="163">
        <f t="shared" ref="N39:N41" si="0">L39*K39</f>
        <v>131987.28</v>
      </c>
      <c r="O39" s="69"/>
    </row>
    <row r="40" spans="1:15" ht="15.75" thickBot="1">
      <c r="A40" s="15"/>
      <c r="B40" s="743" t="s">
        <v>186</v>
      </c>
      <c r="C40" s="744"/>
      <c r="D40" s="744"/>
      <c r="E40" s="744"/>
      <c r="F40" s="744"/>
      <c r="G40" s="744"/>
      <c r="H40" s="744"/>
      <c r="I40" s="745"/>
      <c r="J40" s="171" t="s">
        <v>9</v>
      </c>
      <c r="K40" s="172">
        <v>1</v>
      </c>
      <c r="L40" s="741">
        <f>'Listadio de Materiales'!C34</f>
        <v>13385.340000000002</v>
      </c>
      <c r="M40" s="742"/>
      <c r="N40" s="163">
        <f t="shared" si="0"/>
        <v>13385.340000000002</v>
      </c>
      <c r="O40" s="69"/>
    </row>
    <row r="41" spans="1:15" ht="15.75" thickBot="1">
      <c r="A41" s="15"/>
      <c r="B41" s="736" t="s">
        <v>290</v>
      </c>
      <c r="C41" s="737"/>
      <c r="D41" s="737"/>
      <c r="E41" s="737"/>
      <c r="F41" s="737"/>
      <c r="G41" s="737"/>
      <c r="H41" s="737"/>
      <c r="I41" s="738"/>
      <c r="J41" s="171" t="s">
        <v>9</v>
      </c>
      <c r="K41" s="172">
        <v>6</v>
      </c>
      <c r="L41" s="739">
        <f>'Listadio de Materiales'!C42</f>
        <v>7235.5966666666673</v>
      </c>
      <c r="M41" s="740"/>
      <c r="N41" s="163">
        <f t="shared" si="0"/>
        <v>43413.58</v>
      </c>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229365.93</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0.3</v>
      </c>
      <c r="M56" s="759"/>
      <c r="N56" s="100">
        <f>K56*L56</f>
        <v>10520.888999999999</v>
      </c>
      <c r="O56" s="170"/>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10520.89</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240412.86</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55294.957799999996</v>
      </c>
      <c r="O67" s="112"/>
    </row>
    <row r="68" spans="1:19" ht="15.75" thickBot="1">
      <c r="A68" s="15"/>
      <c r="B68" s="113" t="s">
        <v>113</v>
      </c>
      <c r="C68" s="114"/>
      <c r="D68" s="114"/>
      <c r="E68" s="114"/>
      <c r="F68" s="114"/>
      <c r="G68" s="114"/>
      <c r="H68" s="114"/>
      <c r="I68" s="108"/>
      <c r="J68" s="109"/>
      <c r="K68" s="110">
        <v>0.02</v>
      </c>
      <c r="L68" s="760"/>
      <c r="M68" s="761"/>
      <c r="N68" s="111">
        <f>$N$62*K68</f>
        <v>4808.2572</v>
      </c>
      <c r="O68" s="112"/>
    </row>
    <row r="69" spans="1:19" ht="15.75" thickBot="1">
      <c r="A69" s="15"/>
      <c r="B69" s="47" t="s">
        <v>114</v>
      </c>
      <c r="C69" s="48"/>
      <c r="D69" s="48"/>
      <c r="E69" s="48"/>
      <c r="F69" s="48"/>
      <c r="G69" s="48"/>
      <c r="H69" s="48"/>
      <c r="I69" s="115"/>
      <c r="J69" s="116"/>
      <c r="K69" s="110">
        <v>0.05</v>
      </c>
      <c r="L69" s="776"/>
      <c r="M69" s="777"/>
      <c r="N69" s="111">
        <f>$N$62*K69</f>
        <v>12020.643</v>
      </c>
      <c r="O69" s="112"/>
    </row>
    <row r="70" spans="1:19" ht="15.75" thickBot="1">
      <c r="A70" s="15"/>
      <c r="B70" s="729" t="s">
        <v>96</v>
      </c>
      <c r="C70" s="730"/>
      <c r="D70" s="730"/>
      <c r="E70" s="730"/>
      <c r="F70" s="730"/>
      <c r="G70" s="730"/>
      <c r="H70" s="730"/>
      <c r="I70" s="730"/>
      <c r="J70" s="730"/>
      <c r="K70" s="730"/>
      <c r="L70" s="730"/>
      <c r="M70" s="731"/>
      <c r="N70" s="111">
        <f>ROUND(SUM(N67:N69),2)</f>
        <v>72123.86</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312536.71999999997</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B97"/>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630</v>
      </c>
      <c r="C25" s="694" t="s">
        <v>393</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10521</v>
      </c>
      <c r="L30" s="718">
        <v>0.05</v>
      </c>
      <c r="M30" s="719"/>
      <c r="N30" s="68">
        <f>K30*L30</f>
        <v>526.05000000000007</v>
      </c>
      <c r="O30" s="69"/>
      <c r="P30" s="173" t="s">
        <v>286</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526.04999999999995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172</v>
      </c>
      <c r="C38" s="737"/>
      <c r="D38" s="737"/>
      <c r="E38" s="737"/>
      <c r="F38" s="737"/>
      <c r="G38" s="737"/>
      <c r="H38" s="737"/>
      <c r="I38" s="738"/>
      <c r="J38" s="171" t="s">
        <v>9</v>
      </c>
      <c r="K38" s="172">
        <v>1</v>
      </c>
      <c r="L38" s="739">
        <f>'Listadio de Materiales'!C19</f>
        <v>39102</v>
      </c>
      <c r="M38" s="740"/>
      <c r="N38" s="163">
        <f>L38*K38</f>
        <v>39102</v>
      </c>
      <c r="O38" s="69"/>
    </row>
    <row r="39" spans="1:15" ht="15.75" thickBot="1">
      <c r="A39" s="15"/>
      <c r="B39" s="714" t="s">
        <v>177</v>
      </c>
      <c r="C39" s="715"/>
      <c r="D39" s="715"/>
      <c r="E39" s="715"/>
      <c r="F39" s="715"/>
      <c r="G39" s="715"/>
      <c r="H39" s="715"/>
      <c r="I39" s="716"/>
      <c r="J39" s="171" t="s">
        <v>9</v>
      </c>
      <c r="K39" s="172">
        <v>1</v>
      </c>
      <c r="L39" s="741">
        <f>'Listadio de Materiales'!C24</f>
        <v>40419.54</v>
      </c>
      <c r="M39" s="742"/>
      <c r="N39" s="163">
        <f t="shared" ref="N39:N42" si="0">L39*K39</f>
        <v>40419.54</v>
      </c>
      <c r="O39" s="69"/>
    </row>
    <row r="40" spans="1:15" ht="15.75" thickBot="1">
      <c r="A40" s="15"/>
      <c r="B40" s="736" t="s">
        <v>295</v>
      </c>
      <c r="C40" s="737"/>
      <c r="D40" s="737"/>
      <c r="E40" s="737"/>
      <c r="F40" s="737"/>
      <c r="G40" s="737"/>
      <c r="H40" s="737"/>
      <c r="I40" s="738"/>
      <c r="J40" s="171" t="s">
        <v>9</v>
      </c>
      <c r="K40" s="172">
        <v>0.5</v>
      </c>
      <c r="L40" s="739">
        <f>'Listadio de Materiales'!C48</f>
        <v>11995.596666666666</v>
      </c>
      <c r="M40" s="740"/>
      <c r="N40" s="163">
        <f t="shared" si="0"/>
        <v>5997.7983333333332</v>
      </c>
      <c r="O40" s="69"/>
    </row>
    <row r="41" spans="1:15" ht="15.75" thickBot="1">
      <c r="A41" s="15"/>
      <c r="B41" s="714" t="s">
        <v>159</v>
      </c>
      <c r="C41" s="715"/>
      <c r="D41" s="715"/>
      <c r="E41" s="715"/>
      <c r="F41" s="715"/>
      <c r="G41" s="715"/>
      <c r="H41" s="715"/>
      <c r="I41" s="716"/>
      <c r="J41" s="171" t="s">
        <v>9</v>
      </c>
      <c r="K41" s="172">
        <v>1</v>
      </c>
      <c r="L41" s="741">
        <f>'Listadio de Materiales'!C46</f>
        <v>6617.6866666666656</v>
      </c>
      <c r="M41" s="742"/>
      <c r="N41" s="163">
        <f t="shared" si="0"/>
        <v>6617.6866666666656</v>
      </c>
      <c r="O41" s="69"/>
    </row>
    <row r="42" spans="1:15" ht="15.75" thickBot="1">
      <c r="A42" s="15"/>
      <c r="B42" s="743" t="s">
        <v>294</v>
      </c>
      <c r="C42" s="744"/>
      <c r="D42" s="744"/>
      <c r="E42" s="744"/>
      <c r="F42" s="744"/>
      <c r="G42" s="744"/>
      <c r="H42" s="744"/>
      <c r="I42" s="745"/>
      <c r="J42" s="81" t="s">
        <v>7</v>
      </c>
      <c r="K42" s="181">
        <v>0.5</v>
      </c>
      <c r="L42" s="741">
        <f>'Listadio de Materiales'!C9</f>
        <v>17011</v>
      </c>
      <c r="M42" s="742"/>
      <c r="N42" s="163">
        <f t="shared" si="0"/>
        <v>8505.5</v>
      </c>
      <c r="O42" s="69"/>
    </row>
    <row r="43" spans="1:15" ht="15.75" thickBot="1">
      <c r="A43" s="15"/>
      <c r="B43" s="746" t="s">
        <v>96</v>
      </c>
      <c r="C43" s="747"/>
      <c r="D43" s="747"/>
      <c r="E43" s="747"/>
      <c r="F43" s="747"/>
      <c r="G43" s="747"/>
      <c r="H43" s="747"/>
      <c r="I43" s="747"/>
      <c r="J43" s="730"/>
      <c r="K43" s="730"/>
      <c r="L43" s="730"/>
      <c r="M43" s="731"/>
      <c r="N43" s="83">
        <f>ROUND(SUM(N38:N42),2)</f>
        <v>100642.53</v>
      </c>
      <c r="O43" s="69"/>
    </row>
    <row r="44" spans="1:15">
      <c r="A44" s="15"/>
      <c r="B44" s="698" t="s">
        <v>99</v>
      </c>
      <c r="C44" s="699"/>
      <c r="D44" s="699"/>
      <c r="E44" s="699"/>
      <c r="F44" s="699"/>
      <c r="G44" s="699"/>
      <c r="H44" s="699"/>
      <c r="I44" s="699"/>
      <c r="J44" s="699"/>
      <c r="K44" s="699"/>
      <c r="L44" s="699"/>
      <c r="M44" s="699"/>
      <c r="N44" s="700"/>
      <c r="O44" s="62"/>
    </row>
    <row r="45" spans="1:15">
      <c r="A45" s="15"/>
      <c r="B45" s="701"/>
      <c r="C45" s="702"/>
      <c r="D45" s="702"/>
      <c r="E45" s="702"/>
      <c r="F45" s="702"/>
      <c r="G45" s="702"/>
      <c r="H45" s="702"/>
      <c r="I45" s="702"/>
      <c r="J45" s="702"/>
      <c r="K45" s="702"/>
      <c r="L45" s="702"/>
      <c r="M45" s="702"/>
      <c r="N45" s="703"/>
      <c r="O45" s="62"/>
    </row>
    <row r="46" spans="1:15" ht="15.75" thickBot="1">
      <c r="A46" s="15"/>
      <c r="B46" s="704"/>
      <c r="C46" s="705"/>
      <c r="D46" s="705"/>
      <c r="E46" s="705"/>
      <c r="F46" s="705"/>
      <c r="G46" s="705"/>
      <c r="H46" s="705"/>
      <c r="I46" s="705"/>
      <c r="J46" s="705"/>
      <c r="K46" s="705"/>
      <c r="L46" s="705"/>
      <c r="M46" s="705"/>
      <c r="N46" s="706"/>
      <c r="O46" s="62"/>
    </row>
    <row r="47" spans="1:15" ht="18" thickBot="1">
      <c r="A47" s="15"/>
      <c r="B47" s="707" t="s">
        <v>100</v>
      </c>
      <c r="C47" s="748"/>
      <c r="D47" s="748"/>
      <c r="E47" s="748"/>
      <c r="F47" s="748"/>
      <c r="G47" s="748"/>
      <c r="H47" s="748"/>
      <c r="I47" s="63" t="s">
        <v>101</v>
      </c>
      <c r="J47" s="84" t="s">
        <v>102</v>
      </c>
      <c r="K47" s="85" t="s">
        <v>103</v>
      </c>
      <c r="L47" s="710" t="s">
        <v>104</v>
      </c>
      <c r="M47" s="713"/>
      <c r="N47" s="64" t="s">
        <v>95</v>
      </c>
      <c r="O47" s="65"/>
    </row>
    <row r="48" spans="1:15">
      <c r="A48" s="15"/>
      <c r="B48" s="749"/>
      <c r="C48" s="750"/>
      <c r="D48" s="750"/>
      <c r="E48" s="750"/>
      <c r="F48" s="750"/>
      <c r="G48" s="750"/>
      <c r="H48" s="751"/>
      <c r="I48" s="86"/>
      <c r="J48" s="87"/>
      <c r="K48" s="86"/>
      <c r="L48" s="752"/>
      <c r="M48" s="753"/>
      <c r="N48" s="163">
        <f>L48*K48</f>
        <v>0</v>
      </c>
      <c r="O48" s="69"/>
    </row>
    <row r="49" spans="1:28" ht="15.75" thickBot="1">
      <c r="A49" s="15"/>
      <c r="B49" s="723"/>
      <c r="C49" s="724"/>
      <c r="D49" s="724"/>
      <c r="E49" s="724"/>
      <c r="F49" s="724"/>
      <c r="G49" s="724"/>
      <c r="H49" s="724"/>
      <c r="I49" s="88"/>
      <c r="J49" s="89"/>
      <c r="K49" s="88"/>
      <c r="L49" s="754"/>
      <c r="M49" s="755"/>
      <c r="N49" s="90"/>
      <c r="O49" s="69"/>
    </row>
    <row r="50" spans="1:28" ht="15.75" thickBot="1">
      <c r="A50" s="15"/>
      <c r="B50" s="729" t="s">
        <v>96</v>
      </c>
      <c r="C50" s="730"/>
      <c r="D50" s="730"/>
      <c r="E50" s="730"/>
      <c r="F50" s="730"/>
      <c r="G50" s="730"/>
      <c r="H50" s="730"/>
      <c r="I50" s="730"/>
      <c r="J50" s="730"/>
      <c r="K50" s="730"/>
      <c r="L50" s="730"/>
      <c r="M50" s="731"/>
      <c r="N50" s="73">
        <f>SUM(N48:N49)</f>
        <v>0</v>
      </c>
      <c r="O50" s="74"/>
    </row>
    <row r="51" spans="1:28">
      <c r="A51" s="15"/>
      <c r="B51" s="698" t="s">
        <v>105</v>
      </c>
      <c r="C51" s="699"/>
      <c r="D51" s="699"/>
      <c r="E51" s="699"/>
      <c r="F51" s="699"/>
      <c r="G51" s="699"/>
      <c r="H51" s="699"/>
      <c r="I51" s="699"/>
      <c r="J51" s="699"/>
      <c r="K51" s="699"/>
      <c r="L51" s="699"/>
      <c r="M51" s="699"/>
      <c r="N51" s="700"/>
      <c r="O51" s="62"/>
    </row>
    <row r="52" spans="1:28">
      <c r="A52" s="15"/>
      <c r="B52" s="701"/>
      <c r="C52" s="702"/>
      <c r="D52" s="702"/>
      <c r="E52" s="702"/>
      <c r="F52" s="702"/>
      <c r="G52" s="702"/>
      <c r="H52" s="702"/>
      <c r="I52" s="702"/>
      <c r="J52" s="702"/>
      <c r="K52" s="702"/>
      <c r="L52" s="702"/>
      <c r="M52" s="702"/>
      <c r="N52" s="703"/>
      <c r="O52" s="62"/>
    </row>
    <row r="53" spans="1:28" ht="15.75" thickBot="1">
      <c r="A53" s="15"/>
      <c r="B53" s="704"/>
      <c r="C53" s="705"/>
      <c r="D53" s="705"/>
      <c r="E53" s="705"/>
      <c r="F53" s="705"/>
      <c r="G53" s="705"/>
      <c r="H53" s="705"/>
      <c r="I53" s="705"/>
      <c r="J53" s="705"/>
      <c r="K53" s="705"/>
      <c r="L53" s="705"/>
      <c r="M53" s="705"/>
      <c r="N53" s="706"/>
      <c r="O53" s="62"/>
      <c r="T53" s="91"/>
    </row>
    <row r="54" spans="1:28">
      <c r="A54" s="15"/>
      <c r="B54" s="707" t="s">
        <v>106</v>
      </c>
      <c r="C54" s="748"/>
      <c r="D54" s="748"/>
      <c r="E54" s="748"/>
      <c r="F54" s="748"/>
      <c r="G54" s="748"/>
      <c r="H54" s="748"/>
      <c r="I54" s="63"/>
      <c r="J54" s="92" t="s">
        <v>202</v>
      </c>
      <c r="K54" s="93" t="s">
        <v>203</v>
      </c>
      <c r="L54" s="756" t="s">
        <v>204</v>
      </c>
      <c r="M54" s="757"/>
      <c r="N54" s="95" t="s">
        <v>205</v>
      </c>
      <c r="O54" s="96"/>
    </row>
    <row r="55" spans="1:28">
      <c r="A55" s="15"/>
      <c r="B55" s="720" t="s">
        <v>201</v>
      </c>
      <c r="C55" s="721"/>
      <c r="D55" s="721"/>
      <c r="E55" s="721"/>
      <c r="F55" s="721"/>
      <c r="G55" s="721"/>
      <c r="H55" s="722"/>
      <c r="I55" s="97"/>
      <c r="J55" s="98" t="s">
        <v>206</v>
      </c>
      <c r="K55" s="99">
        <v>35069.629999999997</v>
      </c>
      <c r="L55" s="758">
        <v>0.3</v>
      </c>
      <c r="M55" s="759"/>
      <c r="N55" s="100">
        <f>K55*L55</f>
        <v>10520.888999999999</v>
      </c>
      <c r="O55" s="170"/>
      <c r="R55" s="102"/>
    </row>
    <row r="56" spans="1:28" ht="14.45" customHeight="1">
      <c r="A56" s="15"/>
      <c r="B56" s="720"/>
      <c r="C56" s="721"/>
      <c r="D56" s="721"/>
      <c r="E56" s="721"/>
      <c r="F56" s="721"/>
      <c r="G56" s="721"/>
      <c r="H56" s="722"/>
      <c r="I56" s="97"/>
      <c r="J56" s="98"/>
      <c r="K56" s="99"/>
      <c r="L56" s="758"/>
      <c r="M56" s="759"/>
      <c r="N56" s="100">
        <f>K56*L56</f>
        <v>0</v>
      </c>
      <c r="O56" s="101"/>
      <c r="Y56" s="762"/>
      <c r="Z56" s="104"/>
      <c r="AA56" s="105"/>
      <c r="AB56" s="763"/>
    </row>
    <row r="57" spans="1:28">
      <c r="A57" s="15"/>
      <c r="B57" s="720"/>
      <c r="C57" s="721"/>
      <c r="D57" s="721"/>
      <c r="E57" s="721"/>
      <c r="F57" s="721"/>
      <c r="G57" s="721"/>
      <c r="H57" s="722"/>
      <c r="I57" s="97"/>
      <c r="J57" s="103"/>
      <c r="K57" s="99"/>
      <c r="L57" s="752"/>
      <c r="M57" s="753"/>
      <c r="N57" s="100"/>
      <c r="O57" s="101"/>
      <c r="Y57" s="762"/>
      <c r="Z57" s="104"/>
      <c r="AA57" s="105"/>
      <c r="AB57" s="763"/>
    </row>
    <row r="58" spans="1:28" ht="15.75" thickBot="1">
      <c r="A58" s="15"/>
      <c r="B58" s="723"/>
      <c r="C58" s="724"/>
      <c r="D58" s="724"/>
      <c r="E58" s="724"/>
      <c r="F58" s="724"/>
      <c r="G58" s="724"/>
      <c r="H58" s="725"/>
      <c r="I58" s="88"/>
      <c r="J58" s="89"/>
      <c r="K58" s="88"/>
      <c r="L58" s="754"/>
      <c r="M58" s="755"/>
      <c r="N58" s="90"/>
      <c r="O58" s="69"/>
      <c r="Y58" s="762"/>
      <c r="Z58" s="104"/>
      <c r="AA58" s="105"/>
      <c r="AB58" s="763"/>
    </row>
    <row r="59" spans="1:28" ht="15.75" thickBot="1">
      <c r="A59" s="15"/>
      <c r="B59" s="729" t="s">
        <v>96</v>
      </c>
      <c r="C59" s="730"/>
      <c r="D59" s="730"/>
      <c r="E59" s="730"/>
      <c r="F59" s="730"/>
      <c r="G59" s="730"/>
      <c r="H59" s="730"/>
      <c r="I59" s="730"/>
      <c r="J59" s="730"/>
      <c r="K59" s="730"/>
      <c r="L59" s="730"/>
      <c r="M59" s="731"/>
      <c r="N59" s="73">
        <f>ROUND(SUM(N55:N58),2)</f>
        <v>10520.89</v>
      </c>
      <c r="O59" s="69"/>
    </row>
    <row r="60" spans="1:28" ht="15.75" thickBot="1">
      <c r="A60" s="15"/>
      <c r="B60" s="55"/>
      <c r="C60" s="23"/>
      <c r="D60" s="23"/>
      <c r="E60" s="23"/>
      <c r="F60" s="23"/>
      <c r="G60" s="23"/>
      <c r="H60" s="23"/>
      <c r="I60" s="23"/>
      <c r="J60" s="23"/>
      <c r="K60" s="23"/>
      <c r="L60" s="23"/>
      <c r="M60" s="23"/>
      <c r="N60" s="56"/>
      <c r="O60" s="17"/>
    </row>
    <row r="61" spans="1:28" ht="15.75" thickBot="1">
      <c r="A61" s="15"/>
      <c r="B61" s="764" t="s">
        <v>107</v>
      </c>
      <c r="C61" s="765"/>
      <c r="D61" s="765"/>
      <c r="E61" s="765"/>
      <c r="F61" s="765"/>
      <c r="G61" s="765"/>
      <c r="H61" s="765"/>
      <c r="I61" s="765"/>
      <c r="J61" s="765"/>
      <c r="K61" s="765"/>
      <c r="L61" s="765"/>
      <c r="M61" s="766"/>
      <c r="N61" s="106">
        <f>N33+N43+N50+N59</f>
        <v>111689.47</v>
      </c>
      <c r="O61" s="107"/>
      <c r="S61" s="102"/>
    </row>
    <row r="62" spans="1:28">
      <c r="A62" s="15"/>
      <c r="B62" s="698" t="s">
        <v>108</v>
      </c>
      <c r="C62" s="699"/>
      <c r="D62" s="699"/>
      <c r="E62" s="699"/>
      <c r="F62" s="699"/>
      <c r="G62" s="699"/>
      <c r="H62" s="699"/>
      <c r="I62" s="699"/>
      <c r="J62" s="699"/>
      <c r="K62" s="699"/>
      <c r="L62" s="699"/>
      <c r="M62" s="699"/>
      <c r="N62" s="700"/>
      <c r="O62" s="62"/>
    </row>
    <row r="63" spans="1:28">
      <c r="A63" s="15"/>
      <c r="B63" s="701"/>
      <c r="C63" s="702"/>
      <c r="D63" s="702"/>
      <c r="E63" s="702"/>
      <c r="F63" s="702"/>
      <c r="G63" s="702"/>
      <c r="H63" s="702"/>
      <c r="I63" s="702"/>
      <c r="J63" s="702"/>
      <c r="K63" s="702"/>
      <c r="L63" s="702"/>
      <c r="M63" s="702"/>
      <c r="N63" s="703"/>
      <c r="O63" s="62"/>
    </row>
    <row r="64" spans="1:28" ht="15.75" thickBot="1">
      <c r="A64" s="15"/>
      <c r="B64" s="704"/>
      <c r="C64" s="705"/>
      <c r="D64" s="705"/>
      <c r="E64" s="705"/>
      <c r="F64" s="705"/>
      <c r="G64" s="705"/>
      <c r="H64" s="705"/>
      <c r="I64" s="705"/>
      <c r="J64" s="705"/>
      <c r="K64" s="705"/>
      <c r="L64" s="705"/>
      <c r="M64" s="705"/>
      <c r="N64" s="706"/>
      <c r="O64" s="62"/>
    </row>
    <row r="65" spans="1:19" ht="15.75" thickBot="1">
      <c r="A65" s="15"/>
      <c r="B65" s="707" t="s">
        <v>109</v>
      </c>
      <c r="C65" s="748"/>
      <c r="D65" s="748"/>
      <c r="E65" s="748"/>
      <c r="F65" s="748"/>
      <c r="G65" s="748"/>
      <c r="H65" s="748"/>
      <c r="I65" s="84"/>
      <c r="J65" s="94"/>
      <c r="K65" s="93" t="s">
        <v>110</v>
      </c>
      <c r="L65" s="756" t="s">
        <v>111</v>
      </c>
      <c r="M65" s="757"/>
      <c r="N65" s="95"/>
      <c r="O65" s="96"/>
    </row>
    <row r="66" spans="1:19" ht="15.75" thickBot="1">
      <c r="A66" s="15"/>
      <c r="B66" s="714" t="s">
        <v>112</v>
      </c>
      <c r="C66" s="715"/>
      <c r="D66" s="715"/>
      <c r="E66" s="715"/>
      <c r="F66" s="715"/>
      <c r="G66" s="715"/>
      <c r="H66" s="715"/>
      <c r="I66" s="108"/>
      <c r="J66" s="109"/>
      <c r="K66" s="110">
        <v>0.23</v>
      </c>
      <c r="L66" s="760"/>
      <c r="M66" s="761"/>
      <c r="N66" s="111">
        <f>$N$61*K66</f>
        <v>25688.578100000002</v>
      </c>
      <c r="O66" s="112"/>
    </row>
    <row r="67" spans="1:19" ht="15.75" thickBot="1">
      <c r="A67" s="15"/>
      <c r="B67" s="113" t="s">
        <v>113</v>
      </c>
      <c r="C67" s="114"/>
      <c r="D67" s="114"/>
      <c r="E67" s="114"/>
      <c r="F67" s="114"/>
      <c r="G67" s="114"/>
      <c r="H67" s="114"/>
      <c r="I67" s="108"/>
      <c r="J67" s="109"/>
      <c r="K67" s="110">
        <v>0.02</v>
      </c>
      <c r="L67" s="760"/>
      <c r="M67" s="761"/>
      <c r="N67" s="111">
        <f>$N$61*K67</f>
        <v>2233.7894000000001</v>
      </c>
      <c r="O67" s="112"/>
    </row>
    <row r="68" spans="1:19" ht="15.75" thickBot="1">
      <c r="A68" s="15"/>
      <c r="B68" s="47" t="s">
        <v>114</v>
      </c>
      <c r="C68" s="48"/>
      <c r="D68" s="48"/>
      <c r="E68" s="48"/>
      <c r="F68" s="48"/>
      <c r="G68" s="48"/>
      <c r="H68" s="48"/>
      <c r="I68" s="115"/>
      <c r="J68" s="116"/>
      <c r="K68" s="110">
        <v>0.05</v>
      </c>
      <c r="L68" s="776"/>
      <c r="M68" s="777"/>
      <c r="N68" s="111">
        <f>$N$61*K68</f>
        <v>5584.4735000000001</v>
      </c>
      <c r="O68" s="112"/>
    </row>
    <row r="69" spans="1:19" ht="15.75" thickBot="1">
      <c r="A69" s="15"/>
      <c r="B69" s="729" t="s">
        <v>96</v>
      </c>
      <c r="C69" s="730"/>
      <c r="D69" s="730"/>
      <c r="E69" s="730"/>
      <c r="F69" s="730"/>
      <c r="G69" s="730"/>
      <c r="H69" s="730"/>
      <c r="I69" s="730"/>
      <c r="J69" s="730"/>
      <c r="K69" s="730"/>
      <c r="L69" s="730"/>
      <c r="M69" s="731"/>
      <c r="N69" s="111">
        <f>ROUND(SUM(N66:N68),2)</f>
        <v>33506.839999999997</v>
      </c>
      <c r="O69" s="117"/>
    </row>
    <row r="70" spans="1:19" ht="15.75" thickBot="1">
      <c r="A70" s="15"/>
      <c r="B70" s="55"/>
      <c r="C70" s="23"/>
      <c r="D70" s="23"/>
      <c r="E70" s="23"/>
      <c r="F70" s="23"/>
      <c r="G70" s="23"/>
      <c r="H70" s="23"/>
      <c r="I70" s="23"/>
      <c r="J70" s="23"/>
      <c r="K70" s="23"/>
      <c r="L70" s="23"/>
      <c r="M70" s="23"/>
      <c r="N70" s="56"/>
      <c r="O70" s="17"/>
    </row>
    <row r="71" spans="1:19" ht="15.75" thickBot="1">
      <c r="A71" s="15"/>
      <c r="B71" s="764" t="s">
        <v>115</v>
      </c>
      <c r="C71" s="765"/>
      <c r="D71" s="765"/>
      <c r="E71" s="765"/>
      <c r="F71" s="765"/>
      <c r="G71" s="765"/>
      <c r="H71" s="765"/>
      <c r="I71" s="765"/>
      <c r="J71" s="765"/>
      <c r="K71" s="765"/>
      <c r="L71" s="765"/>
      <c r="M71" s="766"/>
      <c r="N71" s="118">
        <f>ROUND(N61+N69,2)</f>
        <v>145196.31</v>
      </c>
      <c r="O71" s="117"/>
      <c r="S71" s="102"/>
    </row>
    <row r="72" spans="1:19">
      <c r="A72" s="15"/>
      <c r="B72" s="51"/>
      <c r="C72" s="52"/>
      <c r="D72" s="52"/>
      <c r="E72" s="52"/>
      <c r="F72" s="52"/>
      <c r="G72" s="52"/>
      <c r="H72" s="52"/>
      <c r="I72" s="52"/>
      <c r="J72" s="52"/>
      <c r="K72" s="52"/>
      <c r="L72" s="52"/>
      <c r="M72" s="52"/>
      <c r="N72" s="53"/>
      <c r="O72" s="17"/>
    </row>
    <row r="73" spans="1:19">
      <c r="A73" s="15"/>
      <c r="B73" s="55"/>
      <c r="C73" s="23"/>
      <c r="D73" s="23"/>
      <c r="E73" s="23"/>
      <c r="F73" s="23"/>
      <c r="G73" s="23"/>
      <c r="H73" s="23"/>
      <c r="I73" s="23"/>
      <c r="J73" s="23"/>
      <c r="K73" s="23"/>
      <c r="L73" s="23"/>
      <c r="M73" s="23"/>
      <c r="N73" s="56"/>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119" t="s">
        <v>116</v>
      </c>
      <c r="H75" s="119"/>
      <c r="I75" s="119"/>
      <c r="J75" s="119"/>
      <c r="K75" s="23"/>
      <c r="L75" s="23"/>
      <c r="M75" s="23"/>
      <c r="N75" s="56"/>
      <c r="O75" s="17"/>
    </row>
    <row r="76" spans="1:19">
      <c r="A76" s="15"/>
      <c r="B76" s="55"/>
      <c r="C76" s="23"/>
      <c r="D76" s="23"/>
      <c r="E76" s="23"/>
      <c r="F76" s="23"/>
      <c r="G76" s="119" t="s">
        <v>207</v>
      </c>
      <c r="H76" s="23"/>
      <c r="I76" s="23"/>
      <c r="J76" s="23"/>
      <c r="K76" s="23"/>
      <c r="L76" s="23"/>
      <c r="M76" s="23"/>
      <c r="N76" s="56"/>
      <c r="O76" s="120"/>
    </row>
    <row r="77" spans="1:19">
      <c r="A77" s="15"/>
      <c r="B77" s="55"/>
      <c r="C77" s="23"/>
      <c r="D77" s="23"/>
      <c r="E77" s="23"/>
      <c r="F77" s="23"/>
      <c r="G77" s="119" t="s">
        <v>208</v>
      </c>
      <c r="H77" s="23"/>
      <c r="I77" s="23"/>
      <c r="J77" s="23"/>
      <c r="K77" s="23"/>
      <c r="L77" s="23"/>
      <c r="M77" s="23"/>
      <c r="N77" s="56"/>
      <c r="O77" s="120"/>
    </row>
    <row r="78" spans="1:19">
      <c r="A78" s="15"/>
      <c r="B78" s="37"/>
      <c r="C78" s="121"/>
      <c r="D78" s="121"/>
      <c r="E78" s="121"/>
      <c r="F78" s="121"/>
      <c r="G78" s="119" t="s">
        <v>118</v>
      </c>
      <c r="H78" s="121"/>
      <c r="I78" s="121"/>
      <c r="J78" s="121"/>
      <c r="K78" s="121"/>
      <c r="L78" s="121"/>
      <c r="M78" s="121"/>
      <c r="N78" s="122"/>
      <c r="O78" s="123"/>
    </row>
    <row r="79" spans="1:19">
      <c r="A79" s="15"/>
      <c r="B79" s="55"/>
      <c r="C79" s="23"/>
      <c r="D79" s="23"/>
      <c r="E79" s="23"/>
      <c r="F79" s="23"/>
      <c r="G79" s="23" t="s">
        <v>119</v>
      </c>
      <c r="H79" s="23"/>
      <c r="I79" s="23"/>
      <c r="J79" s="23"/>
      <c r="K79" s="23"/>
      <c r="L79" s="23"/>
      <c r="M79" s="23"/>
      <c r="N79" s="56"/>
      <c r="O79" s="17"/>
    </row>
    <row r="80" spans="1:19">
      <c r="A80" s="15"/>
      <c r="B80" s="124" t="s">
        <v>120</v>
      </c>
      <c r="C80" s="66"/>
      <c r="D80" s="66"/>
      <c r="E80" s="66"/>
      <c r="F80" s="66"/>
      <c r="G80" s="66"/>
      <c r="H80" s="66"/>
      <c r="I80" s="66"/>
      <c r="J80" s="66"/>
      <c r="K80" s="66"/>
      <c r="L80" s="66"/>
      <c r="M80" s="66"/>
      <c r="N80" s="125"/>
      <c r="O80" s="17"/>
    </row>
    <row r="81" spans="1:15">
      <c r="A81" s="15"/>
      <c r="B81" s="778"/>
      <c r="C81" s="779"/>
      <c r="D81" s="779"/>
      <c r="E81" s="779"/>
      <c r="F81" s="779"/>
      <c r="G81" s="779"/>
      <c r="H81" s="779"/>
      <c r="I81" s="779"/>
      <c r="J81" s="779"/>
      <c r="K81" s="779"/>
      <c r="L81" s="779"/>
      <c r="M81" s="779"/>
      <c r="N81" s="780"/>
      <c r="O81" s="123"/>
    </row>
    <row r="82" spans="1:15">
      <c r="A82" s="15"/>
      <c r="B82" s="778"/>
      <c r="C82" s="779"/>
      <c r="D82" s="779"/>
      <c r="E82" s="779"/>
      <c r="F82" s="779"/>
      <c r="G82" s="779"/>
      <c r="H82" s="779"/>
      <c r="I82" s="779"/>
      <c r="J82" s="779"/>
      <c r="K82" s="779"/>
      <c r="L82" s="779"/>
      <c r="M82" s="779"/>
      <c r="N82" s="780"/>
      <c r="O82" s="123"/>
    </row>
    <row r="83" spans="1:15">
      <c r="A83" s="15"/>
      <c r="B83" s="37"/>
      <c r="C83" s="121"/>
      <c r="D83" s="121"/>
      <c r="E83" s="121"/>
      <c r="F83" s="121"/>
      <c r="G83" s="121"/>
      <c r="H83" s="121"/>
      <c r="I83" s="121"/>
      <c r="J83" s="121"/>
      <c r="K83" s="121"/>
      <c r="L83" s="121"/>
      <c r="M83" s="121"/>
      <c r="N83" s="122"/>
      <c r="O83" s="123"/>
    </row>
    <row r="84" spans="1:15">
      <c r="A84" s="15"/>
      <c r="B84" s="126" t="s">
        <v>121</v>
      </c>
      <c r="C84" s="121"/>
      <c r="D84" s="121"/>
      <c r="E84" s="121"/>
      <c r="F84" s="121"/>
      <c r="G84" s="121"/>
      <c r="H84" s="121"/>
      <c r="I84" s="121"/>
      <c r="J84" s="121"/>
      <c r="K84" s="121"/>
      <c r="L84" s="121"/>
      <c r="M84" s="121"/>
      <c r="N84" s="122"/>
      <c r="O84" s="123"/>
    </row>
    <row r="85" spans="1:15">
      <c r="A85" s="15"/>
      <c r="B85" s="767" t="s">
        <v>122</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767" t="s">
        <v>123</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37"/>
      <c r="C89" s="121"/>
      <c r="D89" s="121"/>
      <c r="E89" s="121"/>
      <c r="F89" s="121"/>
      <c r="G89" s="121"/>
      <c r="H89" s="121"/>
      <c r="I89" s="121"/>
      <c r="J89" s="121"/>
      <c r="K89" s="121"/>
      <c r="L89" s="121"/>
      <c r="M89" s="121"/>
      <c r="N89" s="122"/>
      <c r="O89" s="123"/>
    </row>
    <row r="90" spans="1:15">
      <c r="A90" s="15"/>
      <c r="B90" s="55"/>
      <c r="C90" s="23"/>
      <c r="D90" s="23"/>
      <c r="E90" s="23"/>
      <c r="F90" s="23"/>
      <c r="G90" s="119" t="s">
        <v>116</v>
      </c>
      <c r="H90" s="23"/>
      <c r="I90" s="23"/>
      <c r="J90" s="23"/>
      <c r="K90" s="23"/>
      <c r="L90" s="23"/>
      <c r="M90" s="23"/>
      <c r="N90" s="56"/>
      <c r="O90" s="17"/>
    </row>
    <row r="91" spans="1:15">
      <c r="A91" s="15"/>
      <c r="B91" s="55"/>
      <c r="C91" s="23"/>
      <c r="D91" s="23"/>
      <c r="E91" s="23"/>
      <c r="F91" s="23"/>
      <c r="G91" s="23" t="s">
        <v>117</v>
      </c>
      <c r="H91" s="114"/>
      <c r="I91" s="114"/>
      <c r="J91" s="114"/>
      <c r="K91" s="23"/>
      <c r="L91" s="23"/>
      <c r="M91" s="23"/>
      <c r="N91" s="56"/>
      <c r="O91" s="17"/>
    </row>
    <row r="92" spans="1:15">
      <c r="A92" s="15"/>
      <c r="B92" s="55"/>
      <c r="C92" s="23"/>
      <c r="D92" s="23"/>
      <c r="E92" s="23"/>
      <c r="F92" s="23"/>
      <c r="G92" s="23" t="s">
        <v>124</v>
      </c>
      <c r="H92" s="128"/>
      <c r="I92" s="128"/>
      <c r="J92" s="128"/>
      <c r="K92" s="23"/>
      <c r="L92" s="23"/>
      <c r="M92" s="23"/>
      <c r="N92" s="56"/>
      <c r="O92" s="17"/>
    </row>
    <row r="93" spans="1:15">
      <c r="A93" s="15"/>
      <c r="B93" s="129"/>
      <c r="C93" s="121"/>
      <c r="D93" s="121"/>
      <c r="E93" s="121"/>
      <c r="F93" s="121"/>
      <c r="G93" s="23" t="s">
        <v>118</v>
      </c>
      <c r="H93" s="23"/>
      <c r="I93" s="23"/>
      <c r="J93" s="23"/>
      <c r="K93" s="121"/>
      <c r="L93" s="121"/>
      <c r="M93" s="121"/>
      <c r="N93" s="122"/>
      <c r="O93" s="123"/>
    </row>
    <row r="94" spans="1:15" ht="15.75">
      <c r="A94" s="15"/>
      <c r="B94" s="129"/>
      <c r="C94" s="128"/>
      <c r="D94" s="128"/>
      <c r="E94" s="23"/>
      <c r="F94" s="23"/>
      <c r="G94" s="23"/>
      <c r="H94" s="23"/>
      <c r="I94" s="23"/>
      <c r="J94" s="770"/>
      <c r="K94" s="770"/>
      <c r="L94" s="770"/>
      <c r="M94" s="770"/>
      <c r="N94" s="771"/>
      <c r="O94" s="130"/>
    </row>
    <row r="95" spans="1:15" ht="16.5" thickBot="1">
      <c r="A95" s="15"/>
      <c r="B95" s="774"/>
      <c r="C95" s="775"/>
      <c r="D95" s="775"/>
      <c r="E95" s="89"/>
      <c r="F95" s="89"/>
      <c r="G95" s="89"/>
      <c r="H95" s="89"/>
      <c r="I95" s="89"/>
      <c r="J95" s="772"/>
      <c r="K95" s="772"/>
      <c r="L95" s="772"/>
      <c r="M95" s="772"/>
      <c r="N95" s="773"/>
      <c r="O95" s="130"/>
    </row>
    <row r="96" spans="1:15" ht="15.75" thickBot="1">
      <c r="A96" s="131"/>
      <c r="B96" s="132"/>
      <c r="C96" s="132"/>
      <c r="D96" s="132"/>
      <c r="E96" s="132"/>
      <c r="F96" s="132"/>
      <c r="G96" s="132"/>
      <c r="H96" s="132"/>
      <c r="I96" s="132"/>
      <c r="J96" s="132"/>
      <c r="K96" s="132"/>
      <c r="L96" s="132"/>
      <c r="M96" s="132"/>
      <c r="N96" s="132"/>
      <c r="O96" s="133"/>
    </row>
    <row r="97" ht="15.75" thickTop="1"/>
  </sheetData>
  <mergeCells count="94">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40:I40"/>
    <mergeCell ref="L40:M40"/>
    <mergeCell ref="B41:I41"/>
    <mergeCell ref="L41:M41"/>
    <mergeCell ref="B37:I37"/>
    <mergeCell ref="L37:M37"/>
    <mergeCell ref="B38:I38"/>
    <mergeCell ref="L38:M38"/>
    <mergeCell ref="B39:I39"/>
    <mergeCell ref="L39:M39"/>
    <mergeCell ref="B51:N53"/>
    <mergeCell ref="B42:I42"/>
    <mergeCell ref="L42:M42"/>
    <mergeCell ref="B43:M43"/>
    <mergeCell ref="B44:N46"/>
    <mergeCell ref="B47:H47"/>
    <mergeCell ref="L47:M47"/>
    <mergeCell ref="B48:H48"/>
    <mergeCell ref="L48:M48"/>
    <mergeCell ref="B49:H49"/>
    <mergeCell ref="L49:M49"/>
    <mergeCell ref="B50:M50"/>
    <mergeCell ref="B54:H54"/>
    <mergeCell ref="L54:M54"/>
    <mergeCell ref="B55:H55"/>
    <mergeCell ref="L55:M55"/>
    <mergeCell ref="B56:H56"/>
    <mergeCell ref="L56:M56"/>
    <mergeCell ref="B66:H66"/>
    <mergeCell ref="L66:M66"/>
    <mergeCell ref="Y56:Y58"/>
    <mergeCell ref="AB56:AB58"/>
    <mergeCell ref="B57:H57"/>
    <mergeCell ref="L57:M57"/>
    <mergeCell ref="B58:H58"/>
    <mergeCell ref="L58:M58"/>
    <mergeCell ref="B59:M59"/>
    <mergeCell ref="B61:M61"/>
    <mergeCell ref="B62:N64"/>
    <mergeCell ref="B65:H65"/>
    <mergeCell ref="L65:M65"/>
    <mergeCell ref="B85:N86"/>
    <mergeCell ref="B87:N88"/>
    <mergeCell ref="J94:N95"/>
    <mergeCell ref="B95:D95"/>
    <mergeCell ref="L67:M67"/>
    <mergeCell ref="L68:M68"/>
    <mergeCell ref="B69:M69"/>
    <mergeCell ref="B71:M71"/>
    <mergeCell ref="B81:N81"/>
    <mergeCell ref="B82:N8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B99"/>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631</v>
      </c>
      <c r="C25" s="694" t="s">
        <v>394</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10521</v>
      </c>
      <c r="L30" s="718">
        <v>0.05</v>
      </c>
      <c r="M30" s="719"/>
      <c r="N30" s="68">
        <f>K30*L30</f>
        <v>526.05000000000007</v>
      </c>
      <c r="O30" s="69"/>
      <c r="P30" s="180" t="s">
        <v>410</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526.04999999999995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172</v>
      </c>
      <c r="C38" s="737"/>
      <c r="D38" s="737"/>
      <c r="E38" s="737"/>
      <c r="F38" s="737"/>
      <c r="G38" s="737"/>
      <c r="H38" s="737"/>
      <c r="I38" s="738"/>
      <c r="J38" s="171" t="s">
        <v>9</v>
      </c>
      <c r="K38" s="172">
        <v>1</v>
      </c>
      <c r="L38" s="739">
        <f>'Listadio de Materiales'!C19</f>
        <v>39102</v>
      </c>
      <c r="M38" s="740"/>
      <c r="N38" s="163">
        <f>L38*K38</f>
        <v>39102</v>
      </c>
      <c r="O38" s="69"/>
    </row>
    <row r="39" spans="1:15" ht="15.75" thickBot="1">
      <c r="A39" s="15"/>
      <c r="B39" s="714" t="s">
        <v>178</v>
      </c>
      <c r="C39" s="715"/>
      <c r="D39" s="715"/>
      <c r="E39" s="715"/>
      <c r="F39" s="715"/>
      <c r="G39" s="715"/>
      <c r="H39" s="715"/>
      <c r="I39" s="716"/>
      <c r="J39" s="171" t="s">
        <v>9</v>
      </c>
      <c r="K39" s="172">
        <v>1</v>
      </c>
      <c r="L39" s="741">
        <f>'Listadio de Materiales'!C25</f>
        <v>29546.51</v>
      </c>
      <c r="M39" s="742"/>
      <c r="N39" s="163">
        <f t="shared" ref="N39:N44" si="0">L39*K39</f>
        <v>29546.51</v>
      </c>
      <c r="O39" s="69"/>
    </row>
    <row r="40" spans="1:15" ht="15.75" thickBot="1">
      <c r="A40" s="15"/>
      <c r="B40" s="736" t="s">
        <v>294</v>
      </c>
      <c r="C40" s="737"/>
      <c r="D40" s="737"/>
      <c r="E40" s="737"/>
      <c r="F40" s="737"/>
      <c r="G40" s="737"/>
      <c r="H40" s="737"/>
      <c r="I40" s="738"/>
      <c r="J40" s="171" t="s">
        <v>7</v>
      </c>
      <c r="K40" s="172">
        <v>1.5</v>
      </c>
      <c r="L40" s="739">
        <f>'Listadio de Materiales'!C9</f>
        <v>17011</v>
      </c>
      <c r="M40" s="740"/>
      <c r="N40" s="163">
        <f t="shared" si="0"/>
        <v>25516.5</v>
      </c>
      <c r="O40" s="69"/>
    </row>
    <row r="41" spans="1:15" ht="15.75" thickBot="1">
      <c r="A41" s="15"/>
      <c r="B41" s="714" t="s">
        <v>181</v>
      </c>
      <c r="C41" s="715"/>
      <c r="D41" s="715"/>
      <c r="E41" s="715"/>
      <c r="F41" s="715"/>
      <c r="G41" s="715"/>
      <c r="H41" s="715"/>
      <c r="I41" s="716"/>
      <c r="J41" s="171" t="s">
        <v>9</v>
      </c>
      <c r="K41" s="172">
        <v>1</v>
      </c>
      <c r="L41" s="741">
        <f>'Listadio de Materiales'!C28</f>
        <v>13801.726666666664</v>
      </c>
      <c r="M41" s="742"/>
      <c r="N41" s="163">
        <f t="shared" si="0"/>
        <v>13801.726666666664</v>
      </c>
      <c r="O41" s="69"/>
    </row>
    <row r="42" spans="1:15" ht="15.75" thickBot="1">
      <c r="A42" s="15"/>
      <c r="B42" s="743" t="s">
        <v>193</v>
      </c>
      <c r="C42" s="744"/>
      <c r="D42" s="744"/>
      <c r="E42" s="744"/>
      <c r="F42" s="744"/>
      <c r="G42" s="744"/>
      <c r="H42" s="744"/>
      <c r="I42" s="745"/>
      <c r="J42" s="81" t="s">
        <v>9</v>
      </c>
      <c r="K42" s="181">
        <v>6</v>
      </c>
      <c r="L42" s="741">
        <f>'Listadio de Materiales'!C42</f>
        <v>7235.5966666666673</v>
      </c>
      <c r="M42" s="742"/>
      <c r="N42" s="163">
        <f t="shared" si="0"/>
        <v>43413.58</v>
      </c>
      <c r="O42" s="69"/>
    </row>
    <row r="43" spans="1:15" ht="15.75" thickBot="1">
      <c r="A43" s="15"/>
      <c r="B43" s="743" t="s">
        <v>188</v>
      </c>
      <c r="C43" s="744"/>
      <c r="D43" s="744"/>
      <c r="E43" s="744"/>
      <c r="F43" s="744"/>
      <c r="G43" s="744"/>
      <c r="H43" s="744"/>
      <c r="I43" s="745"/>
      <c r="J43" s="81" t="s">
        <v>9</v>
      </c>
      <c r="K43" s="181">
        <v>1</v>
      </c>
      <c r="L43" s="741">
        <f>'Listadio de Materiales'!C36</f>
        <v>5435.166666666667</v>
      </c>
      <c r="M43" s="742"/>
      <c r="N43" s="163">
        <f t="shared" ref="N43" si="1">L43*K43</f>
        <v>5435.166666666667</v>
      </c>
      <c r="O43" s="69"/>
    </row>
    <row r="44" spans="1:15" ht="15.75" thickBot="1">
      <c r="A44" s="15"/>
      <c r="B44" s="743" t="s">
        <v>185</v>
      </c>
      <c r="C44" s="744"/>
      <c r="D44" s="744"/>
      <c r="E44" s="744"/>
      <c r="F44" s="744"/>
      <c r="G44" s="744"/>
      <c r="H44" s="744"/>
      <c r="I44" s="745"/>
      <c r="J44" s="81" t="s">
        <v>9</v>
      </c>
      <c r="K44" s="181">
        <v>1</v>
      </c>
      <c r="L44" s="741">
        <f>'Listadio de Materiales'!C32</f>
        <v>321067.15666666668</v>
      </c>
      <c r="M44" s="742"/>
      <c r="N44" s="163">
        <f t="shared" si="0"/>
        <v>321067.15666666668</v>
      </c>
      <c r="O44" s="69"/>
    </row>
    <row r="45" spans="1:15" ht="15.75" thickBot="1">
      <c r="A45" s="15"/>
      <c r="B45" s="746" t="s">
        <v>96</v>
      </c>
      <c r="C45" s="747"/>
      <c r="D45" s="747"/>
      <c r="E45" s="747"/>
      <c r="F45" s="747"/>
      <c r="G45" s="747"/>
      <c r="H45" s="747"/>
      <c r="I45" s="747"/>
      <c r="J45" s="730"/>
      <c r="K45" s="730"/>
      <c r="L45" s="730"/>
      <c r="M45" s="731"/>
      <c r="N45" s="83">
        <f>ROUND(SUM(N38:N44),2)</f>
        <v>477882.64</v>
      </c>
      <c r="O45" s="69"/>
    </row>
    <row r="46" spans="1:15">
      <c r="A46" s="15"/>
      <c r="B46" s="698" t="s">
        <v>99</v>
      </c>
      <c r="C46" s="699"/>
      <c r="D46" s="699"/>
      <c r="E46" s="699"/>
      <c r="F46" s="699"/>
      <c r="G46" s="699"/>
      <c r="H46" s="699"/>
      <c r="I46" s="699"/>
      <c r="J46" s="699"/>
      <c r="K46" s="699"/>
      <c r="L46" s="699"/>
      <c r="M46" s="699"/>
      <c r="N46" s="700"/>
      <c r="O46" s="62"/>
    </row>
    <row r="47" spans="1:15">
      <c r="A47" s="15"/>
      <c r="B47" s="701"/>
      <c r="C47" s="702"/>
      <c r="D47" s="702"/>
      <c r="E47" s="702"/>
      <c r="F47" s="702"/>
      <c r="G47" s="702"/>
      <c r="H47" s="702"/>
      <c r="I47" s="702"/>
      <c r="J47" s="702"/>
      <c r="K47" s="702"/>
      <c r="L47" s="702"/>
      <c r="M47" s="702"/>
      <c r="N47" s="703"/>
      <c r="O47" s="62"/>
    </row>
    <row r="48" spans="1:15" ht="15.75" thickBot="1">
      <c r="A48" s="15"/>
      <c r="B48" s="704"/>
      <c r="C48" s="705"/>
      <c r="D48" s="705"/>
      <c r="E48" s="705"/>
      <c r="F48" s="705"/>
      <c r="G48" s="705"/>
      <c r="H48" s="705"/>
      <c r="I48" s="705"/>
      <c r="J48" s="705"/>
      <c r="K48" s="705"/>
      <c r="L48" s="705"/>
      <c r="M48" s="705"/>
      <c r="N48" s="706"/>
      <c r="O48" s="62"/>
    </row>
    <row r="49" spans="1:28" ht="18" thickBot="1">
      <c r="A49" s="15"/>
      <c r="B49" s="707" t="s">
        <v>100</v>
      </c>
      <c r="C49" s="748"/>
      <c r="D49" s="748"/>
      <c r="E49" s="748"/>
      <c r="F49" s="748"/>
      <c r="G49" s="748"/>
      <c r="H49" s="748"/>
      <c r="I49" s="63" t="s">
        <v>101</v>
      </c>
      <c r="J49" s="84" t="s">
        <v>102</v>
      </c>
      <c r="K49" s="85" t="s">
        <v>103</v>
      </c>
      <c r="L49" s="710" t="s">
        <v>104</v>
      </c>
      <c r="M49" s="713"/>
      <c r="N49" s="64" t="s">
        <v>95</v>
      </c>
      <c r="O49" s="65"/>
    </row>
    <row r="50" spans="1:28">
      <c r="A50" s="15"/>
      <c r="B50" s="749"/>
      <c r="C50" s="750"/>
      <c r="D50" s="750"/>
      <c r="E50" s="750"/>
      <c r="F50" s="750"/>
      <c r="G50" s="750"/>
      <c r="H50" s="751"/>
      <c r="I50" s="86"/>
      <c r="J50" s="87"/>
      <c r="K50" s="86"/>
      <c r="L50" s="752"/>
      <c r="M50" s="753"/>
      <c r="N50" s="163">
        <f>L50*K50</f>
        <v>0</v>
      </c>
      <c r="O50" s="69"/>
    </row>
    <row r="51" spans="1:28" ht="15.75" thickBot="1">
      <c r="A51" s="15"/>
      <c r="B51" s="723"/>
      <c r="C51" s="724"/>
      <c r="D51" s="724"/>
      <c r="E51" s="724"/>
      <c r="F51" s="724"/>
      <c r="G51" s="724"/>
      <c r="H51" s="724"/>
      <c r="I51" s="88"/>
      <c r="J51" s="89"/>
      <c r="K51" s="88"/>
      <c r="L51" s="754"/>
      <c r="M51" s="755"/>
      <c r="N51" s="90"/>
      <c r="O51" s="69"/>
    </row>
    <row r="52" spans="1:28" ht="15.75" thickBot="1">
      <c r="A52" s="15"/>
      <c r="B52" s="729" t="s">
        <v>96</v>
      </c>
      <c r="C52" s="730"/>
      <c r="D52" s="730"/>
      <c r="E52" s="730"/>
      <c r="F52" s="730"/>
      <c r="G52" s="730"/>
      <c r="H52" s="730"/>
      <c r="I52" s="730"/>
      <c r="J52" s="730"/>
      <c r="K52" s="730"/>
      <c r="L52" s="730"/>
      <c r="M52" s="731"/>
      <c r="N52" s="73">
        <f>SUM(N50:N51)</f>
        <v>0</v>
      </c>
      <c r="O52" s="74"/>
    </row>
    <row r="53" spans="1:28">
      <c r="A53" s="15"/>
      <c r="B53" s="698" t="s">
        <v>105</v>
      </c>
      <c r="C53" s="699"/>
      <c r="D53" s="699"/>
      <c r="E53" s="699"/>
      <c r="F53" s="699"/>
      <c r="G53" s="699"/>
      <c r="H53" s="699"/>
      <c r="I53" s="699"/>
      <c r="J53" s="699"/>
      <c r="K53" s="699"/>
      <c r="L53" s="699"/>
      <c r="M53" s="699"/>
      <c r="N53" s="700"/>
      <c r="O53" s="62"/>
    </row>
    <row r="54" spans="1:28">
      <c r="A54" s="15"/>
      <c r="B54" s="701"/>
      <c r="C54" s="702"/>
      <c r="D54" s="702"/>
      <c r="E54" s="702"/>
      <c r="F54" s="702"/>
      <c r="G54" s="702"/>
      <c r="H54" s="702"/>
      <c r="I54" s="702"/>
      <c r="J54" s="702"/>
      <c r="K54" s="702"/>
      <c r="L54" s="702"/>
      <c r="M54" s="702"/>
      <c r="N54" s="703"/>
      <c r="O54" s="62"/>
    </row>
    <row r="55" spans="1:28" ht="15.75" thickBot="1">
      <c r="A55" s="15"/>
      <c r="B55" s="704"/>
      <c r="C55" s="705"/>
      <c r="D55" s="705"/>
      <c r="E55" s="705"/>
      <c r="F55" s="705"/>
      <c r="G55" s="705"/>
      <c r="H55" s="705"/>
      <c r="I55" s="705"/>
      <c r="J55" s="705"/>
      <c r="K55" s="705"/>
      <c r="L55" s="705"/>
      <c r="M55" s="705"/>
      <c r="N55" s="706"/>
      <c r="O55" s="62"/>
      <c r="T55" s="91"/>
    </row>
    <row r="56" spans="1:28">
      <c r="A56" s="15"/>
      <c r="B56" s="707" t="s">
        <v>106</v>
      </c>
      <c r="C56" s="748"/>
      <c r="D56" s="748"/>
      <c r="E56" s="748"/>
      <c r="F56" s="748"/>
      <c r="G56" s="748"/>
      <c r="H56" s="748"/>
      <c r="I56" s="63"/>
      <c r="J56" s="92" t="s">
        <v>202</v>
      </c>
      <c r="K56" s="93" t="s">
        <v>203</v>
      </c>
      <c r="L56" s="756" t="s">
        <v>204</v>
      </c>
      <c r="M56" s="757"/>
      <c r="N56" s="95" t="s">
        <v>205</v>
      </c>
      <c r="O56" s="96"/>
    </row>
    <row r="57" spans="1:28">
      <c r="A57" s="15"/>
      <c r="B57" s="720" t="s">
        <v>201</v>
      </c>
      <c r="C57" s="721"/>
      <c r="D57" s="721"/>
      <c r="E57" s="721"/>
      <c r="F57" s="721"/>
      <c r="G57" s="721"/>
      <c r="H57" s="722"/>
      <c r="I57" s="97"/>
      <c r="J57" s="98" t="s">
        <v>206</v>
      </c>
      <c r="K57" s="99">
        <v>35069.629999999997</v>
      </c>
      <c r="L57" s="758">
        <v>0.3</v>
      </c>
      <c r="M57" s="759"/>
      <c r="N57" s="100">
        <f>K57*L57</f>
        <v>10520.888999999999</v>
      </c>
      <c r="O57" s="170"/>
      <c r="R57" s="102"/>
    </row>
    <row r="58" spans="1:28" ht="14.45" customHeight="1">
      <c r="A58" s="15"/>
      <c r="B58" s="720"/>
      <c r="C58" s="721"/>
      <c r="D58" s="721"/>
      <c r="E58" s="721"/>
      <c r="F58" s="721"/>
      <c r="G58" s="721"/>
      <c r="H58" s="722"/>
      <c r="I58" s="97"/>
      <c r="J58" s="98"/>
      <c r="K58" s="99"/>
      <c r="L58" s="758"/>
      <c r="M58" s="759"/>
      <c r="N58" s="100">
        <f>K58*L58</f>
        <v>0</v>
      </c>
      <c r="O58" s="101"/>
      <c r="Y58" s="762"/>
      <c r="Z58" s="104"/>
      <c r="AA58" s="105"/>
      <c r="AB58" s="763"/>
    </row>
    <row r="59" spans="1:28">
      <c r="A59" s="15"/>
      <c r="B59" s="720"/>
      <c r="C59" s="721"/>
      <c r="D59" s="721"/>
      <c r="E59" s="721"/>
      <c r="F59" s="721"/>
      <c r="G59" s="721"/>
      <c r="H59" s="722"/>
      <c r="I59" s="97"/>
      <c r="J59" s="103"/>
      <c r="K59" s="99"/>
      <c r="L59" s="752"/>
      <c r="M59" s="753"/>
      <c r="N59" s="100"/>
      <c r="O59" s="101"/>
      <c r="Y59" s="762"/>
      <c r="Z59" s="104"/>
      <c r="AA59" s="105"/>
      <c r="AB59" s="763"/>
    </row>
    <row r="60" spans="1:28" ht="15.75" thickBot="1">
      <c r="A60" s="15"/>
      <c r="B60" s="723"/>
      <c r="C60" s="724"/>
      <c r="D60" s="724"/>
      <c r="E60" s="724"/>
      <c r="F60" s="724"/>
      <c r="G60" s="724"/>
      <c r="H60" s="725"/>
      <c r="I60" s="88"/>
      <c r="J60" s="89"/>
      <c r="K60" s="88"/>
      <c r="L60" s="754"/>
      <c r="M60" s="755"/>
      <c r="N60" s="90"/>
      <c r="O60" s="69"/>
      <c r="Y60" s="762"/>
      <c r="Z60" s="104"/>
      <c r="AA60" s="105"/>
      <c r="AB60" s="763"/>
    </row>
    <row r="61" spans="1:28" ht="15.75" thickBot="1">
      <c r="A61" s="15"/>
      <c r="B61" s="729" t="s">
        <v>96</v>
      </c>
      <c r="C61" s="730"/>
      <c r="D61" s="730"/>
      <c r="E61" s="730"/>
      <c r="F61" s="730"/>
      <c r="G61" s="730"/>
      <c r="H61" s="730"/>
      <c r="I61" s="730"/>
      <c r="J61" s="730"/>
      <c r="K61" s="730"/>
      <c r="L61" s="730"/>
      <c r="M61" s="731"/>
      <c r="N61" s="73">
        <f>ROUND(SUM(N57:N60),2)</f>
        <v>10520.89</v>
      </c>
      <c r="O61" s="69"/>
    </row>
    <row r="62" spans="1:28" ht="15.75" thickBot="1">
      <c r="A62" s="15"/>
      <c r="B62" s="55"/>
      <c r="C62" s="23"/>
      <c r="D62" s="23"/>
      <c r="E62" s="23"/>
      <c r="F62" s="23"/>
      <c r="G62" s="23"/>
      <c r="H62" s="23"/>
      <c r="I62" s="23"/>
      <c r="J62" s="23"/>
      <c r="K62" s="23"/>
      <c r="L62" s="23"/>
      <c r="M62" s="23"/>
      <c r="N62" s="56"/>
      <c r="O62" s="17"/>
    </row>
    <row r="63" spans="1:28" ht="15.75" thickBot="1">
      <c r="A63" s="15"/>
      <c r="B63" s="764" t="s">
        <v>107</v>
      </c>
      <c r="C63" s="765"/>
      <c r="D63" s="765"/>
      <c r="E63" s="765"/>
      <c r="F63" s="765"/>
      <c r="G63" s="765"/>
      <c r="H63" s="765"/>
      <c r="I63" s="765"/>
      <c r="J63" s="765"/>
      <c r="K63" s="765"/>
      <c r="L63" s="765"/>
      <c r="M63" s="766"/>
      <c r="N63" s="106">
        <f>N33+N45+N52+N61</f>
        <v>488929.58</v>
      </c>
      <c r="O63" s="107"/>
      <c r="S63" s="102"/>
    </row>
    <row r="64" spans="1:28">
      <c r="A64" s="15"/>
      <c r="B64" s="698" t="s">
        <v>108</v>
      </c>
      <c r="C64" s="699"/>
      <c r="D64" s="699"/>
      <c r="E64" s="699"/>
      <c r="F64" s="699"/>
      <c r="G64" s="699"/>
      <c r="H64" s="699"/>
      <c r="I64" s="699"/>
      <c r="J64" s="699"/>
      <c r="K64" s="699"/>
      <c r="L64" s="699"/>
      <c r="M64" s="699"/>
      <c r="N64" s="700"/>
      <c r="O64" s="62"/>
    </row>
    <row r="65" spans="1:19">
      <c r="A65" s="15"/>
      <c r="B65" s="701"/>
      <c r="C65" s="702"/>
      <c r="D65" s="702"/>
      <c r="E65" s="702"/>
      <c r="F65" s="702"/>
      <c r="G65" s="702"/>
      <c r="H65" s="702"/>
      <c r="I65" s="702"/>
      <c r="J65" s="702"/>
      <c r="K65" s="702"/>
      <c r="L65" s="702"/>
      <c r="M65" s="702"/>
      <c r="N65" s="703"/>
      <c r="O65" s="62"/>
    </row>
    <row r="66" spans="1:19" ht="15.75" thickBot="1">
      <c r="A66" s="15"/>
      <c r="B66" s="704"/>
      <c r="C66" s="705"/>
      <c r="D66" s="705"/>
      <c r="E66" s="705"/>
      <c r="F66" s="705"/>
      <c r="G66" s="705"/>
      <c r="H66" s="705"/>
      <c r="I66" s="705"/>
      <c r="J66" s="705"/>
      <c r="K66" s="705"/>
      <c r="L66" s="705"/>
      <c r="M66" s="705"/>
      <c r="N66" s="706"/>
      <c r="O66" s="62"/>
    </row>
    <row r="67" spans="1:19" ht="15.75" thickBot="1">
      <c r="A67" s="15"/>
      <c r="B67" s="707" t="s">
        <v>109</v>
      </c>
      <c r="C67" s="748"/>
      <c r="D67" s="748"/>
      <c r="E67" s="748"/>
      <c r="F67" s="748"/>
      <c r="G67" s="748"/>
      <c r="H67" s="748"/>
      <c r="I67" s="84"/>
      <c r="J67" s="94"/>
      <c r="K67" s="93" t="s">
        <v>110</v>
      </c>
      <c r="L67" s="756" t="s">
        <v>111</v>
      </c>
      <c r="M67" s="757"/>
      <c r="N67" s="95"/>
      <c r="O67" s="96"/>
    </row>
    <row r="68" spans="1:19" ht="15.75" thickBot="1">
      <c r="A68" s="15"/>
      <c r="B68" s="714" t="s">
        <v>112</v>
      </c>
      <c r="C68" s="715"/>
      <c r="D68" s="715"/>
      <c r="E68" s="715"/>
      <c r="F68" s="715"/>
      <c r="G68" s="715"/>
      <c r="H68" s="715"/>
      <c r="I68" s="108"/>
      <c r="J68" s="109"/>
      <c r="K68" s="110">
        <v>0.23</v>
      </c>
      <c r="L68" s="760"/>
      <c r="M68" s="761"/>
      <c r="N68" s="111">
        <f>$N$63*K68</f>
        <v>112453.8034</v>
      </c>
      <c r="O68" s="112"/>
    </row>
    <row r="69" spans="1:19" ht="15.75" thickBot="1">
      <c r="A69" s="15"/>
      <c r="B69" s="113" t="s">
        <v>113</v>
      </c>
      <c r="C69" s="114"/>
      <c r="D69" s="114"/>
      <c r="E69" s="114"/>
      <c r="F69" s="114"/>
      <c r="G69" s="114"/>
      <c r="H69" s="114"/>
      <c r="I69" s="108"/>
      <c r="J69" s="109"/>
      <c r="K69" s="110">
        <v>0.02</v>
      </c>
      <c r="L69" s="760"/>
      <c r="M69" s="761"/>
      <c r="N69" s="111">
        <f>$N$63*K69</f>
        <v>9778.5915999999997</v>
      </c>
      <c r="O69" s="112"/>
    </row>
    <row r="70" spans="1:19" ht="15.75" thickBot="1">
      <c r="A70" s="15"/>
      <c r="B70" s="47" t="s">
        <v>114</v>
      </c>
      <c r="C70" s="48"/>
      <c r="D70" s="48"/>
      <c r="E70" s="48"/>
      <c r="F70" s="48"/>
      <c r="G70" s="48"/>
      <c r="H70" s="48"/>
      <c r="I70" s="115"/>
      <c r="J70" s="116"/>
      <c r="K70" s="110">
        <v>0.05</v>
      </c>
      <c r="L70" s="776"/>
      <c r="M70" s="777"/>
      <c r="N70" s="111">
        <f>$N$63*K70</f>
        <v>24446.479000000003</v>
      </c>
      <c r="O70" s="112"/>
    </row>
    <row r="71" spans="1:19" ht="15.75" thickBot="1">
      <c r="A71" s="15"/>
      <c r="B71" s="729" t="s">
        <v>96</v>
      </c>
      <c r="C71" s="730"/>
      <c r="D71" s="730"/>
      <c r="E71" s="730"/>
      <c r="F71" s="730"/>
      <c r="G71" s="730"/>
      <c r="H71" s="730"/>
      <c r="I71" s="730"/>
      <c r="J71" s="730"/>
      <c r="K71" s="730"/>
      <c r="L71" s="730"/>
      <c r="M71" s="731"/>
      <c r="N71" s="111">
        <f>ROUND(SUM(N68:N70),2)</f>
        <v>146678.87</v>
      </c>
      <c r="O71" s="117"/>
    </row>
    <row r="72" spans="1:19" ht="15.75" thickBot="1">
      <c r="A72" s="15"/>
      <c r="B72" s="55"/>
      <c r="C72" s="23"/>
      <c r="D72" s="23"/>
      <c r="E72" s="23"/>
      <c r="F72" s="23"/>
      <c r="G72" s="23"/>
      <c r="H72" s="23"/>
      <c r="I72" s="23"/>
      <c r="J72" s="23"/>
      <c r="K72" s="23"/>
      <c r="L72" s="23"/>
      <c r="M72" s="23"/>
      <c r="N72" s="56"/>
      <c r="O72" s="17"/>
    </row>
    <row r="73" spans="1:19" ht="15.75" thickBot="1">
      <c r="A73" s="15"/>
      <c r="B73" s="764" t="s">
        <v>115</v>
      </c>
      <c r="C73" s="765"/>
      <c r="D73" s="765"/>
      <c r="E73" s="765"/>
      <c r="F73" s="765"/>
      <c r="G73" s="765"/>
      <c r="H73" s="765"/>
      <c r="I73" s="765"/>
      <c r="J73" s="765"/>
      <c r="K73" s="765"/>
      <c r="L73" s="765"/>
      <c r="M73" s="766"/>
      <c r="N73" s="118">
        <f>ROUND(N63+N71,2)</f>
        <v>635608.44999999995</v>
      </c>
      <c r="O73" s="117"/>
      <c r="S73" s="102"/>
    </row>
    <row r="74" spans="1:19">
      <c r="A74" s="15"/>
      <c r="B74" s="51"/>
      <c r="C74" s="52"/>
      <c r="D74" s="52"/>
      <c r="E74" s="52"/>
      <c r="F74" s="52"/>
      <c r="G74" s="52"/>
      <c r="H74" s="52"/>
      <c r="I74" s="52"/>
      <c r="J74" s="52"/>
      <c r="K74" s="52"/>
      <c r="L74" s="52"/>
      <c r="M74" s="52"/>
      <c r="N74" s="53"/>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23"/>
      <c r="H76" s="23"/>
      <c r="I76" s="23"/>
      <c r="J76" s="23"/>
      <c r="K76" s="23"/>
      <c r="L76" s="23"/>
      <c r="M76" s="23"/>
      <c r="N76" s="56"/>
      <c r="O76" s="17"/>
    </row>
    <row r="77" spans="1:19">
      <c r="A77" s="15"/>
      <c r="B77" s="55"/>
      <c r="C77" s="23"/>
      <c r="D77" s="23"/>
      <c r="E77" s="23"/>
      <c r="F77" s="23"/>
      <c r="G77" s="119" t="s">
        <v>116</v>
      </c>
      <c r="H77" s="119"/>
      <c r="I77" s="119"/>
      <c r="J77" s="119"/>
      <c r="K77" s="23"/>
      <c r="L77" s="23"/>
      <c r="M77" s="23"/>
      <c r="N77" s="56"/>
      <c r="O77" s="17"/>
    </row>
    <row r="78" spans="1:19">
      <c r="A78" s="15"/>
      <c r="B78" s="55"/>
      <c r="C78" s="23"/>
      <c r="D78" s="23"/>
      <c r="E78" s="23"/>
      <c r="F78" s="23"/>
      <c r="G78" s="119" t="s">
        <v>207</v>
      </c>
      <c r="H78" s="23"/>
      <c r="I78" s="23"/>
      <c r="J78" s="23"/>
      <c r="K78" s="23"/>
      <c r="L78" s="23"/>
      <c r="M78" s="23"/>
      <c r="N78" s="56"/>
      <c r="O78" s="120"/>
    </row>
    <row r="79" spans="1:19">
      <c r="A79" s="15"/>
      <c r="B79" s="55"/>
      <c r="C79" s="23"/>
      <c r="D79" s="23"/>
      <c r="E79" s="23"/>
      <c r="F79" s="23"/>
      <c r="G79" s="119" t="s">
        <v>208</v>
      </c>
      <c r="H79" s="23"/>
      <c r="I79" s="23"/>
      <c r="J79" s="23"/>
      <c r="K79" s="23"/>
      <c r="L79" s="23"/>
      <c r="M79" s="23"/>
      <c r="N79" s="56"/>
      <c r="O79" s="120"/>
    </row>
    <row r="80" spans="1:19">
      <c r="A80" s="15"/>
      <c r="B80" s="37"/>
      <c r="C80" s="121"/>
      <c r="D80" s="121"/>
      <c r="E80" s="121"/>
      <c r="F80" s="121"/>
      <c r="G80" s="119" t="s">
        <v>118</v>
      </c>
      <c r="H80" s="121"/>
      <c r="I80" s="121"/>
      <c r="J80" s="121"/>
      <c r="K80" s="121"/>
      <c r="L80" s="121"/>
      <c r="M80" s="121"/>
      <c r="N80" s="122"/>
      <c r="O80" s="123"/>
    </row>
    <row r="81" spans="1:15">
      <c r="A81" s="15"/>
      <c r="B81" s="55"/>
      <c r="C81" s="23"/>
      <c r="D81" s="23"/>
      <c r="E81" s="23"/>
      <c r="F81" s="23"/>
      <c r="G81" s="23" t="s">
        <v>119</v>
      </c>
      <c r="H81" s="23"/>
      <c r="I81" s="23"/>
      <c r="J81" s="23"/>
      <c r="K81" s="23"/>
      <c r="L81" s="23"/>
      <c r="M81" s="23"/>
      <c r="N81" s="56"/>
      <c r="O81" s="17"/>
    </row>
    <row r="82" spans="1:15">
      <c r="A82" s="15"/>
      <c r="B82" s="124" t="s">
        <v>120</v>
      </c>
      <c r="C82" s="66"/>
      <c r="D82" s="66"/>
      <c r="E82" s="66"/>
      <c r="F82" s="66"/>
      <c r="G82" s="66"/>
      <c r="H82" s="66"/>
      <c r="I82" s="66"/>
      <c r="J82" s="66"/>
      <c r="K82" s="66"/>
      <c r="L82" s="66"/>
      <c r="M82" s="66"/>
      <c r="N82" s="125"/>
      <c r="O82" s="17"/>
    </row>
    <row r="83" spans="1:15">
      <c r="A83" s="15"/>
      <c r="B83" s="778"/>
      <c r="C83" s="779"/>
      <c r="D83" s="779"/>
      <c r="E83" s="779"/>
      <c r="F83" s="779"/>
      <c r="G83" s="779"/>
      <c r="H83" s="779"/>
      <c r="I83" s="779"/>
      <c r="J83" s="779"/>
      <c r="K83" s="779"/>
      <c r="L83" s="779"/>
      <c r="M83" s="779"/>
      <c r="N83" s="780"/>
      <c r="O83" s="123"/>
    </row>
    <row r="84" spans="1:15">
      <c r="A84" s="15"/>
      <c r="B84" s="778"/>
      <c r="C84" s="779"/>
      <c r="D84" s="779"/>
      <c r="E84" s="779"/>
      <c r="F84" s="779"/>
      <c r="G84" s="779"/>
      <c r="H84" s="779"/>
      <c r="I84" s="779"/>
      <c r="J84" s="779"/>
      <c r="K84" s="779"/>
      <c r="L84" s="779"/>
      <c r="M84" s="779"/>
      <c r="N84" s="780"/>
      <c r="O84" s="123"/>
    </row>
    <row r="85" spans="1:15">
      <c r="A85" s="15"/>
      <c r="B85" s="37"/>
      <c r="C85" s="121"/>
      <c r="D85" s="121"/>
      <c r="E85" s="121"/>
      <c r="F85" s="121"/>
      <c r="G85" s="121"/>
      <c r="H85" s="121"/>
      <c r="I85" s="121"/>
      <c r="J85" s="121"/>
      <c r="K85" s="121"/>
      <c r="L85" s="121"/>
      <c r="M85" s="121"/>
      <c r="N85" s="122"/>
      <c r="O85" s="123"/>
    </row>
    <row r="86" spans="1:15">
      <c r="A86" s="15"/>
      <c r="B86" s="126" t="s">
        <v>121</v>
      </c>
      <c r="C86" s="121"/>
      <c r="D86" s="121"/>
      <c r="E86" s="121"/>
      <c r="F86" s="121"/>
      <c r="G86" s="121"/>
      <c r="H86" s="121"/>
      <c r="I86" s="121"/>
      <c r="J86" s="121"/>
      <c r="K86" s="121"/>
      <c r="L86" s="121"/>
      <c r="M86" s="121"/>
      <c r="N86" s="122"/>
      <c r="O86" s="123"/>
    </row>
    <row r="87" spans="1:15">
      <c r="A87" s="15"/>
      <c r="B87" s="767" t="s">
        <v>122</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767" t="s">
        <v>123</v>
      </c>
      <c r="C89" s="768"/>
      <c r="D89" s="768"/>
      <c r="E89" s="768"/>
      <c r="F89" s="768"/>
      <c r="G89" s="768"/>
      <c r="H89" s="768"/>
      <c r="I89" s="768"/>
      <c r="J89" s="768"/>
      <c r="K89" s="768"/>
      <c r="L89" s="768"/>
      <c r="M89" s="768"/>
      <c r="N89" s="769"/>
      <c r="O89" s="127"/>
    </row>
    <row r="90" spans="1:15">
      <c r="A90" s="15"/>
      <c r="B90" s="767"/>
      <c r="C90" s="768"/>
      <c r="D90" s="768"/>
      <c r="E90" s="768"/>
      <c r="F90" s="768"/>
      <c r="G90" s="768"/>
      <c r="H90" s="768"/>
      <c r="I90" s="768"/>
      <c r="J90" s="768"/>
      <c r="K90" s="768"/>
      <c r="L90" s="768"/>
      <c r="M90" s="768"/>
      <c r="N90" s="769"/>
      <c r="O90" s="127"/>
    </row>
    <row r="91" spans="1:15">
      <c r="A91" s="15"/>
      <c r="B91" s="37"/>
      <c r="C91" s="121"/>
      <c r="D91" s="121"/>
      <c r="E91" s="121"/>
      <c r="F91" s="121"/>
      <c r="G91" s="121"/>
      <c r="H91" s="121"/>
      <c r="I91" s="121"/>
      <c r="J91" s="121"/>
      <c r="K91" s="121"/>
      <c r="L91" s="121"/>
      <c r="M91" s="121"/>
      <c r="N91" s="122"/>
      <c r="O91" s="123"/>
    </row>
    <row r="92" spans="1:15">
      <c r="A92" s="15"/>
      <c r="B92" s="55"/>
      <c r="C92" s="23"/>
      <c r="D92" s="23"/>
      <c r="E92" s="23"/>
      <c r="F92" s="23"/>
      <c r="G92" s="119" t="s">
        <v>116</v>
      </c>
      <c r="H92" s="23"/>
      <c r="I92" s="23"/>
      <c r="J92" s="23"/>
      <c r="K92" s="23"/>
      <c r="L92" s="23"/>
      <c r="M92" s="23"/>
      <c r="N92" s="56"/>
      <c r="O92" s="17"/>
    </row>
    <row r="93" spans="1:15">
      <c r="A93" s="15"/>
      <c r="B93" s="55"/>
      <c r="C93" s="23"/>
      <c r="D93" s="23"/>
      <c r="E93" s="23"/>
      <c r="F93" s="23"/>
      <c r="G93" s="23" t="s">
        <v>117</v>
      </c>
      <c r="H93" s="114"/>
      <c r="I93" s="114"/>
      <c r="J93" s="114"/>
      <c r="K93" s="23"/>
      <c r="L93" s="23"/>
      <c r="M93" s="23"/>
      <c r="N93" s="56"/>
      <c r="O93" s="17"/>
    </row>
    <row r="94" spans="1:15">
      <c r="A94" s="15"/>
      <c r="B94" s="55"/>
      <c r="C94" s="23"/>
      <c r="D94" s="23"/>
      <c r="E94" s="23"/>
      <c r="F94" s="23"/>
      <c r="G94" s="23" t="s">
        <v>124</v>
      </c>
      <c r="H94" s="128"/>
      <c r="I94" s="128"/>
      <c r="J94" s="128"/>
      <c r="K94" s="23"/>
      <c r="L94" s="23"/>
      <c r="M94" s="23"/>
      <c r="N94" s="56"/>
      <c r="O94" s="17"/>
    </row>
    <row r="95" spans="1:15">
      <c r="A95" s="15"/>
      <c r="B95" s="129"/>
      <c r="C95" s="121"/>
      <c r="D95" s="121"/>
      <c r="E95" s="121"/>
      <c r="F95" s="121"/>
      <c r="G95" s="23" t="s">
        <v>118</v>
      </c>
      <c r="H95" s="23"/>
      <c r="I95" s="23"/>
      <c r="J95" s="23"/>
      <c r="K95" s="121"/>
      <c r="L95" s="121"/>
      <c r="M95" s="121"/>
      <c r="N95" s="122"/>
      <c r="O95" s="123"/>
    </row>
    <row r="96" spans="1:15" ht="15.75">
      <c r="A96" s="15"/>
      <c r="B96" s="129"/>
      <c r="C96" s="128"/>
      <c r="D96" s="128"/>
      <c r="E96" s="23"/>
      <c r="F96" s="23"/>
      <c r="G96" s="23"/>
      <c r="H96" s="23"/>
      <c r="I96" s="23"/>
      <c r="J96" s="770"/>
      <c r="K96" s="770"/>
      <c r="L96" s="770"/>
      <c r="M96" s="770"/>
      <c r="N96" s="771"/>
      <c r="O96" s="130"/>
    </row>
    <row r="97" spans="1:15" ht="16.5" thickBot="1">
      <c r="A97" s="15"/>
      <c r="B97" s="774"/>
      <c r="C97" s="775"/>
      <c r="D97" s="775"/>
      <c r="E97" s="89"/>
      <c r="F97" s="89"/>
      <c r="G97" s="89"/>
      <c r="H97" s="89"/>
      <c r="I97" s="89"/>
      <c r="J97" s="772"/>
      <c r="K97" s="772"/>
      <c r="L97" s="772"/>
      <c r="M97" s="772"/>
      <c r="N97" s="773"/>
      <c r="O97" s="130"/>
    </row>
    <row r="98" spans="1:15" ht="15.75" thickBot="1">
      <c r="A98" s="131"/>
      <c r="B98" s="132"/>
      <c r="C98" s="132"/>
      <c r="D98" s="132"/>
      <c r="E98" s="132"/>
      <c r="F98" s="132"/>
      <c r="G98" s="132"/>
      <c r="H98" s="132"/>
      <c r="I98" s="132"/>
      <c r="J98" s="132"/>
      <c r="K98" s="132"/>
      <c r="L98" s="132"/>
      <c r="M98" s="132"/>
      <c r="N98" s="132"/>
      <c r="O98" s="133"/>
    </row>
    <row r="99" spans="1:15" ht="15.75" thickTop="1"/>
  </sheetData>
  <mergeCells count="98">
    <mergeCell ref="B3:E3"/>
    <mergeCell ref="B6:N6"/>
    <mergeCell ref="B8:B14"/>
    <mergeCell ref="C8:J8"/>
    <mergeCell ref="K8:N9"/>
    <mergeCell ref="C9:J9"/>
    <mergeCell ref="C10:J10"/>
    <mergeCell ref="K10:K11"/>
    <mergeCell ref="L10:N11"/>
    <mergeCell ref="C11:J11"/>
    <mergeCell ref="C24:K24"/>
    <mergeCell ref="L24:M24"/>
    <mergeCell ref="R11:S11"/>
    <mergeCell ref="C12:J13"/>
    <mergeCell ref="K12:K14"/>
    <mergeCell ref="L12:L14"/>
    <mergeCell ref="M12:M14"/>
    <mergeCell ref="N12:N14"/>
    <mergeCell ref="C14:J14"/>
    <mergeCell ref="U15:V15"/>
    <mergeCell ref="R16:S16"/>
    <mergeCell ref="B18:E18"/>
    <mergeCell ref="B22:N22"/>
    <mergeCell ref="U22:V22"/>
    <mergeCell ref="C25:K25"/>
    <mergeCell ref="L25:M25"/>
    <mergeCell ref="B26:N28"/>
    <mergeCell ref="B29:F29"/>
    <mergeCell ref="G29:H29"/>
    <mergeCell ref="I29:J29"/>
    <mergeCell ref="L29:M29"/>
    <mergeCell ref="B34:N36"/>
    <mergeCell ref="B30:F30"/>
    <mergeCell ref="G30:H30"/>
    <mergeCell ref="I30:J30"/>
    <mergeCell ref="L30:M30"/>
    <mergeCell ref="B31:F31"/>
    <mergeCell ref="L31:M31"/>
    <mergeCell ref="B32:F32"/>
    <mergeCell ref="G32:H32"/>
    <mergeCell ref="I32:J32"/>
    <mergeCell ref="L32:M32"/>
    <mergeCell ref="B33:M33"/>
    <mergeCell ref="B37:I37"/>
    <mergeCell ref="L37:M37"/>
    <mergeCell ref="B38:I38"/>
    <mergeCell ref="L38:M38"/>
    <mergeCell ref="B39:I39"/>
    <mergeCell ref="L39:M39"/>
    <mergeCell ref="B40:I40"/>
    <mergeCell ref="L40:M40"/>
    <mergeCell ref="B41:I41"/>
    <mergeCell ref="L41:M41"/>
    <mergeCell ref="B44:I44"/>
    <mergeCell ref="L44:M44"/>
    <mergeCell ref="B42:I42"/>
    <mergeCell ref="L42:M42"/>
    <mergeCell ref="B45:M45"/>
    <mergeCell ref="B46:N48"/>
    <mergeCell ref="B49:H49"/>
    <mergeCell ref="L49:M49"/>
    <mergeCell ref="B50:H50"/>
    <mergeCell ref="L50:M50"/>
    <mergeCell ref="B51:H51"/>
    <mergeCell ref="L51:M51"/>
    <mergeCell ref="B52:M52"/>
    <mergeCell ref="B53:N55"/>
    <mergeCell ref="B56:H56"/>
    <mergeCell ref="L56:M56"/>
    <mergeCell ref="Y58:Y60"/>
    <mergeCell ref="AB58:AB60"/>
    <mergeCell ref="B59:H59"/>
    <mergeCell ref="L59:M59"/>
    <mergeCell ref="B60:H60"/>
    <mergeCell ref="L60:M60"/>
    <mergeCell ref="L67:M67"/>
    <mergeCell ref="B68:H68"/>
    <mergeCell ref="L68:M68"/>
    <mergeCell ref="B57:H57"/>
    <mergeCell ref="L57:M57"/>
    <mergeCell ref="B58:H58"/>
    <mergeCell ref="L58:M58"/>
    <mergeCell ref="B87:N88"/>
    <mergeCell ref="B89:N90"/>
    <mergeCell ref="J96:N97"/>
    <mergeCell ref="B97:D97"/>
    <mergeCell ref="B43:I43"/>
    <mergeCell ref="L43:M43"/>
    <mergeCell ref="L69:M69"/>
    <mergeCell ref="L70:M70"/>
    <mergeCell ref="B71:M71"/>
    <mergeCell ref="B73:M73"/>
    <mergeCell ref="B83:N83"/>
    <mergeCell ref="B84:N84"/>
    <mergeCell ref="B61:M61"/>
    <mergeCell ref="B63:M63"/>
    <mergeCell ref="B64:N66"/>
    <mergeCell ref="B67:H6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B99"/>
  <sheetViews>
    <sheetView topLeftCell="A34"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633</v>
      </c>
      <c r="C25" s="783" t="s">
        <v>293</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10520.89</v>
      </c>
      <c r="L30" s="718">
        <v>0.05</v>
      </c>
      <c r="M30" s="719"/>
      <c r="N30" s="68">
        <f>K30*L30</f>
        <v>526.04449999999997</v>
      </c>
      <c r="O30" s="69"/>
      <c r="P30" s="173" t="s">
        <v>292</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178</v>
      </c>
      <c r="C38" s="737"/>
      <c r="D38" s="737"/>
      <c r="E38" s="737"/>
      <c r="F38" s="737"/>
      <c r="G38" s="737"/>
      <c r="H38" s="737"/>
      <c r="I38" s="738"/>
      <c r="J38" s="171" t="s">
        <v>9</v>
      </c>
      <c r="K38" s="172">
        <v>1</v>
      </c>
      <c r="L38" s="739">
        <f>'Listadio de Materiales'!C25</f>
        <v>29546.51</v>
      </c>
      <c r="M38" s="740"/>
      <c r="N38" s="163">
        <f>L38*K38</f>
        <v>29546.51</v>
      </c>
      <c r="O38" s="69"/>
    </row>
    <row r="39" spans="1:15" ht="15.75" thickBot="1">
      <c r="A39" s="15"/>
      <c r="B39" s="714" t="s">
        <v>294</v>
      </c>
      <c r="C39" s="715"/>
      <c r="D39" s="715"/>
      <c r="E39" s="715"/>
      <c r="F39" s="715"/>
      <c r="G39" s="715"/>
      <c r="H39" s="715"/>
      <c r="I39" s="716"/>
      <c r="J39" s="171" t="s">
        <v>7</v>
      </c>
      <c r="K39" s="172">
        <v>1.5</v>
      </c>
      <c r="L39" s="741">
        <f>'Listadio de Materiales'!C9</f>
        <v>17011</v>
      </c>
      <c r="M39" s="742"/>
      <c r="N39" s="163">
        <f t="shared" ref="N39:N41" si="0">L39*K39</f>
        <v>25516.5</v>
      </c>
      <c r="O39" s="69"/>
    </row>
    <row r="40" spans="1:15" ht="15.75" thickBot="1">
      <c r="A40" s="15"/>
      <c r="B40" s="743" t="s">
        <v>181</v>
      </c>
      <c r="C40" s="744"/>
      <c r="D40" s="744"/>
      <c r="E40" s="744"/>
      <c r="F40" s="744"/>
      <c r="G40" s="744"/>
      <c r="H40" s="744"/>
      <c r="I40" s="745"/>
      <c r="J40" s="171" t="s">
        <v>9</v>
      </c>
      <c r="K40" s="172">
        <v>1</v>
      </c>
      <c r="L40" s="741">
        <f>'Listadio de Materiales'!C28</f>
        <v>13801.726666666664</v>
      </c>
      <c r="M40" s="742"/>
      <c r="N40" s="163">
        <f t="shared" si="0"/>
        <v>13801.726666666664</v>
      </c>
      <c r="O40" s="69"/>
    </row>
    <row r="41" spans="1:15" ht="15.75" thickBot="1">
      <c r="A41" s="15"/>
      <c r="B41" s="736" t="s">
        <v>290</v>
      </c>
      <c r="C41" s="737"/>
      <c r="D41" s="737"/>
      <c r="E41" s="737"/>
      <c r="F41" s="737"/>
      <c r="G41" s="737"/>
      <c r="H41" s="737"/>
      <c r="I41" s="738"/>
      <c r="J41" s="171" t="s">
        <v>9</v>
      </c>
      <c r="K41" s="172">
        <v>6</v>
      </c>
      <c r="L41" s="739">
        <f>'Listadio de Materiales'!C42</f>
        <v>7235.5966666666673</v>
      </c>
      <c r="M41" s="740"/>
      <c r="N41" s="163">
        <f t="shared" si="0"/>
        <v>43413.58</v>
      </c>
      <c r="O41" s="69"/>
    </row>
    <row r="42" spans="1:15" ht="15.75" thickBot="1">
      <c r="A42" s="15"/>
      <c r="B42" s="736" t="s">
        <v>188</v>
      </c>
      <c r="C42" s="737"/>
      <c r="D42" s="737"/>
      <c r="E42" s="737"/>
      <c r="F42" s="737"/>
      <c r="G42" s="737"/>
      <c r="H42" s="737"/>
      <c r="I42" s="738"/>
      <c r="J42" s="171" t="s">
        <v>9</v>
      </c>
      <c r="K42" s="172">
        <v>1</v>
      </c>
      <c r="L42" s="739">
        <f>'Listadio de Materiales'!C36</f>
        <v>5435.166666666667</v>
      </c>
      <c r="M42" s="740"/>
      <c r="N42" s="163">
        <f t="shared" ref="N42:N43" si="1">L42*K42</f>
        <v>5435.166666666667</v>
      </c>
      <c r="O42" s="69"/>
    </row>
    <row r="43" spans="1:15" ht="15.75" thickBot="1">
      <c r="A43" s="15"/>
      <c r="B43" s="714" t="s">
        <v>185</v>
      </c>
      <c r="C43" s="715"/>
      <c r="D43" s="715"/>
      <c r="E43" s="715"/>
      <c r="F43" s="715"/>
      <c r="G43" s="715"/>
      <c r="H43" s="715"/>
      <c r="I43" s="716"/>
      <c r="J43" s="171" t="s">
        <v>9</v>
      </c>
      <c r="K43" s="172">
        <v>1</v>
      </c>
      <c r="L43" s="741">
        <f>'Listadio de Materiales'!C32</f>
        <v>321067.15666666668</v>
      </c>
      <c r="M43" s="742"/>
      <c r="N43" s="163">
        <f t="shared" si="1"/>
        <v>321067.15666666668</v>
      </c>
      <c r="O43" s="69"/>
    </row>
    <row r="44" spans="1:15" ht="15.75" thickBot="1">
      <c r="A44" s="15"/>
      <c r="B44" s="743"/>
      <c r="C44" s="744"/>
      <c r="D44" s="744"/>
      <c r="E44" s="744"/>
      <c r="F44" s="744"/>
      <c r="G44" s="744"/>
      <c r="H44" s="744"/>
      <c r="I44" s="745"/>
      <c r="J44" s="81"/>
      <c r="K44" s="82"/>
      <c r="L44" s="741"/>
      <c r="M44" s="742"/>
      <c r="N44" s="163"/>
      <c r="O44" s="69"/>
    </row>
    <row r="45" spans="1:15" ht="15.75" thickBot="1">
      <c r="A45" s="15"/>
      <c r="B45" s="746" t="s">
        <v>96</v>
      </c>
      <c r="C45" s="747"/>
      <c r="D45" s="747"/>
      <c r="E45" s="747"/>
      <c r="F45" s="747"/>
      <c r="G45" s="747"/>
      <c r="H45" s="747"/>
      <c r="I45" s="747"/>
      <c r="J45" s="730"/>
      <c r="K45" s="730"/>
      <c r="L45" s="730"/>
      <c r="M45" s="731"/>
      <c r="N45" s="83">
        <f>ROUND(SUM(N38:N44),2)</f>
        <v>438780.64</v>
      </c>
      <c r="O45" s="69"/>
    </row>
    <row r="46" spans="1:15">
      <c r="A46" s="15"/>
      <c r="B46" s="698" t="s">
        <v>99</v>
      </c>
      <c r="C46" s="699"/>
      <c r="D46" s="699"/>
      <c r="E46" s="699"/>
      <c r="F46" s="699"/>
      <c r="G46" s="699"/>
      <c r="H46" s="699"/>
      <c r="I46" s="699"/>
      <c r="J46" s="699"/>
      <c r="K46" s="699"/>
      <c r="L46" s="699"/>
      <c r="M46" s="699"/>
      <c r="N46" s="700"/>
      <c r="O46" s="62"/>
    </row>
    <row r="47" spans="1:15">
      <c r="A47" s="15"/>
      <c r="B47" s="701"/>
      <c r="C47" s="702"/>
      <c r="D47" s="702"/>
      <c r="E47" s="702"/>
      <c r="F47" s="702"/>
      <c r="G47" s="702"/>
      <c r="H47" s="702"/>
      <c r="I47" s="702"/>
      <c r="J47" s="702"/>
      <c r="K47" s="702"/>
      <c r="L47" s="702"/>
      <c r="M47" s="702"/>
      <c r="N47" s="703"/>
      <c r="O47" s="62"/>
    </row>
    <row r="48" spans="1:15" ht="15.75" thickBot="1">
      <c r="A48" s="15"/>
      <c r="B48" s="704"/>
      <c r="C48" s="705"/>
      <c r="D48" s="705"/>
      <c r="E48" s="705"/>
      <c r="F48" s="705"/>
      <c r="G48" s="705"/>
      <c r="H48" s="705"/>
      <c r="I48" s="705"/>
      <c r="J48" s="705"/>
      <c r="K48" s="705"/>
      <c r="L48" s="705"/>
      <c r="M48" s="705"/>
      <c r="N48" s="706"/>
      <c r="O48" s="62"/>
    </row>
    <row r="49" spans="1:28" ht="18" thickBot="1">
      <c r="A49" s="15"/>
      <c r="B49" s="707" t="s">
        <v>100</v>
      </c>
      <c r="C49" s="748"/>
      <c r="D49" s="748"/>
      <c r="E49" s="748"/>
      <c r="F49" s="748"/>
      <c r="G49" s="748"/>
      <c r="H49" s="748"/>
      <c r="I49" s="63" t="s">
        <v>101</v>
      </c>
      <c r="J49" s="84" t="s">
        <v>102</v>
      </c>
      <c r="K49" s="85" t="s">
        <v>103</v>
      </c>
      <c r="L49" s="710" t="s">
        <v>104</v>
      </c>
      <c r="M49" s="713"/>
      <c r="N49" s="64" t="s">
        <v>95</v>
      </c>
      <c r="O49" s="65"/>
    </row>
    <row r="50" spans="1:28">
      <c r="A50" s="15"/>
      <c r="B50" s="749"/>
      <c r="C50" s="750"/>
      <c r="D50" s="750"/>
      <c r="E50" s="750"/>
      <c r="F50" s="750"/>
      <c r="G50" s="750"/>
      <c r="H50" s="751"/>
      <c r="I50" s="86"/>
      <c r="J50" s="87"/>
      <c r="K50" s="86"/>
      <c r="L50" s="752"/>
      <c r="M50" s="753"/>
      <c r="N50" s="163">
        <f>L50*K50</f>
        <v>0</v>
      </c>
      <c r="O50" s="69"/>
    </row>
    <row r="51" spans="1:28" ht="15.75" thickBot="1">
      <c r="A51" s="15"/>
      <c r="B51" s="723"/>
      <c r="C51" s="724"/>
      <c r="D51" s="724"/>
      <c r="E51" s="724"/>
      <c r="F51" s="724"/>
      <c r="G51" s="724"/>
      <c r="H51" s="724"/>
      <c r="I51" s="88"/>
      <c r="J51" s="89"/>
      <c r="K51" s="88"/>
      <c r="L51" s="754"/>
      <c r="M51" s="755"/>
      <c r="N51" s="90"/>
      <c r="O51" s="69"/>
    </row>
    <row r="52" spans="1:28" ht="15.75" thickBot="1">
      <c r="A52" s="15"/>
      <c r="B52" s="729" t="s">
        <v>96</v>
      </c>
      <c r="C52" s="730"/>
      <c r="D52" s="730"/>
      <c r="E52" s="730"/>
      <c r="F52" s="730"/>
      <c r="G52" s="730"/>
      <c r="H52" s="730"/>
      <c r="I52" s="730"/>
      <c r="J52" s="730"/>
      <c r="K52" s="730"/>
      <c r="L52" s="730"/>
      <c r="M52" s="731"/>
      <c r="N52" s="73">
        <f>SUM(N50:N51)</f>
        <v>0</v>
      </c>
      <c r="O52" s="74"/>
    </row>
    <row r="53" spans="1:28">
      <c r="A53" s="15"/>
      <c r="B53" s="698" t="s">
        <v>105</v>
      </c>
      <c r="C53" s="699"/>
      <c r="D53" s="699"/>
      <c r="E53" s="699"/>
      <c r="F53" s="699"/>
      <c r="G53" s="699"/>
      <c r="H53" s="699"/>
      <c r="I53" s="699"/>
      <c r="J53" s="699"/>
      <c r="K53" s="699"/>
      <c r="L53" s="699"/>
      <c r="M53" s="699"/>
      <c r="N53" s="700"/>
      <c r="O53" s="62"/>
    </row>
    <row r="54" spans="1:28">
      <c r="A54" s="15"/>
      <c r="B54" s="701"/>
      <c r="C54" s="702"/>
      <c r="D54" s="702"/>
      <c r="E54" s="702"/>
      <c r="F54" s="702"/>
      <c r="G54" s="702"/>
      <c r="H54" s="702"/>
      <c r="I54" s="702"/>
      <c r="J54" s="702"/>
      <c r="K54" s="702"/>
      <c r="L54" s="702"/>
      <c r="M54" s="702"/>
      <c r="N54" s="703"/>
      <c r="O54" s="62"/>
    </row>
    <row r="55" spans="1:28" ht="15.75" thickBot="1">
      <c r="A55" s="15"/>
      <c r="B55" s="704"/>
      <c r="C55" s="705"/>
      <c r="D55" s="705"/>
      <c r="E55" s="705"/>
      <c r="F55" s="705"/>
      <c r="G55" s="705"/>
      <c r="H55" s="705"/>
      <c r="I55" s="705"/>
      <c r="J55" s="705"/>
      <c r="K55" s="705"/>
      <c r="L55" s="705"/>
      <c r="M55" s="705"/>
      <c r="N55" s="706"/>
      <c r="O55" s="62"/>
      <c r="T55" s="91"/>
    </row>
    <row r="56" spans="1:28">
      <c r="A56" s="15"/>
      <c r="B56" s="707" t="s">
        <v>106</v>
      </c>
      <c r="C56" s="748"/>
      <c r="D56" s="748"/>
      <c r="E56" s="748"/>
      <c r="F56" s="748"/>
      <c r="G56" s="748"/>
      <c r="H56" s="748"/>
      <c r="I56" s="63"/>
      <c r="J56" s="92" t="s">
        <v>202</v>
      </c>
      <c r="K56" s="93" t="s">
        <v>203</v>
      </c>
      <c r="L56" s="756" t="s">
        <v>204</v>
      </c>
      <c r="M56" s="757"/>
      <c r="N56" s="95" t="s">
        <v>205</v>
      </c>
      <c r="O56" s="96"/>
    </row>
    <row r="57" spans="1:28">
      <c r="A57" s="15"/>
      <c r="B57" s="720" t="s">
        <v>201</v>
      </c>
      <c r="C57" s="721"/>
      <c r="D57" s="721"/>
      <c r="E57" s="721"/>
      <c r="F57" s="721"/>
      <c r="G57" s="721"/>
      <c r="H57" s="722"/>
      <c r="I57" s="97"/>
      <c r="J57" s="98" t="s">
        <v>206</v>
      </c>
      <c r="K57" s="99">
        <v>35069.629999999997</v>
      </c>
      <c r="L57" s="758">
        <v>0.3</v>
      </c>
      <c r="M57" s="759"/>
      <c r="N57" s="100">
        <f>K57*L57</f>
        <v>10520.888999999999</v>
      </c>
      <c r="O57" s="170"/>
      <c r="R57" s="102"/>
    </row>
    <row r="58" spans="1:28" ht="14.45" customHeight="1">
      <c r="A58" s="15"/>
      <c r="B58" s="720"/>
      <c r="C58" s="721"/>
      <c r="D58" s="721"/>
      <c r="E58" s="721"/>
      <c r="F58" s="721"/>
      <c r="G58" s="721"/>
      <c r="H58" s="722"/>
      <c r="I58" s="97"/>
      <c r="J58" s="98"/>
      <c r="K58" s="99"/>
      <c r="L58" s="758"/>
      <c r="M58" s="759"/>
      <c r="N58" s="100">
        <f>K58*L58</f>
        <v>0</v>
      </c>
      <c r="O58" s="101"/>
      <c r="Y58" s="762"/>
      <c r="Z58" s="104"/>
      <c r="AA58" s="105"/>
      <c r="AB58" s="763"/>
    </row>
    <row r="59" spans="1:28">
      <c r="A59" s="15"/>
      <c r="B59" s="720"/>
      <c r="C59" s="721"/>
      <c r="D59" s="721"/>
      <c r="E59" s="721"/>
      <c r="F59" s="721"/>
      <c r="G59" s="721"/>
      <c r="H59" s="722"/>
      <c r="I59" s="97"/>
      <c r="J59" s="103"/>
      <c r="K59" s="99"/>
      <c r="L59" s="752"/>
      <c r="M59" s="753"/>
      <c r="N59" s="100"/>
      <c r="O59" s="101"/>
      <c r="Y59" s="762"/>
      <c r="Z59" s="104"/>
      <c r="AA59" s="105"/>
      <c r="AB59" s="763"/>
    </row>
    <row r="60" spans="1:28" ht="15.75" thickBot="1">
      <c r="A60" s="15"/>
      <c r="B60" s="723"/>
      <c r="C60" s="724"/>
      <c r="D60" s="724"/>
      <c r="E60" s="724"/>
      <c r="F60" s="724"/>
      <c r="G60" s="724"/>
      <c r="H60" s="725"/>
      <c r="I60" s="88"/>
      <c r="J60" s="89"/>
      <c r="K60" s="88"/>
      <c r="L60" s="754"/>
      <c r="M60" s="755"/>
      <c r="N60" s="90"/>
      <c r="O60" s="69"/>
      <c r="Y60" s="762"/>
      <c r="Z60" s="104"/>
      <c r="AA60" s="105"/>
      <c r="AB60" s="763"/>
    </row>
    <row r="61" spans="1:28" ht="15.75" thickBot="1">
      <c r="A61" s="15"/>
      <c r="B61" s="729" t="s">
        <v>96</v>
      </c>
      <c r="C61" s="730"/>
      <c r="D61" s="730"/>
      <c r="E61" s="730"/>
      <c r="F61" s="730"/>
      <c r="G61" s="730"/>
      <c r="H61" s="730"/>
      <c r="I61" s="730"/>
      <c r="J61" s="730"/>
      <c r="K61" s="730"/>
      <c r="L61" s="730"/>
      <c r="M61" s="731"/>
      <c r="N61" s="73">
        <f>ROUND(SUM(N57:N60),2)</f>
        <v>10520.89</v>
      </c>
      <c r="O61" s="69"/>
    </row>
    <row r="62" spans="1:28" ht="15.75" thickBot="1">
      <c r="A62" s="15"/>
      <c r="B62" s="55"/>
      <c r="C62" s="23"/>
      <c r="D62" s="23"/>
      <c r="E62" s="23"/>
      <c r="F62" s="23"/>
      <c r="G62" s="23"/>
      <c r="H62" s="23"/>
      <c r="I62" s="23"/>
      <c r="J62" s="23"/>
      <c r="K62" s="23"/>
      <c r="L62" s="23"/>
      <c r="M62" s="23"/>
      <c r="N62" s="56"/>
      <c r="O62" s="17"/>
    </row>
    <row r="63" spans="1:28" ht="15.75" thickBot="1">
      <c r="A63" s="15"/>
      <c r="B63" s="764" t="s">
        <v>107</v>
      </c>
      <c r="C63" s="765"/>
      <c r="D63" s="765"/>
      <c r="E63" s="765"/>
      <c r="F63" s="765"/>
      <c r="G63" s="765"/>
      <c r="H63" s="765"/>
      <c r="I63" s="765"/>
      <c r="J63" s="765"/>
      <c r="K63" s="765"/>
      <c r="L63" s="765"/>
      <c r="M63" s="766"/>
      <c r="N63" s="106">
        <f>N33+N45+N52+N61</f>
        <v>449827.57</v>
      </c>
      <c r="O63" s="107"/>
      <c r="S63" s="102"/>
    </row>
    <row r="64" spans="1:28">
      <c r="A64" s="15"/>
      <c r="B64" s="698" t="s">
        <v>108</v>
      </c>
      <c r="C64" s="699"/>
      <c r="D64" s="699"/>
      <c r="E64" s="699"/>
      <c r="F64" s="699"/>
      <c r="G64" s="699"/>
      <c r="H64" s="699"/>
      <c r="I64" s="699"/>
      <c r="J64" s="699"/>
      <c r="K64" s="699"/>
      <c r="L64" s="699"/>
      <c r="M64" s="699"/>
      <c r="N64" s="700"/>
      <c r="O64" s="62"/>
    </row>
    <row r="65" spans="1:19">
      <c r="A65" s="15"/>
      <c r="B65" s="701"/>
      <c r="C65" s="702"/>
      <c r="D65" s="702"/>
      <c r="E65" s="702"/>
      <c r="F65" s="702"/>
      <c r="G65" s="702"/>
      <c r="H65" s="702"/>
      <c r="I65" s="702"/>
      <c r="J65" s="702"/>
      <c r="K65" s="702"/>
      <c r="L65" s="702"/>
      <c r="M65" s="702"/>
      <c r="N65" s="703"/>
      <c r="O65" s="62"/>
    </row>
    <row r="66" spans="1:19" ht="15.75" thickBot="1">
      <c r="A66" s="15"/>
      <c r="B66" s="704"/>
      <c r="C66" s="705"/>
      <c r="D66" s="705"/>
      <c r="E66" s="705"/>
      <c r="F66" s="705"/>
      <c r="G66" s="705"/>
      <c r="H66" s="705"/>
      <c r="I66" s="705"/>
      <c r="J66" s="705"/>
      <c r="K66" s="705"/>
      <c r="L66" s="705"/>
      <c r="M66" s="705"/>
      <c r="N66" s="706"/>
      <c r="O66" s="62"/>
    </row>
    <row r="67" spans="1:19" ht="15.75" thickBot="1">
      <c r="A67" s="15"/>
      <c r="B67" s="707" t="s">
        <v>109</v>
      </c>
      <c r="C67" s="748"/>
      <c r="D67" s="748"/>
      <c r="E67" s="748"/>
      <c r="F67" s="748"/>
      <c r="G67" s="748"/>
      <c r="H67" s="748"/>
      <c r="I67" s="84"/>
      <c r="J67" s="94"/>
      <c r="K67" s="93" t="s">
        <v>110</v>
      </c>
      <c r="L67" s="756" t="s">
        <v>111</v>
      </c>
      <c r="M67" s="757"/>
      <c r="N67" s="95"/>
      <c r="O67" s="96"/>
    </row>
    <row r="68" spans="1:19" ht="15.75" thickBot="1">
      <c r="A68" s="15"/>
      <c r="B68" s="714" t="s">
        <v>112</v>
      </c>
      <c r="C68" s="715"/>
      <c r="D68" s="715"/>
      <c r="E68" s="715"/>
      <c r="F68" s="715"/>
      <c r="G68" s="715"/>
      <c r="H68" s="715"/>
      <c r="I68" s="108"/>
      <c r="J68" s="109"/>
      <c r="K68" s="110">
        <v>0.23</v>
      </c>
      <c r="L68" s="760"/>
      <c r="M68" s="761"/>
      <c r="N68" s="111">
        <f>$N$63*K68</f>
        <v>103460.34110000001</v>
      </c>
      <c r="O68" s="112"/>
    </row>
    <row r="69" spans="1:19" ht="15.75" thickBot="1">
      <c r="A69" s="15"/>
      <c r="B69" s="113" t="s">
        <v>113</v>
      </c>
      <c r="C69" s="114"/>
      <c r="D69" s="114"/>
      <c r="E69" s="114"/>
      <c r="F69" s="114"/>
      <c r="G69" s="114"/>
      <c r="H69" s="114"/>
      <c r="I69" s="108"/>
      <c r="J69" s="109"/>
      <c r="K69" s="110">
        <v>0.02</v>
      </c>
      <c r="L69" s="760"/>
      <c r="M69" s="761"/>
      <c r="N69" s="111">
        <f>$N$63*K69</f>
        <v>8996.5514000000003</v>
      </c>
      <c r="O69" s="112"/>
    </row>
    <row r="70" spans="1:19" ht="15.75" thickBot="1">
      <c r="A70" s="15"/>
      <c r="B70" s="47" t="s">
        <v>114</v>
      </c>
      <c r="C70" s="48"/>
      <c r="D70" s="48"/>
      <c r="E70" s="48"/>
      <c r="F70" s="48"/>
      <c r="G70" s="48"/>
      <c r="H70" s="48"/>
      <c r="I70" s="115"/>
      <c r="J70" s="116"/>
      <c r="K70" s="110">
        <v>0.05</v>
      </c>
      <c r="L70" s="776"/>
      <c r="M70" s="777"/>
      <c r="N70" s="111">
        <f>$N$63*K70</f>
        <v>22491.378500000003</v>
      </c>
      <c r="O70" s="112"/>
    </row>
    <row r="71" spans="1:19" ht="15.75" thickBot="1">
      <c r="A71" s="15"/>
      <c r="B71" s="729" t="s">
        <v>96</v>
      </c>
      <c r="C71" s="730"/>
      <c r="D71" s="730"/>
      <c r="E71" s="730"/>
      <c r="F71" s="730"/>
      <c r="G71" s="730"/>
      <c r="H71" s="730"/>
      <c r="I71" s="730"/>
      <c r="J71" s="730"/>
      <c r="K71" s="730"/>
      <c r="L71" s="730"/>
      <c r="M71" s="731"/>
      <c r="N71" s="111">
        <f>ROUND(SUM(N68:N70),2)</f>
        <v>134948.26999999999</v>
      </c>
      <c r="O71" s="117"/>
    </row>
    <row r="72" spans="1:19" ht="15.75" thickBot="1">
      <c r="A72" s="15"/>
      <c r="B72" s="55"/>
      <c r="C72" s="23"/>
      <c r="D72" s="23"/>
      <c r="E72" s="23"/>
      <c r="F72" s="23"/>
      <c r="G72" s="23"/>
      <c r="H72" s="23"/>
      <c r="I72" s="23"/>
      <c r="J72" s="23"/>
      <c r="K72" s="23"/>
      <c r="L72" s="23"/>
      <c r="M72" s="23"/>
      <c r="N72" s="56"/>
      <c r="O72" s="17"/>
    </row>
    <row r="73" spans="1:19" ht="15.75" thickBot="1">
      <c r="A73" s="15"/>
      <c r="B73" s="764" t="s">
        <v>115</v>
      </c>
      <c r="C73" s="765"/>
      <c r="D73" s="765"/>
      <c r="E73" s="765"/>
      <c r="F73" s="765"/>
      <c r="G73" s="765"/>
      <c r="H73" s="765"/>
      <c r="I73" s="765"/>
      <c r="J73" s="765"/>
      <c r="K73" s="765"/>
      <c r="L73" s="765"/>
      <c r="M73" s="766"/>
      <c r="N73" s="118">
        <f>ROUND(N63+N71,2)</f>
        <v>584775.84</v>
      </c>
      <c r="O73" s="117"/>
      <c r="S73" s="102"/>
    </row>
    <row r="74" spans="1:19">
      <c r="A74" s="15"/>
      <c r="B74" s="51"/>
      <c r="C74" s="52"/>
      <c r="D74" s="52"/>
      <c r="E74" s="52"/>
      <c r="F74" s="52"/>
      <c r="G74" s="52"/>
      <c r="H74" s="52"/>
      <c r="I74" s="52"/>
      <c r="J74" s="52"/>
      <c r="K74" s="52"/>
      <c r="L74" s="52"/>
      <c r="M74" s="52"/>
      <c r="N74" s="53"/>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23"/>
      <c r="H76" s="23"/>
      <c r="I76" s="23"/>
      <c r="J76" s="23"/>
      <c r="K76" s="23"/>
      <c r="L76" s="23"/>
      <c r="M76" s="23"/>
      <c r="N76" s="56"/>
      <c r="O76" s="17"/>
    </row>
    <row r="77" spans="1:19">
      <c r="A77" s="15"/>
      <c r="B77" s="55"/>
      <c r="C77" s="23"/>
      <c r="D77" s="23"/>
      <c r="E77" s="23"/>
      <c r="F77" s="23"/>
      <c r="G77" s="119" t="s">
        <v>116</v>
      </c>
      <c r="H77" s="119"/>
      <c r="I77" s="119"/>
      <c r="J77" s="119"/>
      <c r="K77" s="23"/>
      <c r="L77" s="23"/>
      <c r="M77" s="23"/>
      <c r="N77" s="56"/>
      <c r="O77" s="17"/>
    </row>
    <row r="78" spans="1:19">
      <c r="A78" s="15"/>
      <c r="B78" s="55"/>
      <c r="C78" s="23"/>
      <c r="D78" s="23"/>
      <c r="E78" s="23"/>
      <c r="F78" s="23"/>
      <c r="G78" s="119" t="s">
        <v>207</v>
      </c>
      <c r="H78" s="23"/>
      <c r="I78" s="23"/>
      <c r="J78" s="23"/>
      <c r="K78" s="23"/>
      <c r="L78" s="23"/>
      <c r="M78" s="23"/>
      <c r="N78" s="56"/>
      <c r="O78" s="120"/>
    </row>
    <row r="79" spans="1:19">
      <c r="A79" s="15"/>
      <c r="B79" s="55"/>
      <c r="C79" s="23"/>
      <c r="D79" s="23"/>
      <c r="E79" s="23"/>
      <c r="F79" s="23"/>
      <c r="G79" s="119" t="s">
        <v>208</v>
      </c>
      <c r="H79" s="23"/>
      <c r="I79" s="23"/>
      <c r="J79" s="23"/>
      <c r="K79" s="23"/>
      <c r="L79" s="23"/>
      <c r="M79" s="23"/>
      <c r="N79" s="56"/>
      <c r="O79" s="120"/>
    </row>
    <row r="80" spans="1:19">
      <c r="A80" s="15"/>
      <c r="B80" s="37"/>
      <c r="C80" s="121"/>
      <c r="D80" s="121"/>
      <c r="E80" s="121"/>
      <c r="F80" s="121"/>
      <c r="G80" s="119" t="s">
        <v>118</v>
      </c>
      <c r="H80" s="121"/>
      <c r="I80" s="121"/>
      <c r="J80" s="121"/>
      <c r="K80" s="121"/>
      <c r="L80" s="121"/>
      <c r="M80" s="121"/>
      <c r="N80" s="122"/>
      <c r="O80" s="123"/>
    </row>
    <row r="81" spans="1:15">
      <c r="A81" s="15"/>
      <c r="B81" s="55"/>
      <c r="C81" s="23"/>
      <c r="D81" s="23"/>
      <c r="E81" s="23"/>
      <c r="F81" s="23"/>
      <c r="G81" s="23" t="s">
        <v>119</v>
      </c>
      <c r="H81" s="23"/>
      <c r="I81" s="23"/>
      <c r="J81" s="23"/>
      <c r="K81" s="23"/>
      <c r="L81" s="23"/>
      <c r="M81" s="23"/>
      <c r="N81" s="56"/>
      <c r="O81" s="17"/>
    </row>
    <row r="82" spans="1:15">
      <c r="A82" s="15"/>
      <c r="B82" s="124" t="s">
        <v>120</v>
      </c>
      <c r="C82" s="66"/>
      <c r="D82" s="66"/>
      <c r="E82" s="66"/>
      <c r="F82" s="66"/>
      <c r="G82" s="66"/>
      <c r="H82" s="66"/>
      <c r="I82" s="66"/>
      <c r="J82" s="66"/>
      <c r="K82" s="66"/>
      <c r="L82" s="66"/>
      <c r="M82" s="66"/>
      <c r="N82" s="125"/>
      <c r="O82" s="17"/>
    </row>
    <row r="83" spans="1:15">
      <c r="A83" s="15"/>
      <c r="B83" s="778"/>
      <c r="C83" s="779"/>
      <c r="D83" s="779"/>
      <c r="E83" s="779"/>
      <c r="F83" s="779"/>
      <c r="G83" s="779"/>
      <c r="H83" s="779"/>
      <c r="I83" s="779"/>
      <c r="J83" s="779"/>
      <c r="K83" s="779"/>
      <c r="L83" s="779"/>
      <c r="M83" s="779"/>
      <c r="N83" s="780"/>
      <c r="O83" s="123"/>
    </row>
    <row r="84" spans="1:15">
      <c r="A84" s="15"/>
      <c r="B84" s="778"/>
      <c r="C84" s="779"/>
      <c r="D84" s="779"/>
      <c r="E84" s="779"/>
      <c r="F84" s="779"/>
      <c r="G84" s="779"/>
      <c r="H84" s="779"/>
      <c r="I84" s="779"/>
      <c r="J84" s="779"/>
      <c r="K84" s="779"/>
      <c r="L84" s="779"/>
      <c r="M84" s="779"/>
      <c r="N84" s="780"/>
      <c r="O84" s="123"/>
    </row>
    <row r="85" spans="1:15">
      <c r="A85" s="15"/>
      <c r="B85" s="37"/>
      <c r="C85" s="121"/>
      <c r="D85" s="121"/>
      <c r="E85" s="121"/>
      <c r="F85" s="121"/>
      <c r="G85" s="121"/>
      <c r="H85" s="121"/>
      <c r="I85" s="121"/>
      <c r="J85" s="121"/>
      <c r="K85" s="121"/>
      <c r="L85" s="121"/>
      <c r="M85" s="121"/>
      <c r="N85" s="122"/>
      <c r="O85" s="123"/>
    </row>
    <row r="86" spans="1:15">
      <c r="A86" s="15"/>
      <c r="B86" s="126" t="s">
        <v>121</v>
      </c>
      <c r="C86" s="121"/>
      <c r="D86" s="121"/>
      <c r="E86" s="121"/>
      <c r="F86" s="121"/>
      <c r="G86" s="121"/>
      <c r="H86" s="121"/>
      <c r="I86" s="121"/>
      <c r="J86" s="121"/>
      <c r="K86" s="121"/>
      <c r="L86" s="121"/>
      <c r="M86" s="121"/>
      <c r="N86" s="122"/>
      <c r="O86" s="123"/>
    </row>
    <row r="87" spans="1:15">
      <c r="A87" s="15"/>
      <c r="B87" s="767" t="s">
        <v>122</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767" t="s">
        <v>123</v>
      </c>
      <c r="C89" s="768"/>
      <c r="D89" s="768"/>
      <c r="E89" s="768"/>
      <c r="F89" s="768"/>
      <c r="G89" s="768"/>
      <c r="H89" s="768"/>
      <c r="I89" s="768"/>
      <c r="J89" s="768"/>
      <c r="K89" s="768"/>
      <c r="L89" s="768"/>
      <c r="M89" s="768"/>
      <c r="N89" s="769"/>
      <c r="O89" s="127"/>
    </row>
    <row r="90" spans="1:15">
      <c r="A90" s="15"/>
      <c r="B90" s="767"/>
      <c r="C90" s="768"/>
      <c r="D90" s="768"/>
      <c r="E90" s="768"/>
      <c r="F90" s="768"/>
      <c r="G90" s="768"/>
      <c r="H90" s="768"/>
      <c r="I90" s="768"/>
      <c r="J90" s="768"/>
      <c r="K90" s="768"/>
      <c r="L90" s="768"/>
      <c r="M90" s="768"/>
      <c r="N90" s="769"/>
      <c r="O90" s="127"/>
    </row>
    <row r="91" spans="1:15">
      <c r="A91" s="15"/>
      <c r="B91" s="37"/>
      <c r="C91" s="121"/>
      <c r="D91" s="121"/>
      <c r="E91" s="121"/>
      <c r="F91" s="121"/>
      <c r="G91" s="121"/>
      <c r="H91" s="121"/>
      <c r="I91" s="121"/>
      <c r="J91" s="121"/>
      <c r="K91" s="121"/>
      <c r="L91" s="121"/>
      <c r="M91" s="121"/>
      <c r="N91" s="122"/>
      <c r="O91" s="123"/>
    </row>
    <row r="92" spans="1:15">
      <c r="A92" s="15"/>
      <c r="B92" s="55"/>
      <c r="C92" s="23"/>
      <c r="D92" s="23"/>
      <c r="E92" s="23"/>
      <c r="F92" s="23"/>
      <c r="G92" s="119" t="s">
        <v>116</v>
      </c>
      <c r="H92" s="23"/>
      <c r="I92" s="23"/>
      <c r="J92" s="23"/>
      <c r="K92" s="23"/>
      <c r="L92" s="23"/>
      <c r="M92" s="23"/>
      <c r="N92" s="56"/>
      <c r="O92" s="17"/>
    </row>
    <row r="93" spans="1:15">
      <c r="A93" s="15"/>
      <c r="B93" s="55"/>
      <c r="C93" s="23"/>
      <c r="D93" s="23"/>
      <c r="E93" s="23"/>
      <c r="F93" s="23"/>
      <c r="G93" s="23" t="s">
        <v>117</v>
      </c>
      <c r="H93" s="114"/>
      <c r="I93" s="114"/>
      <c r="J93" s="114"/>
      <c r="K93" s="23"/>
      <c r="L93" s="23"/>
      <c r="M93" s="23"/>
      <c r="N93" s="56"/>
      <c r="O93" s="17"/>
    </row>
    <row r="94" spans="1:15">
      <c r="A94" s="15"/>
      <c r="B94" s="55"/>
      <c r="C94" s="23"/>
      <c r="D94" s="23"/>
      <c r="E94" s="23"/>
      <c r="F94" s="23"/>
      <c r="G94" s="23" t="s">
        <v>124</v>
      </c>
      <c r="H94" s="128"/>
      <c r="I94" s="128"/>
      <c r="J94" s="128"/>
      <c r="K94" s="23"/>
      <c r="L94" s="23"/>
      <c r="M94" s="23"/>
      <c r="N94" s="56"/>
      <c r="O94" s="17"/>
    </row>
    <row r="95" spans="1:15">
      <c r="A95" s="15"/>
      <c r="B95" s="129"/>
      <c r="C95" s="121"/>
      <c r="D95" s="121"/>
      <c r="E95" s="121"/>
      <c r="F95" s="121"/>
      <c r="G95" s="23" t="s">
        <v>118</v>
      </c>
      <c r="H95" s="23"/>
      <c r="I95" s="23"/>
      <c r="J95" s="23"/>
      <c r="K95" s="121"/>
      <c r="L95" s="121"/>
      <c r="M95" s="121"/>
      <c r="N95" s="122"/>
      <c r="O95" s="123"/>
    </row>
    <row r="96" spans="1:15" ht="15.75">
      <c r="A96" s="15"/>
      <c r="B96" s="129"/>
      <c r="C96" s="128"/>
      <c r="D96" s="128"/>
      <c r="E96" s="23"/>
      <c r="F96" s="23"/>
      <c r="G96" s="23"/>
      <c r="H96" s="23"/>
      <c r="I96" s="23"/>
      <c r="J96" s="770"/>
      <c r="K96" s="770"/>
      <c r="L96" s="770"/>
      <c r="M96" s="770"/>
      <c r="N96" s="771"/>
      <c r="O96" s="130"/>
    </row>
    <row r="97" spans="1:15" ht="16.5" thickBot="1">
      <c r="A97" s="15"/>
      <c r="B97" s="774"/>
      <c r="C97" s="775"/>
      <c r="D97" s="775"/>
      <c r="E97" s="89"/>
      <c r="F97" s="89"/>
      <c r="G97" s="89"/>
      <c r="H97" s="89"/>
      <c r="I97" s="89"/>
      <c r="J97" s="772"/>
      <c r="K97" s="772"/>
      <c r="L97" s="772"/>
      <c r="M97" s="772"/>
      <c r="N97" s="773"/>
      <c r="O97" s="130"/>
    </row>
    <row r="98" spans="1:15" ht="15.75" thickBot="1">
      <c r="A98" s="131"/>
      <c r="B98" s="132"/>
      <c r="C98" s="132"/>
      <c r="D98" s="132"/>
      <c r="E98" s="132"/>
      <c r="F98" s="132"/>
      <c r="G98" s="132"/>
      <c r="H98" s="132"/>
      <c r="I98" s="132"/>
      <c r="J98" s="132"/>
      <c r="K98" s="132"/>
      <c r="L98" s="132"/>
      <c r="M98" s="132"/>
      <c r="N98" s="132"/>
      <c r="O98" s="133"/>
    </row>
    <row r="99" spans="1:15" ht="15.75" thickTop="1"/>
  </sheetData>
  <mergeCells count="98">
    <mergeCell ref="B87:N88"/>
    <mergeCell ref="B89:N90"/>
    <mergeCell ref="J96:N97"/>
    <mergeCell ref="B97:D97"/>
    <mergeCell ref="B42:I42"/>
    <mergeCell ref="L42:M42"/>
    <mergeCell ref="L69:M69"/>
    <mergeCell ref="L70:M70"/>
    <mergeCell ref="B71:M71"/>
    <mergeCell ref="B73:M73"/>
    <mergeCell ref="B83:N83"/>
    <mergeCell ref="B84:N84"/>
    <mergeCell ref="B61:M61"/>
    <mergeCell ref="B63:M63"/>
    <mergeCell ref="B64:N66"/>
    <mergeCell ref="B67:H67"/>
    <mergeCell ref="L67:M67"/>
    <mergeCell ref="B68:H68"/>
    <mergeCell ref="L68:M68"/>
    <mergeCell ref="Y58:Y60"/>
    <mergeCell ref="AB58:AB60"/>
    <mergeCell ref="B59:H59"/>
    <mergeCell ref="L59:M59"/>
    <mergeCell ref="B60:H60"/>
    <mergeCell ref="L60:M60"/>
    <mergeCell ref="B56:H56"/>
    <mergeCell ref="L56:M56"/>
    <mergeCell ref="B57:H57"/>
    <mergeCell ref="L57:M57"/>
    <mergeCell ref="B58:H58"/>
    <mergeCell ref="L58:M58"/>
    <mergeCell ref="B53:N55"/>
    <mergeCell ref="B44:I44"/>
    <mergeCell ref="L44:M44"/>
    <mergeCell ref="B45:M45"/>
    <mergeCell ref="B46:N48"/>
    <mergeCell ref="B49:H49"/>
    <mergeCell ref="L49:M49"/>
    <mergeCell ref="B50:H50"/>
    <mergeCell ref="L50:M50"/>
    <mergeCell ref="B51:H51"/>
    <mergeCell ref="L51:M51"/>
    <mergeCell ref="B52:M52"/>
    <mergeCell ref="B40:I40"/>
    <mergeCell ref="L40:M40"/>
    <mergeCell ref="B41:I41"/>
    <mergeCell ref="L41:M41"/>
    <mergeCell ref="B43:I43"/>
    <mergeCell ref="L43:M43"/>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B98"/>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403</v>
      </c>
      <c r="C25" s="783" t="s">
        <v>423</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45591</v>
      </c>
      <c r="L30" s="718">
        <v>0.05</v>
      </c>
      <c r="M30" s="719"/>
      <c r="N30" s="68">
        <f>K30*L30</f>
        <v>2279.5500000000002</v>
      </c>
      <c r="O30" s="69"/>
      <c r="P30" s="173" t="s">
        <v>287</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2279.5500000000002</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190</v>
      </c>
      <c r="C38" s="737"/>
      <c r="D38" s="737"/>
      <c r="E38" s="737"/>
      <c r="F38" s="737"/>
      <c r="G38" s="737"/>
      <c r="H38" s="737"/>
      <c r="I38" s="738"/>
      <c r="J38" s="171" t="s">
        <v>9</v>
      </c>
      <c r="K38" s="172">
        <v>1</v>
      </c>
      <c r="L38" s="739">
        <f>'Listadio de Materiales'!C38</f>
        <v>18610.41</v>
      </c>
      <c r="M38" s="740"/>
      <c r="N38" s="163">
        <f>L38*K38</f>
        <v>18610.41</v>
      </c>
      <c r="O38" s="69"/>
    </row>
    <row r="39" spans="1:15" ht="15.75" thickBot="1">
      <c r="A39" s="15"/>
      <c r="B39" s="714" t="s">
        <v>192</v>
      </c>
      <c r="C39" s="715"/>
      <c r="D39" s="715"/>
      <c r="E39" s="715"/>
      <c r="F39" s="715"/>
      <c r="G39" s="715"/>
      <c r="H39" s="715"/>
      <c r="I39" s="716"/>
      <c r="J39" s="171" t="s">
        <v>9</v>
      </c>
      <c r="K39" s="172">
        <v>1</v>
      </c>
      <c r="L39" s="741">
        <f>'Listadio de Materiales'!C40</f>
        <v>29430.799999999999</v>
      </c>
      <c r="M39" s="742"/>
      <c r="N39" s="163">
        <f t="shared" ref="N39:N41" si="0">L39*K39</f>
        <v>29430.799999999999</v>
      </c>
      <c r="O39" s="69"/>
    </row>
    <row r="40" spans="1:15" ht="15.75" thickBot="1">
      <c r="A40" s="15"/>
      <c r="B40" s="784" t="s">
        <v>283</v>
      </c>
      <c r="C40" s="785"/>
      <c r="D40" s="785"/>
      <c r="E40" s="785"/>
      <c r="F40" s="785"/>
      <c r="G40" s="785"/>
      <c r="H40" s="785"/>
      <c r="I40" s="786"/>
      <c r="J40" s="171" t="s">
        <v>7</v>
      </c>
      <c r="K40" s="172">
        <v>1</v>
      </c>
      <c r="L40" s="741">
        <f>'Listadio de Materiales'!C39</f>
        <v>23895.646666666667</v>
      </c>
      <c r="M40" s="742"/>
      <c r="N40" s="163">
        <f t="shared" si="0"/>
        <v>23895.646666666667</v>
      </c>
      <c r="O40" s="69"/>
    </row>
    <row r="41" spans="1:15" ht="15.75" thickBot="1">
      <c r="A41" s="15"/>
      <c r="B41" s="736" t="s">
        <v>285</v>
      </c>
      <c r="C41" s="737"/>
      <c r="D41" s="737"/>
      <c r="E41" s="737"/>
      <c r="F41" s="737"/>
      <c r="G41" s="737"/>
      <c r="H41" s="737"/>
      <c r="I41" s="738"/>
      <c r="J41" s="171" t="s">
        <v>7</v>
      </c>
      <c r="K41" s="172">
        <v>6</v>
      </c>
      <c r="L41" s="739">
        <f>'Listadio de Materiales'!C41</f>
        <v>3250</v>
      </c>
      <c r="M41" s="740"/>
      <c r="N41" s="163">
        <f t="shared" si="0"/>
        <v>19500</v>
      </c>
      <c r="O41" s="69"/>
    </row>
    <row r="42" spans="1:15" ht="15.75" thickBot="1">
      <c r="A42" s="15"/>
      <c r="B42" s="714"/>
      <c r="C42" s="715"/>
      <c r="D42" s="715"/>
      <c r="E42" s="715"/>
      <c r="F42" s="715"/>
      <c r="G42" s="715"/>
      <c r="H42" s="715"/>
      <c r="I42" s="716"/>
      <c r="J42" s="171"/>
      <c r="K42" s="172"/>
      <c r="L42" s="741"/>
      <c r="M42" s="742"/>
      <c r="N42" s="163"/>
      <c r="O42" s="69"/>
    </row>
    <row r="43" spans="1:15" ht="15.75" thickBot="1">
      <c r="A43" s="15"/>
      <c r="B43" s="743"/>
      <c r="C43" s="744"/>
      <c r="D43" s="744"/>
      <c r="E43" s="744"/>
      <c r="F43" s="744"/>
      <c r="G43" s="744"/>
      <c r="H43" s="744"/>
      <c r="I43" s="745"/>
      <c r="J43" s="81"/>
      <c r="K43" s="82"/>
      <c r="L43" s="741"/>
      <c r="M43" s="742"/>
      <c r="N43" s="163"/>
      <c r="O43" s="69"/>
    </row>
    <row r="44" spans="1:15" ht="15.75" thickBot="1">
      <c r="A44" s="15"/>
      <c r="B44" s="746" t="s">
        <v>96</v>
      </c>
      <c r="C44" s="747"/>
      <c r="D44" s="747"/>
      <c r="E44" s="747"/>
      <c r="F44" s="747"/>
      <c r="G44" s="747"/>
      <c r="H44" s="747"/>
      <c r="I44" s="747"/>
      <c r="J44" s="730"/>
      <c r="K44" s="730"/>
      <c r="L44" s="730"/>
      <c r="M44" s="731"/>
      <c r="N44" s="83">
        <f>ROUND(SUM(N38:N43),2)</f>
        <v>91436.86</v>
      </c>
      <c r="O44" s="69"/>
    </row>
    <row r="45" spans="1:15">
      <c r="A45" s="15"/>
      <c r="B45" s="698" t="s">
        <v>99</v>
      </c>
      <c r="C45" s="699"/>
      <c r="D45" s="699"/>
      <c r="E45" s="699"/>
      <c r="F45" s="699"/>
      <c r="G45" s="699"/>
      <c r="H45" s="699"/>
      <c r="I45" s="699"/>
      <c r="J45" s="699"/>
      <c r="K45" s="699"/>
      <c r="L45" s="699"/>
      <c r="M45" s="699"/>
      <c r="N45" s="700"/>
      <c r="O45" s="62"/>
    </row>
    <row r="46" spans="1:15">
      <c r="A46" s="15"/>
      <c r="B46" s="701"/>
      <c r="C46" s="702"/>
      <c r="D46" s="702"/>
      <c r="E46" s="702"/>
      <c r="F46" s="702"/>
      <c r="G46" s="702"/>
      <c r="H46" s="702"/>
      <c r="I46" s="702"/>
      <c r="J46" s="702"/>
      <c r="K46" s="702"/>
      <c r="L46" s="702"/>
      <c r="M46" s="702"/>
      <c r="N46" s="703"/>
      <c r="O46" s="62"/>
    </row>
    <row r="47" spans="1:15" ht="15.75" thickBot="1">
      <c r="A47" s="15"/>
      <c r="B47" s="704"/>
      <c r="C47" s="705"/>
      <c r="D47" s="705"/>
      <c r="E47" s="705"/>
      <c r="F47" s="705"/>
      <c r="G47" s="705"/>
      <c r="H47" s="705"/>
      <c r="I47" s="705"/>
      <c r="J47" s="705"/>
      <c r="K47" s="705"/>
      <c r="L47" s="705"/>
      <c r="M47" s="705"/>
      <c r="N47" s="706"/>
      <c r="O47" s="62"/>
    </row>
    <row r="48" spans="1:15" ht="18" thickBot="1">
      <c r="A48" s="15"/>
      <c r="B48" s="707" t="s">
        <v>100</v>
      </c>
      <c r="C48" s="748"/>
      <c r="D48" s="748"/>
      <c r="E48" s="748"/>
      <c r="F48" s="748"/>
      <c r="G48" s="748"/>
      <c r="H48" s="748"/>
      <c r="I48" s="63" t="s">
        <v>101</v>
      </c>
      <c r="J48" s="84" t="s">
        <v>102</v>
      </c>
      <c r="K48" s="85" t="s">
        <v>103</v>
      </c>
      <c r="L48" s="710" t="s">
        <v>104</v>
      </c>
      <c r="M48" s="713"/>
      <c r="N48" s="64" t="s">
        <v>95</v>
      </c>
      <c r="O48" s="65"/>
    </row>
    <row r="49" spans="1:28">
      <c r="A49" s="15"/>
      <c r="B49" s="749"/>
      <c r="C49" s="750"/>
      <c r="D49" s="750"/>
      <c r="E49" s="750"/>
      <c r="F49" s="750"/>
      <c r="G49" s="750"/>
      <c r="H49" s="751"/>
      <c r="I49" s="86"/>
      <c r="J49" s="87"/>
      <c r="K49" s="86"/>
      <c r="L49" s="752"/>
      <c r="M49" s="753"/>
      <c r="N49" s="163">
        <f>L49*K49</f>
        <v>0</v>
      </c>
      <c r="O49" s="69"/>
    </row>
    <row r="50" spans="1:28" ht="15.75" thickBot="1">
      <c r="A50" s="15"/>
      <c r="B50" s="723"/>
      <c r="C50" s="724"/>
      <c r="D50" s="724"/>
      <c r="E50" s="724"/>
      <c r="F50" s="724"/>
      <c r="G50" s="724"/>
      <c r="H50" s="724"/>
      <c r="I50" s="88"/>
      <c r="J50" s="89"/>
      <c r="K50" s="88"/>
      <c r="L50" s="754"/>
      <c r="M50" s="755"/>
      <c r="N50" s="90"/>
      <c r="O50" s="69"/>
    </row>
    <row r="51" spans="1:28" ht="15.75" thickBot="1">
      <c r="A51" s="15"/>
      <c r="B51" s="729" t="s">
        <v>96</v>
      </c>
      <c r="C51" s="730"/>
      <c r="D51" s="730"/>
      <c r="E51" s="730"/>
      <c r="F51" s="730"/>
      <c r="G51" s="730"/>
      <c r="H51" s="730"/>
      <c r="I51" s="730"/>
      <c r="J51" s="730"/>
      <c r="K51" s="730"/>
      <c r="L51" s="730"/>
      <c r="M51" s="731"/>
      <c r="N51" s="73">
        <f>SUM(N49:N50)</f>
        <v>0</v>
      </c>
      <c r="O51" s="74"/>
    </row>
    <row r="52" spans="1:28">
      <c r="A52" s="15"/>
      <c r="B52" s="698" t="s">
        <v>105</v>
      </c>
      <c r="C52" s="699"/>
      <c r="D52" s="699"/>
      <c r="E52" s="699"/>
      <c r="F52" s="699"/>
      <c r="G52" s="699"/>
      <c r="H52" s="699"/>
      <c r="I52" s="699"/>
      <c r="J52" s="699"/>
      <c r="K52" s="699"/>
      <c r="L52" s="699"/>
      <c r="M52" s="699"/>
      <c r="N52" s="700"/>
      <c r="O52" s="62"/>
    </row>
    <row r="53" spans="1:28">
      <c r="A53" s="15"/>
      <c r="B53" s="701"/>
      <c r="C53" s="702"/>
      <c r="D53" s="702"/>
      <c r="E53" s="702"/>
      <c r="F53" s="702"/>
      <c r="G53" s="702"/>
      <c r="H53" s="702"/>
      <c r="I53" s="702"/>
      <c r="J53" s="702"/>
      <c r="K53" s="702"/>
      <c r="L53" s="702"/>
      <c r="M53" s="702"/>
      <c r="N53" s="703"/>
      <c r="O53" s="62"/>
    </row>
    <row r="54" spans="1:28" ht="15.75" thickBot="1">
      <c r="A54" s="15"/>
      <c r="B54" s="704"/>
      <c r="C54" s="705"/>
      <c r="D54" s="705"/>
      <c r="E54" s="705"/>
      <c r="F54" s="705"/>
      <c r="G54" s="705"/>
      <c r="H54" s="705"/>
      <c r="I54" s="705"/>
      <c r="J54" s="705"/>
      <c r="K54" s="705"/>
      <c r="L54" s="705"/>
      <c r="M54" s="705"/>
      <c r="N54" s="706"/>
      <c r="O54" s="62"/>
      <c r="T54" s="91"/>
    </row>
    <row r="55" spans="1:28">
      <c r="A55" s="15"/>
      <c r="B55" s="707" t="s">
        <v>106</v>
      </c>
      <c r="C55" s="748"/>
      <c r="D55" s="748"/>
      <c r="E55" s="748"/>
      <c r="F55" s="748"/>
      <c r="G55" s="748"/>
      <c r="H55" s="748"/>
      <c r="I55" s="63"/>
      <c r="J55" s="92" t="s">
        <v>202</v>
      </c>
      <c r="K55" s="93" t="s">
        <v>203</v>
      </c>
      <c r="L55" s="756" t="s">
        <v>204</v>
      </c>
      <c r="M55" s="757"/>
      <c r="N55" s="95" t="s">
        <v>205</v>
      </c>
      <c r="O55" s="96"/>
    </row>
    <row r="56" spans="1:28">
      <c r="A56" s="15"/>
      <c r="B56" s="720" t="s">
        <v>201</v>
      </c>
      <c r="C56" s="721"/>
      <c r="D56" s="721"/>
      <c r="E56" s="721"/>
      <c r="F56" s="721"/>
      <c r="G56" s="721"/>
      <c r="H56" s="722"/>
      <c r="I56" s="97"/>
      <c r="J56" s="98" t="s">
        <v>206</v>
      </c>
      <c r="K56" s="99">
        <v>35069.629999999997</v>
      </c>
      <c r="L56" s="758">
        <v>1.3</v>
      </c>
      <c r="M56" s="759"/>
      <c r="N56" s="100">
        <f>K56*L56</f>
        <v>45590.519</v>
      </c>
      <c r="O56" s="173"/>
      <c r="R56" s="102"/>
    </row>
    <row r="57" spans="1:28" ht="14.45" customHeight="1">
      <c r="A57" s="15"/>
      <c r="B57" s="720"/>
      <c r="C57" s="721"/>
      <c r="D57" s="721"/>
      <c r="E57" s="721"/>
      <c r="F57" s="721"/>
      <c r="G57" s="721"/>
      <c r="H57" s="722"/>
      <c r="I57" s="97"/>
      <c r="J57" s="98"/>
      <c r="K57" s="99"/>
      <c r="L57" s="758"/>
      <c r="M57" s="759"/>
      <c r="N57" s="100">
        <f>K57*L57</f>
        <v>0</v>
      </c>
      <c r="O57" s="101"/>
      <c r="Y57" s="762"/>
      <c r="Z57" s="104"/>
      <c r="AA57" s="105"/>
      <c r="AB57" s="763"/>
    </row>
    <row r="58" spans="1:28">
      <c r="A58" s="15"/>
      <c r="B58" s="720"/>
      <c r="C58" s="721"/>
      <c r="D58" s="721"/>
      <c r="E58" s="721"/>
      <c r="F58" s="721"/>
      <c r="G58" s="721"/>
      <c r="H58" s="722"/>
      <c r="I58" s="97"/>
      <c r="J58" s="103"/>
      <c r="K58" s="99"/>
      <c r="L58" s="752"/>
      <c r="M58" s="753"/>
      <c r="N58" s="100"/>
      <c r="O58" s="101"/>
      <c r="Y58" s="762"/>
      <c r="Z58" s="104"/>
      <c r="AA58" s="105"/>
      <c r="AB58" s="763"/>
    </row>
    <row r="59" spans="1:28" ht="15.75" thickBot="1">
      <c r="A59" s="15"/>
      <c r="B59" s="723"/>
      <c r="C59" s="724"/>
      <c r="D59" s="724"/>
      <c r="E59" s="724"/>
      <c r="F59" s="724"/>
      <c r="G59" s="724"/>
      <c r="H59" s="725"/>
      <c r="I59" s="88"/>
      <c r="J59" s="89"/>
      <c r="K59" s="88"/>
      <c r="L59" s="754"/>
      <c r="M59" s="755"/>
      <c r="N59" s="90"/>
      <c r="O59" s="69"/>
      <c r="Y59" s="762"/>
      <c r="Z59" s="104"/>
      <c r="AA59" s="105"/>
      <c r="AB59" s="763"/>
    </row>
    <row r="60" spans="1:28" ht="15.75" thickBot="1">
      <c r="A60" s="15"/>
      <c r="B60" s="729" t="s">
        <v>96</v>
      </c>
      <c r="C60" s="730"/>
      <c r="D60" s="730"/>
      <c r="E60" s="730"/>
      <c r="F60" s="730"/>
      <c r="G60" s="730"/>
      <c r="H60" s="730"/>
      <c r="I60" s="730"/>
      <c r="J60" s="730"/>
      <c r="K60" s="730"/>
      <c r="L60" s="730"/>
      <c r="M60" s="731"/>
      <c r="N60" s="73">
        <f>ROUND(SUM(N56:N59),2)</f>
        <v>45590.52</v>
      </c>
      <c r="O60" s="69"/>
    </row>
    <row r="61" spans="1:28" ht="15.75" thickBot="1">
      <c r="A61" s="15"/>
      <c r="B61" s="55"/>
      <c r="C61" s="23"/>
      <c r="D61" s="23"/>
      <c r="E61" s="23"/>
      <c r="F61" s="23"/>
      <c r="G61" s="23"/>
      <c r="H61" s="23"/>
      <c r="I61" s="23"/>
      <c r="J61" s="23"/>
      <c r="K61" s="23"/>
      <c r="L61" s="23"/>
      <c r="M61" s="23"/>
      <c r="N61" s="56"/>
      <c r="O61" s="17"/>
    </row>
    <row r="62" spans="1:28" ht="15.75" thickBot="1">
      <c r="A62" s="15"/>
      <c r="B62" s="764" t="s">
        <v>107</v>
      </c>
      <c r="C62" s="765"/>
      <c r="D62" s="765"/>
      <c r="E62" s="765"/>
      <c r="F62" s="765"/>
      <c r="G62" s="765"/>
      <c r="H62" s="765"/>
      <c r="I62" s="765"/>
      <c r="J62" s="765"/>
      <c r="K62" s="765"/>
      <c r="L62" s="765"/>
      <c r="M62" s="766"/>
      <c r="N62" s="106">
        <f>N33+N44+N51+N60</f>
        <v>139306.93</v>
      </c>
      <c r="O62" s="107"/>
      <c r="S62" s="102"/>
    </row>
    <row r="63" spans="1:28">
      <c r="A63" s="15"/>
      <c r="B63" s="698" t="s">
        <v>108</v>
      </c>
      <c r="C63" s="699"/>
      <c r="D63" s="699"/>
      <c r="E63" s="699"/>
      <c r="F63" s="699"/>
      <c r="G63" s="699"/>
      <c r="H63" s="699"/>
      <c r="I63" s="699"/>
      <c r="J63" s="699"/>
      <c r="K63" s="699"/>
      <c r="L63" s="699"/>
      <c r="M63" s="699"/>
      <c r="N63" s="700"/>
      <c r="O63" s="62"/>
    </row>
    <row r="64" spans="1:28">
      <c r="A64" s="15"/>
      <c r="B64" s="701"/>
      <c r="C64" s="702"/>
      <c r="D64" s="702"/>
      <c r="E64" s="702"/>
      <c r="F64" s="702"/>
      <c r="G64" s="702"/>
      <c r="H64" s="702"/>
      <c r="I64" s="702"/>
      <c r="J64" s="702"/>
      <c r="K64" s="702"/>
      <c r="L64" s="702"/>
      <c r="M64" s="702"/>
      <c r="N64" s="703"/>
      <c r="O64" s="62"/>
    </row>
    <row r="65" spans="1:19" ht="15.75" thickBot="1">
      <c r="A65" s="15"/>
      <c r="B65" s="704"/>
      <c r="C65" s="705"/>
      <c r="D65" s="705"/>
      <c r="E65" s="705"/>
      <c r="F65" s="705"/>
      <c r="G65" s="705"/>
      <c r="H65" s="705"/>
      <c r="I65" s="705"/>
      <c r="J65" s="705"/>
      <c r="K65" s="705"/>
      <c r="L65" s="705"/>
      <c r="M65" s="705"/>
      <c r="N65" s="706"/>
      <c r="O65" s="62"/>
    </row>
    <row r="66" spans="1:19" ht="15.75" thickBot="1">
      <c r="A66" s="15"/>
      <c r="B66" s="707" t="s">
        <v>109</v>
      </c>
      <c r="C66" s="748"/>
      <c r="D66" s="748"/>
      <c r="E66" s="748"/>
      <c r="F66" s="748"/>
      <c r="G66" s="748"/>
      <c r="H66" s="748"/>
      <c r="I66" s="84"/>
      <c r="J66" s="94"/>
      <c r="K66" s="93" t="s">
        <v>110</v>
      </c>
      <c r="L66" s="756" t="s">
        <v>111</v>
      </c>
      <c r="M66" s="757"/>
      <c r="N66" s="95"/>
      <c r="O66" s="96"/>
    </row>
    <row r="67" spans="1:19" ht="15.75" thickBot="1">
      <c r="A67" s="15"/>
      <c r="B67" s="714" t="s">
        <v>112</v>
      </c>
      <c r="C67" s="715"/>
      <c r="D67" s="715"/>
      <c r="E67" s="715"/>
      <c r="F67" s="715"/>
      <c r="G67" s="715"/>
      <c r="H67" s="715"/>
      <c r="I67" s="108"/>
      <c r="J67" s="109"/>
      <c r="K67" s="110">
        <v>0.23</v>
      </c>
      <c r="L67" s="760"/>
      <c r="M67" s="761"/>
      <c r="N67" s="111">
        <f>$N$62*K67</f>
        <v>32040.5939</v>
      </c>
      <c r="O67" s="112"/>
    </row>
    <row r="68" spans="1:19" ht="15.75" thickBot="1">
      <c r="A68" s="15"/>
      <c r="B68" s="113" t="s">
        <v>113</v>
      </c>
      <c r="C68" s="114"/>
      <c r="D68" s="114"/>
      <c r="E68" s="114"/>
      <c r="F68" s="114"/>
      <c r="G68" s="114"/>
      <c r="H68" s="114"/>
      <c r="I68" s="108"/>
      <c r="J68" s="109"/>
      <c r="K68" s="110">
        <v>0.02</v>
      </c>
      <c r="L68" s="760"/>
      <c r="M68" s="761"/>
      <c r="N68" s="111">
        <f>$N$62*K68</f>
        <v>2786.1385999999998</v>
      </c>
      <c r="O68" s="112"/>
    </row>
    <row r="69" spans="1:19" ht="15.75" thickBot="1">
      <c r="A69" s="15"/>
      <c r="B69" s="47" t="s">
        <v>114</v>
      </c>
      <c r="C69" s="48"/>
      <c r="D69" s="48"/>
      <c r="E69" s="48"/>
      <c r="F69" s="48"/>
      <c r="G69" s="48"/>
      <c r="H69" s="48"/>
      <c r="I69" s="115"/>
      <c r="J69" s="116"/>
      <c r="K69" s="110">
        <v>0.05</v>
      </c>
      <c r="L69" s="776"/>
      <c r="M69" s="777"/>
      <c r="N69" s="111">
        <f>$N$62*K69</f>
        <v>6965.3464999999997</v>
      </c>
      <c r="O69" s="112"/>
    </row>
    <row r="70" spans="1:19" ht="15.75" thickBot="1">
      <c r="A70" s="15"/>
      <c r="B70" s="729" t="s">
        <v>96</v>
      </c>
      <c r="C70" s="730"/>
      <c r="D70" s="730"/>
      <c r="E70" s="730"/>
      <c r="F70" s="730"/>
      <c r="G70" s="730"/>
      <c r="H70" s="730"/>
      <c r="I70" s="730"/>
      <c r="J70" s="730"/>
      <c r="K70" s="730"/>
      <c r="L70" s="730"/>
      <c r="M70" s="731"/>
      <c r="N70" s="111">
        <f>ROUND(SUM(N67:N69),2)</f>
        <v>41792.080000000002</v>
      </c>
      <c r="O70" s="117"/>
    </row>
    <row r="71" spans="1:19" ht="15.75" thickBot="1">
      <c r="A71" s="15"/>
      <c r="B71" s="55"/>
      <c r="C71" s="23"/>
      <c r="D71" s="23"/>
      <c r="E71" s="23"/>
      <c r="F71" s="23"/>
      <c r="G71" s="23"/>
      <c r="H71" s="23"/>
      <c r="I71" s="23"/>
      <c r="J71" s="23"/>
      <c r="K71" s="23"/>
      <c r="L71" s="23"/>
      <c r="M71" s="23"/>
      <c r="N71" s="56"/>
      <c r="O71" s="17"/>
    </row>
    <row r="72" spans="1:19" ht="15.75" thickBot="1">
      <c r="A72" s="15"/>
      <c r="B72" s="764" t="s">
        <v>115</v>
      </c>
      <c r="C72" s="765"/>
      <c r="D72" s="765"/>
      <c r="E72" s="765"/>
      <c r="F72" s="765"/>
      <c r="G72" s="765"/>
      <c r="H72" s="765"/>
      <c r="I72" s="765"/>
      <c r="J72" s="765"/>
      <c r="K72" s="765"/>
      <c r="L72" s="765"/>
      <c r="M72" s="766"/>
      <c r="N72" s="118">
        <f>ROUND(N62+N70,2)</f>
        <v>181099.01</v>
      </c>
      <c r="O72" s="117"/>
      <c r="S72" s="102"/>
    </row>
    <row r="73" spans="1:19">
      <c r="A73" s="15"/>
      <c r="B73" s="51"/>
      <c r="C73" s="52"/>
      <c r="D73" s="52"/>
      <c r="E73" s="52"/>
      <c r="F73" s="52"/>
      <c r="G73" s="52"/>
      <c r="H73" s="52"/>
      <c r="I73" s="52"/>
      <c r="J73" s="52"/>
      <c r="K73" s="52"/>
      <c r="L73" s="52"/>
      <c r="M73" s="52"/>
      <c r="N73" s="53"/>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119" t="s">
        <v>116</v>
      </c>
      <c r="H76" s="119"/>
      <c r="I76" s="119"/>
      <c r="J76" s="119"/>
      <c r="K76" s="23"/>
      <c r="L76" s="23"/>
      <c r="M76" s="23"/>
      <c r="N76" s="56"/>
      <c r="O76" s="17"/>
    </row>
    <row r="77" spans="1:19">
      <c r="A77" s="15"/>
      <c r="B77" s="55"/>
      <c r="C77" s="23"/>
      <c r="D77" s="23"/>
      <c r="E77" s="23"/>
      <c r="F77" s="23"/>
      <c r="G77" s="119" t="s">
        <v>207</v>
      </c>
      <c r="H77" s="23"/>
      <c r="I77" s="23"/>
      <c r="J77" s="23"/>
      <c r="K77" s="23"/>
      <c r="L77" s="23"/>
      <c r="M77" s="23"/>
      <c r="N77" s="56"/>
      <c r="O77" s="120"/>
    </row>
    <row r="78" spans="1:19">
      <c r="A78" s="15"/>
      <c r="B78" s="55"/>
      <c r="C78" s="23"/>
      <c r="D78" s="23"/>
      <c r="E78" s="23"/>
      <c r="F78" s="23"/>
      <c r="G78" s="119" t="s">
        <v>208</v>
      </c>
      <c r="H78" s="23"/>
      <c r="I78" s="23"/>
      <c r="J78" s="23"/>
      <c r="K78" s="23"/>
      <c r="L78" s="23"/>
      <c r="M78" s="23"/>
      <c r="N78" s="56"/>
      <c r="O78" s="120"/>
    </row>
    <row r="79" spans="1:19">
      <c r="A79" s="15"/>
      <c r="B79" s="37"/>
      <c r="C79" s="121"/>
      <c r="D79" s="121"/>
      <c r="E79" s="121"/>
      <c r="F79" s="121"/>
      <c r="G79" s="119" t="s">
        <v>118</v>
      </c>
      <c r="H79" s="121"/>
      <c r="I79" s="121"/>
      <c r="J79" s="121"/>
      <c r="K79" s="121"/>
      <c r="L79" s="121"/>
      <c r="M79" s="121"/>
      <c r="N79" s="122"/>
      <c r="O79" s="123"/>
    </row>
    <row r="80" spans="1:19">
      <c r="A80" s="15"/>
      <c r="B80" s="55"/>
      <c r="C80" s="23"/>
      <c r="D80" s="23"/>
      <c r="E80" s="23"/>
      <c r="F80" s="23"/>
      <c r="G80" s="23" t="s">
        <v>119</v>
      </c>
      <c r="H80" s="23"/>
      <c r="I80" s="23"/>
      <c r="J80" s="23"/>
      <c r="K80" s="23"/>
      <c r="L80" s="23"/>
      <c r="M80" s="23"/>
      <c r="N80" s="56"/>
      <c r="O80" s="17"/>
    </row>
    <row r="81" spans="1:15">
      <c r="A81" s="15"/>
      <c r="B81" s="124" t="s">
        <v>120</v>
      </c>
      <c r="C81" s="66"/>
      <c r="D81" s="66"/>
      <c r="E81" s="66"/>
      <c r="F81" s="66"/>
      <c r="G81" s="66"/>
      <c r="H81" s="66"/>
      <c r="I81" s="66"/>
      <c r="J81" s="66"/>
      <c r="K81" s="66"/>
      <c r="L81" s="66"/>
      <c r="M81" s="66"/>
      <c r="N81" s="125"/>
      <c r="O81" s="17"/>
    </row>
    <row r="82" spans="1:15">
      <c r="A82" s="15"/>
      <c r="B82" s="778"/>
      <c r="C82" s="779"/>
      <c r="D82" s="779"/>
      <c r="E82" s="779"/>
      <c r="F82" s="779"/>
      <c r="G82" s="779"/>
      <c r="H82" s="779"/>
      <c r="I82" s="779"/>
      <c r="J82" s="779"/>
      <c r="K82" s="779"/>
      <c r="L82" s="779"/>
      <c r="M82" s="779"/>
      <c r="N82" s="780"/>
      <c r="O82" s="123"/>
    </row>
    <row r="83" spans="1:15">
      <c r="A83" s="15"/>
      <c r="B83" s="778"/>
      <c r="C83" s="779"/>
      <c r="D83" s="779"/>
      <c r="E83" s="779"/>
      <c r="F83" s="779"/>
      <c r="G83" s="779"/>
      <c r="H83" s="779"/>
      <c r="I83" s="779"/>
      <c r="J83" s="779"/>
      <c r="K83" s="779"/>
      <c r="L83" s="779"/>
      <c r="M83" s="779"/>
      <c r="N83" s="780"/>
      <c r="O83" s="123"/>
    </row>
    <row r="84" spans="1:15">
      <c r="A84" s="15"/>
      <c r="B84" s="37"/>
      <c r="C84" s="121"/>
      <c r="D84" s="121"/>
      <c r="E84" s="121"/>
      <c r="F84" s="121"/>
      <c r="G84" s="121"/>
      <c r="H84" s="121"/>
      <c r="I84" s="121"/>
      <c r="J84" s="121"/>
      <c r="K84" s="121"/>
      <c r="L84" s="121"/>
      <c r="M84" s="121"/>
      <c r="N84" s="122"/>
      <c r="O84" s="123"/>
    </row>
    <row r="85" spans="1:15">
      <c r="A85" s="15"/>
      <c r="B85" s="126" t="s">
        <v>121</v>
      </c>
      <c r="C85" s="121"/>
      <c r="D85" s="121"/>
      <c r="E85" s="121"/>
      <c r="F85" s="121"/>
      <c r="G85" s="121"/>
      <c r="H85" s="121"/>
      <c r="I85" s="121"/>
      <c r="J85" s="121"/>
      <c r="K85" s="121"/>
      <c r="L85" s="121"/>
      <c r="M85" s="121"/>
      <c r="N85" s="122"/>
      <c r="O85" s="123"/>
    </row>
    <row r="86" spans="1:15">
      <c r="A86" s="15"/>
      <c r="B86" s="767" t="s">
        <v>122</v>
      </c>
      <c r="C86" s="768"/>
      <c r="D86" s="768"/>
      <c r="E86" s="768"/>
      <c r="F86" s="768"/>
      <c r="G86" s="768"/>
      <c r="H86" s="768"/>
      <c r="I86" s="768"/>
      <c r="J86" s="768"/>
      <c r="K86" s="768"/>
      <c r="L86" s="768"/>
      <c r="M86" s="768"/>
      <c r="N86" s="769"/>
      <c r="O86" s="127"/>
    </row>
    <row r="87" spans="1:15">
      <c r="A87" s="15"/>
      <c r="B87" s="767"/>
      <c r="C87" s="768"/>
      <c r="D87" s="768"/>
      <c r="E87" s="768"/>
      <c r="F87" s="768"/>
      <c r="G87" s="768"/>
      <c r="H87" s="768"/>
      <c r="I87" s="768"/>
      <c r="J87" s="768"/>
      <c r="K87" s="768"/>
      <c r="L87" s="768"/>
      <c r="M87" s="768"/>
      <c r="N87" s="769"/>
      <c r="O87" s="127"/>
    </row>
    <row r="88" spans="1:15">
      <c r="A88" s="15"/>
      <c r="B88" s="767" t="s">
        <v>123</v>
      </c>
      <c r="C88" s="768"/>
      <c r="D88" s="768"/>
      <c r="E88" s="768"/>
      <c r="F88" s="768"/>
      <c r="G88" s="768"/>
      <c r="H88" s="768"/>
      <c r="I88" s="768"/>
      <c r="J88" s="768"/>
      <c r="K88" s="768"/>
      <c r="L88" s="768"/>
      <c r="M88" s="768"/>
      <c r="N88" s="769"/>
      <c r="O88" s="127"/>
    </row>
    <row r="89" spans="1:15">
      <c r="A89" s="15"/>
      <c r="B89" s="767"/>
      <c r="C89" s="768"/>
      <c r="D89" s="768"/>
      <c r="E89" s="768"/>
      <c r="F89" s="768"/>
      <c r="G89" s="768"/>
      <c r="H89" s="768"/>
      <c r="I89" s="768"/>
      <c r="J89" s="768"/>
      <c r="K89" s="768"/>
      <c r="L89" s="768"/>
      <c r="M89" s="768"/>
      <c r="N89" s="769"/>
      <c r="O89" s="127"/>
    </row>
    <row r="90" spans="1:15">
      <c r="A90" s="15"/>
      <c r="B90" s="37"/>
      <c r="C90" s="121"/>
      <c r="D90" s="121"/>
      <c r="E90" s="121"/>
      <c r="F90" s="121"/>
      <c r="G90" s="121"/>
      <c r="H90" s="121"/>
      <c r="I90" s="121"/>
      <c r="J90" s="121"/>
      <c r="K90" s="121"/>
      <c r="L90" s="121"/>
      <c r="M90" s="121"/>
      <c r="N90" s="122"/>
      <c r="O90" s="123"/>
    </row>
    <row r="91" spans="1:15">
      <c r="A91" s="15"/>
      <c r="B91" s="55"/>
      <c r="C91" s="23"/>
      <c r="D91" s="23"/>
      <c r="E91" s="23"/>
      <c r="F91" s="23"/>
      <c r="G91" s="119" t="s">
        <v>116</v>
      </c>
      <c r="H91" s="23"/>
      <c r="I91" s="23"/>
      <c r="J91" s="23"/>
      <c r="K91" s="23"/>
      <c r="L91" s="23"/>
      <c r="M91" s="23"/>
      <c r="N91" s="56"/>
      <c r="O91" s="17"/>
    </row>
    <row r="92" spans="1:15">
      <c r="A92" s="15"/>
      <c r="B92" s="55"/>
      <c r="C92" s="23"/>
      <c r="D92" s="23"/>
      <c r="E92" s="23"/>
      <c r="F92" s="23"/>
      <c r="G92" s="23" t="s">
        <v>117</v>
      </c>
      <c r="H92" s="114"/>
      <c r="I92" s="114"/>
      <c r="J92" s="114"/>
      <c r="K92" s="23"/>
      <c r="L92" s="23"/>
      <c r="M92" s="23"/>
      <c r="N92" s="56"/>
      <c r="O92" s="17"/>
    </row>
    <row r="93" spans="1:15">
      <c r="A93" s="15"/>
      <c r="B93" s="55"/>
      <c r="C93" s="23"/>
      <c r="D93" s="23"/>
      <c r="E93" s="23"/>
      <c r="F93" s="23"/>
      <c r="G93" s="23" t="s">
        <v>124</v>
      </c>
      <c r="H93" s="128"/>
      <c r="I93" s="128"/>
      <c r="J93" s="128"/>
      <c r="K93" s="23"/>
      <c r="L93" s="23"/>
      <c r="M93" s="23"/>
      <c r="N93" s="56"/>
      <c r="O93" s="17"/>
    </row>
    <row r="94" spans="1:15">
      <c r="A94" s="15"/>
      <c r="B94" s="129"/>
      <c r="C94" s="121"/>
      <c r="D94" s="121"/>
      <c r="E94" s="121"/>
      <c r="F94" s="121"/>
      <c r="G94" s="23" t="s">
        <v>118</v>
      </c>
      <c r="H94" s="23"/>
      <c r="I94" s="23"/>
      <c r="J94" s="23"/>
      <c r="K94" s="121"/>
      <c r="L94" s="121"/>
      <c r="M94" s="121"/>
      <c r="N94" s="122"/>
      <c r="O94" s="123"/>
    </row>
    <row r="95" spans="1:15" ht="15.75">
      <c r="A95" s="15"/>
      <c r="B95" s="129"/>
      <c r="C95" s="128"/>
      <c r="D95" s="128"/>
      <c r="E95" s="23"/>
      <c r="F95" s="23"/>
      <c r="G95" s="23"/>
      <c r="H95" s="23"/>
      <c r="I95" s="23"/>
      <c r="J95" s="770"/>
      <c r="K95" s="770"/>
      <c r="L95" s="770"/>
      <c r="M95" s="770"/>
      <c r="N95" s="771"/>
      <c r="O95" s="130"/>
    </row>
    <row r="96" spans="1:15" ht="16.5" thickBot="1">
      <c r="A96" s="15"/>
      <c r="B96" s="774"/>
      <c r="C96" s="775"/>
      <c r="D96" s="775"/>
      <c r="E96" s="89"/>
      <c r="F96" s="89"/>
      <c r="G96" s="89"/>
      <c r="H96" s="89"/>
      <c r="I96" s="89"/>
      <c r="J96" s="772"/>
      <c r="K96" s="772"/>
      <c r="L96" s="772"/>
      <c r="M96" s="772"/>
      <c r="N96" s="773"/>
      <c r="O96" s="130"/>
    </row>
    <row r="97" spans="1:15" ht="15.75" thickBot="1">
      <c r="A97" s="131"/>
      <c r="B97" s="132"/>
      <c r="C97" s="132"/>
      <c r="D97" s="132"/>
      <c r="E97" s="132"/>
      <c r="F97" s="132"/>
      <c r="G97" s="132"/>
      <c r="H97" s="132"/>
      <c r="I97" s="132"/>
      <c r="J97" s="132"/>
      <c r="K97" s="132"/>
      <c r="L97" s="132"/>
      <c r="M97" s="132"/>
      <c r="N97" s="132"/>
      <c r="O97" s="133"/>
    </row>
    <row r="98" spans="1:15" ht="15.75" thickTop="1"/>
  </sheetData>
  <mergeCells count="96">
    <mergeCell ref="B86:N87"/>
    <mergeCell ref="B88:N89"/>
    <mergeCell ref="J95:N96"/>
    <mergeCell ref="B96:D96"/>
    <mergeCell ref="L68:M68"/>
    <mergeCell ref="L69:M69"/>
    <mergeCell ref="B70:M70"/>
    <mergeCell ref="B72:M72"/>
    <mergeCell ref="B82:N82"/>
    <mergeCell ref="B83:N83"/>
    <mergeCell ref="B67:H67"/>
    <mergeCell ref="L67:M67"/>
    <mergeCell ref="Y57:Y59"/>
    <mergeCell ref="AB57:AB59"/>
    <mergeCell ref="B58:H58"/>
    <mergeCell ref="L58:M58"/>
    <mergeCell ref="B59:H59"/>
    <mergeCell ref="L59:M59"/>
    <mergeCell ref="B60:M60"/>
    <mergeCell ref="B62:M62"/>
    <mergeCell ref="B63:N65"/>
    <mergeCell ref="B66:H66"/>
    <mergeCell ref="L66:M66"/>
    <mergeCell ref="B55:H55"/>
    <mergeCell ref="L55:M55"/>
    <mergeCell ref="B56:H56"/>
    <mergeCell ref="L56:M56"/>
    <mergeCell ref="B57:H57"/>
    <mergeCell ref="L57:M57"/>
    <mergeCell ref="B52:N54"/>
    <mergeCell ref="B43:I43"/>
    <mergeCell ref="L43:M43"/>
    <mergeCell ref="B44:M44"/>
    <mergeCell ref="B45:N47"/>
    <mergeCell ref="B48:H48"/>
    <mergeCell ref="L48:M48"/>
    <mergeCell ref="B49:H49"/>
    <mergeCell ref="L49:M49"/>
    <mergeCell ref="B50:H50"/>
    <mergeCell ref="L50:M50"/>
    <mergeCell ref="B51:M51"/>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B97"/>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406</v>
      </c>
      <c r="C25" s="694" t="s">
        <v>427</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10521</v>
      </c>
      <c r="L30" s="718">
        <v>0.05</v>
      </c>
      <c r="M30" s="719"/>
      <c r="N30" s="68">
        <f>K30*L30</f>
        <v>526.05000000000007</v>
      </c>
      <c r="O30" s="69"/>
      <c r="P30" s="189" t="s">
        <v>431</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526.04999999999995</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174</v>
      </c>
      <c r="C38" s="737"/>
      <c r="D38" s="737"/>
      <c r="E38" s="737"/>
      <c r="F38" s="737"/>
      <c r="G38" s="737"/>
      <c r="H38" s="737"/>
      <c r="I38" s="738"/>
      <c r="J38" s="171" t="s">
        <v>9</v>
      </c>
      <c r="K38" s="172">
        <v>1</v>
      </c>
      <c r="L38" s="739">
        <f>'Listadio de Materiales'!C21</f>
        <v>41053.81</v>
      </c>
      <c r="M38" s="740"/>
      <c r="N38" s="163">
        <f>L38*K38</f>
        <v>41053.81</v>
      </c>
      <c r="O38" s="69"/>
    </row>
    <row r="39" spans="1:15" ht="15.75" thickBot="1">
      <c r="A39" s="15"/>
      <c r="B39" s="714" t="s">
        <v>428</v>
      </c>
      <c r="C39" s="715"/>
      <c r="D39" s="715"/>
      <c r="E39" s="715"/>
      <c r="F39" s="715"/>
      <c r="G39" s="715"/>
      <c r="H39" s="715"/>
      <c r="I39" s="716"/>
      <c r="J39" s="171" t="s">
        <v>7</v>
      </c>
      <c r="K39" s="172">
        <v>0.5</v>
      </c>
      <c r="L39" s="741">
        <f>'Listadio de Materiales'!C10</f>
        <v>34400</v>
      </c>
      <c r="M39" s="742"/>
      <c r="N39" s="163">
        <f t="shared" ref="N39:N41" si="0">L39*K39</f>
        <v>17200</v>
      </c>
      <c r="O39" s="69"/>
    </row>
    <row r="40" spans="1:15" ht="15.75" thickBot="1">
      <c r="A40" s="15"/>
      <c r="B40" s="736" t="s">
        <v>361</v>
      </c>
      <c r="C40" s="737"/>
      <c r="D40" s="737"/>
      <c r="E40" s="737"/>
      <c r="F40" s="737"/>
      <c r="G40" s="737"/>
      <c r="H40" s="737"/>
      <c r="I40" s="738"/>
      <c r="J40" s="171" t="s">
        <v>7</v>
      </c>
      <c r="K40" s="172">
        <v>0.5</v>
      </c>
      <c r="L40" s="739">
        <f>'Listadio de Materiales'!C47</f>
        <v>4882.57</v>
      </c>
      <c r="M40" s="740"/>
      <c r="N40" s="163">
        <f t="shared" si="0"/>
        <v>2441.2849999999999</v>
      </c>
      <c r="O40" s="69"/>
    </row>
    <row r="41" spans="1:15" ht="15.75" thickBot="1">
      <c r="A41" s="15"/>
      <c r="B41" s="714" t="s">
        <v>158</v>
      </c>
      <c r="C41" s="715"/>
      <c r="D41" s="715"/>
      <c r="E41" s="715"/>
      <c r="F41" s="715"/>
      <c r="G41" s="715"/>
      <c r="H41" s="715"/>
      <c r="I41" s="716"/>
      <c r="J41" s="171" t="s">
        <v>9</v>
      </c>
      <c r="K41" s="172">
        <v>1</v>
      </c>
      <c r="L41" s="741">
        <f>'Listadio de Materiales'!C45</f>
        <v>4708.8266666666668</v>
      </c>
      <c r="M41" s="742"/>
      <c r="N41" s="163">
        <f t="shared" si="0"/>
        <v>4708.8266666666668</v>
      </c>
      <c r="O41" s="69"/>
    </row>
    <row r="42" spans="1:15" ht="15.75" thickBot="1">
      <c r="A42" s="15"/>
      <c r="B42" s="743"/>
      <c r="C42" s="744"/>
      <c r="D42" s="744"/>
      <c r="E42" s="744"/>
      <c r="F42" s="744"/>
      <c r="G42" s="744"/>
      <c r="H42" s="744"/>
      <c r="I42" s="745"/>
      <c r="J42" s="81"/>
      <c r="K42" s="181"/>
      <c r="L42" s="741"/>
      <c r="M42" s="742"/>
      <c r="N42" s="163"/>
      <c r="O42" s="69"/>
    </row>
    <row r="43" spans="1:15" ht="15.75" thickBot="1">
      <c r="A43" s="15"/>
      <c r="B43" s="746" t="s">
        <v>96</v>
      </c>
      <c r="C43" s="747"/>
      <c r="D43" s="747"/>
      <c r="E43" s="747"/>
      <c r="F43" s="747"/>
      <c r="G43" s="747"/>
      <c r="H43" s="747"/>
      <c r="I43" s="747"/>
      <c r="J43" s="730"/>
      <c r="K43" s="730"/>
      <c r="L43" s="730"/>
      <c r="M43" s="731"/>
      <c r="N43" s="83">
        <f>ROUND(SUM(N38:N42),2)</f>
        <v>65403.92</v>
      </c>
      <c r="O43" s="69"/>
    </row>
    <row r="44" spans="1:15">
      <c r="A44" s="15"/>
      <c r="B44" s="698" t="s">
        <v>99</v>
      </c>
      <c r="C44" s="699"/>
      <c r="D44" s="699"/>
      <c r="E44" s="699"/>
      <c r="F44" s="699"/>
      <c r="G44" s="699"/>
      <c r="H44" s="699"/>
      <c r="I44" s="699"/>
      <c r="J44" s="699"/>
      <c r="K44" s="699"/>
      <c r="L44" s="699"/>
      <c r="M44" s="699"/>
      <c r="N44" s="700"/>
      <c r="O44" s="62"/>
    </row>
    <row r="45" spans="1:15">
      <c r="A45" s="15"/>
      <c r="B45" s="701"/>
      <c r="C45" s="702"/>
      <c r="D45" s="702"/>
      <c r="E45" s="702"/>
      <c r="F45" s="702"/>
      <c r="G45" s="702"/>
      <c r="H45" s="702"/>
      <c r="I45" s="702"/>
      <c r="J45" s="702"/>
      <c r="K45" s="702"/>
      <c r="L45" s="702"/>
      <c r="M45" s="702"/>
      <c r="N45" s="703"/>
      <c r="O45" s="62"/>
    </row>
    <row r="46" spans="1:15" ht="15.75" thickBot="1">
      <c r="A46" s="15"/>
      <c r="B46" s="704"/>
      <c r="C46" s="705"/>
      <c r="D46" s="705"/>
      <c r="E46" s="705"/>
      <c r="F46" s="705"/>
      <c r="G46" s="705"/>
      <c r="H46" s="705"/>
      <c r="I46" s="705"/>
      <c r="J46" s="705"/>
      <c r="K46" s="705"/>
      <c r="L46" s="705"/>
      <c r="M46" s="705"/>
      <c r="N46" s="706"/>
      <c r="O46" s="62"/>
    </row>
    <row r="47" spans="1:15" ht="18" thickBot="1">
      <c r="A47" s="15"/>
      <c r="B47" s="707" t="s">
        <v>100</v>
      </c>
      <c r="C47" s="748"/>
      <c r="D47" s="748"/>
      <c r="E47" s="748"/>
      <c r="F47" s="748"/>
      <c r="G47" s="748"/>
      <c r="H47" s="748"/>
      <c r="I47" s="63" t="s">
        <v>101</v>
      </c>
      <c r="J47" s="84" t="s">
        <v>102</v>
      </c>
      <c r="K47" s="85" t="s">
        <v>103</v>
      </c>
      <c r="L47" s="710" t="s">
        <v>104</v>
      </c>
      <c r="M47" s="713"/>
      <c r="N47" s="64" t="s">
        <v>95</v>
      </c>
      <c r="O47" s="65"/>
    </row>
    <row r="48" spans="1:15">
      <c r="A48" s="15"/>
      <c r="B48" s="749"/>
      <c r="C48" s="750"/>
      <c r="D48" s="750"/>
      <c r="E48" s="750"/>
      <c r="F48" s="750"/>
      <c r="G48" s="750"/>
      <c r="H48" s="751"/>
      <c r="I48" s="86"/>
      <c r="J48" s="87"/>
      <c r="K48" s="86"/>
      <c r="L48" s="752"/>
      <c r="M48" s="753"/>
      <c r="N48" s="163">
        <f>L48*K48</f>
        <v>0</v>
      </c>
      <c r="O48" s="69"/>
    </row>
    <row r="49" spans="1:28" ht="15.75" thickBot="1">
      <c r="A49" s="15"/>
      <c r="B49" s="723"/>
      <c r="C49" s="724"/>
      <c r="D49" s="724"/>
      <c r="E49" s="724"/>
      <c r="F49" s="724"/>
      <c r="G49" s="724"/>
      <c r="H49" s="724"/>
      <c r="I49" s="88"/>
      <c r="J49" s="89"/>
      <c r="K49" s="88"/>
      <c r="L49" s="754"/>
      <c r="M49" s="755"/>
      <c r="N49" s="90"/>
      <c r="O49" s="69"/>
    </row>
    <row r="50" spans="1:28" ht="15.75" thickBot="1">
      <c r="A50" s="15"/>
      <c r="B50" s="729" t="s">
        <v>96</v>
      </c>
      <c r="C50" s="730"/>
      <c r="D50" s="730"/>
      <c r="E50" s="730"/>
      <c r="F50" s="730"/>
      <c r="G50" s="730"/>
      <c r="H50" s="730"/>
      <c r="I50" s="730"/>
      <c r="J50" s="730"/>
      <c r="K50" s="730"/>
      <c r="L50" s="730"/>
      <c r="M50" s="731"/>
      <c r="N50" s="73">
        <f>SUM(N48:N49)</f>
        <v>0</v>
      </c>
      <c r="O50" s="74"/>
    </row>
    <row r="51" spans="1:28">
      <c r="A51" s="15"/>
      <c r="B51" s="698" t="s">
        <v>105</v>
      </c>
      <c r="C51" s="699"/>
      <c r="D51" s="699"/>
      <c r="E51" s="699"/>
      <c r="F51" s="699"/>
      <c r="G51" s="699"/>
      <c r="H51" s="699"/>
      <c r="I51" s="699"/>
      <c r="J51" s="699"/>
      <c r="K51" s="699"/>
      <c r="L51" s="699"/>
      <c r="M51" s="699"/>
      <c r="N51" s="700"/>
      <c r="O51" s="62"/>
    </row>
    <row r="52" spans="1:28">
      <c r="A52" s="15"/>
      <c r="B52" s="701"/>
      <c r="C52" s="702"/>
      <c r="D52" s="702"/>
      <c r="E52" s="702"/>
      <c r="F52" s="702"/>
      <c r="G52" s="702"/>
      <c r="H52" s="702"/>
      <c r="I52" s="702"/>
      <c r="J52" s="702"/>
      <c r="K52" s="702"/>
      <c r="L52" s="702"/>
      <c r="M52" s="702"/>
      <c r="N52" s="703"/>
      <c r="O52" s="62"/>
    </row>
    <row r="53" spans="1:28" ht="15.75" thickBot="1">
      <c r="A53" s="15"/>
      <c r="B53" s="704"/>
      <c r="C53" s="705"/>
      <c r="D53" s="705"/>
      <c r="E53" s="705"/>
      <c r="F53" s="705"/>
      <c r="G53" s="705"/>
      <c r="H53" s="705"/>
      <c r="I53" s="705"/>
      <c r="J53" s="705"/>
      <c r="K53" s="705"/>
      <c r="L53" s="705"/>
      <c r="M53" s="705"/>
      <c r="N53" s="706"/>
      <c r="O53" s="62"/>
      <c r="T53" s="91"/>
    </row>
    <row r="54" spans="1:28">
      <c r="A54" s="15"/>
      <c r="B54" s="707" t="s">
        <v>106</v>
      </c>
      <c r="C54" s="748"/>
      <c r="D54" s="748"/>
      <c r="E54" s="748"/>
      <c r="F54" s="748"/>
      <c r="G54" s="748"/>
      <c r="H54" s="748"/>
      <c r="I54" s="63"/>
      <c r="J54" s="92" t="s">
        <v>202</v>
      </c>
      <c r="K54" s="93" t="s">
        <v>203</v>
      </c>
      <c r="L54" s="756" t="s">
        <v>204</v>
      </c>
      <c r="M54" s="757"/>
      <c r="N54" s="95" t="s">
        <v>205</v>
      </c>
      <c r="O54" s="96"/>
    </row>
    <row r="55" spans="1:28">
      <c r="A55" s="15"/>
      <c r="B55" s="720" t="s">
        <v>201</v>
      </c>
      <c r="C55" s="721"/>
      <c r="D55" s="721"/>
      <c r="E55" s="721"/>
      <c r="F55" s="721"/>
      <c r="G55" s="721"/>
      <c r="H55" s="722"/>
      <c r="I55" s="97"/>
      <c r="J55" s="98" t="s">
        <v>206</v>
      </c>
      <c r="K55" s="99">
        <v>35069.629999999997</v>
      </c>
      <c r="L55" s="758">
        <v>0.3</v>
      </c>
      <c r="M55" s="759"/>
      <c r="N55" s="100">
        <f>K55*L55</f>
        <v>10520.888999999999</v>
      </c>
      <c r="O55" s="170"/>
      <c r="R55" s="102"/>
    </row>
    <row r="56" spans="1:28" ht="14.45" customHeight="1">
      <c r="A56" s="15"/>
      <c r="B56" s="720"/>
      <c r="C56" s="721"/>
      <c r="D56" s="721"/>
      <c r="E56" s="721"/>
      <c r="F56" s="721"/>
      <c r="G56" s="721"/>
      <c r="H56" s="722"/>
      <c r="I56" s="97"/>
      <c r="J56" s="98"/>
      <c r="K56" s="99"/>
      <c r="L56" s="758"/>
      <c r="M56" s="759"/>
      <c r="N56" s="100">
        <f>K56*L56</f>
        <v>0</v>
      </c>
      <c r="O56" s="101"/>
      <c r="Y56" s="762"/>
      <c r="Z56" s="104"/>
      <c r="AA56" s="105"/>
      <c r="AB56" s="763"/>
    </row>
    <row r="57" spans="1:28">
      <c r="A57" s="15"/>
      <c r="B57" s="720"/>
      <c r="C57" s="721"/>
      <c r="D57" s="721"/>
      <c r="E57" s="721"/>
      <c r="F57" s="721"/>
      <c r="G57" s="721"/>
      <c r="H57" s="722"/>
      <c r="I57" s="97"/>
      <c r="J57" s="103"/>
      <c r="K57" s="99"/>
      <c r="L57" s="752"/>
      <c r="M57" s="753"/>
      <c r="N57" s="100"/>
      <c r="O57" s="101"/>
      <c r="Y57" s="762"/>
      <c r="Z57" s="104"/>
      <c r="AA57" s="105"/>
      <c r="AB57" s="763"/>
    </row>
    <row r="58" spans="1:28" ht="15.75" thickBot="1">
      <c r="A58" s="15"/>
      <c r="B58" s="723"/>
      <c r="C58" s="724"/>
      <c r="D58" s="724"/>
      <c r="E58" s="724"/>
      <c r="F58" s="724"/>
      <c r="G58" s="724"/>
      <c r="H58" s="725"/>
      <c r="I58" s="88"/>
      <c r="J58" s="89"/>
      <c r="K58" s="88"/>
      <c r="L58" s="754"/>
      <c r="M58" s="755"/>
      <c r="N58" s="90"/>
      <c r="O58" s="69"/>
      <c r="Y58" s="762"/>
      <c r="Z58" s="104"/>
      <c r="AA58" s="105"/>
      <c r="AB58" s="763"/>
    </row>
    <row r="59" spans="1:28" ht="15.75" thickBot="1">
      <c r="A59" s="15"/>
      <c r="B59" s="729" t="s">
        <v>96</v>
      </c>
      <c r="C59" s="730"/>
      <c r="D59" s="730"/>
      <c r="E59" s="730"/>
      <c r="F59" s="730"/>
      <c r="G59" s="730"/>
      <c r="H59" s="730"/>
      <c r="I59" s="730"/>
      <c r="J59" s="730"/>
      <c r="K59" s="730"/>
      <c r="L59" s="730"/>
      <c r="M59" s="731"/>
      <c r="N59" s="73">
        <f>ROUND(SUM(N55:N58),2)</f>
        <v>10520.89</v>
      </c>
      <c r="O59" s="69"/>
    </row>
    <row r="60" spans="1:28" ht="15.75" thickBot="1">
      <c r="A60" s="15"/>
      <c r="B60" s="55"/>
      <c r="C60" s="23"/>
      <c r="D60" s="23"/>
      <c r="E60" s="23"/>
      <c r="F60" s="23"/>
      <c r="G60" s="23"/>
      <c r="H60" s="23"/>
      <c r="I60" s="23"/>
      <c r="J60" s="23"/>
      <c r="K60" s="23"/>
      <c r="L60" s="23"/>
      <c r="M60" s="23"/>
      <c r="N60" s="56"/>
      <c r="O60" s="17"/>
    </row>
    <row r="61" spans="1:28" ht="15.75" thickBot="1">
      <c r="A61" s="15"/>
      <c r="B61" s="764" t="s">
        <v>107</v>
      </c>
      <c r="C61" s="765"/>
      <c r="D61" s="765"/>
      <c r="E61" s="765"/>
      <c r="F61" s="765"/>
      <c r="G61" s="765"/>
      <c r="H61" s="765"/>
      <c r="I61" s="765"/>
      <c r="J61" s="765"/>
      <c r="K61" s="765"/>
      <c r="L61" s="765"/>
      <c r="M61" s="766"/>
      <c r="N61" s="106">
        <f>N33+N43+N50+N59</f>
        <v>76450.86</v>
      </c>
      <c r="O61" s="107"/>
      <c r="S61" s="102"/>
    </row>
    <row r="62" spans="1:28">
      <c r="A62" s="15"/>
      <c r="B62" s="698" t="s">
        <v>108</v>
      </c>
      <c r="C62" s="699"/>
      <c r="D62" s="699"/>
      <c r="E62" s="699"/>
      <c r="F62" s="699"/>
      <c r="G62" s="699"/>
      <c r="H62" s="699"/>
      <c r="I62" s="699"/>
      <c r="J62" s="699"/>
      <c r="K62" s="699"/>
      <c r="L62" s="699"/>
      <c r="M62" s="699"/>
      <c r="N62" s="700"/>
      <c r="O62" s="62"/>
    </row>
    <row r="63" spans="1:28">
      <c r="A63" s="15"/>
      <c r="B63" s="701"/>
      <c r="C63" s="702"/>
      <c r="D63" s="702"/>
      <c r="E63" s="702"/>
      <c r="F63" s="702"/>
      <c r="G63" s="702"/>
      <c r="H63" s="702"/>
      <c r="I63" s="702"/>
      <c r="J63" s="702"/>
      <c r="K63" s="702"/>
      <c r="L63" s="702"/>
      <c r="M63" s="702"/>
      <c r="N63" s="703"/>
      <c r="O63" s="62"/>
    </row>
    <row r="64" spans="1:28" ht="15.75" thickBot="1">
      <c r="A64" s="15"/>
      <c r="B64" s="704"/>
      <c r="C64" s="705"/>
      <c r="D64" s="705"/>
      <c r="E64" s="705"/>
      <c r="F64" s="705"/>
      <c r="G64" s="705"/>
      <c r="H64" s="705"/>
      <c r="I64" s="705"/>
      <c r="J64" s="705"/>
      <c r="K64" s="705"/>
      <c r="L64" s="705"/>
      <c r="M64" s="705"/>
      <c r="N64" s="706"/>
      <c r="O64" s="62"/>
    </row>
    <row r="65" spans="1:19" ht="15.75" thickBot="1">
      <c r="A65" s="15"/>
      <c r="B65" s="707" t="s">
        <v>109</v>
      </c>
      <c r="C65" s="748"/>
      <c r="D65" s="748"/>
      <c r="E65" s="748"/>
      <c r="F65" s="748"/>
      <c r="G65" s="748"/>
      <c r="H65" s="748"/>
      <c r="I65" s="84"/>
      <c r="J65" s="94"/>
      <c r="K65" s="93" t="s">
        <v>110</v>
      </c>
      <c r="L65" s="756" t="s">
        <v>111</v>
      </c>
      <c r="M65" s="757"/>
      <c r="N65" s="95"/>
      <c r="O65" s="96"/>
    </row>
    <row r="66" spans="1:19" ht="15.75" thickBot="1">
      <c r="A66" s="15"/>
      <c r="B66" s="714" t="s">
        <v>112</v>
      </c>
      <c r="C66" s="715"/>
      <c r="D66" s="715"/>
      <c r="E66" s="715"/>
      <c r="F66" s="715"/>
      <c r="G66" s="715"/>
      <c r="H66" s="715"/>
      <c r="I66" s="108"/>
      <c r="J66" s="109"/>
      <c r="K66" s="110">
        <v>0.23</v>
      </c>
      <c r="L66" s="760"/>
      <c r="M66" s="761"/>
      <c r="N66" s="111">
        <f>$N$61*K66</f>
        <v>17583.697800000002</v>
      </c>
      <c r="O66" s="112"/>
    </row>
    <row r="67" spans="1:19" ht="15.75" thickBot="1">
      <c r="A67" s="15"/>
      <c r="B67" s="113" t="s">
        <v>113</v>
      </c>
      <c r="C67" s="114"/>
      <c r="D67" s="114"/>
      <c r="E67" s="114"/>
      <c r="F67" s="114"/>
      <c r="G67" s="114"/>
      <c r="H67" s="114"/>
      <c r="I67" s="108"/>
      <c r="J67" s="109"/>
      <c r="K67" s="110">
        <v>0.02</v>
      </c>
      <c r="L67" s="760"/>
      <c r="M67" s="761"/>
      <c r="N67" s="111">
        <f>$N$61*K67</f>
        <v>1529.0172</v>
      </c>
      <c r="O67" s="112"/>
    </row>
    <row r="68" spans="1:19" ht="15.75" thickBot="1">
      <c r="A68" s="15"/>
      <c r="B68" s="47" t="s">
        <v>114</v>
      </c>
      <c r="C68" s="48"/>
      <c r="D68" s="48"/>
      <c r="E68" s="48"/>
      <c r="F68" s="48"/>
      <c r="G68" s="48"/>
      <c r="H68" s="48"/>
      <c r="I68" s="115"/>
      <c r="J68" s="116"/>
      <c r="K68" s="110">
        <v>0.05</v>
      </c>
      <c r="L68" s="776"/>
      <c r="M68" s="777"/>
      <c r="N68" s="111">
        <f>$N$61*K68</f>
        <v>3822.5430000000001</v>
      </c>
      <c r="O68" s="112"/>
    </row>
    <row r="69" spans="1:19" ht="15.75" thickBot="1">
      <c r="A69" s="15"/>
      <c r="B69" s="729" t="s">
        <v>96</v>
      </c>
      <c r="C69" s="730"/>
      <c r="D69" s="730"/>
      <c r="E69" s="730"/>
      <c r="F69" s="730"/>
      <c r="G69" s="730"/>
      <c r="H69" s="730"/>
      <c r="I69" s="730"/>
      <c r="J69" s="730"/>
      <c r="K69" s="730"/>
      <c r="L69" s="730"/>
      <c r="M69" s="731"/>
      <c r="N69" s="111">
        <f>ROUND(SUM(N66:N68),2)</f>
        <v>22935.26</v>
      </c>
      <c r="O69" s="117"/>
    </row>
    <row r="70" spans="1:19" ht="15.75" thickBot="1">
      <c r="A70" s="15"/>
      <c r="B70" s="55"/>
      <c r="C70" s="23"/>
      <c r="D70" s="23"/>
      <c r="E70" s="23"/>
      <c r="F70" s="23"/>
      <c r="G70" s="23"/>
      <c r="H70" s="23"/>
      <c r="I70" s="23"/>
      <c r="J70" s="23"/>
      <c r="K70" s="23"/>
      <c r="L70" s="23"/>
      <c r="M70" s="23"/>
      <c r="N70" s="56"/>
      <c r="O70" s="17"/>
    </row>
    <row r="71" spans="1:19" ht="15.75" thickBot="1">
      <c r="A71" s="15"/>
      <c r="B71" s="764" t="s">
        <v>115</v>
      </c>
      <c r="C71" s="765"/>
      <c r="D71" s="765"/>
      <c r="E71" s="765"/>
      <c r="F71" s="765"/>
      <c r="G71" s="765"/>
      <c r="H71" s="765"/>
      <c r="I71" s="765"/>
      <c r="J71" s="765"/>
      <c r="K71" s="765"/>
      <c r="L71" s="765"/>
      <c r="M71" s="766"/>
      <c r="N71" s="118">
        <f>ROUND(N61+N69,2)</f>
        <v>99386.12</v>
      </c>
      <c r="O71" s="117"/>
      <c r="S71" s="102"/>
    </row>
    <row r="72" spans="1:19">
      <c r="A72" s="15"/>
      <c r="B72" s="51"/>
      <c r="C72" s="52"/>
      <c r="D72" s="52"/>
      <c r="E72" s="52"/>
      <c r="F72" s="52"/>
      <c r="G72" s="52"/>
      <c r="H72" s="52"/>
      <c r="I72" s="52"/>
      <c r="J72" s="52"/>
      <c r="K72" s="52"/>
      <c r="L72" s="52"/>
      <c r="M72" s="52"/>
      <c r="N72" s="53"/>
      <c r="O72" s="17"/>
    </row>
    <row r="73" spans="1:19">
      <c r="A73" s="15"/>
      <c r="B73" s="55"/>
      <c r="C73" s="23"/>
      <c r="D73" s="23"/>
      <c r="E73" s="23"/>
      <c r="F73" s="23"/>
      <c r="G73" s="23"/>
      <c r="H73" s="23"/>
      <c r="I73" s="23"/>
      <c r="J73" s="23"/>
      <c r="K73" s="23"/>
      <c r="L73" s="23"/>
      <c r="M73" s="23"/>
      <c r="N73" s="56"/>
      <c r="O73" s="17"/>
    </row>
    <row r="74" spans="1:19">
      <c r="A74" s="15"/>
      <c r="B74" s="55"/>
      <c r="C74" s="23"/>
      <c r="D74" s="23"/>
      <c r="E74" s="23"/>
      <c r="F74" s="23"/>
      <c r="G74" s="23"/>
      <c r="H74" s="23"/>
      <c r="I74" s="23"/>
      <c r="J74" s="23"/>
      <c r="K74" s="23"/>
      <c r="L74" s="23"/>
      <c r="M74" s="23"/>
      <c r="N74" s="56"/>
      <c r="O74" s="17"/>
    </row>
    <row r="75" spans="1:19">
      <c r="A75" s="15"/>
      <c r="B75" s="55"/>
      <c r="C75" s="23"/>
      <c r="D75" s="23"/>
      <c r="E75" s="23"/>
      <c r="F75" s="23"/>
      <c r="G75" s="119" t="s">
        <v>116</v>
      </c>
      <c r="H75" s="119"/>
      <c r="I75" s="119"/>
      <c r="J75" s="119"/>
      <c r="K75" s="23"/>
      <c r="L75" s="23"/>
      <c r="M75" s="23"/>
      <c r="N75" s="56"/>
      <c r="O75" s="17"/>
    </row>
    <row r="76" spans="1:19">
      <c r="A76" s="15"/>
      <c r="B76" s="55"/>
      <c r="C76" s="23"/>
      <c r="D76" s="23"/>
      <c r="E76" s="23"/>
      <c r="F76" s="23"/>
      <c r="G76" s="119" t="s">
        <v>207</v>
      </c>
      <c r="H76" s="23"/>
      <c r="I76" s="23"/>
      <c r="J76" s="23"/>
      <c r="K76" s="23"/>
      <c r="L76" s="23"/>
      <c r="M76" s="23"/>
      <c r="N76" s="56"/>
      <c r="O76" s="120"/>
    </row>
    <row r="77" spans="1:19">
      <c r="A77" s="15"/>
      <c r="B77" s="55"/>
      <c r="C77" s="23"/>
      <c r="D77" s="23"/>
      <c r="E77" s="23"/>
      <c r="F77" s="23"/>
      <c r="G77" s="119" t="s">
        <v>208</v>
      </c>
      <c r="H77" s="23"/>
      <c r="I77" s="23"/>
      <c r="J77" s="23"/>
      <c r="K77" s="23"/>
      <c r="L77" s="23"/>
      <c r="M77" s="23"/>
      <c r="N77" s="56"/>
      <c r="O77" s="120"/>
    </row>
    <row r="78" spans="1:19">
      <c r="A78" s="15"/>
      <c r="B78" s="37"/>
      <c r="C78" s="121"/>
      <c r="D78" s="121"/>
      <c r="E78" s="121"/>
      <c r="F78" s="121"/>
      <c r="G78" s="119" t="s">
        <v>118</v>
      </c>
      <c r="H78" s="121"/>
      <c r="I78" s="121"/>
      <c r="J78" s="121"/>
      <c r="K78" s="121"/>
      <c r="L78" s="121"/>
      <c r="M78" s="121"/>
      <c r="N78" s="122"/>
      <c r="O78" s="123"/>
    </row>
    <row r="79" spans="1:19">
      <c r="A79" s="15"/>
      <c r="B79" s="55"/>
      <c r="C79" s="23"/>
      <c r="D79" s="23"/>
      <c r="E79" s="23"/>
      <c r="F79" s="23"/>
      <c r="G79" s="23" t="s">
        <v>119</v>
      </c>
      <c r="H79" s="23"/>
      <c r="I79" s="23"/>
      <c r="J79" s="23"/>
      <c r="K79" s="23"/>
      <c r="L79" s="23"/>
      <c r="M79" s="23"/>
      <c r="N79" s="56"/>
      <c r="O79" s="17"/>
    </row>
    <row r="80" spans="1:19">
      <c r="A80" s="15"/>
      <c r="B80" s="124" t="s">
        <v>120</v>
      </c>
      <c r="C80" s="66"/>
      <c r="D80" s="66"/>
      <c r="E80" s="66"/>
      <c r="F80" s="66"/>
      <c r="G80" s="66"/>
      <c r="H80" s="66"/>
      <c r="I80" s="66"/>
      <c r="J80" s="66"/>
      <c r="K80" s="66"/>
      <c r="L80" s="66"/>
      <c r="M80" s="66"/>
      <c r="N80" s="125"/>
      <c r="O80" s="17"/>
    </row>
    <row r="81" spans="1:15">
      <c r="A81" s="15"/>
      <c r="B81" s="778"/>
      <c r="C81" s="779"/>
      <c r="D81" s="779"/>
      <c r="E81" s="779"/>
      <c r="F81" s="779"/>
      <c r="G81" s="779"/>
      <c r="H81" s="779"/>
      <c r="I81" s="779"/>
      <c r="J81" s="779"/>
      <c r="K81" s="779"/>
      <c r="L81" s="779"/>
      <c r="M81" s="779"/>
      <c r="N81" s="780"/>
      <c r="O81" s="123"/>
    </row>
    <row r="82" spans="1:15">
      <c r="A82" s="15"/>
      <c r="B82" s="778"/>
      <c r="C82" s="779"/>
      <c r="D82" s="779"/>
      <c r="E82" s="779"/>
      <c r="F82" s="779"/>
      <c r="G82" s="779"/>
      <c r="H82" s="779"/>
      <c r="I82" s="779"/>
      <c r="J82" s="779"/>
      <c r="K82" s="779"/>
      <c r="L82" s="779"/>
      <c r="M82" s="779"/>
      <c r="N82" s="780"/>
      <c r="O82" s="123"/>
    </row>
    <row r="83" spans="1:15">
      <c r="A83" s="15"/>
      <c r="B83" s="37"/>
      <c r="C83" s="121"/>
      <c r="D83" s="121"/>
      <c r="E83" s="121"/>
      <c r="F83" s="121"/>
      <c r="G83" s="121"/>
      <c r="H83" s="121"/>
      <c r="I83" s="121"/>
      <c r="J83" s="121"/>
      <c r="K83" s="121"/>
      <c r="L83" s="121"/>
      <c r="M83" s="121"/>
      <c r="N83" s="122"/>
      <c r="O83" s="123"/>
    </row>
    <row r="84" spans="1:15">
      <c r="A84" s="15"/>
      <c r="B84" s="126" t="s">
        <v>121</v>
      </c>
      <c r="C84" s="121"/>
      <c r="D84" s="121"/>
      <c r="E84" s="121"/>
      <c r="F84" s="121"/>
      <c r="G84" s="121"/>
      <c r="H84" s="121"/>
      <c r="I84" s="121"/>
      <c r="J84" s="121"/>
      <c r="K84" s="121"/>
      <c r="L84" s="121"/>
      <c r="M84" s="121"/>
      <c r="N84" s="122"/>
      <c r="O84" s="123"/>
    </row>
    <row r="85" spans="1:15">
      <c r="A85" s="15"/>
      <c r="B85" s="767" t="s">
        <v>122</v>
      </c>
      <c r="C85" s="768"/>
      <c r="D85" s="768"/>
      <c r="E85" s="768"/>
      <c r="F85" s="768"/>
      <c r="G85" s="768"/>
      <c r="H85" s="768"/>
      <c r="I85" s="768"/>
      <c r="J85" s="768"/>
      <c r="K85" s="768"/>
      <c r="L85" s="768"/>
      <c r="M85" s="768"/>
      <c r="N85" s="769"/>
      <c r="O85" s="127"/>
    </row>
    <row r="86" spans="1:15">
      <c r="A86" s="15"/>
      <c r="B86" s="767"/>
      <c r="C86" s="768"/>
      <c r="D86" s="768"/>
      <c r="E86" s="768"/>
      <c r="F86" s="768"/>
      <c r="G86" s="768"/>
      <c r="H86" s="768"/>
      <c r="I86" s="768"/>
      <c r="J86" s="768"/>
      <c r="K86" s="768"/>
      <c r="L86" s="768"/>
      <c r="M86" s="768"/>
      <c r="N86" s="769"/>
      <c r="O86" s="127"/>
    </row>
    <row r="87" spans="1:15">
      <c r="A87" s="15"/>
      <c r="B87" s="767" t="s">
        <v>123</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37"/>
      <c r="C89" s="121"/>
      <c r="D89" s="121"/>
      <c r="E89" s="121"/>
      <c r="F89" s="121"/>
      <c r="G89" s="121"/>
      <c r="H89" s="121"/>
      <c r="I89" s="121"/>
      <c r="J89" s="121"/>
      <c r="K89" s="121"/>
      <c r="L89" s="121"/>
      <c r="M89" s="121"/>
      <c r="N89" s="122"/>
      <c r="O89" s="123"/>
    </row>
    <row r="90" spans="1:15">
      <c r="A90" s="15"/>
      <c r="B90" s="55"/>
      <c r="C90" s="23"/>
      <c r="D90" s="23"/>
      <c r="E90" s="23"/>
      <c r="F90" s="23"/>
      <c r="G90" s="119" t="s">
        <v>116</v>
      </c>
      <c r="H90" s="23"/>
      <c r="I90" s="23"/>
      <c r="J90" s="23"/>
      <c r="K90" s="23"/>
      <c r="L90" s="23"/>
      <c r="M90" s="23"/>
      <c r="N90" s="56"/>
      <c r="O90" s="17"/>
    </row>
    <row r="91" spans="1:15">
      <c r="A91" s="15"/>
      <c r="B91" s="55"/>
      <c r="C91" s="23"/>
      <c r="D91" s="23"/>
      <c r="E91" s="23"/>
      <c r="F91" s="23"/>
      <c r="G91" s="23" t="s">
        <v>117</v>
      </c>
      <c r="H91" s="114"/>
      <c r="I91" s="114"/>
      <c r="J91" s="114"/>
      <c r="K91" s="23"/>
      <c r="L91" s="23"/>
      <c r="M91" s="23"/>
      <c r="N91" s="56"/>
      <c r="O91" s="17"/>
    </row>
    <row r="92" spans="1:15">
      <c r="A92" s="15"/>
      <c r="B92" s="55"/>
      <c r="C92" s="23"/>
      <c r="D92" s="23"/>
      <c r="E92" s="23"/>
      <c r="F92" s="23"/>
      <c r="G92" s="23" t="s">
        <v>124</v>
      </c>
      <c r="H92" s="128"/>
      <c r="I92" s="128"/>
      <c r="J92" s="128"/>
      <c r="K92" s="23"/>
      <c r="L92" s="23"/>
      <c r="M92" s="23"/>
      <c r="N92" s="56"/>
      <c r="O92" s="17"/>
    </row>
    <row r="93" spans="1:15">
      <c r="A93" s="15"/>
      <c r="B93" s="129"/>
      <c r="C93" s="121"/>
      <c r="D93" s="121"/>
      <c r="E93" s="121"/>
      <c r="F93" s="121"/>
      <c r="G93" s="23" t="s">
        <v>118</v>
      </c>
      <c r="H93" s="23"/>
      <c r="I93" s="23"/>
      <c r="J93" s="23"/>
      <c r="K93" s="121"/>
      <c r="L93" s="121"/>
      <c r="M93" s="121"/>
      <c r="N93" s="122"/>
      <c r="O93" s="123"/>
    </row>
    <row r="94" spans="1:15" ht="15.75">
      <c r="A94" s="15"/>
      <c r="B94" s="129"/>
      <c r="C94" s="128"/>
      <c r="D94" s="128"/>
      <c r="E94" s="23"/>
      <c r="F94" s="23"/>
      <c r="G94" s="23"/>
      <c r="H94" s="23"/>
      <c r="I94" s="23"/>
      <c r="J94" s="770"/>
      <c r="K94" s="770"/>
      <c r="L94" s="770"/>
      <c r="M94" s="770"/>
      <c r="N94" s="771"/>
      <c r="O94" s="130"/>
    </row>
    <row r="95" spans="1:15" ht="16.5" thickBot="1">
      <c r="A95" s="15"/>
      <c r="B95" s="774"/>
      <c r="C95" s="775"/>
      <c r="D95" s="775"/>
      <c r="E95" s="89"/>
      <c r="F95" s="89"/>
      <c r="G95" s="89"/>
      <c r="H95" s="89"/>
      <c r="I95" s="89"/>
      <c r="J95" s="772"/>
      <c r="K95" s="772"/>
      <c r="L95" s="772"/>
      <c r="M95" s="772"/>
      <c r="N95" s="773"/>
      <c r="O95" s="130"/>
    </row>
    <row r="96" spans="1:15" ht="15.75" thickBot="1">
      <c r="A96" s="131"/>
      <c r="B96" s="132"/>
      <c r="C96" s="132"/>
      <c r="D96" s="132"/>
      <c r="E96" s="132"/>
      <c r="F96" s="132"/>
      <c r="G96" s="132"/>
      <c r="H96" s="132"/>
      <c r="I96" s="132"/>
      <c r="J96" s="132"/>
      <c r="K96" s="132"/>
      <c r="L96" s="132"/>
      <c r="M96" s="132"/>
      <c r="N96" s="132"/>
      <c r="O96" s="133"/>
    </row>
    <row r="97" ht="15.75" thickTop="1"/>
  </sheetData>
  <mergeCells count="94">
    <mergeCell ref="B85:N86"/>
    <mergeCell ref="B87:N88"/>
    <mergeCell ref="J94:N95"/>
    <mergeCell ref="B95:D95"/>
    <mergeCell ref="L67:M67"/>
    <mergeCell ref="L68:M68"/>
    <mergeCell ref="B69:M69"/>
    <mergeCell ref="B71:M71"/>
    <mergeCell ref="B81:N81"/>
    <mergeCell ref="B82:N82"/>
    <mergeCell ref="B66:H66"/>
    <mergeCell ref="L66:M66"/>
    <mergeCell ref="B55:H55"/>
    <mergeCell ref="L55:M55"/>
    <mergeCell ref="B56:H56"/>
    <mergeCell ref="L56:M56"/>
    <mergeCell ref="B59:M59"/>
    <mergeCell ref="B61:M61"/>
    <mergeCell ref="B62:N64"/>
    <mergeCell ref="B65:H65"/>
    <mergeCell ref="L65:M65"/>
    <mergeCell ref="Y56:Y58"/>
    <mergeCell ref="AB56:AB58"/>
    <mergeCell ref="B57:H57"/>
    <mergeCell ref="L57:M57"/>
    <mergeCell ref="B58:H58"/>
    <mergeCell ref="L58:M58"/>
    <mergeCell ref="B49:H49"/>
    <mergeCell ref="L49:M49"/>
    <mergeCell ref="B50:M50"/>
    <mergeCell ref="B51:N53"/>
    <mergeCell ref="B54:H54"/>
    <mergeCell ref="L54:M54"/>
    <mergeCell ref="B43:M43"/>
    <mergeCell ref="B44:N46"/>
    <mergeCell ref="B47:H47"/>
    <mergeCell ref="L47:M47"/>
    <mergeCell ref="B48:H48"/>
    <mergeCell ref="L48:M48"/>
    <mergeCell ref="B40:I40"/>
    <mergeCell ref="L40:M40"/>
    <mergeCell ref="B41:I41"/>
    <mergeCell ref="L41:M41"/>
    <mergeCell ref="B42:I42"/>
    <mergeCell ref="L42:M42"/>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B99"/>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407</v>
      </c>
      <c r="C25" s="694" t="s">
        <v>424</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35069.629999999997</v>
      </c>
      <c r="L30" s="718">
        <v>0.05</v>
      </c>
      <c r="M30" s="719"/>
      <c r="N30" s="68">
        <f>K30*L30</f>
        <v>1753.4814999999999</v>
      </c>
      <c r="O30" s="69"/>
      <c r="P30" s="184" t="s">
        <v>415</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1753.48</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173</v>
      </c>
      <c r="C38" s="737"/>
      <c r="D38" s="737"/>
      <c r="E38" s="737"/>
      <c r="F38" s="737"/>
      <c r="G38" s="737"/>
      <c r="H38" s="737"/>
      <c r="I38" s="738"/>
      <c r="J38" s="171" t="s">
        <v>9</v>
      </c>
      <c r="K38" s="172">
        <v>1</v>
      </c>
      <c r="L38" s="739">
        <f>'Listadio de Materiales'!C20</f>
        <v>42685.696666666663</v>
      </c>
      <c r="M38" s="740"/>
      <c r="N38" s="163">
        <f>L38*K38</f>
        <v>42685.696666666663</v>
      </c>
      <c r="O38" s="69"/>
    </row>
    <row r="39" spans="1:15" ht="15.75" thickBot="1">
      <c r="A39" s="15"/>
      <c r="B39" s="714" t="s">
        <v>180</v>
      </c>
      <c r="C39" s="715"/>
      <c r="D39" s="715"/>
      <c r="E39" s="715"/>
      <c r="F39" s="715"/>
      <c r="G39" s="715"/>
      <c r="H39" s="715"/>
      <c r="I39" s="716"/>
      <c r="J39" s="171" t="s">
        <v>9</v>
      </c>
      <c r="K39" s="172">
        <v>1</v>
      </c>
      <c r="L39" s="741">
        <f>'Listadio de Materiales'!C27</f>
        <v>38154.730000000003</v>
      </c>
      <c r="M39" s="742"/>
      <c r="N39" s="163">
        <f t="shared" ref="N39:N42" si="0">L39*K39</f>
        <v>38154.730000000003</v>
      </c>
      <c r="O39" s="69"/>
    </row>
    <row r="40" spans="1:15" ht="15.75" thickBot="1">
      <c r="A40" s="15"/>
      <c r="B40" s="743" t="s">
        <v>193</v>
      </c>
      <c r="C40" s="744"/>
      <c r="D40" s="744"/>
      <c r="E40" s="744"/>
      <c r="F40" s="744"/>
      <c r="G40" s="744"/>
      <c r="H40" s="744"/>
      <c r="I40" s="745"/>
      <c r="J40" s="171" t="s">
        <v>9</v>
      </c>
      <c r="K40" s="172">
        <v>6</v>
      </c>
      <c r="L40" s="741">
        <f>'Listadio de Materiales'!C42</f>
        <v>7235.5966666666673</v>
      </c>
      <c r="M40" s="742"/>
      <c r="N40" s="163">
        <f t="shared" si="0"/>
        <v>43413.58</v>
      </c>
      <c r="O40" s="69"/>
    </row>
    <row r="41" spans="1:15" ht="15.75" thickBot="1">
      <c r="A41" s="15"/>
      <c r="B41" s="736" t="s">
        <v>187</v>
      </c>
      <c r="C41" s="737"/>
      <c r="D41" s="737"/>
      <c r="E41" s="737"/>
      <c r="F41" s="737"/>
      <c r="G41" s="737"/>
      <c r="H41" s="737"/>
      <c r="I41" s="738"/>
      <c r="J41" s="171" t="s">
        <v>9</v>
      </c>
      <c r="K41" s="172">
        <v>1</v>
      </c>
      <c r="L41" s="739">
        <f>'Listadio de Materiales'!C35</f>
        <v>6525.8133333333326</v>
      </c>
      <c r="M41" s="740"/>
      <c r="N41" s="163">
        <f t="shared" si="0"/>
        <v>6525.8133333333326</v>
      </c>
      <c r="O41" s="69"/>
    </row>
    <row r="42" spans="1:15" ht="15.75" thickBot="1">
      <c r="A42" s="15"/>
      <c r="B42" s="736" t="s">
        <v>184</v>
      </c>
      <c r="C42" s="737"/>
      <c r="D42" s="737"/>
      <c r="E42" s="737"/>
      <c r="F42" s="737"/>
      <c r="G42" s="737"/>
      <c r="H42" s="737"/>
      <c r="I42" s="738"/>
      <c r="J42" s="171" t="s">
        <v>9</v>
      </c>
      <c r="K42" s="172">
        <v>1</v>
      </c>
      <c r="L42" s="739">
        <f>'Listadio de Materiales'!C31</f>
        <v>383599.27666666661</v>
      </c>
      <c r="M42" s="740"/>
      <c r="N42" s="163">
        <f t="shared" si="0"/>
        <v>383599.27666666661</v>
      </c>
      <c r="O42" s="69"/>
    </row>
    <row r="43" spans="1:15" ht="15.75" thickBot="1">
      <c r="A43" s="15"/>
      <c r="B43" s="714"/>
      <c r="C43" s="715"/>
      <c r="D43" s="715"/>
      <c r="E43" s="715"/>
      <c r="F43" s="715"/>
      <c r="G43" s="715"/>
      <c r="H43" s="715"/>
      <c r="I43" s="716"/>
      <c r="J43" s="171"/>
      <c r="K43" s="172"/>
      <c r="L43" s="741"/>
      <c r="M43" s="742"/>
      <c r="N43" s="163"/>
      <c r="O43" s="69"/>
    </row>
    <row r="44" spans="1:15" ht="15.75" thickBot="1">
      <c r="A44" s="15"/>
      <c r="B44" s="743"/>
      <c r="C44" s="744"/>
      <c r="D44" s="744"/>
      <c r="E44" s="744"/>
      <c r="F44" s="744"/>
      <c r="G44" s="744"/>
      <c r="H44" s="744"/>
      <c r="I44" s="745"/>
      <c r="J44" s="81"/>
      <c r="K44" s="82"/>
      <c r="L44" s="741"/>
      <c r="M44" s="742"/>
      <c r="N44" s="163"/>
      <c r="O44" s="69"/>
    </row>
    <row r="45" spans="1:15" ht="15.75" thickBot="1">
      <c r="A45" s="15"/>
      <c r="B45" s="746" t="s">
        <v>96</v>
      </c>
      <c r="C45" s="747"/>
      <c r="D45" s="747"/>
      <c r="E45" s="747"/>
      <c r="F45" s="747"/>
      <c r="G45" s="747"/>
      <c r="H45" s="747"/>
      <c r="I45" s="747"/>
      <c r="J45" s="730"/>
      <c r="K45" s="730"/>
      <c r="L45" s="730"/>
      <c r="M45" s="731"/>
      <c r="N45" s="83">
        <f>ROUND(SUM(N38:N44),2)</f>
        <v>514379.1</v>
      </c>
      <c r="O45" s="69"/>
    </row>
    <row r="46" spans="1:15">
      <c r="A46" s="15"/>
      <c r="B46" s="698" t="s">
        <v>99</v>
      </c>
      <c r="C46" s="699"/>
      <c r="D46" s="699"/>
      <c r="E46" s="699"/>
      <c r="F46" s="699"/>
      <c r="G46" s="699"/>
      <c r="H46" s="699"/>
      <c r="I46" s="699"/>
      <c r="J46" s="699"/>
      <c r="K46" s="699"/>
      <c r="L46" s="699"/>
      <c r="M46" s="699"/>
      <c r="N46" s="700"/>
      <c r="O46" s="62"/>
    </row>
    <row r="47" spans="1:15">
      <c r="A47" s="15"/>
      <c r="B47" s="701"/>
      <c r="C47" s="702"/>
      <c r="D47" s="702"/>
      <c r="E47" s="702"/>
      <c r="F47" s="702"/>
      <c r="G47" s="702"/>
      <c r="H47" s="702"/>
      <c r="I47" s="702"/>
      <c r="J47" s="702"/>
      <c r="K47" s="702"/>
      <c r="L47" s="702"/>
      <c r="M47" s="702"/>
      <c r="N47" s="703"/>
      <c r="O47" s="62"/>
    </row>
    <row r="48" spans="1:15" ht="15.75" thickBot="1">
      <c r="A48" s="15"/>
      <c r="B48" s="704"/>
      <c r="C48" s="705"/>
      <c r="D48" s="705"/>
      <c r="E48" s="705"/>
      <c r="F48" s="705"/>
      <c r="G48" s="705"/>
      <c r="H48" s="705"/>
      <c r="I48" s="705"/>
      <c r="J48" s="705"/>
      <c r="K48" s="705"/>
      <c r="L48" s="705"/>
      <c r="M48" s="705"/>
      <c r="N48" s="706"/>
      <c r="O48" s="62"/>
    </row>
    <row r="49" spans="1:28" ht="18" thickBot="1">
      <c r="A49" s="15"/>
      <c r="B49" s="707" t="s">
        <v>100</v>
      </c>
      <c r="C49" s="748"/>
      <c r="D49" s="748"/>
      <c r="E49" s="748"/>
      <c r="F49" s="748"/>
      <c r="G49" s="748"/>
      <c r="H49" s="748"/>
      <c r="I49" s="63" t="s">
        <v>101</v>
      </c>
      <c r="J49" s="84" t="s">
        <v>102</v>
      </c>
      <c r="K49" s="85" t="s">
        <v>103</v>
      </c>
      <c r="L49" s="710" t="s">
        <v>104</v>
      </c>
      <c r="M49" s="713"/>
      <c r="N49" s="64" t="s">
        <v>95</v>
      </c>
      <c r="O49" s="65"/>
    </row>
    <row r="50" spans="1:28">
      <c r="A50" s="15"/>
      <c r="B50" s="749"/>
      <c r="C50" s="750"/>
      <c r="D50" s="750"/>
      <c r="E50" s="750"/>
      <c r="F50" s="750"/>
      <c r="G50" s="750"/>
      <c r="H50" s="751"/>
      <c r="I50" s="86"/>
      <c r="J50" s="87"/>
      <c r="K50" s="86"/>
      <c r="L50" s="752"/>
      <c r="M50" s="753"/>
      <c r="N50" s="163">
        <f>L50*K50</f>
        <v>0</v>
      </c>
      <c r="O50" s="69"/>
    </row>
    <row r="51" spans="1:28" ht="15.75" thickBot="1">
      <c r="A51" s="15"/>
      <c r="B51" s="723"/>
      <c r="C51" s="724"/>
      <c r="D51" s="724"/>
      <c r="E51" s="724"/>
      <c r="F51" s="724"/>
      <c r="G51" s="724"/>
      <c r="H51" s="724"/>
      <c r="I51" s="88"/>
      <c r="J51" s="89"/>
      <c r="K51" s="88"/>
      <c r="L51" s="754"/>
      <c r="M51" s="755"/>
      <c r="N51" s="90"/>
      <c r="O51" s="69"/>
    </row>
    <row r="52" spans="1:28" ht="15.75" thickBot="1">
      <c r="A52" s="15"/>
      <c r="B52" s="729" t="s">
        <v>96</v>
      </c>
      <c r="C52" s="730"/>
      <c r="D52" s="730"/>
      <c r="E52" s="730"/>
      <c r="F52" s="730"/>
      <c r="G52" s="730"/>
      <c r="H52" s="730"/>
      <c r="I52" s="730"/>
      <c r="J52" s="730"/>
      <c r="K52" s="730"/>
      <c r="L52" s="730"/>
      <c r="M52" s="731"/>
      <c r="N52" s="73">
        <f>SUM(N50:N51)</f>
        <v>0</v>
      </c>
      <c r="O52" s="74"/>
    </row>
    <row r="53" spans="1:28">
      <c r="A53" s="15"/>
      <c r="B53" s="698" t="s">
        <v>105</v>
      </c>
      <c r="C53" s="699"/>
      <c r="D53" s="699"/>
      <c r="E53" s="699"/>
      <c r="F53" s="699"/>
      <c r="G53" s="699"/>
      <c r="H53" s="699"/>
      <c r="I53" s="699"/>
      <c r="J53" s="699"/>
      <c r="K53" s="699"/>
      <c r="L53" s="699"/>
      <c r="M53" s="699"/>
      <c r="N53" s="700"/>
      <c r="O53" s="62"/>
    </row>
    <row r="54" spans="1:28">
      <c r="A54" s="15"/>
      <c r="B54" s="701"/>
      <c r="C54" s="702"/>
      <c r="D54" s="702"/>
      <c r="E54" s="702"/>
      <c r="F54" s="702"/>
      <c r="G54" s="702"/>
      <c r="H54" s="702"/>
      <c r="I54" s="702"/>
      <c r="J54" s="702"/>
      <c r="K54" s="702"/>
      <c r="L54" s="702"/>
      <c r="M54" s="702"/>
      <c r="N54" s="703"/>
      <c r="O54" s="62"/>
    </row>
    <row r="55" spans="1:28" ht="15.75" thickBot="1">
      <c r="A55" s="15"/>
      <c r="B55" s="704"/>
      <c r="C55" s="705"/>
      <c r="D55" s="705"/>
      <c r="E55" s="705"/>
      <c r="F55" s="705"/>
      <c r="G55" s="705"/>
      <c r="H55" s="705"/>
      <c r="I55" s="705"/>
      <c r="J55" s="705"/>
      <c r="K55" s="705"/>
      <c r="L55" s="705"/>
      <c r="M55" s="705"/>
      <c r="N55" s="706"/>
      <c r="O55" s="62"/>
      <c r="T55" s="91"/>
    </row>
    <row r="56" spans="1:28">
      <c r="A56" s="15"/>
      <c r="B56" s="707" t="s">
        <v>106</v>
      </c>
      <c r="C56" s="748"/>
      <c r="D56" s="748"/>
      <c r="E56" s="748"/>
      <c r="F56" s="748"/>
      <c r="G56" s="748"/>
      <c r="H56" s="748"/>
      <c r="I56" s="63"/>
      <c r="J56" s="92" t="s">
        <v>202</v>
      </c>
      <c r="K56" s="93" t="s">
        <v>203</v>
      </c>
      <c r="L56" s="756" t="s">
        <v>204</v>
      </c>
      <c r="M56" s="757"/>
      <c r="N56" s="95" t="s">
        <v>205</v>
      </c>
      <c r="O56" s="96"/>
    </row>
    <row r="57" spans="1:28">
      <c r="A57" s="15"/>
      <c r="B57" s="720" t="s">
        <v>201</v>
      </c>
      <c r="C57" s="721"/>
      <c r="D57" s="721"/>
      <c r="E57" s="721"/>
      <c r="F57" s="721"/>
      <c r="G57" s="721"/>
      <c r="H57" s="722"/>
      <c r="I57" s="97"/>
      <c r="J57" s="98" t="s">
        <v>206</v>
      </c>
      <c r="K57" s="99">
        <v>35069.629999999997</v>
      </c>
      <c r="L57" s="758">
        <v>1</v>
      </c>
      <c r="M57" s="759"/>
      <c r="N57" s="100">
        <f>K57*L57</f>
        <v>35069.629999999997</v>
      </c>
      <c r="O57" s="170"/>
      <c r="R57" s="102"/>
    </row>
    <row r="58" spans="1:28" ht="14.45" customHeight="1">
      <c r="A58" s="15"/>
      <c r="B58" s="720"/>
      <c r="C58" s="721"/>
      <c r="D58" s="721"/>
      <c r="E58" s="721"/>
      <c r="F58" s="721"/>
      <c r="G58" s="721"/>
      <c r="H58" s="722"/>
      <c r="I58" s="97"/>
      <c r="J58" s="98"/>
      <c r="K58" s="99"/>
      <c r="L58" s="758"/>
      <c r="M58" s="759"/>
      <c r="N58" s="100">
        <f>K58*L58</f>
        <v>0</v>
      </c>
      <c r="O58" s="101"/>
      <c r="Y58" s="762"/>
      <c r="Z58" s="104"/>
      <c r="AA58" s="105"/>
      <c r="AB58" s="763"/>
    </row>
    <row r="59" spans="1:28">
      <c r="A59" s="15"/>
      <c r="B59" s="720"/>
      <c r="C59" s="721"/>
      <c r="D59" s="721"/>
      <c r="E59" s="721"/>
      <c r="F59" s="721"/>
      <c r="G59" s="721"/>
      <c r="H59" s="722"/>
      <c r="I59" s="97"/>
      <c r="J59" s="103"/>
      <c r="K59" s="99"/>
      <c r="L59" s="752"/>
      <c r="M59" s="753"/>
      <c r="N59" s="100"/>
      <c r="O59" s="101"/>
      <c r="Y59" s="762"/>
      <c r="Z59" s="104"/>
      <c r="AA59" s="105"/>
      <c r="AB59" s="763"/>
    </row>
    <row r="60" spans="1:28" ht="15.75" thickBot="1">
      <c r="A60" s="15"/>
      <c r="B60" s="723"/>
      <c r="C60" s="724"/>
      <c r="D60" s="724"/>
      <c r="E60" s="724"/>
      <c r="F60" s="724"/>
      <c r="G60" s="724"/>
      <c r="H60" s="725"/>
      <c r="I60" s="88"/>
      <c r="J60" s="89"/>
      <c r="K60" s="88"/>
      <c r="L60" s="754"/>
      <c r="M60" s="755"/>
      <c r="N60" s="90"/>
      <c r="O60" s="69"/>
      <c r="Y60" s="762"/>
      <c r="Z60" s="104"/>
      <c r="AA60" s="105"/>
      <c r="AB60" s="763"/>
    </row>
    <row r="61" spans="1:28" ht="15.75" thickBot="1">
      <c r="A61" s="15"/>
      <c r="B61" s="729" t="s">
        <v>96</v>
      </c>
      <c r="C61" s="730"/>
      <c r="D61" s="730"/>
      <c r="E61" s="730"/>
      <c r="F61" s="730"/>
      <c r="G61" s="730"/>
      <c r="H61" s="730"/>
      <c r="I61" s="730"/>
      <c r="J61" s="730"/>
      <c r="K61" s="730"/>
      <c r="L61" s="730"/>
      <c r="M61" s="731"/>
      <c r="N61" s="73">
        <f>ROUND(SUM(N57:N60),2)</f>
        <v>35069.629999999997</v>
      </c>
      <c r="O61" s="69"/>
    </row>
    <row r="62" spans="1:28" ht="15.75" thickBot="1">
      <c r="A62" s="15"/>
      <c r="B62" s="55"/>
      <c r="C62" s="23"/>
      <c r="D62" s="23"/>
      <c r="E62" s="23"/>
      <c r="F62" s="23"/>
      <c r="G62" s="23"/>
      <c r="H62" s="23"/>
      <c r="I62" s="23"/>
      <c r="J62" s="23"/>
      <c r="K62" s="23"/>
      <c r="L62" s="23"/>
      <c r="M62" s="23"/>
      <c r="N62" s="56"/>
      <c r="O62" s="17"/>
    </row>
    <row r="63" spans="1:28" ht="15.75" thickBot="1">
      <c r="A63" s="15"/>
      <c r="B63" s="764" t="s">
        <v>107</v>
      </c>
      <c r="C63" s="765"/>
      <c r="D63" s="765"/>
      <c r="E63" s="765"/>
      <c r="F63" s="765"/>
      <c r="G63" s="765"/>
      <c r="H63" s="765"/>
      <c r="I63" s="765"/>
      <c r="J63" s="765"/>
      <c r="K63" s="765"/>
      <c r="L63" s="765"/>
      <c r="M63" s="766"/>
      <c r="N63" s="106">
        <f>N33+N45+N52+N61</f>
        <v>551202.21</v>
      </c>
      <c r="O63" s="107"/>
      <c r="S63" s="102"/>
    </row>
    <row r="64" spans="1:28">
      <c r="A64" s="15"/>
      <c r="B64" s="698" t="s">
        <v>108</v>
      </c>
      <c r="C64" s="699"/>
      <c r="D64" s="699"/>
      <c r="E64" s="699"/>
      <c r="F64" s="699"/>
      <c r="G64" s="699"/>
      <c r="H64" s="699"/>
      <c r="I64" s="699"/>
      <c r="J64" s="699"/>
      <c r="K64" s="699"/>
      <c r="L64" s="699"/>
      <c r="M64" s="699"/>
      <c r="N64" s="700"/>
      <c r="O64" s="62"/>
    </row>
    <row r="65" spans="1:19">
      <c r="A65" s="15"/>
      <c r="B65" s="701"/>
      <c r="C65" s="702"/>
      <c r="D65" s="702"/>
      <c r="E65" s="702"/>
      <c r="F65" s="702"/>
      <c r="G65" s="702"/>
      <c r="H65" s="702"/>
      <c r="I65" s="702"/>
      <c r="J65" s="702"/>
      <c r="K65" s="702"/>
      <c r="L65" s="702"/>
      <c r="M65" s="702"/>
      <c r="N65" s="703"/>
      <c r="O65" s="62"/>
    </row>
    <row r="66" spans="1:19" ht="15.75" thickBot="1">
      <c r="A66" s="15"/>
      <c r="B66" s="704"/>
      <c r="C66" s="705"/>
      <c r="D66" s="705"/>
      <c r="E66" s="705"/>
      <c r="F66" s="705"/>
      <c r="G66" s="705"/>
      <c r="H66" s="705"/>
      <c r="I66" s="705"/>
      <c r="J66" s="705"/>
      <c r="K66" s="705"/>
      <c r="L66" s="705"/>
      <c r="M66" s="705"/>
      <c r="N66" s="706"/>
      <c r="O66" s="62"/>
    </row>
    <row r="67" spans="1:19" ht="15.75" thickBot="1">
      <c r="A67" s="15"/>
      <c r="B67" s="707" t="s">
        <v>109</v>
      </c>
      <c r="C67" s="748"/>
      <c r="D67" s="748"/>
      <c r="E67" s="748"/>
      <c r="F67" s="748"/>
      <c r="G67" s="748"/>
      <c r="H67" s="748"/>
      <c r="I67" s="84"/>
      <c r="J67" s="94"/>
      <c r="K67" s="93" t="s">
        <v>110</v>
      </c>
      <c r="L67" s="756" t="s">
        <v>111</v>
      </c>
      <c r="M67" s="757"/>
      <c r="N67" s="95"/>
      <c r="O67" s="96"/>
    </row>
    <row r="68" spans="1:19" ht="15.75" thickBot="1">
      <c r="A68" s="15"/>
      <c r="B68" s="714" t="s">
        <v>112</v>
      </c>
      <c r="C68" s="715"/>
      <c r="D68" s="715"/>
      <c r="E68" s="715"/>
      <c r="F68" s="715"/>
      <c r="G68" s="715"/>
      <c r="H68" s="715"/>
      <c r="I68" s="108"/>
      <c r="J68" s="109"/>
      <c r="K68" s="110">
        <v>0.23</v>
      </c>
      <c r="L68" s="760"/>
      <c r="M68" s="761"/>
      <c r="N68" s="111">
        <f>$N$63*K68</f>
        <v>126776.5083</v>
      </c>
      <c r="O68" s="112"/>
    </row>
    <row r="69" spans="1:19" ht="15.75" thickBot="1">
      <c r="A69" s="15"/>
      <c r="B69" s="113" t="s">
        <v>113</v>
      </c>
      <c r="C69" s="114"/>
      <c r="D69" s="114"/>
      <c r="E69" s="114"/>
      <c r="F69" s="114"/>
      <c r="G69" s="114"/>
      <c r="H69" s="114"/>
      <c r="I69" s="108"/>
      <c r="J69" s="109"/>
      <c r="K69" s="110">
        <v>0.02</v>
      </c>
      <c r="L69" s="760"/>
      <c r="M69" s="761"/>
      <c r="N69" s="111">
        <f>$N$63*K69</f>
        <v>11024.0442</v>
      </c>
      <c r="O69" s="112"/>
    </row>
    <row r="70" spans="1:19" ht="15.75" thickBot="1">
      <c r="A70" s="15"/>
      <c r="B70" s="47" t="s">
        <v>114</v>
      </c>
      <c r="C70" s="48"/>
      <c r="D70" s="48"/>
      <c r="E70" s="48"/>
      <c r="F70" s="48"/>
      <c r="G70" s="48"/>
      <c r="H70" s="48"/>
      <c r="I70" s="115"/>
      <c r="J70" s="116"/>
      <c r="K70" s="110">
        <v>0.05</v>
      </c>
      <c r="L70" s="776"/>
      <c r="M70" s="777"/>
      <c r="N70" s="111">
        <f>$N$63*K70</f>
        <v>27560.110499999999</v>
      </c>
      <c r="O70" s="112"/>
    </row>
    <row r="71" spans="1:19" ht="15.75" thickBot="1">
      <c r="A71" s="15"/>
      <c r="B71" s="729" t="s">
        <v>96</v>
      </c>
      <c r="C71" s="730"/>
      <c r="D71" s="730"/>
      <c r="E71" s="730"/>
      <c r="F71" s="730"/>
      <c r="G71" s="730"/>
      <c r="H71" s="730"/>
      <c r="I71" s="730"/>
      <c r="J71" s="730"/>
      <c r="K71" s="730"/>
      <c r="L71" s="730"/>
      <c r="M71" s="731"/>
      <c r="N71" s="111">
        <f>ROUND(SUM(N68:N70),2)</f>
        <v>165360.66</v>
      </c>
      <c r="O71" s="117"/>
    </row>
    <row r="72" spans="1:19" ht="15.75" thickBot="1">
      <c r="A72" s="15"/>
      <c r="B72" s="55"/>
      <c r="C72" s="23"/>
      <c r="D72" s="23"/>
      <c r="E72" s="23"/>
      <c r="F72" s="23"/>
      <c r="G72" s="23"/>
      <c r="H72" s="23"/>
      <c r="I72" s="23"/>
      <c r="J72" s="23"/>
      <c r="K72" s="23"/>
      <c r="L72" s="23"/>
      <c r="M72" s="23"/>
      <c r="N72" s="56"/>
      <c r="O72" s="17"/>
    </row>
    <row r="73" spans="1:19" ht="15.75" thickBot="1">
      <c r="A73" s="15"/>
      <c r="B73" s="764" t="s">
        <v>115</v>
      </c>
      <c r="C73" s="765"/>
      <c r="D73" s="765"/>
      <c r="E73" s="765"/>
      <c r="F73" s="765"/>
      <c r="G73" s="765"/>
      <c r="H73" s="765"/>
      <c r="I73" s="765"/>
      <c r="J73" s="765"/>
      <c r="K73" s="765"/>
      <c r="L73" s="765"/>
      <c r="M73" s="766"/>
      <c r="N73" s="118">
        <f>ROUND(N63+N71,2)</f>
        <v>716562.87</v>
      </c>
      <c r="O73" s="117"/>
      <c r="S73" s="102"/>
    </row>
    <row r="74" spans="1:19">
      <c r="A74" s="15"/>
      <c r="B74" s="51"/>
      <c r="C74" s="52"/>
      <c r="D74" s="52"/>
      <c r="E74" s="52"/>
      <c r="F74" s="52"/>
      <c r="G74" s="52"/>
      <c r="H74" s="52"/>
      <c r="I74" s="52"/>
      <c r="J74" s="52"/>
      <c r="K74" s="52"/>
      <c r="L74" s="52"/>
      <c r="M74" s="52"/>
      <c r="N74" s="53"/>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23"/>
      <c r="H76" s="23"/>
      <c r="I76" s="23"/>
      <c r="J76" s="23"/>
      <c r="K76" s="23"/>
      <c r="L76" s="23"/>
      <c r="M76" s="23"/>
      <c r="N76" s="56"/>
      <c r="O76" s="17"/>
    </row>
    <row r="77" spans="1:19">
      <c r="A77" s="15"/>
      <c r="B77" s="55"/>
      <c r="C77" s="23"/>
      <c r="D77" s="23"/>
      <c r="E77" s="23"/>
      <c r="F77" s="23"/>
      <c r="G77" s="119" t="s">
        <v>116</v>
      </c>
      <c r="H77" s="119"/>
      <c r="I77" s="119"/>
      <c r="J77" s="119"/>
      <c r="K77" s="23"/>
      <c r="L77" s="23"/>
      <c r="M77" s="23"/>
      <c r="N77" s="56"/>
      <c r="O77" s="17"/>
    </row>
    <row r="78" spans="1:19">
      <c r="A78" s="15"/>
      <c r="B78" s="55"/>
      <c r="C78" s="23"/>
      <c r="D78" s="23"/>
      <c r="E78" s="23"/>
      <c r="F78" s="23"/>
      <c r="G78" s="119" t="s">
        <v>207</v>
      </c>
      <c r="H78" s="23"/>
      <c r="I78" s="23"/>
      <c r="J78" s="23"/>
      <c r="K78" s="23"/>
      <c r="L78" s="23"/>
      <c r="M78" s="23"/>
      <c r="N78" s="56"/>
      <c r="O78" s="120"/>
    </row>
    <row r="79" spans="1:19">
      <c r="A79" s="15"/>
      <c r="B79" s="55"/>
      <c r="C79" s="23"/>
      <c r="D79" s="23"/>
      <c r="E79" s="23"/>
      <c r="F79" s="23"/>
      <c r="G79" s="119" t="s">
        <v>208</v>
      </c>
      <c r="H79" s="23"/>
      <c r="I79" s="23"/>
      <c r="J79" s="23"/>
      <c r="K79" s="23"/>
      <c r="L79" s="23"/>
      <c r="M79" s="23"/>
      <c r="N79" s="56"/>
      <c r="O79" s="120"/>
    </row>
    <row r="80" spans="1:19">
      <c r="A80" s="15"/>
      <c r="B80" s="37"/>
      <c r="C80" s="121"/>
      <c r="D80" s="121"/>
      <c r="E80" s="121"/>
      <c r="F80" s="121"/>
      <c r="G80" s="119" t="s">
        <v>118</v>
      </c>
      <c r="H80" s="121"/>
      <c r="I80" s="121"/>
      <c r="J80" s="121"/>
      <c r="K80" s="121"/>
      <c r="L80" s="121"/>
      <c r="M80" s="121"/>
      <c r="N80" s="122"/>
      <c r="O80" s="123"/>
    </row>
    <row r="81" spans="1:15">
      <c r="A81" s="15"/>
      <c r="B81" s="55"/>
      <c r="C81" s="23"/>
      <c r="D81" s="23"/>
      <c r="E81" s="23"/>
      <c r="F81" s="23"/>
      <c r="G81" s="23" t="s">
        <v>119</v>
      </c>
      <c r="H81" s="23"/>
      <c r="I81" s="23"/>
      <c r="J81" s="23"/>
      <c r="K81" s="23"/>
      <c r="L81" s="23"/>
      <c r="M81" s="23"/>
      <c r="N81" s="56"/>
      <c r="O81" s="17"/>
    </row>
    <row r="82" spans="1:15">
      <c r="A82" s="15"/>
      <c r="B82" s="124" t="s">
        <v>120</v>
      </c>
      <c r="C82" s="66"/>
      <c r="D82" s="66"/>
      <c r="E82" s="66"/>
      <c r="F82" s="66"/>
      <c r="G82" s="66"/>
      <c r="H82" s="66"/>
      <c r="I82" s="66"/>
      <c r="J82" s="66"/>
      <c r="K82" s="66"/>
      <c r="L82" s="66"/>
      <c r="M82" s="66"/>
      <c r="N82" s="125"/>
      <c r="O82" s="17"/>
    </row>
    <row r="83" spans="1:15">
      <c r="A83" s="15"/>
      <c r="B83" s="778"/>
      <c r="C83" s="779"/>
      <c r="D83" s="779"/>
      <c r="E83" s="779"/>
      <c r="F83" s="779"/>
      <c r="G83" s="779"/>
      <c r="H83" s="779"/>
      <c r="I83" s="779"/>
      <c r="J83" s="779"/>
      <c r="K83" s="779"/>
      <c r="L83" s="779"/>
      <c r="M83" s="779"/>
      <c r="N83" s="780"/>
      <c r="O83" s="123"/>
    </row>
    <row r="84" spans="1:15">
      <c r="A84" s="15"/>
      <c r="B84" s="778"/>
      <c r="C84" s="779"/>
      <c r="D84" s="779"/>
      <c r="E84" s="779"/>
      <c r="F84" s="779"/>
      <c r="G84" s="779"/>
      <c r="H84" s="779"/>
      <c r="I84" s="779"/>
      <c r="J84" s="779"/>
      <c r="K84" s="779"/>
      <c r="L84" s="779"/>
      <c r="M84" s="779"/>
      <c r="N84" s="780"/>
      <c r="O84" s="123"/>
    </row>
    <row r="85" spans="1:15">
      <c r="A85" s="15"/>
      <c r="B85" s="37"/>
      <c r="C85" s="121"/>
      <c r="D85" s="121"/>
      <c r="E85" s="121"/>
      <c r="F85" s="121"/>
      <c r="G85" s="121"/>
      <c r="H85" s="121"/>
      <c r="I85" s="121"/>
      <c r="J85" s="121"/>
      <c r="K85" s="121"/>
      <c r="L85" s="121"/>
      <c r="M85" s="121"/>
      <c r="N85" s="122"/>
      <c r="O85" s="123"/>
    </row>
    <row r="86" spans="1:15">
      <c r="A86" s="15"/>
      <c r="B86" s="126" t="s">
        <v>121</v>
      </c>
      <c r="C86" s="121"/>
      <c r="D86" s="121"/>
      <c r="E86" s="121"/>
      <c r="F86" s="121"/>
      <c r="G86" s="121"/>
      <c r="H86" s="121"/>
      <c r="I86" s="121"/>
      <c r="J86" s="121"/>
      <c r="K86" s="121"/>
      <c r="L86" s="121"/>
      <c r="M86" s="121"/>
      <c r="N86" s="122"/>
      <c r="O86" s="123"/>
    </row>
    <row r="87" spans="1:15">
      <c r="A87" s="15"/>
      <c r="B87" s="767" t="s">
        <v>122</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767" t="s">
        <v>123</v>
      </c>
      <c r="C89" s="768"/>
      <c r="D89" s="768"/>
      <c r="E89" s="768"/>
      <c r="F89" s="768"/>
      <c r="G89" s="768"/>
      <c r="H89" s="768"/>
      <c r="I89" s="768"/>
      <c r="J89" s="768"/>
      <c r="K89" s="768"/>
      <c r="L89" s="768"/>
      <c r="M89" s="768"/>
      <c r="N89" s="769"/>
      <c r="O89" s="127"/>
    </row>
    <row r="90" spans="1:15">
      <c r="A90" s="15"/>
      <c r="B90" s="767"/>
      <c r="C90" s="768"/>
      <c r="D90" s="768"/>
      <c r="E90" s="768"/>
      <c r="F90" s="768"/>
      <c r="G90" s="768"/>
      <c r="H90" s="768"/>
      <c r="I90" s="768"/>
      <c r="J90" s="768"/>
      <c r="K90" s="768"/>
      <c r="L90" s="768"/>
      <c r="M90" s="768"/>
      <c r="N90" s="769"/>
      <c r="O90" s="127"/>
    </row>
    <row r="91" spans="1:15">
      <c r="A91" s="15"/>
      <c r="B91" s="37"/>
      <c r="C91" s="121"/>
      <c r="D91" s="121"/>
      <c r="E91" s="121"/>
      <c r="F91" s="121"/>
      <c r="G91" s="121"/>
      <c r="H91" s="121"/>
      <c r="I91" s="121"/>
      <c r="J91" s="121"/>
      <c r="K91" s="121"/>
      <c r="L91" s="121"/>
      <c r="M91" s="121"/>
      <c r="N91" s="122"/>
      <c r="O91" s="123"/>
    </row>
    <row r="92" spans="1:15">
      <c r="A92" s="15"/>
      <c r="B92" s="55"/>
      <c r="C92" s="23"/>
      <c r="D92" s="23"/>
      <c r="E92" s="23"/>
      <c r="F92" s="23"/>
      <c r="G92" s="119" t="s">
        <v>116</v>
      </c>
      <c r="H92" s="23"/>
      <c r="I92" s="23"/>
      <c r="J92" s="23"/>
      <c r="K92" s="23"/>
      <c r="L92" s="23"/>
      <c r="M92" s="23"/>
      <c r="N92" s="56"/>
      <c r="O92" s="17"/>
    </row>
    <row r="93" spans="1:15">
      <c r="A93" s="15"/>
      <c r="B93" s="55"/>
      <c r="C93" s="23"/>
      <c r="D93" s="23"/>
      <c r="E93" s="23"/>
      <c r="F93" s="23"/>
      <c r="G93" s="23" t="s">
        <v>117</v>
      </c>
      <c r="H93" s="114"/>
      <c r="I93" s="114"/>
      <c r="J93" s="114"/>
      <c r="K93" s="23"/>
      <c r="L93" s="23"/>
      <c r="M93" s="23"/>
      <c r="N93" s="56"/>
      <c r="O93" s="17"/>
    </row>
    <row r="94" spans="1:15">
      <c r="A94" s="15"/>
      <c r="B94" s="55"/>
      <c r="C94" s="23"/>
      <c r="D94" s="23"/>
      <c r="E94" s="23"/>
      <c r="F94" s="23"/>
      <c r="G94" s="23" t="s">
        <v>124</v>
      </c>
      <c r="H94" s="128"/>
      <c r="I94" s="128"/>
      <c r="J94" s="128"/>
      <c r="K94" s="23"/>
      <c r="L94" s="23"/>
      <c r="M94" s="23"/>
      <c r="N94" s="56"/>
      <c r="O94" s="17"/>
    </row>
    <row r="95" spans="1:15">
      <c r="A95" s="15"/>
      <c r="B95" s="129"/>
      <c r="C95" s="121"/>
      <c r="D95" s="121"/>
      <c r="E95" s="121"/>
      <c r="F95" s="121"/>
      <c r="G95" s="23" t="s">
        <v>118</v>
      </c>
      <c r="H95" s="23"/>
      <c r="I95" s="23"/>
      <c r="J95" s="23"/>
      <c r="K95" s="121"/>
      <c r="L95" s="121"/>
      <c r="M95" s="121"/>
      <c r="N95" s="122"/>
      <c r="O95" s="123"/>
    </row>
    <row r="96" spans="1:15" ht="15.75">
      <c r="A96" s="15"/>
      <c r="B96" s="129"/>
      <c r="C96" s="128"/>
      <c r="D96" s="128"/>
      <c r="E96" s="23"/>
      <c r="F96" s="23"/>
      <c r="G96" s="23"/>
      <c r="H96" s="23"/>
      <c r="I96" s="23"/>
      <c r="J96" s="770"/>
      <c r="K96" s="770"/>
      <c r="L96" s="770"/>
      <c r="M96" s="770"/>
      <c r="N96" s="771"/>
      <c r="O96" s="130"/>
    </row>
    <row r="97" spans="1:15" ht="16.5" thickBot="1">
      <c r="A97" s="15"/>
      <c r="B97" s="774"/>
      <c r="C97" s="775"/>
      <c r="D97" s="775"/>
      <c r="E97" s="89"/>
      <c r="F97" s="89"/>
      <c r="G97" s="89"/>
      <c r="H97" s="89"/>
      <c r="I97" s="89"/>
      <c r="J97" s="772"/>
      <c r="K97" s="772"/>
      <c r="L97" s="772"/>
      <c r="M97" s="772"/>
      <c r="N97" s="773"/>
      <c r="O97" s="130"/>
    </row>
    <row r="98" spans="1:15" ht="15.75" thickBot="1">
      <c r="A98" s="131"/>
      <c r="B98" s="132"/>
      <c r="C98" s="132"/>
      <c r="D98" s="132"/>
      <c r="E98" s="132"/>
      <c r="F98" s="132"/>
      <c r="G98" s="132"/>
      <c r="H98" s="132"/>
      <c r="I98" s="132"/>
      <c r="J98" s="132"/>
      <c r="K98" s="132"/>
      <c r="L98" s="132"/>
      <c r="M98" s="132"/>
      <c r="N98" s="132"/>
      <c r="O98" s="133"/>
    </row>
    <row r="99" spans="1:15" ht="15.75" thickTop="1"/>
  </sheetData>
  <mergeCells count="98">
    <mergeCell ref="B87:N88"/>
    <mergeCell ref="B89:N90"/>
    <mergeCell ref="J96:N97"/>
    <mergeCell ref="B97:D97"/>
    <mergeCell ref="L69:M69"/>
    <mergeCell ref="L70:M70"/>
    <mergeCell ref="B71:M71"/>
    <mergeCell ref="B73:M73"/>
    <mergeCell ref="B83:N83"/>
    <mergeCell ref="B84:N84"/>
    <mergeCell ref="B68:H68"/>
    <mergeCell ref="L68:M68"/>
    <mergeCell ref="B58:H58"/>
    <mergeCell ref="L58:M58"/>
    <mergeCell ref="Y58:Y60"/>
    <mergeCell ref="B61:M61"/>
    <mergeCell ref="B63:M63"/>
    <mergeCell ref="B64:N66"/>
    <mergeCell ref="B67:H67"/>
    <mergeCell ref="L67:M67"/>
    <mergeCell ref="AB58:AB60"/>
    <mergeCell ref="B59:H59"/>
    <mergeCell ref="L59:M59"/>
    <mergeCell ref="B60:H60"/>
    <mergeCell ref="L60:M60"/>
    <mergeCell ref="B52:M52"/>
    <mergeCell ref="B53:N55"/>
    <mergeCell ref="B56:H56"/>
    <mergeCell ref="L56:M56"/>
    <mergeCell ref="B57:H57"/>
    <mergeCell ref="L57:M57"/>
    <mergeCell ref="B49:H49"/>
    <mergeCell ref="L49:M49"/>
    <mergeCell ref="B50:H50"/>
    <mergeCell ref="L50:M50"/>
    <mergeCell ref="B51:H51"/>
    <mergeCell ref="L51:M51"/>
    <mergeCell ref="B46:N48"/>
    <mergeCell ref="B40:I40"/>
    <mergeCell ref="L40:M40"/>
    <mergeCell ref="B41:I41"/>
    <mergeCell ref="L41:M41"/>
    <mergeCell ref="B42:I42"/>
    <mergeCell ref="L42:M42"/>
    <mergeCell ref="B43:I43"/>
    <mergeCell ref="L43:M43"/>
    <mergeCell ref="B44:I44"/>
    <mergeCell ref="L44:M44"/>
    <mergeCell ref="B45:M45"/>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B99"/>
  <sheetViews>
    <sheetView workbookViewId="0"/>
  </sheetViews>
  <sheetFormatPr baseColWidth="10" defaultColWidth="11.42578125" defaultRowHeight="15"/>
  <cols>
    <col min="1" max="5" width="11.42578125" style="11"/>
    <col min="6" max="6" width="45.28515625" style="11" customWidth="1"/>
    <col min="7" max="8" width="11.42578125" style="11"/>
    <col min="9" max="9" width="14" style="11" customWidth="1"/>
    <col min="10" max="10" width="11.42578125" style="11"/>
    <col min="11" max="11" width="15.140625" style="11" bestFit="1" customWidth="1"/>
    <col min="12" max="13" width="11.42578125" style="11"/>
    <col min="14" max="14" width="16.85546875" style="11" bestFit="1" customWidth="1"/>
    <col min="15" max="17" width="11.42578125" style="11"/>
    <col min="18" max="18" width="17.42578125" style="11" bestFit="1" customWidth="1"/>
    <col min="19" max="19" width="13.7109375" style="11" bestFit="1" customWidth="1"/>
    <col min="20" max="20" width="11.42578125" style="11"/>
    <col min="21" max="21" width="28.5703125" style="11" customWidth="1"/>
    <col min="22" max="22" width="18.85546875" style="11" customWidth="1"/>
    <col min="23" max="26" width="11.42578125" style="11"/>
    <col min="27" max="27" width="13.140625" style="11" bestFit="1" customWidth="1"/>
    <col min="28" max="28" width="16" style="11" bestFit="1" customWidth="1"/>
    <col min="29" max="16384" width="11.42578125" style="11"/>
  </cols>
  <sheetData>
    <row r="1" spans="1:22" ht="15.75" thickBot="1">
      <c r="A1" s="10"/>
    </row>
    <row r="2" spans="1:22" ht="15.75" thickTop="1">
      <c r="A2" s="12"/>
      <c r="B2" s="13"/>
      <c r="C2" s="13"/>
      <c r="D2" s="13"/>
      <c r="E2" s="13"/>
      <c r="F2" s="13"/>
      <c r="G2" s="13"/>
      <c r="H2" s="13"/>
      <c r="I2" s="13"/>
      <c r="J2" s="13"/>
      <c r="K2" s="13"/>
      <c r="L2" s="13"/>
      <c r="M2" s="13"/>
      <c r="N2" s="13"/>
      <c r="O2" s="14"/>
    </row>
    <row r="3" spans="1:22">
      <c r="A3" s="15"/>
      <c r="B3" s="652" t="s">
        <v>73</v>
      </c>
      <c r="C3" s="652"/>
      <c r="D3" s="652"/>
      <c r="E3" s="652"/>
      <c r="F3" s="16"/>
      <c r="G3" s="16"/>
      <c r="H3" s="16"/>
      <c r="I3" s="16"/>
      <c r="J3" s="16"/>
      <c r="K3" s="16"/>
      <c r="L3" s="16"/>
      <c r="M3" s="16"/>
      <c r="N3" s="16"/>
      <c r="O3" s="17"/>
    </row>
    <row r="4" spans="1:22">
      <c r="A4" s="15"/>
      <c r="B4" s="18" t="s">
        <v>0</v>
      </c>
      <c r="C4" s="19" t="s">
        <v>1</v>
      </c>
      <c r="D4" s="18" t="s">
        <v>74</v>
      </c>
      <c r="E4" s="19">
        <v>1</v>
      </c>
      <c r="F4" s="16"/>
      <c r="G4" s="16"/>
      <c r="H4" s="16"/>
      <c r="I4" s="16"/>
      <c r="J4" s="16"/>
      <c r="K4" s="16"/>
      <c r="L4" s="16"/>
      <c r="M4" s="16"/>
      <c r="N4" s="16"/>
      <c r="O4" s="17"/>
    </row>
    <row r="5" spans="1:22">
      <c r="A5" s="15"/>
      <c r="B5" s="20"/>
      <c r="C5" s="21"/>
      <c r="D5" s="20"/>
      <c r="E5" s="21"/>
      <c r="F5" s="16"/>
      <c r="G5" s="16"/>
      <c r="H5" s="16"/>
      <c r="I5" s="16"/>
      <c r="J5" s="16"/>
      <c r="K5" s="16"/>
      <c r="L5" s="16"/>
      <c r="M5" s="16"/>
      <c r="N5" s="16"/>
      <c r="O5" s="17"/>
    </row>
    <row r="6" spans="1:22" ht="36" customHeight="1">
      <c r="A6" s="15"/>
      <c r="B6" s="653" t="s">
        <v>75</v>
      </c>
      <c r="C6" s="653"/>
      <c r="D6" s="653"/>
      <c r="E6" s="653"/>
      <c r="F6" s="653"/>
      <c r="G6" s="653"/>
      <c r="H6" s="653"/>
      <c r="I6" s="653"/>
      <c r="J6" s="653"/>
      <c r="K6" s="653"/>
      <c r="L6" s="653"/>
      <c r="M6" s="653"/>
      <c r="N6" s="653"/>
      <c r="O6" s="22"/>
    </row>
    <row r="7" spans="1:22" ht="15.75" thickBot="1">
      <c r="A7" s="15"/>
      <c r="B7" s="23"/>
      <c r="C7" s="23"/>
      <c r="D7" s="23"/>
      <c r="E7" s="23"/>
      <c r="F7" s="23"/>
      <c r="G7" s="23"/>
      <c r="H7" s="23"/>
      <c r="I7" s="23"/>
      <c r="J7" s="23"/>
      <c r="K7" s="23"/>
      <c r="L7" s="23"/>
      <c r="M7" s="23"/>
      <c r="N7" s="23"/>
      <c r="O7" s="17"/>
    </row>
    <row r="8" spans="1:22">
      <c r="A8" s="15"/>
      <c r="B8" s="654"/>
      <c r="C8" s="656"/>
      <c r="D8" s="657"/>
      <c r="E8" s="657"/>
      <c r="F8" s="657"/>
      <c r="G8" s="657"/>
      <c r="H8" s="657"/>
      <c r="I8" s="657"/>
      <c r="J8" s="658"/>
      <c r="K8" s="659"/>
      <c r="L8" s="660"/>
      <c r="M8" s="660"/>
      <c r="N8" s="661"/>
      <c r="O8" s="25"/>
    </row>
    <row r="9" spans="1:22">
      <c r="A9" s="15"/>
      <c r="B9" s="655"/>
      <c r="C9" s="665" t="s">
        <v>76</v>
      </c>
      <c r="D9" s="666"/>
      <c r="E9" s="666"/>
      <c r="F9" s="666"/>
      <c r="G9" s="666"/>
      <c r="H9" s="666"/>
      <c r="I9" s="666"/>
      <c r="J9" s="667"/>
      <c r="K9" s="662"/>
      <c r="L9" s="663"/>
      <c r="M9" s="663"/>
      <c r="N9" s="664"/>
      <c r="O9" s="25"/>
    </row>
    <row r="10" spans="1:22">
      <c r="A10" s="15"/>
      <c r="B10" s="655"/>
      <c r="C10" s="665"/>
      <c r="D10" s="666"/>
      <c r="E10" s="666"/>
      <c r="F10" s="666"/>
      <c r="G10" s="666"/>
      <c r="H10" s="666"/>
      <c r="I10" s="666"/>
      <c r="J10" s="667"/>
      <c r="K10" s="668" t="s">
        <v>77</v>
      </c>
      <c r="L10" s="670"/>
      <c r="M10" s="671"/>
      <c r="N10" s="672"/>
      <c r="O10" s="25"/>
    </row>
    <row r="11" spans="1:22">
      <c r="A11" s="15"/>
      <c r="B11" s="655"/>
      <c r="C11" s="665" t="s">
        <v>78</v>
      </c>
      <c r="D11" s="666"/>
      <c r="E11" s="666"/>
      <c r="F11" s="666"/>
      <c r="G11" s="666"/>
      <c r="H11" s="666"/>
      <c r="I11" s="666"/>
      <c r="J11" s="667"/>
      <c r="K11" s="669"/>
      <c r="L11" s="673"/>
      <c r="M11" s="674"/>
      <c r="N11" s="675"/>
      <c r="O11" s="27"/>
      <c r="R11" s="681"/>
      <c r="S11" s="681"/>
    </row>
    <row r="12" spans="1:22">
      <c r="A12" s="15"/>
      <c r="B12" s="655"/>
      <c r="C12" s="682"/>
      <c r="D12" s="683"/>
      <c r="E12" s="683"/>
      <c r="F12" s="683"/>
      <c r="G12" s="683"/>
      <c r="H12" s="683"/>
      <c r="I12" s="683"/>
      <c r="J12" s="684"/>
      <c r="K12" s="668" t="s">
        <v>79</v>
      </c>
      <c r="L12" s="668">
        <v>1</v>
      </c>
      <c r="M12" s="668" t="s">
        <v>80</v>
      </c>
      <c r="N12" s="686">
        <v>1</v>
      </c>
      <c r="O12" s="25"/>
      <c r="R12" s="147"/>
    </row>
    <row r="13" spans="1:22">
      <c r="A13" s="15"/>
      <c r="B13" s="655"/>
      <c r="C13" s="682"/>
      <c r="D13" s="683"/>
      <c r="E13" s="683"/>
      <c r="F13" s="683"/>
      <c r="G13" s="683"/>
      <c r="H13" s="683"/>
      <c r="I13" s="683"/>
      <c r="J13" s="684"/>
      <c r="K13" s="685"/>
      <c r="L13" s="685"/>
      <c r="M13" s="685"/>
      <c r="N13" s="687"/>
      <c r="O13" s="25"/>
      <c r="R13" s="147"/>
    </row>
    <row r="14" spans="1:22">
      <c r="A14" s="15"/>
      <c r="B14" s="655"/>
      <c r="C14" s="665" t="s">
        <v>81</v>
      </c>
      <c r="D14" s="666"/>
      <c r="E14" s="666"/>
      <c r="F14" s="666"/>
      <c r="G14" s="666"/>
      <c r="H14" s="666"/>
      <c r="I14" s="666"/>
      <c r="J14" s="667"/>
      <c r="K14" s="685"/>
      <c r="L14" s="685"/>
      <c r="M14" s="685"/>
      <c r="N14" s="687"/>
      <c r="O14" s="25"/>
      <c r="R14" s="147"/>
    </row>
    <row r="15" spans="1:22" ht="15.75" thickBot="1">
      <c r="A15" s="15"/>
      <c r="B15" s="28"/>
      <c r="C15" s="29"/>
      <c r="D15" s="29"/>
      <c r="E15" s="29"/>
      <c r="F15" s="29"/>
      <c r="G15" s="29"/>
      <c r="H15" s="29"/>
      <c r="I15" s="29"/>
      <c r="J15" s="29"/>
      <c r="K15" s="29"/>
      <c r="L15" s="30"/>
      <c r="M15" s="30"/>
      <c r="N15" s="31"/>
      <c r="O15" s="32"/>
      <c r="R15" s="147"/>
      <c r="U15" s="688"/>
      <c r="V15" s="688"/>
    </row>
    <row r="16" spans="1:22">
      <c r="A16" s="15"/>
      <c r="B16" s="33"/>
      <c r="C16" s="24"/>
      <c r="D16" s="24"/>
      <c r="E16" s="24"/>
      <c r="F16" s="24"/>
      <c r="G16" s="24"/>
      <c r="H16" s="24"/>
      <c r="I16" s="24"/>
      <c r="J16" s="24"/>
      <c r="K16" s="34" t="s">
        <v>82</v>
      </c>
      <c r="L16" s="35" t="s">
        <v>83</v>
      </c>
      <c r="M16" s="35" t="s">
        <v>84</v>
      </c>
      <c r="N16" s="36" t="s">
        <v>85</v>
      </c>
      <c r="O16" s="27"/>
      <c r="R16" s="688"/>
      <c r="S16" s="688"/>
      <c r="U16" s="104"/>
      <c r="V16" s="134"/>
    </row>
    <row r="17" spans="1:22">
      <c r="A17" s="15"/>
      <c r="B17" s="37"/>
      <c r="C17" s="26"/>
      <c r="D17" s="26"/>
      <c r="E17" s="26"/>
      <c r="F17" s="26"/>
      <c r="G17" s="26"/>
      <c r="H17" s="26"/>
      <c r="I17" s="26"/>
      <c r="J17" s="26"/>
      <c r="K17" s="38"/>
      <c r="L17" s="39"/>
      <c r="M17" s="39"/>
      <c r="N17" s="40"/>
      <c r="O17" s="41"/>
      <c r="R17" s="104"/>
      <c r="S17" s="134"/>
      <c r="U17" s="104"/>
      <c r="V17" s="134"/>
    </row>
    <row r="18" spans="1:22">
      <c r="A18" s="15"/>
      <c r="B18" s="689" t="s">
        <v>86</v>
      </c>
      <c r="C18" s="690"/>
      <c r="D18" s="690"/>
      <c r="E18" s="690"/>
      <c r="F18" s="26"/>
      <c r="G18" s="26"/>
      <c r="H18" s="26"/>
      <c r="I18" s="23"/>
      <c r="J18" s="26"/>
      <c r="K18" s="38"/>
      <c r="L18" s="23"/>
      <c r="M18" s="23"/>
      <c r="N18" s="42"/>
      <c r="O18" s="41"/>
      <c r="R18" s="104"/>
      <c r="S18" s="134"/>
      <c r="U18" s="104"/>
      <c r="V18" s="134"/>
    </row>
    <row r="19" spans="1:22">
      <c r="A19" s="15"/>
      <c r="B19" s="43"/>
      <c r="C19" s="44"/>
      <c r="D19" s="44"/>
      <c r="E19" s="44"/>
      <c r="F19" s="44"/>
      <c r="G19" s="44"/>
      <c r="H19" s="44"/>
      <c r="I19" s="44"/>
      <c r="J19" s="44"/>
      <c r="K19" s="44"/>
      <c r="L19" s="44"/>
      <c r="M19" s="44"/>
      <c r="N19" s="45"/>
      <c r="O19" s="46"/>
      <c r="R19" s="104"/>
      <c r="S19" s="134"/>
      <c r="U19" s="50"/>
      <c r="V19" s="135"/>
    </row>
    <row r="20" spans="1:22" ht="15.75" thickBot="1">
      <c r="A20" s="15"/>
      <c r="B20" s="47"/>
      <c r="C20" s="48"/>
      <c r="D20" s="48"/>
      <c r="E20" s="48"/>
      <c r="F20" s="48"/>
      <c r="G20" s="48"/>
      <c r="H20" s="48"/>
      <c r="I20" s="48"/>
      <c r="J20" s="48"/>
      <c r="K20" s="48"/>
      <c r="L20" s="48"/>
      <c r="M20" s="48"/>
      <c r="N20" s="49"/>
      <c r="O20" s="17"/>
      <c r="R20" s="50"/>
      <c r="S20" s="135"/>
      <c r="U20" s="50"/>
      <c r="V20" s="50"/>
    </row>
    <row r="21" spans="1:22" ht="15.75" thickBot="1">
      <c r="A21" s="15"/>
      <c r="B21" s="51"/>
      <c r="C21" s="52"/>
      <c r="D21" s="52"/>
      <c r="E21" s="52"/>
      <c r="F21" s="52"/>
      <c r="G21" s="52"/>
      <c r="H21" s="23"/>
      <c r="I21" s="23"/>
      <c r="J21" s="52"/>
      <c r="K21" s="52"/>
      <c r="L21" s="52"/>
      <c r="M21" s="52"/>
      <c r="N21" s="53"/>
      <c r="O21" s="17"/>
      <c r="U21" s="50"/>
      <c r="V21" s="50"/>
    </row>
    <row r="22" spans="1:22">
      <c r="A22" s="15"/>
      <c r="B22" s="691" t="s">
        <v>87</v>
      </c>
      <c r="C22" s="692"/>
      <c r="D22" s="692"/>
      <c r="E22" s="692"/>
      <c r="F22" s="692"/>
      <c r="G22" s="692"/>
      <c r="H22" s="692"/>
      <c r="I22" s="692"/>
      <c r="J22" s="692"/>
      <c r="K22" s="692"/>
      <c r="L22" s="692"/>
      <c r="M22" s="692"/>
      <c r="N22" s="693"/>
      <c r="O22" s="54"/>
      <c r="U22" s="688"/>
      <c r="V22" s="688"/>
    </row>
    <row r="23" spans="1:22" ht="15.75" thickBot="1">
      <c r="A23" s="15"/>
      <c r="B23" s="55"/>
      <c r="C23" s="23"/>
      <c r="D23" s="23"/>
      <c r="E23" s="23"/>
      <c r="F23" s="23"/>
      <c r="G23" s="23"/>
      <c r="H23" s="23"/>
      <c r="I23" s="23"/>
      <c r="J23" s="23"/>
      <c r="K23" s="23"/>
      <c r="L23" s="23"/>
      <c r="M23" s="23"/>
      <c r="N23" s="56"/>
      <c r="O23" s="17"/>
      <c r="U23" s="104"/>
      <c r="V23" s="134"/>
    </row>
    <row r="24" spans="1:22">
      <c r="A24" s="15"/>
      <c r="B24" s="57" t="s">
        <v>88</v>
      </c>
      <c r="C24" s="676" t="s">
        <v>3</v>
      </c>
      <c r="D24" s="677"/>
      <c r="E24" s="677"/>
      <c r="F24" s="677"/>
      <c r="G24" s="677"/>
      <c r="H24" s="677"/>
      <c r="I24" s="677"/>
      <c r="J24" s="677"/>
      <c r="K24" s="678"/>
      <c r="L24" s="679" t="s">
        <v>89</v>
      </c>
      <c r="M24" s="680"/>
      <c r="N24" s="57" t="s">
        <v>5</v>
      </c>
      <c r="O24" s="58"/>
      <c r="U24" s="104"/>
      <c r="V24" s="134"/>
    </row>
    <row r="25" spans="1:22" ht="33" customHeight="1" thickBot="1">
      <c r="A25" s="15"/>
      <c r="B25" s="59" t="s">
        <v>413</v>
      </c>
      <c r="C25" s="694" t="str">
        <f>'PRESUPUESTO OFICIAL'!C230</f>
        <v>SUMINISTRO E INSTALCIÓN TEE 2" PEAD</v>
      </c>
      <c r="D25" s="695"/>
      <c r="E25" s="695"/>
      <c r="F25" s="695"/>
      <c r="G25" s="695"/>
      <c r="H25" s="695"/>
      <c r="I25" s="695"/>
      <c r="J25" s="695"/>
      <c r="K25" s="696"/>
      <c r="L25" s="697" t="s">
        <v>9</v>
      </c>
      <c r="M25" s="696"/>
      <c r="N25" s="60"/>
      <c r="O25" s="61"/>
      <c r="U25" s="104"/>
      <c r="V25" s="134"/>
    </row>
    <row r="26" spans="1:22">
      <c r="A26" s="15"/>
      <c r="B26" s="698" t="s">
        <v>90</v>
      </c>
      <c r="C26" s="699"/>
      <c r="D26" s="699"/>
      <c r="E26" s="699"/>
      <c r="F26" s="699"/>
      <c r="G26" s="699"/>
      <c r="H26" s="699"/>
      <c r="I26" s="699"/>
      <c r="J26" s="699"/>
      <c r="K26" s="699"/>
      <c r="L26" s="699"/>
      <c r="M26" s="699"/>
      <c r="N26" s="700"/>
      <c r="O26" s="62"/>
      <c r="U26" s="50"/>
      <c r="V26" s="135"/>
    </row>
    <row r="27" spans="1:22">
      <c r="A27" s="15"/>
      <c r="B27" s="701"/>
      <c r="C27" s="702"/>
      <c r="D27" s="702"/>
      <c r="E27" s="702"/>
      <c r="F27" s="702"/>
      <c r="G27" s="702"/>
      <c r="H27" s="702"/>
      <c r="I27" s="702"/>
      <c r="J27" s="702"/>
      <c r="K27" s="702"/>
      <c r="L27" s="702"/>
      <c r="M27" s="702"/>
      <c r="N27" s="703"/>
      <c r="O27" s="62"/>
      <c r="U27" s="50"/>
      <c r="V27" s="50"/>
    </row>
    <row r="28" spans="1:22" ht="15.75" thickBot="1">
      <c r="A28" s="15"/>
      <c r="B28" s="704"/>
      <c r="C28" s="705"/>
      <c r="D28" s="705"/>
      <c r="E28" s="705"/>
      <c r="F28" s="705"/>
      <c r="G28" s="705"/>
      <c r="H28" s="705"/>
      <c r="I28" s="705"/>
      <c r="J28" s="705"/>
      <c r="K28" s="705"/>
      <c r="L28" s="705"/>
      <c r="M28" s="705"/>
      <c r="N28" s="706"/>
      <c r="O28" s="62"/>
    </row>
    <row r="29" spans="1:22">
      <c r="A29" s="15"/>
      <c r="B29" s="707" t="s">
        <v>3</v>
      </c>
      <c r="C29" s="708"/>
      <c r="D29" s="708"/>
      <c r="E29" s="708"/>
      <c r="F29" s="709"/>
      <c r="G29" s="710" t="s">
        <v>91</v>
      </c>
      <c r="H29" s="708"/>
      <c r="I29" s="711" t="s">
        <v>92</v>
      </c>
      <c r="J29" s="712"/>
      <c r="K29" s="63" t="s">
        <v>93</v>
      </c>
      <c r="L29" s="710" t="s">
        <v>94</v>
      </c>
      <c r="M29" s="713"/>
      <c r="N29" s="64" t="s">
        <v>95</v>
      </c>
      <c r="O29" s="65"/>
    </row>
    <row r="30" spans="1:22">
      <c r="A30" s="15"/>
      <c r="B30" s="714" t="s">
        <v>198</v>
      </c>
      <c r="C30" s="715"/>
      <c r="D30" s="715"/>
      <c r="E30" s="715"/>
      <c r="F30" s="716"/>
      <c r="G30" s="717"/>
      <c r="H30" s="716"/>
      <c r="I30" s="717"/>
      <c r="J30" s="716"/>
      <c r="K30" s="67">
        <v>2454.87</v>
      </c>
      <c r="L30" s="718">
        <v>0.05</v>
      </c>
      <c r="M30" s="719"/>
      <c r="N30" s="68">
        <f>K30*L30</f>
        <v>122.7435</v>
      </c>
      <c r="O30" s="69"/>
      <c r="P30" s="189" t="s">
        <v>429</v>
      </c>
    </row>
    <row r="31" spans="1:22">
      <c r="A31" s="15"/>
      <c r="B31" s="720"/>
      <c r="C31" s="721"/>
      <c r="D31" s="721"/>
      <c r="E31" s="721"/>
      <c r="F31" s="722"/>
      <c r="G31" s="70"/>
      <c r="H31" s="71"/>
      <c r="I31" s="70"/>
      <c r="J31" s="71"/>
      <c r="K31" s="67"/>
      <c r="L31" s="781"/>
      <c r="M31" s="782"/>
      <c r="N31" s="68"/>
      <c r="O31" s="69"/>
    </row>
    <row r="32" spans="1:22" ht="15.75" thickBot="1">
      <c r="A32" s="15"/>
      <c r="B32" s="723"/>
      <c r="C32" s="724"/>
      <c r="D32" s="724"/>
      <c r="E32" s="724"/>
      <c r="F32" s="725"/>
      <c r="G32" s="726"/>
      <c r="H32" s="725"/>
      <c r="I32" s="726"/>
      <c r="J32" s="725"/>
      <c r="K32" s="72"/>
      <c r="L32" s="727"/>
      <c r="M32" s="728"/>
      <c r="N32" s="68"/>
      <c r="O32" s="69"/>
    </row>
    <row r="33" spans="1:15" ht="15.75" thickBot="1">
      <c r="A33" s="15"/>
      <c r="B33" s="729" t="s">
        <v>96</v>
      </c>
      <c r="C33" s="730"/>
      <c r="D33" s="730"/>
      <c r="E33" s="730"/>
      <c r="F33" s="730"/>
      <c r="G33" s="730"/>
      <c r="H33" s="730"/>
      <c r="I33" s="730"/>
      <c r="J33" s="730"/>
      <c r="K33" s="730"/>
      <c r="L33" s="730"/>
      <c r="M33" s="731"/>
      <c r="N33" s="73">
        <f>ROUND(SUM(N30:N32),2)</f>
        <v>122.74</v>
      </c>
      <c r="O33" s="74"/>
    </row>
    <row r="34" spans="1:15">
      <c r="A34" s="15"/>
      <c r="B34" s="698" t="s">
        <v>97</v>
      </c>
      <c r="C34" s="699"/>
      <c r="D34" s="699"/>
      <c r="E34" s="699"/>
      <c r="F34" s="699"/>
      <c r="G34" s="699"/>
      <c r="H34" s="699"/>
      <c r="I34" s="699"/>
      <c r="J34" s="699"/>
      <c r="K34" s="699"/>
      <c r="L34" s="699"/>
      <c r="M34" s="699"/>
      <c r="N34" s="700"/>
      <c r="O34" s="62"/>
    </row>
    <row r="35" spans="1:15">
      <c r="A35" s="15"/>
      <c r="B35" s="701"/>
      <c r="C35" s="702"/>
      <c r="D35" s="702"/>
      <c r="E35" s="702"/>
      <c r="F35" s="702"/>
      <c r="G35" s="702"/>
      <c r="H35" s="702"/>
      <c r="I35" s="702"/>
      <c r="J35" s="702"/>
      <c r="K35" s="702"/>
      <c r="L35" s="702"/>
      <c r="M35" s="702"/>
      <c r="N35" s="703"/>
      <c r="O35" s="62"/>
    </row>
    <row r="36" spans="1:15" ht="15.75" thickBot="1">
      <c r="A36" s="15"/>
      <c r="B36" s="704"/>
      <c r="C36" s="705"/>
      <c r="D36" s="705"/>
      <c r="E36" s="705"/>
      <c r="F36" s="705"/>
      <c r="G36" s="705"/>
      <c r="H36" s="705"/>
      <c r="I36" s="705"/>
      <c r="J36" s="705"/>
      <c r="K36" s="705"/>
      <c r="L36" s="705"/>
      <c r="M36" s="705"/>
      <c r="N36" s="706"/>
      <c r="O36" s="62"/>
    </row>
    <row r="37" spans="1:15" ht="15.75" thickBot="1">
      <c r="A37" s="15"/>
      <c r="B37" s="732" t="s">
        <v>3</v>
      </c>
      <c r="C37" s="733"/>
      <c r="D37" s="733"/>
      <c r="E37" s="733"/>
      <c r="F37" s="733"/>
      <c r="G37" s="733"/>
      <c r="H37" s="733"/>
      <c r="I37" s="734"/>
      <c r="J37" s="75" t="s">
        <v>89</v>
      </c>
      <c r="K37" s="76" t="s">
        <v>5</v>
      </c>
      <c r="L37" s="735" t="s">
        <v>98</v>
      </c>
      <c r="M37" s="734"/>
      <c r="N37" s="77" t="s">
        <v>95</v>
      </c>
      <c r="O37" s="65"/>
    </row>
    <row r="38" spans="1:15" ht="15.75" thickBot="1">
      <c r="A38" s="15"/>
      <c r="B38" s="736" t="s">
        <v>172</v>
      </c>
      <c r="C38" s="737"/>
      <c r="D38" s="737"/>
      <c r="E38" s="737"/>
      <c r="F38" s="737"/>
      <c r="G38" s="737"/>
      <c r="H38" s="737"/>
      <c r="I38" s="738"/>
      <c r="J38" s="171" t="s">
        <v>9</v>
      </c>
      <c r="K38" s="172">
        <v>1</v>
      </c>
      <c r="L38" s="739">
        <f>'Listadio de Materiales'!C19</f>
        <v>39102</v>
      </c>
      <c r="M38" s="740"/>
      <c r="N38" s="163">
        <f>L38*K38</f>
        <v>39102</v>
      </c>
      <c r="O38" s="69"/>
    </row>
    <row r="39" spans="1:15" ht="15.75" thickBot="1">
      <c r="A39" s="15"/>
      <c r="B39" s="714"/>
      <c r="C39" s="715"/>
      <c r="D39" s="715"/>
      <c r="E39" s="715"/>
      <c r="F39" s="715"/>
      <c r="G39" s="715"/>
      <c r="H39" s="715"/>
      <c r="I39" s="716"/>
      <c r="J39" s="171"/>
      <c r="K39" s="172"/>
      <c r="L39" s="741"/>
      <c r="M39" s="742"/>
      <c r="N39" s="163"/>
      <c r="O39" s="69"/>
    </row>
    <row r="40" spans="1:15" ht="15.75" thickBot="1">
      <c r="A40" s="15"/>
      <c r="B40" s="743"/>
      <c r="C40" s="744"/>
      <c r="D40" s="744"/>
      <c r="E40" s="744"/>
      <c r="F40" s="744"/>
      <c r="G40" s="744"/>
      <c r="H40" s="744"/>
      <c r="I40" s="745"/>
      <c r="J40" s="171"/>
      <c r="K40" s="172"/>
      <c r="L40" s="741"/>
      <c r="M40" s="742"/>
      <c r="N40" s="163"/>
      <c r="O40" s="69"/>
    </row>
    <row r="41" spans="1:15" ht="15.75" thickBot="1">
      <c r="A41" s="15"/>
      <c r="B41" s="736"/>
      <c r="C41" s="737"/>
      <c r="D41" s="737"/>
      <c r="E41" s="737"/>
      <c r="F41" s="737"/>
      <c r="G41" s="737"/>
      <c r="H41" s="737"/>
      <c r="I41" s="738"/>
      <c r="J41" s="171"/>
      <c r="K41" s="172"/>
      <c r="L41" s="739"/>
      <c r="M41" s="740"/>
      <c r="N41" s="163"/>
      <c r="O41" s="69"/>
    </row>
    <row r="42" spans="1:15" ht="15.75" thickBot="1">
      <c r="A42" s="15"/>
      <c r="B42" s="736"/>
      <c r="C42" s="737"/>
      <c r="D42" s="737"/>
      <c r="E42" s="737"/>
      <c r="F42" s="737"/>
      <c r="G42" s="737"/>
      <c r="H42" s="737"/>
      <c r="I42" s="738"/>
      <c r="J42" s="171"/>
      <c r="K42" s="172"/>
      <c r="L42" s="739"/>
      <c r="M42" s="740"/>
      <c r="N42" s="163"/>
      <c r="O42" s="69"/>
    </row>
    <row r="43" spans="1:15" ht="15.75" thickBot="1">
      <c r="A43" s="15"/>
      <c r="B43" s="714"/>
      <c r="C43" s="715"/>
      <c r="D43" s="715"/>
      <c r="E43" s="715"/>
      <c r="F43" s="715"/>
      <c r="G43" s="715"/>
      <c r="H43" s="715"/>
      <c r="I43" s="716"/>
      <c r="J43" s="171"/>
      <c r="K43" s="172"/>
      <c r="L43" s="741"/>
      <c r="M43" s="742"/>
      <c r="N43" s="163"/>
      <c r="O43" s="69"/>
    </row>
    <row r="44" spans="1:15" ht="15.75" thickBot="1">
      <c r="A44" s="15"/>
      <c r="B44" s="743"/>
      <c r="C44" s="744"/>
      <c r="D44" s="744"/>
      <c r="E44" s="744"/>
      <c r="F44" s="744"/>
      <c r="G44" s="744"/>
      <c r="H44" s="744"/>
      <c r="I44" s="745"/>
      <c r="J44" s="81"/>
      <c r="K44" s="82"/>
      <c r="L44" s="741"/>
      <c r="M44" s="742"/>
      <c r="N44" s="163"/>
      <c r="O44" s="69"/>
    </row>
    <row r="45" spans="1:15" ht="15.75" thickBot="1">
      <c r="A45" s="15"/>
      <c r="B45" s="746" t="s">
        <v>96</v>
      </c>
      <c r="C45" s="747"/>
      <c r="D45" s="747"/>
      <c r="E45" s="747"/>
      <c r="F45" s="747"/>
      <c r="G45" s="747"/>
      <c r="H45" s="747"/>
      <c r="I45" s="747"/>
      <c r="J45" s="730"/>
      <c r="K45" s="730"/>
      <c r="L45" s="730"/>
      <c r="M45" s="731"/>
      <c r="N45" s="83">
        <f>ROUND(SUM(N38:N44),2)</f>
        <v>39102</v>
      </c>
      <c r="O45" s="69"/>
    </row>
    <row r="46" spans="1:15">
      <c r="A46" s="15"/>
      <c r="B46" s="698" t="s">
        <v>99</v>
      </c>
      <c r="C46" s="699"/>
      <c r="D46" s="699"/>
      <c r="E46" s="699"/>
      <c r="F46" s="699"/>
      <c r="G46" s="699"/>
      <c r="H46" s="699"/>
      <c r="I46" s="699"/>
      <c r="J46" s="699"/>
      <c r="K46" s="699"/>
      <c r="L46" s="699"/>
      <c r="M46" s="699"/>
      <c r="N46" s="700"/>
      <c r="O46" s="62"/>
    </row>
    <row r="47" spans="1:15">
      <c r="A47" s="15"/>
      <c r="B47" s="701"/>
      <c r="C47" s="702"/>
      <c r="D47" s="702"/>
      <c r="E47" s="702"/>
      <c r="F47" s="702"/>
      <c r="G47" s="702"/>
      <c r="H47" s="702"/>
      <c r="I47" s="702"/>
      <c r="J47" s="702"/>
      <c r="K47" s="702"/>
      <c r="L47" s="702"/>
      <c r="M47" s="702"/>
      <c r="N47" s="703"/>
      <c r="O47" s="62"/>
    </row>
    <row r="48" spans="1:15" ht="15.75" thickBot="1">
      <c r="A48" s="15"/>
      <c r="B48" s="704"/>
      <c r="C48" s="705"/>
      <c r="D48" s="705"/>
      <c r="E48" s="705"/>
      <c r="F48" s="705"/>
      <c r="G48" s="705"/>
      <c r="H48" s="705"/>
      <c r="I48" s="705"/>
      <c r="J48" s="705"/>
      <c r="K48" s="705"/>
      <c r="L48" s="705"/>
      <c r="M48" s="705"/>
      <c r="N48" s="706"/>
      <c r="O48" s="62"/>
    </row>
    <row r="49" spans="1:28" ht="18" thickBot="1">
      <c r="A49" s="15"/>
      <c r="B49" s="707" t="s">
        <v>100</v>
      </c>
      <c r="C49" s="748"/>
      <c r="D49" s="748"/>
      <c r="E49" s="748"/>
      <c r="F49" s="748"/>
      <c r="G49" s="748"/>
      <c r="H49" s="748"/>
      <c r="I49" s="63" t="s">
        <v>101</v>
      </c>
      <c r="J49" s="84" t="s">
        <v>102</v>
      </c>
      <c r="K49" s="85" t="s">
        <v>103</v>
      </c>
      <c r="L49" s="710" t="s">
        <v>104</v>
      </c>
      <c r="M49" s="713"/>
      <c r="N49" s="64" t="s">
        <v>95</v>
      </c>
      <c r="O49" s="65"/>
    </row>
    <row r="50" spans="1:28">
      <c r="A50" s="15"/>
      <c r="B50" s="749"/>
      <c r="C50" s="750"/>
      <c r="D50" s="750"/>
      <c r="E50" s="750"/>
      <c r="F50" s="750"/>
      <c r="G50" s="750"/>
      <c r="H50" s="751"/>
      <c r="I50" s="86"/>
      <c r="J50" s="87"/>
      <c r="K50" s="86"/>
      <c r="L50" s="752"/>
      <c r="M50" s="753"/>
      <c r="N50" s="163">
        <f>L50*K50</f>
        <v>0</v>
      </c>
      <c r="O50" s="69"/>
    </row>
    <row r="51" spans="1:28" ht="15.75" thickBot="1">
      <c r="A51" s="15"/>
      <c r="B51" s="723"/>
      <c r="C51" s="724"/>
      <c r="D51" s="724"/>
      <c r="E51" s="724"/>
      <c r="F51" s="724"/>
      <c r="G51" s="724"/>
      <c r="H51" s="724"/>
      <c r="I51" s="88"/>
      <c r="J51" s="89"/>
      <c r="K51" s="88"/>
      <c r="L51" s="754"/>
      <c r="M51" s="755"/>
      <c r="N51" s="90"/>
      <c r="O51" s="69"/>
    </row>
    <row r="52" spans="1:28" ht="15.75" thickBot="1">
      <c r="A52" s="15"/>
      <c r="B52" s="729" t="s">
        <v>96</v>
      </c>
      <c r="C52" s="730"/>
      <c r="D52" s="730"/>
      <c r="E52" s="730"/>
      <c r="F52" s="730"/>
      <c r="G52" s="730"/>
      <c r="H52" s="730"/>
      <c r="I52" s="730"/>
      <c r="J52" s="730"/>
      <c r="K52" s="730"/>
      <c r="L52" s="730"/>
      <c r="M52" s="731"/>
      <c r="N52" s="73">
        <f>SUM(N50:N51)</f>
        <v>0</v>
      </c>
      <c r="O52" s="74"/>
    </row>
    <row r="53" spans="1:28">
      <c r="A53" s="15"/>
      <c r="B53" s="698" t="s">
        <v>105</v>
      </c>
      <c r="C53" s="699"/>
      <c r="D53" s="699"/>
      <c r="E53" s="699"/>
      <c r="F53" s="699"/>
      <c r="G53" s="699"/>
      <c r="H53" s="699"/>
      <c r="I53" s="699"/>
      <c r="J53" s="699"/>
      <c r="K53" s="699"/>
      <c r="L53" s="699"/>
      <c r="M53" s="699"/>
      <c r="N53" s="700"/>
      <c r="O53" s="62"/>
    </row>
    <row r="54" spans="1:28">
      <c r="A54" s="15"/>
      <c r="B54" s="701"/>
      <c r="C54" s="702"/>
      <c r="D54" s="702"/>
      <c r="E54" s="702"/>
      <c r="F54" s="702"/>
      <c r="G54" s="702"/>
      <c r="H54" s="702"/>
      <c r="I54" s="702"/>
      <c r="J54" s="702"/>
      <c r="K54" s="702"/>
      <c r="L54" s="702"/>
      <c r="M54" s="702"/>
      <c r="N54" s="703"/>
      <c r="O54" s="62"/>
    </row>
    <row r="55" spans="1:28" ht="15.75" thickBot="1">
      <c r="A55" s="15"/>
      <c r="B55" s="704"/>
      <c r="C55" s="705"/>
      <c r="D55" s="705"/>
      <c r="E55" s="705"/>
      <c r="F55" s="705"/>
      <c r="G55" s="705"/>
      <c r="H55" s="705"/>
      <c r="I55" s="705"/>
      <c r="J55" s="705"/>
      <c r="K55" s="705"/>
      <c r="L55" s="705"/>
      <c r="M55" s="705"/>
      <c r="N55" s="706"/>
      <c r="O55" s="62"/>
      <c r="T55" s="91"/>
    </row>
    <row r="56" spans="1:28">
      <c r="A56" s="15"/>
      <c r="B56" s="707" t="s">
        <v>106</v>
      </c>
      <c r="C56" s="748"/>
      <c r="D56" s="748"/>
      <c r="E56" s="748"/>
      <c r="F56" s="748"/>
      <c r="G56" s="748"/>
      <c r="H56" s="748"/>
      <c r="I56" s="63"/>
      <c r="J56" s="92" t="s">
        <v>202</v>
      </c>
      <c r="K56" s="93" t="s">
        <v>203</v>
      </c>
      <c r="L56" s="756" t="s">
        <v>204</v>
      </c>
      <c r="M56" s="757"/>
      <c r="N56" s="95" t="s">
        <v>205</v>
      </c>
      <c r="O56" s="96"/>
    </row>
    <row r="57" spans="1:28">
      <c r="A57" s="15"/>
      <c r="B57" s="720" t="s">
        <v>201</v>
      </c>
      <c r="C57" s="721"/>
      <c r="D57" s="721"/>
      <c r="E57" s="721"/>
      <c r="F57" s="721"/>
      <c r="G57" s="721"/>
      <c r="H57" s="722"/>
      <c r="I57" s="97"/>
      <c r="J57" s="98" t="s">
        <v>206</v>
      </c>
      <c r="K57" s="99">
        <v>35069.629999999997</v>
      </c>
      <c r="L57" s="758">
        <v>7.0000000000000007E-2</v>
      </c>
      <c r="M57" s="759"/>
      <c r="N57" s="100">
        <f>K57*L57</f>
        <v>2454.8741</v>
      </c>
      <c r="O57" s="170"/>
      <c r="R57" s="102"/>
    </row>
    <row r="58" spans="1:28" ht="14.45" customHeight="1">
      <c r="A58" s="15"/>
      <c r="B58" s="720"/>
      <c r="C58" s="721"/>
      <c r="D58" s="721"/>
      <c r="E58" s="721"/>
      <c r="F58" s="721"/>
      <c r="G58" s="721"/>
      <c r="H58" s="722"/>
      <c r="I58" s="97"/>
      <c r="J58" s="98"/>
      <c r="K58" s="99"/>
      <c r="L58" s="758"/>
      <c r="M58" s="759"/>
      <c r="N58" s="100">
        <f>K58*L58</f>
        <v>0</v>
      </c>
      <c r="O58" s="101"/>
      <c r="Y58" s="762"/>
      <c r="Z58" s="104"/>
      <c r="AA58" s="105"/>
      <c r="AB58" s="763"/>
    </row>
    <row r="59" spans="1:28">
      <c r="A59" s="15"/>
      <c r="B59" s="720"/>
      <c r="C59" s="721"/>
      <c r="D59" s="721"/>
      <c r="E59" s="721"/>
      <c r="F59" s="721"/>
      <c r="G59" s="721"/>
      <c r="H59" s="722"/>
      <c r="I59" s="97"/>
      <c r="J59" s="103"/>
      <c r="K59" s="99"/>
      <c r="L59" s="752"/>
      <c r="M59" s="753"/>
      <c r="N59" s="100"/>
      <c r="O59" s="101"/>
      <c r="Y59" s="762"/>
      <c r="Z59" s="104"/>
      <c r="AA59" s="105"/>
      <c r="AB59" s="763"/>
    </row>
    <row r="60" spans="1:28" ht="15.75" thickBot="1">
      <c r="A60" s="15"/>
      <c r="B60" s="723"/>
      <c r="C60" s="724"/>
      <c r="D60" s="724"/>
      <c r="E60" s="724"/>
      <c r="F60" s="724"/>
      <c r="G60" s="724"/>
      <c r="H60" s="725"/>
      <c r="I60" s="88"/>
      <c r="J60" s="89"/>
      <c r="K60" s="88"/>
      <c r="L60" s="754"/>
      <c r="M60" s="755"/>
      <c r="N60" s="90"/>
      <c r="O60" s="69"/>
      <c r="Y60" s="762"/>
      <c r="Z60" s="104"/>
      <c r="AA60" s="105"/>
      <c r="AB60" s="763"/>
    </row>
    <row r="61" spans="1:28" ht="15.75" thickBot="1">
      <c r="A61" s="15"/>
      <c r="B61" s="729" t="s">
        <v>96</v>
      </c>
      <c r="C61" s="730"/>
      <c r="D61" s="730"/>
      <c r="E61" s="730"/>
      <c r="F61" s="730"/>
      <c r="G61" s="730"/>
      <c r="H61" s="730"/>
      <c r="I61" s="730"/>
      <c r="J61" s="730"/>
      <c r="K61" s="730"/>
      <c r="L61" s="730"/>
      <c r="M61" s="731"/>
      <c r="N61" s="73">
        <f>ROUND(SUM(N57:N60),2)</f>
        <v>2454.87</v>
      </c>
      <c r="O61" s="69"/>
    </row>
    <row r="62" spans="1:28" ht="15.75" thickBot="1">
      <c r="A62" s="15"/>
      <c r="B62" s="55"/>
      <c r="C62" s="23"/>
      <c r="D62" s="23"/>
      <c r="E62" s="23"/>
      <c r="F62" s="23"/>
      <c r="G62" s="23"/>
      <c r="H62" s="23"/>
      <c r="I62" s="23"/>
      <c r="J62" s="23"/>
      <c r="K62" s="23"/>
      <c r="L62" s="23"/>
      <c r="M62" s="23"/>
      <c r="N62" s="56"/>
      <c r="O62" s="17"/>
    </row>
    <row r="63" spans="1:28" ht="15.75" thickBot="1">
      <c r="A63" s="15"/>
      <c r="B63" s="764" t="s">
        <v>107</v>
      </c>
      <c r="C63" s="765"/>
      <c r="D63" s="765"/>
      <c r="E63" s="765"/>
      <c r="F63" s="765"/>
      <c r="G63" s="765"/>
      <c r="H63" s="765"/>
      <c r="I63" s="765"/>
      <c r="J63" s="765"/>
      <c r="K63" s="765"/>
      <c r="L63" s="765"/>
      <c r="M63" s="766"/>
      <c r="N63" s="106">
        <f>N33+N45+N52+N61</f>
        <v>41679.61</v>
      </c>
      <c r="O63" s="107"/>
      <c r="S63" s="102"/>
    </row>
    <row r="64" spans="1:28">
      <c r="A64" s="15"/>
      <c r="B64" s="698" t="s">
        <v>108</v>
      </c>
      <c r="C64" s="699"/>
      <c r="D64" s="699"/>
      <c r="E64" s="699"/>
      <c r="F64" s="699"/>
      <c r="G64" s="699"/>
      <c r="H64" s="699"/>
      <c r="I64" s="699"/>
      <c r="J64" s="699"/>
      <c r="K64" s="699"/>
      <c r="L64" s="699"/>
      <c r="M64" s="699"/>
      <c r="N64" s="700"/>
      <c r="O64" s="62"/>
    </row>
    <row r="65" spans="1:19">
      <c r="A65" s="15"/>
      <c r="B65" s="701"/>
      <c r="C65" s="702"/>
      <c r="D65" s="702"/>
      <c r="E65" s="702"/>
      <c r="F65" s="702"/>
      <c r="G65" s="702"/>
      <c r="H65" s="702"/>
      <c r="I65" s="702"/>
      <c r="J65" s="702"/>
      <c r="K65" s="702"/>
      <c r="L65" s="702"/>
      <c r="M65" s="702"/>
      <c r="N65" s="703"/>
      <c r="O65" s="62"/>
    </row>
    <row r="66" spans="1:19" ht="15.75" thickBot="1">
      <c r="A66" s="15"/>
      <c r="B66" s="704"/>
      <c r="C66" s="705"/>
      <c r="D66" s="705"/>
      <c r="E66" s="705"/>
      <c r="F66" s="705"/>
      <c r="G66" s="705"/>
      <c r="H66" s="705"/>
      <c r="I66" s="705"/>
      <c r="J66" s="705"/>
      <c r="K66" s="705"/>
      <c r="L66" s="705"/>
      <c r="M66" s="705"/>
      <c r="N66" s="706"/>
      <c r="O66" s="62"/>
    </row>
    <row r="67" spans="1:19" ht="15.75" thickBot="1">
      <c r="A67" s="15"/>
      <c r="B67" s="707" t="s">
        <v>109</v>
      </c>
      <c r="C67" s="748"/>
      <c r="D67" s="748"/>
      <c r="E67" s="748"/>
      <c r="F67" s="748"/>
      <c r="G67" s="748"/>
      <c r="H67" s="748"/>
      <c r="I67" s="84"/>
      <c r="J67" s="94"/>
      <c r="K67" s="93" t="s">
        <v>110</v>
      </c>
      <c r="L67" s="756" t="s">
        <v>111</v>
      </c>
      <c r="M67" s="757"/>
      <c r="N67" s="95"/>
      <c r="O67" s="96"/>
    </row>
    <row r="68" spans="1:19" ht="15.75" thickBot="1">
      <c r="A68" s="15"/>
      <c r="B68" s="714" t="s">
        <v>112</v>
      </c>
      <c r="C68" s="715"/>
      <c r="D68" s="715"/>
      <c r="E68" s="715"/>
      <c r="F68" s="715"/>
      <c r="G68" s="715"/>
      <c r="H68" s="715"/>
      <c r="I68" s="108"/>
      <c r="J68" s="109"/>
      <c r="K68" s="110">
        <v>0.23</v>
      </c>
      <c r="L68" s="760"/>
      <c r="M68" s="761"/>
      <c r="N68" s="111">
        <f>$N$63*K68</f>
        <v>9586.310300000001</v>
      </c>
      <c r="O68" s="112"/>
    </row>
    <row r="69" spans="1:19" ht="15.75" thickBot="1">
      <c r="A69" s="15"/>
      <c r="B69" s="113" t="s">
        <v>113</v>
      </c>
      <c r="C69" s="114"/>
      <c r="D69" s="114"/>
      <c r="E69" s="114"/>
      <c r="F69" s="114"/>
      <c r="G69" s="114"/>
      <c r="H69" s="114"/>
      <c r="I69" s="108"/>
      <c r="J69" s="109"/>
      <c r="K69" s="110">
        <v>0.02</v>
      </c>
      <c r="L69" s="760"/>
      <c r="M69" s="761"/>
      <c r="N69" s="111">
        <f>$N$63*K69</f>
        <v>833.59220000000005</v>
      </c>
      <c r="O69" s="112"/>
    </row>
    <row r="70" spans="1:19" ht="15.75" thickBot="1">
      <c r="A70" s="15"/>
      <c r="B70" s="47" t="s">
        <v>114</v>
      </c>
      <c r="C70" s="48"/>
      <c r="D70" s="48"/>
      <c r="E70" s="48"/>
      <c r="F70" s="48"/>
      <c r="G70" s="48"/>
      <c r="H70" s="48"/>
      <c r="I70" s="115"/>
      <c r="J70" s="116"/>
      <c r="K70" s="110">
        <v>0.05</v>
      </c>
      <c r="L70" s="776"/>
      <c r="M70" s="777"/>
      <c r="N70" s="111">
        <f>$N$63*K70</f>
        <v>2083.9805000000001</v>
      </c>
      <c r="O70" s="112"/>
    </row>
    <row r="71" spans="1:19" ht="15.75" thickBot="1">
      <c r="A71" s="15"/>
      <c r="B71" s="729" t="s">
        <v>96</v>
      </c>
      <c r="C71" s="730"/>
      <c r="D71" s="730"/>
      <c r="E71" s="730"/>
      <c r="F71" s="730"/>
      <c r="G71" s="730"/>
      <c r="H71" s="730"/>
      <c r="I71" s="730"/>
      <c r="J71" s="730"/>
      <c r="K71" s="730"/>
      <c r="L71" s="730"/>
      <c r="M71" s="731"/>
      <c r="N71" s="111">
        <f>ROUND(SUM(N68:N70),2)</f>
        <v>12503.88</v>
      </c>
      <c r="O71" s="117"/>
    </row>
    <row r="72" spans="1:19" ht="15.75" thickBot="1">
      <c r="A72" s="15"/>
      <c r="B72" s="55"/>
      <c r="C72" s="23"/>
      <c r="D72" s="23"/>
      <c r="E72" s="23"/>
      <c r="F72" s="23"/>
      <c r="G72" s="23"/>
      <c r="H72" s="23"/>
      <c r="I72" s="23"/>
      <c r="J72" s="23"/>
      <c r="K72" s="23"/>
      <c r="L72" s="23"/>
      <c r="M72" s="23"/>
      <c r="N72" s="56"/>
      <c r="O72" s="17"/>
    </row>
    <row r="73" spans="1:19" ht="15.75" thickBot="1">
      <c r="A73" s="15"/>
      <c r="B73" s="764" t="s">
        <v>115</v>
      </c>
      <c r="C73" s="765"/>
      <c r="D73" s="765"/>
      <c r="E73" s="765"/>
      <c r="F73" s="765"/>
      <c r="G73" s="765"/>
      <c r="H73" s="765"/>
      <c r="I73" s="765"/>
      <c r="J73" s="765"/>
      <c r="K73" s="765"/>
      <c r="L73" s="765"/>
      <c r="M73" s="766"/>
      <c r="N73" s="118">
        <f>ROUND(N63+N71,2)</f>
        <v>54183.49</v>
      </c>
      <c r="O73" s="117"/>
      <c r="S73" s="102"/>
    </row>
    <row r="74" spans="1:19">
      <c r="A74" s="15"/>
      <c r="B74" s="51"/>
      <c r="C74" s="52"/>
      <c r="D74" s="52"/>
      <c r="E74" s="52"/>
      <c r="F74" s="52"/>
      <c r="G74" s="52"/>
      <c r="H74" s="52"/>
      <c r="I74" s="52"/>
      <c r="J74" s="52"/>
      <c r="K74" s="52"/>
      <c r="L74" s="52"/>
      <c r="M74" s="52"/>
      <c r="N74" s="53"/>
      <c r="O74" s="17"/>
    </row>
    <row r="75" spans="1:19">
      <c r="A75" s="15"/>
      <c r="B75" s="55"/>
      <c r="C75" s="23"/>
      <c r="D75" s="23"/>
      <c r="E75" s="23"/>
      <c r="F75" s="23"/>
      <c r="G75" s="23"/>
      <c r="H75" s="23"/>
      <c r="I75" s="23"/>
      <c r="J75" s="23"/>
      <c r="K75" s="23"/>
      <c r="L75" s="23"/>
      <c r="M75" s="23"/>
      <c r="N75" s="56"/>
      <c r="O75" s="17"/>
    </row>
    <row r="76" spans="1:19">
      <c r="A76" s="15"/>
      <c r="B76" s="55"/>
      <c r="C76" s="23"/>
      <c r="D76" s="23"/>
      <c r="E76" s="23"/>
      <c r="F76" s="23"/>
      <c r="G76" s="23"/>
      <c r="H76" s="23"/>
      <c r="I76" s="23"/>
      <c r="J76" s="23"/>
      <c r="K76" s="23"/>
      <c r="L76" s="23"/>
      <c r="M76" s="23"/>
      <c r="N76" s="56"/>
      <c r="O76" s="17"/>
    </row>
    <row r="77" spans="1:19">
      <c r="A77" s="15"/>
      <c r="B77" s="55"/>
      <c r="C77" s="23"/>
      <c r="D77" s="23"/>
      <c r="E77" s="23"/>
      <c r="F77" s="23"/>
      <c r="G77" s="119" t="s">
        <v>116</v>
      </c>
      <c r="H77" s="119"/>
      <c r="I77" s="119"/>
      <c r="J77" s="119"/>
      <c r="K77" s="23"/>
      <c r="L77" s="23"/>
      <c r="M77" s="23"/>
      <c r="N77" s="56"/>
      <c r="O77" s="17"/>
    </row>
    <row r="78" spans="1:19">
      <c r="A78" s="15"/>
      <c r="B78" s="55"/>
      <c r="C78" s="23"/>
      <c r="D78" s="23"/>
      <c r="E78" s="23"/>
      <c r="F78" s="23"/>
      <c r="G78" s="119" t="s">
        <v>207</v>
      </c>
      <c r="H78" s="23"/>
      <c r="I78" s="23"/>
      <c r="J78" s="23"/>
      <c r="K78" s="23"/>
      <c r="L78" s="23"/>
      <c r="M78" s="23"/>
      <c r="N78" s="56"/>
      <c r="O78" s="120"/>
    </row>
    <row r="79" spans="1:19">
      <c r="A79" s="15"/>
      <c r="B79" s="55"/>
      <c r="C79" s="23"/>
      <c r="D79" s="23"/>
      <c r="E79" s="23"/>
      <c r="F79" s="23"/>
      <c r="G79" s="119" t="s">
        <v>208</v>
      </c>
      <c r="H79" s="23"/>
      <c r="I79" s="23"/>
      <c r="J79" s="23"/>
      <c r="K79" s="23"/>
      <c r="L79" s="23"/>
      <c r="M79" s="23"/>
      <c r="N79" s="56"/>
      <c r="O79" s="120"/>
    </row>
    <row r="80" spans="1:19">
      <c r="A80" s="15"/>
      <c r="B80" s="37"/>
      <c r="C80" s="121"/>
      <c r="D80" s="121"/>
      <c r="E80" s="121"/>
      <c r="F80" s="121"/>
      <c r="G80" s="119" t="s">
        <v>118</v>
      </c>
      <c r="H80" s="121"/>
      <c r="I80" s="121"/>
      <c r="J80" s="121"/>
      <c r="K80" s="121"/>
      <c r="L80" s="121"/>
      <c r="M80" s="121"/>
      <c r="N80" s="122"/>
      <c r="O80" s="123"/>
    </row>
    <row r="81" spans="1:15">
      <c r="A81" s="15"/>
      <c r="B81" s="55"/>
      <c r="C81" s="23"/>
      <c r="D81" s="23"/>
      <c r="E81" s="23"/>
      <c r="F81" s="23"/>
      <c r="G81" s="23" t="s">
        <v>119</v>
      </c>
      <c r="H81" s="23"/>
      <c r="I81" s="23"/>
      <c r="J81" s="23"/>
      <c r="K81" s="23"/>
      <c r="L81" s="23"/>
      <c r="M81" s="23"/>
      <c r="N81" s="56"/>
      <c r="O81" s="17"/>
    </row>
    <row r="82" spans="1:15">
      <c r="A82" s="15"/>
      <c r="B82" s="124" t="s">
        <v>120</v>
      </c>
      <c r="C82" s="66"/>
      <c r="D82" s="66"/>
      <c r="E82" s="66"/>
      <c r="F82" s="66"/>
      <c r="G82" s="66"/>
      <c r="H82" s="66"/>
      <c r="I82" s="66"/>
      <c r="J82" s="66"/>
      <c r="K82" s="66"/>
      <c r="L82" s="66"/>
      <c r="M82" s="66"/>
      <c r="N82" s="125"/>
      <c r="O82" s="17"/>
    </row>
    <row r="83" spans="1:15">
      <c r="A83" s="15"/>
      <c r="B83" s="778"/>
      <c r="C83" s="779"/>
      <c r="D83" s="779"/>
      <c r="E83" s="779"/>
      <c r="F83" s="779"/>
      <c r="G83" s="779"/>
      <c r="H83" s="779"/>
      <c r="I83" s="779"/>
      <c r="J83" s="779"/>
      <c r="K83" s="779"/>
      <c r="L83" s="779"/>
      <c r="M83" s="779"/>
      <c r="N83" s="780"/>
      <c r="O83" s="123"/>
    </row>
    <row r="84" spans="1:15">
      <c r="A84" s="15"/>
      <c r="B84" s="778"/>
      <c r="C84" s="779"/>
      <c r="D84" s="779"/>
      <c r="E84" s="779"/>
      <c r="F84" s="779"/>
      <c r="G84" s="779"/>
      <c r="H84" s="779"/>
      <c r="I84" s="779"/>
      <c r="J84" s="779"/>
      <c r="K84" s="779"/>
      <c r="L84" s="779"/>
      <c r="M84" s="779"/>
      <c r="N84" s="780"/>
      <c r="O84" s="123"/>
    </row>
    <row r="85" spans="1:15">
      <c r="A85" s="15"/>
      <c r="B85" s="37"/>
      <c r="C85" s="121"/>
      <c r="D85" s="121"/>
      <c r="E85" s="121"/>
      <c r="F85" s="121"/>
      <c r="G85" s="121"/>
      <c r="H85" s="121"/>
      <c r="I85" s="121"/>
      <c r="J85" s="121"/>
      <c r="K85" s="121"/>
      <c r="L85" s="121"/>
      <c r="M85" s="121"/>
      <c r="N85" s="122"/>
      <c r="O85" s="123"/>
    </row>
    <row r="86" spans="1:15">
      <c r="A86" s="15"/>
      <c r="B86" s="126" t="s">
        <v>121</v>
      </c>
      <c r="C86" s="121"/>
      <c r="D86" s="121"/>
      <c r="E86" s="121"/>
      <c r="F86" s="121"/>
      <c r="G86" s="121"/>
      <c r="H86" s="121"/>
      <c r="I86" s="121"/>
      <c r="J86" s="121"/>
      <c r="K86" s="121"/>
      <c r="L86" s="121"/>
      <c r="M86" s="121"/>
      <c r="N86" s="122"/>
      <c r="O86" s="123"/>
    </row>
    <row r="87" spans="1:15">
      <c r="A87" s="15"/>
      <c r="B87" s="767" t="s">
        <v>122</v>
      </c>
      <c r="C87" s="768"/>
      <c r="D87" s="768"/>
      <c r="E87" s="768"/>
      <c r="F87" s="768"/>
      <c r="G87" s="768"/>
      <c r="H87" s="768"/>
      <c r="I87" s="768"/>
      <c r="J87" s="768"/>
      <c r="K87" s="768"/>
      <c r="L87" s="768"/>
      <c r="M87" s="768"/>
      <c r="N87" s="769"/>
      <c r="O87" s="127"/>
    </row>
    <row r="88" spans="1:15">
      <c r="A88" s="15"/>
      <c r="B88" s="767"/>
      <c r="C88" s="768"/>
      <c r="D88" s="768"/>
      <c r="E88" s="768"/>
      <c r="F88" s="768"/>
      <c r="G88" s="768"/>
      <c r="H88" s="768"/>
      <c r="I88" s="768"/>
      <c r="J88" s="768"/>
      <c r="K88" s="768"/>
      <c r="L88" s="768"/>
      <c r="M88" s="768"/>
      <c r="N88" s="769"/>
      <c r="O88" s="127"/>
    </row>
    <row r="89" spans="1:15">
      <c r="A89" s="15"/>
      <c r="B89" s="767" t="s">
        <v>123</v>
      </c>
      <c r="C89" s="768"/>
      <c r="D89" s="768"/>
      <c r="E89" s="768"/>
      <c r="F89" s="768"/>
      <c r="G89" s="768"/>
      <c r="H89" s="768"/>
      <c r="I89" s="768"/>
      <c r="J89" s="768"/>
      <c r="K89" s="768"/>
      <c r="L89" s="768"/>
      <c r="M89" s="768"/>
      <c r="N89" s="769"/>
      <c r="O89" s="127"/>
    </row>
    <row r="90" spans="1:15">
      <c r="A90" s="15"/>
      <c r="B90" s="767"/>
      <c r="C90" s="768"/>
      <c r="D90" s="768"/>
      <c r="E90" s="768"/>
      <c r="F90" s="768"/>
      <c r="G90" s="768"/>
      <c r="H90" s="768"/>
      <c r="I90" s="768"/>
      <c r="J90" s="768"/>
      <c r="K90" s="768"/>
      <c r="L90" s="768"/>
      <c r="M90" s="768"/>
      <c r="N90" s="769"/>
      <c r="O90" s="127"/>
    </row>
    <row r="91" spans="1:15">
      <c r="A91" s="15"/>
      <c r="B91" s="37"/>
      <c r="C91" s="121"/>
      <c r="D91" s="121"/>
      <c r="E91" s="121"/>
      <c r="F91" s="121"/>
      <c r="G91" s="121"/>
      <c r="H91" s="121"/>
      <c r="I91" s="121"/>
      <c r="J91" s="121"/>
      <c r="K91" s="121"/>
      <c r="L91" s="121"/>
      <c r="M91" s="121"/>
      <c r="N91" s="122"/>
      <c r="O91" s="123"/>
    </row>
    <row r="92" spans="1:15">
      <c r="A92" s="15"/>
      <c r="B92" s="55"/>
      <c r="C92" s="23"/>
      <c r="D92" s="23"/>
      <c r="E92" s="23"/>
      <c r="F92" s="23"/>
      <c r="G92" s="119" t="s">
        <v>116</v>
      </c>
      <c r="H92" s="23"/>
      <c r="I92" s="23"/>
      <c r="J92" s="23"/>
      <c r="K92" s="23"/>
      <c r="L92" s="23"/>
      <c r="M92" s="23"/>
      <c r="N92" s="56"/>
      <c r="O92" s="17"/>
    </row>
    <row r="93" spans="1:15">
      <c r="A93" s="15"/>
      <c r="B93" s="55"/>
      <c r="C93" s="23"/>
      <c r="D93" s="23"/>
      <c r="E93" s="23"/>
      <c r="F93" s="23"/>
      <c r="G93" s="23" t="s">
        <v>117</v>
      </c>
      <c r="H93" s="114"/>
      <c r="I93" s="114"/>
      <c r="J93" s="114"/>
      <c r="K93" s="23"/>
      <c r="L93" s="23"/>
      <c r="M93" s="23"/>
      <c r="N93" s="56"/>
      <c r="O93" s="17"/>
    </row>
    <row r="94" spans="1:15">
      <c r="A94" s="15"/>
      <c r="B94" s="55"/>
      <c r="C94" s="23"/>
      <c r="D94" s="23"/>
      <c r="E94" s="23"/>
      <c r="F94" s="23"/>
      <c r="G94" s="23" t="s">
        <v>124</v>
      </c>
      <c r="H94" s="128"/>
      <c r="I94" s="128"/>
      <c r="J94" s="128"/>
      <c r="K94" s="23"/>
      <c r="L94" s="23"/>
      <c r="M94" s="23"/>
      <c r="N94" s="56"/>
      <c r="O94" s="17"/>
    </row>
    <row r="95" spans="1:15">
      <c r="A95" s="15"/>
      <c r="B95" s="129"/>
      <c r="C95" s="121"/>
      <c r="D95" s="121"/>
      <c r="E95" s="121"/>
      <c r="F95" s="121"/>
      <c r="G95" s="23" t="s">
        <v>118</v>
      </c>
      <c r="H95" s="23"/>
      <c r="I95" s="23"/>
      <c r="J95" s="23"/>
      <c r="K95" s="121"/>
      <c r="L95" s="121"/>
      <c r="M95" s="121"/>
      <c r="N95" s="122"/>
      <c r="O95" s="123"/>
    </row>
    <row r="96" spans="1:15" ht="15.75">
      <c r="A96" s="15"/>
      <c r="B96" s="129"/>
      <c r="C96" s="128"/>
      <c r="D96" s="128"/>
      <c r="E96" s="23"/>
      <c r="F96" s="23"/>
      <c r="G96" s="23"/>
      <c r="H96" s="23"/>
      <c r="I96" s="23"/>
      <c r="J96" s="770"/>
      <c r="K96" s="770"/>
      <c r="L96" s="770"/>
      <c r="M96" s="770"/>
      <c r="N96" s="771"/>
      <c r="O96" s="130"/>
    </row>
    <row r="97" spans="1:15" ht="16.5" thickBot="1">
      <c r="A97" s="15"/>
      <c r="B97" s="774"/>
      <c r="C97" s="775"/>
      <c r="D97" s="775"/>
      <c r="E97" s="89"/>
      <c r="F97" s="89"/>
      <c r="G97" s="89"/>
      <c r="H97" s="89"/>
      <c r="I97" s="89"/>
      <c r="J97" s="772"/>
      <c r="K97" s="772"/>
      <c r="L97" s="772"/>
      <c r="M97" s="772"/>
      <c r="N97" s="773"/>
      <c r="O97" s="130"/>
    </row>
    <row r="98" spans="1:15" ht="15.75" thickBot="1">
      <c r="A98" s="131"/>
      <c r="B98" s="132"/>
      <c r="C98" s="132"/>
      <c r="D98" s="132"/>
      <c r="E98" s="132"/>
      <c r="F98" s="132"/>
      <c r="G98" s="132"/>
      <c r="H98" s="132"/>
      <c r="I98" s="132"/>
      <c r="J98" s="132"/>
      <c r="K98" s="132"/>
      <c r="L98" s="132"/>
      <c r="M98" s="132"/>
      <c r="N98" s="132"/>
      <c r="O98" s="133"/>
    </row>
    <row r="99" spans="1:15" ht="15.75" thickTop="1"/>
  </sheetData>
  <mergeCells count="98">
    <mergeCell ref="B87:N88"/>
    <mergeCell ref="B89:N90"/>
    <mergeCell ref="J96:N97"/>
    <mergeCell ref="B97:D97"/>
    <mergeCell ref="L69:M69"/>
    <mergeCell ref="L70:M70"/>
    <mergeCell ref="B71:M71"/>
    <mergeCell ref="B73:M73"/>
    <mergeCell ref="B83:N83"/>
    <mergeCell ref="B84:N84"/>
    <mergeCell ref="B68:H68"/>
    <mergeCell ref="L68:M68"/>
    <mergeCell ref="B58:H58"/>
    <mergeCell ref="L58:M58"/>
    <mergeCell ref="Y58:Y60"/>
    <mergeCell ref="B61:M61"/>
    <mergeCell ref="B63:M63"/>
    <mergeCell ref="B64:N66"/>
    <mergeCell ref="B67:H67"/>
    <mergeCell ref="L67:M67"/>
    <mergeCell ref="AB58:AB60"/>
    <mergeCell ref="B59:H59"/>
    <mergeCell ref="L59:M59"/>
    <mergeCell ref="B60:H60"/>
    <mergeCell ref="L60:M60"/>
    <mergeCell ref="B52:M52"/>
    <mergeCell ref="B53:N55"/>
    <mergeCell ref="B56:H56"/>
    <mergeCell ref="L56:M56"/>
    <mergeCell ref="B57:H57"/>
    <mergeCell ref="L57:M57"/>
    <mergeCell ref="B49:H49"/>
    <mergeCell ref="L49:M49"/>
    <mergeCell ref="B50:H50"/>
    <mergeCell ref="L50:M50"/>
    <mergeCell ref="B51:H51"/>
    <mergeCell ref="L51:M51"/>
    <mergeCell ref="B46:N48"/>
    <mergeCell ref="B40:I40"/>
    <mergeCell ref="L40:M40"/>
    <mergeCell ref="B41:I41"/>
    <mergeCell ref="L41:M41"/>
    <mergeCell ref="B42:I42"/>
    <mergeCell ref="L42:M42"/>
    <mergeCell ref="B43:I43"/>
    <mergeCell ref="L43:M43"/>
    <mergeCell ref="B44:I44"/>
    <mergeCell ref="L44:M44"/>
    <mergeCell ref="B45:M45"/>
    <mergeCell ref="B37:I37"/>
    <mergeCell ref="L37:M37"/>
    <mergeCell ref="B38:I38"/>
    <mergeCell ref="L38:M38"/>
    <mergeCell ref="B39:I39"/>
    <mergeCell ref="L39:M39"/>
    <mergeCell ref="B34:N36"/>
    <mergeCell ref="B30:F30"/>
    <mergeCell ref="G30:H30"/>
    <mergeCell ref="I30:J30"/>
    <mergeCell ref="L30:M30"/>
    <mergeCell ref="B31:F31"/>
    <mergeCell ref="L31:M31"/>
    <mergeCell ref="B32:F32"/>
    <mergeCell ref="G32:H32"/>
    <mergeCell ref="I32:J32"/>
    <mergeCell ref="L32:M32"/>
    <mergeCell ref="B33:M33"/>
    <mergeCell ref="C25:K25"/>
    <mergeCell ref="L25:M25"/>
    <mergeCell ref="B26:N28"/>
    <mergeCell ref="B29:F29"/>
    <mergeCell ref="G29:H29"/>
    <mergeCell ref="I29:J29"/>
    <mergeCell ref="L29:M29"/>
    <mergeCell ref="U15:V15"/>
    <mergeCell ref="R16:S16"/>
    <mergeCell ref="B18:E18"/>
    <mergeCell ref="B22:N22"/>
    <mergeCell ref="U22:V22"/>
    <mergeCell ref="C24:K24"/>
    <mergeCell ref="L24:M24"/>
    <mergeCell ref="R11:S11"/>
    <mergeCell ref="C12:J13"/>
    <mergeCell ref="K12:K14"/>
    <mergeCell ref="L12:L14"/>
    <mergeCell ref="M12:M14"/>
    <mergeCell ref="N12:N14"/>
    <mergeCell ref="C14:J14"/>
    <mergeCell ref="B3:E3"/>
    <mergeCell ref="B6:N6"/>
    <mergeCell ref="B8:B14"/>
    <mergeCell ref="C8:J8"/>
    <mergeCell ref="K8:N9"/>
    <mergeCell ref="C9:J9"/>
    <mergeCell ref="C10:J10"/>
    <mergeCell ref="K10:K11"/>
    <mergeCell ref="L10:N11"/>
    <mergeCell ref="C11:J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schemas.openxmlformats.org/package/2006/metadata/core-properties"/>
    <ds:schemaRef ds:uri="http://purl.org/dc/elements/1.1/"/>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1</vt:i4>
      </vt:variant>
    </vt:vector>
  </HeadingPairs>
  <TitlesOfParts>
    <vt:vector size="30" baseType="lpstr">
      <vt:lpstr>PRESUPUESTO OFICIAL</vt:lpstr>
      <vt:lpstr>MEMORIAS DE CANTIDADES</vt:lpstr>
      <vt:lpstr>PMA </vt:lpstr>
      <vt:lpstr>Listadio de Materiales</vt:lpstr>
      <vt:lpstr>COTIZACIONES </vt:lpstr>
      <vt:lpstr>APU 1.4</vt:lpstr>
      <vt:lpstr>APU 1.9</vt:lpstr>
      <vt:lpstr>APU 1.10</vt:lpstr>
      <vt:lpstr>APU 2.1.2 </vt:lpstr>
      <vt:lpstr>APU 2.1.3</vt:lpstr>
      <vt:lpstr>APU 3.3 </vt:lpstr>
      <vt:lpstr>APU4.1</vt:lpstr>
      <vt:lpstr>APU 4.2</vt:lpstr>
      <vt:lpstr>APU 4.3</vt:lpstr>
      <vt:lpstr>APU4.5</vt:lpstr>
      <vt:lpstr>APU 8.1</vt:lpstr>
      <vt:lpstr>APU 8.2 </vt:lpstr>
      <vt:lpstr>APU 8.4 </vt:lpstr>
      <vt:lpstr>APU 8.8</vt:lpstr>
      <vt:lpstr>APU 8.16 </vt:lpstr>
      <vt:lpstr>APU 9.1</vt:lpstr>
      <vt:lpstr>APU 12.2</vt:lpstr>
      <vt:lpstr>APU 17.3 </vt:lpstr>
      <vt:lpstr>APU 17.4</vt:lpstr>
      <vt:lpstr>APU 17.6</vt:lpstr>
      <vt:lpstr>APU 24.2 </vt:lpstr>
      <vt:lpstr>APU 24.5 </vt:lpstr>
      <vt:lpstr>APU 24.6</vt:lpstr>
      <vt:lpstr>APU 24.7 </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SILVA ESPITIA DANYEL</cp:lastModifiedBy>
  <cp:revision/>
  <cp:lastPrinted>2025-07-30T14:11:49Z</cp:lastPrinted>
  <dcterms:created xsi:type="dcterms:W3CDTF">2006-06-27T16:47:25Z</dcterms:created>
  <dcterms:modified xsi:type="dcterms:W3CDTF">2025-10-01T02:51:43Z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