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EsteLibro"/>
  <mc:AlternateContent xmlns:mc="http://schemas.openxmlformats.org/markup-compatibility/2006">
    <mc:Choice Requires="x15">
      <x15ac:absPath xmlns:x15ac="http://schemas.microsoft.com/office/spreadsheetml/2010/11/ac" url="D:\JLVELASCO\JLVELASCO\DOCUMENTOS\CONTRATACION 2020\SA-MC-DT-NSA-005-2020-6604\EVALUACION PRELIMINAR\"/>
    </mc:Choice>
  </mc:AlternateContent>
  <xr:revisionPtr revIDLastSave="0" documentId="13_ncr:1_{E693712B-DDA6-42CC-B289-01100AC9C0B5}" xr6:coauthVersionLast="44" xr6:coauthVersionMax="44" xr10:uidLastSave="{00000000-0000-0000-0000-000000000000}"/>
  <bookViews>
    <workbookView xWindow="-120" yWindow="-120" windowWidth="29040" windowHeight="15840" firstSheet="1" activeTab="3" xr2:uid="{00000000-000D-0000-FFFF-FFFF00000000}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PO" sheetId="7" state="hidden" r:id="rId5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3">'Capacidad Financiera'!$B$1:$AD$11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3" hidden="1">'Capacidad Financiera'!$B$1:$AD$11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34" i="4" l="1"/>
  <c r="T12" i="4"/>
  <c r="T23" i="4"/>
  <c r="E34" i="4" l="1"/>
  <c r="F34" i="4"/>
  <c r="G34" i="4"/>
  <c r="H34" i="4"/>
  <c r="B17" i="4" l="1"/>
  <c r="E17" i="4"/>
  <c r="F17" i="4"/>
  <c r="G17" i="4"/>
  <c r="I17" i="4" s="1"/>
  <c r="H17" i="4"/>
  <c r="J17" i="4" s="1"/>
  <c r="L17" i="4"/>
  <c r="M17" i="4"/>
  <c r="O17" i="4"/>
  <c r="Q17" i="4"/>
  <c r="R17" i="4"/>
  <c r="AE17" i="4"/>
  <c r="AF17" i="4" s="1"/>
  <c r="B18" i="4"/>
  <c r="E18" i="4"/>
  <c r="F18" i="4"/>
  <c r="AE18" i="4" s="1"/>
  <c r="AF18" i="4" s="1"/>
  <c r="G18" i="4"/>
  <c r="H18" i="4"/>
  <c r="L18" i="4"/>
  <c r="M18" i="4"/>
  <c r="O18" i="4"/>
  <c r="Q18" i="4"/>
  <c r="R18" i="4"/>
  <c r="B19" i="4"/>
  <c r="E19" i="4"/>
  <c r="F19" i="4"/>
  <c r="J19" i="4" s="1"/>
  <c r="G19" i="4"/>
  <c r="H19" i="4"/>
  <c r="L19" i="4"/>
  <c r="M19" i="4"/>
  <c r="O19" i="4"/>
  <c r="Q19" i="4"/>
  <c r="R19" i="4"/>
  <c r="B20" i="4"/>
  <c r="E20" i="4"/>
  <c r="F20" i="4"/>
  <c r="J20" i="4" s="1"/>
  <c r="G20" i="4"/>
  <c r="H20" i="4"/>
  <c r="L20" i="4"/>
  <c r="M20" i="4"/>
  <c r="O20" i="4"/>
  <c r="Q20" i="4"/>
  <c r="R20" i="4"/>
  <c r="AE20" i="4"/>
  <c r="AF20" i="4" s="1"/>
  <c r="B21" i="4"/>
  <c r="E21" i="4"/>
  <c r="F21" i="4"/>
  <c r="J21" i="4" s="1"/>
  <c r="G21" i="4"/>
  <c r="H21" i="4"/>
  <c r="L21" i="4"/>
  <c r="M21" i="4"/>
  <c r="O21" i="4"/>
  <c r="Q21" i="4"/>
  <c r="R21" i="4"/>
  <c r="AE21" i="4"/>
  <c r="AF21" i="4" s="1"/>
  <c r="B22" i="4"/>
  <c r="E22" i="4"/>
  <c r="F22" i="4"/>
  <c r="J22" i="4" s="1"/>
  <c r="G22" i="4"/>
  <c r="H22" i="4"/>
  <c r="L22" i="4"/>
  <c r="M22" i="4"/>
  <c r="O22" i="4"/>
  <c r="Q22" i="4"/>
  <c r="R22" i="4"/>
  <c r="AE22" i="4"/>
  <c r="AF22" i="4" s="1"/>
  <c r="K19" i="4" l="1"/>
  <c r="K18" i="4"/>
  <c r="I22" i="4"/>
  <c r="I21" i="4"/>
  <c r="I20" i="4"/>
  <c r="AE19" i="4"/>
  <c r="AF19" i="4" s="1"/>
  <c r="I19" i="4"/>
  <c r="I18" i="4"/>
  <c r="K22" i="4"/>
  <c r="K21" i="4"/>
  <c r="K20" i="4"/>
  <c r="J18" i="4"/>
  <c r="K17" i="4"/>
  <c r="K35" i="4" l="1"/>
  <c r="J35" i="4"/>
  <c r="I35" i="4"/>
  <c r="K24" i="4"/>
  <c r="J24" i="4"/>
  <c r="I24" i="4"/>
  <c r="K14" i="4"/>
  <c r="J14" i="4"/>
  <c r="I14" i="4"/>
  <c r="K13" i="4"/>
  <c r="J13" i="4"/>
  <c r="I13" i="4"/>
  <c r="B15" i="4"/>
  <c r="B13" i="4"/>
  <c r="B35" i="4"/>
  <c r="R44" i="4"/>
  <c r="Q44" i="4"/>
  <c r="O44" i="4"/>
  <c r="M44" i="4"/>
  <c r="L44" i="4"/>
  <c r="H44" i="4"/>
  <c r="G44" i="4"/>
  <c r="F44" i="4"/>
  <c r="AE44" i="4" s="1"/>
  <c r="AF44" i="4" s="1"/>
  <c r="E44" i="4"/>
  <c r="B44" i="4"/>
  <c r="R43" i="4"/>
  <c r="Q43" i="4"/>
  <c r="O43" i="4"/>
  <c r="M43" i="4"/>
  <c r="L43" i="4"/>
  <c r="H43" i="4"/>
  <c r="G43" i="4"/>
  <c r="F43" i="4"/>
  <c r="AE43" i="4" s="1"/>
  <c r="AF43" i="4" s="1"/>
  <c r="E43" i="4"/>
  <c r="I43" i="4" s="1"/>
  <c r="B43" i="4"/>
  <c r="R42" i="4"/>
  <c r="Q42" i="4"/>
  <c r="O42" i="4"/>
  <c r="M42" i="4"/>
  <c r="L42" i="4"/>
  <c r="H42" i="4"/>
  <c r="G42" i="4"/>
  <c r="F42" i="4"/>
  <c r="AE42" i="4" s="1"/>
  <c r="AF42" i="4" s="1"/>
  <c r="E42" i="4"/>
  <c r="B42" i="4"/>
  <c r="R41" i="4"/>
  <c r="Q41" i="4"/>
  <c r="O41" i="4"/>
  <c r="M41" i="4"/>
  <c r="L41" i="4"/>
  <c r="H41" i="4"/>
  <c r="G41" i="4"/>
  <c r="F41" i="4"/>
  <c r="AE41" i="4" s="1"/>
  <c r="AF41" i="4" s="1"/>
  <c r="E41" i="4"/>
  <c r="B41" i="4"/>
  <c r="R40" i="4"/>
  <c r="Q40" i="4"/>
  <c r="O40" i="4"/>
  <c r="M40" i="4"/>
  <c r="L40" i="4"/>
  <c r="H40" i="4"/>
  <c r="G40" i="4"/>
  <c r="F40" i="4"/>
  <c r="AE40" i="4" s="1"/>
  <c r="AF40" i="4" s="1"/>
  <c r="E40" i="4"/>
  <c r="B40" i="4"/>
  <c r="R39" i="4"/>
  <c r="Q39" i="4"/>
  <c r="O39" i="4"/>
  <c r="M39" i="4"/>
  <c r="L39" i="4"/>
  <c r="H39" i="4"/>
  <c r="G39" i="4"/>
  <c r="F39" i="4"/>
  <c r="AE39" i="4" s="1"/>
  <c r="AF39" i="4" s="1"/>
  <c r="E39" i="4"/>
  <c r="B39" i="4"/>
  <c r="R38" i="4"/>
  <c r="Q38" i="4"/>
  <c r="O38" i="4"/>
  <c r="M38" i="4"/>
  <c r="L38" i="4"/>
  <c r="H38" i="4"/>
  <c r="G38" i="4"/>
  <c r="F38" i="4"/>
  <c r="AE38" i="4" s="1"/>
  <c r="AF38" i="4" s="1"/>
  <c r="E38" i="4"/>
  <c r="B38" i="4"/>
  <c r="R37" i="4"/>
  <c r="Q37" i="4"/>
  <c r="O37" i="4"/>
  <c r="M37" i="4"/>
  <c r="L37" i="4"/>
  <c r="H37" i="4"/>
  <c r="G37" i="4"/>
  <c r="F37" i="4"/>
  <c r="E37" i="4"/>
  <c r="B37" i="4"/>
  <c r="R36" i="4"/>
  <c r="Q36" i="4"/>
  <c r="O36" i="4"/>
  <c r="M36" i="4"/>
  <c r="L36" i="4"/>
  <c r="L34" i="4" s="1"/>
  <c r="H36" i="4"/>
  <c r="G36" i="4"/>
  <c r="F36" i="4"/>
  <c r="E36" i="4"/>
  <c r="B36" i="4"/>
  <c r="R35" i="4"/>
  <c r="Q35" i="4"/>
  <c r="O35" i="4"/>
  <c r="M34" i="4"/>
  <c r="AA34" i="4"/>
  <c r="R34" i="4"/>
  <c r="O34" i="4"/>
  <c r="D34" i="4"/>
  <c r="R33" i="4"/>
  <c r="Q33" i="4"/>
  <c r="O33" i="4"/>
  <c r="M33" i="4"/>
  <c r="L33" i="4"/>
  <c r="H33" i="4"/>
  <c r="G33" i="4"/>
  <c r="F33" i="4"/>
  <c r="AE33" i="4" s="1"/>
  <c r="AF33" i="4" s="1"/>
  <c r="E33" i="4"/>
  <c r="B33" i="4"/>
  <c r="R32" i="4"/>
  <c r="Q32" i="4"/>
  <c r="O32" i="4"/>
  <c r="M32" i="4"/>
  <c r="L32" i="4"/>
  <c r="H32" i="4"/>
  <c r="G32" i="4"/>
  <c r="F32" i="4"/>
  <c r="AE32" i="4" s="1"/>
  <c r="AF32" i="4" s="1"/>
  <c r="E32" i="4"/>
  <c r="B32" i="4"/>
  <c r="R31" i="4"/>
  <c r="Q31" i="4"/>
  <c r="O31" i="4"/>
  <c r="M31" i="4"/>
  <c r="L31" i="4"/>
  <c r="H31" i="4"/>
  <c r="G31" i="4"/>
  <c r="F31" i="4"/>
  <c r="AE31" i="4" s="1"/>
  <c r="AF31" i="4" s="1"/>
  <c r="E31" i="4"/>
  <c r="B31" i="4"/>
  <c r="R30" i="4"/>
  <c r="Q30" i="4"/>
  <c r="O30" i="4"/>
  <c r="M30" i="4"/>
  <c r="L30" i="4"/>
  <c r="H30" i="4"/>
  <c r="G30" i="4"/>
  <c r="F30" i="4"/>
  <c r="AE30" i="4" s="1"/>
  <c r="AF30" i="4" s="1"/>
  <c r="E30" i="4"/>
  <c r="B30" i="4"/>
  <c r="R29" i="4"/>
  <c r="Q29" i="4"/>
  <c r="O29" i="4"/>
  <c r="M29" i="4"/>
  <c r="L29" i="4"/>
  <c r="H29" i="4"/>
  <c r="G29" i="4"/>
  <c r="F29" i="4"/>
  <c r="AE29" i="4" s="1"/>
  <c r="AF29" i="4" s="1"/>
  <c r="E29" i="4"/>
  <c r="B29" i="4"/>
  <c r="R28" i="4"/>
  <c r="Q28" i="4"/>
  <c r="O28" i="4"/>
  <c r="M28" i="4"/>
  <c r="L28" i="4"/>
  <c r="H28" i="4"/>
  <c r="G28" i="4"/>
  <c r="F28" i="4"/>
  <c r="AE28" i="4" s="1"/>
  <c r="AF28" i="4" s="1"/>
  <c r="E28" i="4"/>
  <c r="B28" i="4"/>
  <c r="R27" i="4"/>
  <c r="Q27" i="4"/>
  <c r="O27" i="4"/>
  <c r="M27" i="4"/>
  <c r="L27" i="4"/>
  <c r="L23" i="4" s="1"/>
  <c r="H27" i="4"/>
  <c r="G27" i="4"/>
  <c r="F27" i="4"/>
  <c r="AE27" i="4" s="1"/>
  <c r="AF27" i="4" s="1"/>
  <c r="E27" i="4"/>
  <c r="B27" i="4"/>
  <c r="R26" i="4"/>
  <c r="Q26" i="4"/>
  <c r="O26" i="4"/>
  <c r="M26" i="4"/>
  <c r="M23" i="4" s="1"/>
  <c r="L26" i="4"/>
  <c r="H26" i="4"/>
  <c r="G26" i="4"/>
  <c r="F26" i="4"/>
  <c r="AE26" i="4" s="1"/>
  <c r="AF26" i="4" s="1"/>
  <c r="E26" i="4"/>
  <c r="B26" i="4"/>
  <c r="R25" i="4"/>
  <c r="Q25" i="4"/>
  <c r="O25" i="4"/>
  <c r="G23" i="4"/>
  <c r="AE25" i="4"/>
  <c r="AF25" i="4" s="1"/>
  <c r="R24" i="4"/>
  <c r="Q24" i="4"/>
  <c r="O24" i="4"/>
  <c r="AE24" i="4"/>
  <c r="AF24" i="4" s="1"/>
  <c r="B24" i="4"/>
  <c r="AA23" i="4"/>
  <c r="R23" i="4"/>
  <c r="O23" i="4"/>
  <c r="D23" i="4"/>
  <c r="F23" i="4" l="1"/>
  <c r="J36" i="4"/>
  <c r="K39" i="4"/>
  <c r="K41" i="4"/>
  <c r="K43" i="4"/>
  <c r="H23" i="4"/>
  <c r="I26" i="4"/>
  <c r="I28" i="4"/>
  <c r="I30" i="4"/>
  <c r="I32" i="4"/>
  <c r="I39" i="4"/>
  <c r="I41" i="4"/>
  <c r="J37" i="4"/>
  <c r="K36" i="4"/>
  <c r="K37" i="4"/>
  <c r="K38" i="4"/>
  <c r="K40" i="4"/>
  <c r="K42" i="4"/>
  <c r="Q23" i="4"/>
  <c r="I36" i="4"/>
  <c r="I37" i="4"/>
  <c r="I38" i="4"/>
  <c r="I40" i="4"/>
  <c r="I42" i="4"/>
  <c r="I44" i="4"/>
  <c r="I27" i="4"/>
  <c r="I29" i="4"/>
  <c r="I31" i="4"/>
  <c r="I33" i="4"/>
  <c r="AE36" i="4"/>
  <c r="AF36" i="4" s="1"/>
  <c r="AE37" i="4"/>
  <c r="AF37" i="4" s="1"/>
  <c r="I25" i="4"/>
  <c r="Q34" i="4"/>
  <c r="AI34" i="4"/>
  <c r="AE35" i="4"/>
  <c r="AF35" i="4" s="1"/>
  <c r="E23" i="4"/>
  <c r="W23" i="4" s="1"/>
  <c r="X31" i="4" s="1"/>
  <c r="AB34" i="4"/>
  <c r="J38" i="4"/>
  <c r="J39" i="4"/>
  <c r="J40" i="4"/>
  <c r="J41" i="4"/>
  <c r="J42" i="4"/>
  <c r="J43" i="4"/>
  <c r="J44" i="4"/>
  <c r="K44" i="4"/>
  <c r="AB23" i="4"/>
  <c r="J25" i="4"/>
  <c r="J26" i="4"/>
  <c r="J27" i="4"/>
  <c r="J28" i="4"/>
  <c r="J29" i="4"/>
  <c r="J30" i="4"/>
  <c r="J31" i="4"/>
  <c r="J32" i="4"/>
  <c r="J33" i="4"/>
  <c r="K25" i="4"/>
  <c r="K26" i="4"/>
  <c r="K27" i="4"/>
  <c r="K28" i="4"/>
  <c r="K29" i="4"/>
  <c r="K30" i="4"/>
  <c r="K31" i="4"/>
  <c r="K32" i="4"/>
  <c r="K33" i="4"/>
  <c r="Y23" i="4" l="1"/>
  <c r="Z25" i="4" s="1"/>
  <c r="AI23" i="4"/>
  <c r="W34" i="4"/>
  <c r="X41" i="4" s="1"/>
  <c r="Y34" i="4"/>
  <c r="Z44" i="4" s="1"/>
  <c r="J34" i="4"/>
  <c r="U34" i="4" s="1"/>
  <c r="V42" i="4" s="1"/>
  <c r="I23" i="4"/>
  <c r="S23" i="4" s="1"/>
  <c r="I34" i="4"/>
  <c r="S34" i="4" s="1"/>
  <c r="Z23" i="4"/>
  <c r="Z29" i="4"/>
  <c r="X33" i="4"/>
  <c r="Z26" i="4"/>
  <c r="Z32" i="4"/>
  <c r="Z31" i="4"/>
  <c r="X28" i="4"/>
  <c r="Z27" i="4"/>
  <c r="Z33" i="4"/>
  <c r="X24" i="4"/>
  <c r="X29" i="4"/>
  <c r="X25" i="4"/>
  <c r="X30" i="4"/>
  <c r="X26" i="4"/>
  <c r="X32" i="4"/>
  <c r="X23" i="4"/>
  <c r="X27" i="4"/>
  <c r="Z30" i="4"/>
  <c r="K34" i="4"/>
  <c r="AG34" i="4" s="1"/>
  <c r="AH43" i="4" s="1"/>
  <c r="V44" i="4"/>
  <c r="V43" i="4"/>
  <c r="V39" i="4"/>
  <c r="V36" i="4"/>
  <c r="V35" i="4"/>
  <c r="AC44" i="4"/>
  <c r="AC43" i="4"/>
  <c r="AC42" i="4"/>
  <c r="AC41" i="4"/>
  <c r="AC40" i="4"/>
  <c r="AC39" i="4"/>
  <c r="AC38" i="4"/>
  <c r="AC37" i="4"/>
  <c r="AC36" i="4"/>
  <c r="AC35" i="4"/>
  <c r="AC34" i="4"/>
  <c r="AJ44" i="4"/>
  <c r="AJ43" i="4"/>
  <c r="AJ42" i="4"/>
  <c r="AJ41" i="4"/>
  <c r="AJ40" i="4"/>
  <c r="AJ39" i="4"/>
  <c r="AJ38" i="4"/>
  <c r="AJ37" i="4"/>
  <c r="AJ36" i="4"/>
  <c r="AJ35" i="4"/>
  <c r="AJ34" i="4"/>
  <c r="K23" i="4"/>
  <c r="AG23" i="4" s="1"/>
  <c r="AC33" i="4"/>
  <c r="AC32" i="4"/>
  <c r="AC31" i="4"/>
  <c r="AC30" i="4"/>
  <c r="AC29" i="4"/>
  <c r="AC28" i="4"/>
  <c r="AC27" i="4"/>
  <c r="AC26" i="4"/>
  <c r="AC25" i="4"/>
  <c r="AC24" i="4"/>
  <c r="AC23" i="4"/>
  <c r="J23" i="4"/>
  <c r="U23" i="4" s="1"/>
  <c r="AJ33" i="4"/>
  <c r="AJ32" i="4"/>
  <c r="AJ31" i="4"/>
  <c r="AJ30" i="4"/>
  <c r="AJ29" i="4"/>
  <c r="AJ28" i="4"/>
  <c r="AJ27" i="4"/>
  <c r="AJ26" i="4"/>
  <c r="AJ25" i="4"/>
  <c r="AJ24" i="4"/>
  <c r="AJ23" i="4"/>
  <c r="I3" i="6"/>
  <c r="I4" i="6"/>
  <c r="I5" i="6"/>
  <c r="I2" i="6"/>
  <c r="H5" i="6"/>
  <c r="H4" i="6"/>
  <c r="H3" i="6"/>
  <c r="H2" i="6"/>
  <c r="R12" i="4"/>
  <c r="Q13" i="4"/>
  <c r="Z24" i="4" l="1"/>
  <c r="Z28" i="4"/>
  <c r="V40" i="4"/>
  <c r="V37" i="4"/>
  <c r="V41" i="4"/>
  <c r="V34" i="4"/>
  <c r="V38" i="4"/>
  <c r="X37" i="4"/>
  <c r="X40" i="4"/>
  <c r="X39" i="4"/>
  <c r="X38" i="4"/>
  <c r="X35" i="4"/>
  <c r="X44" i="4"/>
  <c r="X42" i="4"/>
  <c r="Z35" i="4"/>
  <c r="X43" i="4"/>
  <c r="X36" i="4"/>
  <c r="X34" i="4"/>
  <c r="Z41" i="4"/>
  <c r="Z38" i="4"/>
  <c r="Z36" i="4"/>
  <c r="Z42" i="4"/>
  <c r="Z40" i="4"/>
  <c r="Z34" i="4"/>
  <c r="Z37" i="4"/>
  <c r="Z43" i="4"/>
  <c r="Z39" i="4"/>
  <c r="AH37" i="4"/>
  <c r="AH40" i="4"/>
  <c r="AK40" i="4" s="1"/>
  <c r="T44" i="4"/>
  <c r="AD44" i="4" s="1"/>
  <c r="T40" i="4"/>
  <c r="AD40" i="4" s="1"/>
  <c r="T36" i="4"/>
  <c r="T42" i="4"/>
  <c r="T38" i="4"/>
  <c r="T41" i="4"/>
  <c r="T37" i="4"/>
  <c r="T43" i="4"/>
  <c r="T39" i="4"/>
  <c r="T35" i="4"/>
  <c r="AH34" i="4"/>
  <c r="AK34" i="4" s="1"/>
  <c r="AH41" i="4"/>
  <c r="AK41" i="4" s="1"/>
  <c r="T32" i="4"/>
  <c r="T28" i="4"/>
  <c r="T24" i="4"/>
  <c r="T27" i="4"/>
  <c r="T30" i="4"/>
  <c r="T26" i="4"/>
  <c r="T33" i="4"/>
  <c r="T29" i="4"/>
  <c r="T25" i="4"/>
  <c r="T31" i="4"/>
  <c r="AH36" i="4"/>
  <c r="AK36" i="4" s="1"/>
  <c r="AH44" i="4"/>
  <c r="AK44" i="4" s="1"/>
  <c r="AH38" i="4"/>
  <c r="AK38" i="4" s="1"/>
  <c r="AH42" i="4"/>
  <c r="AK42" i="4" s="1"/>
  <c r="AH35" i="4"/>
  <c r="AK35" i="4" s="1"/>
  <c r="AH39" i="4"/>
  <c r="AK39" i="4" s="1"/>
  <c r="AK37" i="4"/>
  <c r="AK43" i="4"/>
  <c r="AH23" i="4"/>
  <c r="AK23" i="4" s="1"/>
  <c r="AH33" i="4"/>
  <c r="AK33" i="4" s="1"/>
  <c r="AH32" i="4"/>
  <c r="AK32" i="4" s="1"/>
  <c r="AH31" i="4"/>
  <c r="AK31" i="4" s="1"/>
  <c r="AH30" i="4"/>
  <c r="AK30" i="4" s="1"/>
  <c r="AH29" i="4"/>
  <c r="AK29" i="4" s="1"/>
  <c r="AH28" i="4"/>
  <c r="AK28" i="4" s="1"/>
  <c r="AH27" i="4"/>
  <c r="AK27" i="4" s="1"/>
  <c r="AH26" i="4"/>
  <c r="AK26" i="4" s="1"/>
  <c r="AH25" i="4"/>
  <c r="AK25" i="4" s="1"/>
  <c r="AH24" i="4"/>
  <c r="AK24" i="4" s="1"/>
  <c r="V33" i="4"/>
  <c r="V32" i="4"/>
  <c r="V31" i="4"/>
  <c r="AD31" i="4" s="1"/>
  <c r="V30" i="4"/>
  <c r="V29" i="4"/>
  <c r="V28" i="4"/>
  <c r="AD28" i="4" s="1"/>
  <c r="V27" i="4"/>
  <c r="V26" i="4"/>
  <c r="V25" i="4"/>
  <c r="V24" i="4"/>
  <c r="AD24" i="4" s="1"/>
  <c r="V23" i="4"/>
  <c r="AD23" i="4" s="1"/>
  <c r="D2" i="6"/>
  <c r="AD42" i="4" l="1"/>
  <c r="AD38" i="4"/>
  <c r="AD39" i="4"/>
  <c r="AD35" i="4"/>
  <c r="AD41" i="4"/>
  <c r="AD34" i="4"/>
  <c r="AD36" i="4"/>
  <c r="AD27" i="4"/>
  <c r="AD37" i="4"/>
  <c r="AD33" i="4"/>
  <c r="AD26" i="4"/>
  <c r="AD25" i="4"/>
  <c r="AD30" i="4"/>
  <c r="AD43" i="4"/>
  <c r="AD32" i="4"/>
  <c r="AD29" i="4"/>
  <c r="V9" i="4"/>
  <c r="E15" i="4" l="1"/>
  <c r="E16" i="4"/>
  <c r="R16" i="4"/>
  <c r="Q16" i="4"/>
  <c r="O16" i="4"/>
  <c r="M16" i="4"/>
  <c r="L16" i="4"/>
  <c r="H16" i="4"/>
  <c r="G16" i="4"/>
  <c r="F16" i="4"/>
  <c r="R15" i="4"/>
  <c r="Q15" i="4"/>
  <c r="O15" i="4"/>
  <c r="M15" i="4"/>
  <c r="L15" i="4"/>
  <c r="H15" i="4"/>
  <c r="G15" i="4"/>
  <c r="F15" i="4"/>
  <c r="R14" i="4"/>
  <c r="Q14" i="4"/>
  <c r="O14" i="4"/>
  <c r="R13" i="4"/>
  <c r="O13" i="4"/>
  <c r="O12" i="4"/>
  <c r="AE16" i="4" l="1"/>
  <c r="AF16" i="4" s="1"/>
  <c r="AE15" i="4"/>
  <c r="AF15" i="4" s="1"/>
  <c r="D12" i="4"/>
  <c r="F12" i="4" l="1"/>
  <c r="H12" i="4"/>
  <c r="G12" i="4"/>
  <c r="E12" i="4"/>
  <c r="L12" i="4"/>
  <c r="M12" i="4"/>
  <c r="AA12" i="4"/>
  <c r="K16" i="4"/>
  <c r="Q12" i="4"/>
  <c r="I16" i="4"/>
  <c r="I15" i="4"/>
  <c r="J16" i="4"/>
  <c r="K15" i="4"/>
  <c r="AE13" i="4"/>
  <c r="AF13" i="4" s="1"/>
  <c r="AE14" i="4"/>
  <c r="AF14" i="4" s="1"/>
  <c r="J15" i="4"/>
  <c r="J12" i="4" l="1"/>
  <c r="U12" i="4" s="1"/>
  <c r="I12" i="4"/>
  <c r="S12" i="4" s="1"/>
  <c r="K12" i="4"/>
  <c r="AG12" i="4" s="1"/>
  <c r="AB12" i="4"/>
  <c r="W12" i="4"/>
  <c r="Y12" i="4"/>
  <c r="AI12" i="4"/>
  <c r="AC17" i="4" l="1"/>
  <c r="AC18" i="4"/>
  <c r="AC19" i="4"/>
  <c r="AC20" i="4"/>
  <c r="AC21" i="4"/>
  <c r="AC22" i="4"/>
  <c r="AJ19" i="4"/>
  <c r="AJ20" i="4"/>
  <c r="AJ21" i="4"/>
  <c r="AJ22" i="4"/>
  <c r="AJ17" i="4"/>
  <c r="AJ18" i="4"/>
  <c r="Z17" i="4"/>
  <c r="Z18" i="4"/>
  <c r="Z19" i="4"/>
  <c r="Z20" i="4"/>
  <c r="Z21" i="4"/>
  <c r="Z22" i="4"/>
  <c r="T17" i="4"/>
  <c r="T18" i="4"/>
  <c r="T19" i="4"/>
  <c r="T20" i="4"/>
  <c r="T21" i="4"/>
  <c r="T22" i="4"/>
  <c r="AH17" i="4"/>
  <c r="AK17" i="4" s="1"/>
  <c r="AH18" i="4"/>
  <c r="AH19" i="4"/>
  <c r="AK19" i="4" s="1"/>
  <c r="AH20" i="4"/>
  <c r="AH21" i="4"/>
  <c r="AK21" i="4" s="1"/>
  <c r="AH22" i="4"/>
  <c r="AK22" i="4" s="1"/>
  <c r="X15" i="4"/>
  <c r="X20" i="4"/>
  <c r="X17" i="4"/>
  <c r="X18" i="4"/>
  <c r="X19" i="4"/>
  <c r="X21" i="4"/>
  <c r="X22" i="4"/>
  <c r="V12" i="4"/>
  <c r="V18" i="4"/>
  <c r="V19" i="4"/>
  <c r="V20" i="4"/>
  <c r="V21" i="4"/>
  <c r="V22" i="4"/>
  <c r="V17" i="4"/>
  <c r="B16" i="4"/>
  <c r="T16" i="4"/>
  <c r="X16" i="4"/>
  <c r="AH15" i="4"/>
  <c r="X14" i="4"/>
  <c r="AH13" i="4"/>
  <c r="AC15" i="4"/>
  <c r="AC13" i="4"/>
  <c r="AC16" i="4"/>
  <c r="AC12" i="4"/>
  <c r="AC14" i="4"/>
  <c r="X13" i="4"/>
  <c r="T15" i="4"/>
  <c r="T14" i="4"/>
  <c r="T13" i="4"/>
  <c r="X12" i="4"/>
  <c r="AH14" i="4"/>
  <c r="Z16" i="4"/>
  <c r="Z12" i="4"/>
  <c r="Z14" i="4"/>
  <c r="AH16" i="4"/>
  <c r="Z15" i="4"/>
  <c r="Z13" i="4"/>
  <c r="AH12" i="4"/>
  <c r="AJ15" i="4"/>
  <c r="AJ14" i="4"/>
  <c r="AJ16" i="4"/>
  <c r="AJ13" i="4"/>
  <c r="AJ12" i="4"/>
  <c r="V16" i="4"/>
  <c r="V15" i="4"/>
  <c r="V13" i="4"/>
  <c r="V14" i="4"/>
  <c r="AD21" i="4" l="1"/>
  <c r="AD17" i="4"/>
  <c r="AK18" i="4"/>
  <c r="AD20" i="4"/>
  <c r="AD19" i="4"/>
  <c r="AK20" i="4"/>
  <c r="AD22" i="4"/>
  <c r="AD18" i="4"/>
  <c r="AK15" i="4"/>
  <c r="AK14" i="4"/>
  <c r="AK13" i="4"/>
  <c r="AD14" i="4"/>
  <c r="AK12" i="4"/>
  <c r="AD15" i="4"/>
  <c r="AD13" i="4"/>
  <c r="AD12" i="4"/>
  <c r="AD16" i="4"/>
  <c r="AK16" i="4"/>
  <c r="B101" i="7" l="1"/>
  <c r="H8" i="1"/>
  <c r="L8" i="1" s="1"/>
  <c r="K8" i="1"/>
  <c r="U8" i="1"/>
  <c r="W8" i="1"/>
  <c r="H9" i="1"/>
  <c r="T9" i="1" s="1"/>
  <c r="K9" i="1"/>
  <c r="M9" i="1" s="1"/>
  <c r="V9" i="1"/>
  <c r="W9" i="1"/>
  <c r="H10" i="1"/>
  <c r="T10" i="1" s="1"/>
  <c r="K10" i="1"/>
  <c r="M10" i="1" s="1"/>
  <c r="U10" i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K16" i="1"/>
  <c r="M16" i="1" s="1"/>
  <c r="T16" i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M19" i="1"/>
  <c r="V19" i="1"/>
  <c r="W19" i="1"/>
  <c r="H20" i="1"/>
  <c r="T20" i="1" s="1"/>
  <c r="K20" i="1"/>
  <c r="M20" i="1" s="1"/>
  <c r="R20" i="1"/>
  <c r="V20" i="1" s="1"/>
  <c r="W20" i="1"/>
  <c r="H21" i="1"/>
  <c r="T21" i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K26" i="1"/>
  <c r="M26" i="1" s="1"/>
  <c r="R26" i="1"/>
  <c r="V26" i="1" s="1"/>
  <c r="T26" i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31" i="1"/>
  <c r="U21" i="1"/>
  <c r="U11" i="1"/>
  <c r="U9" i="1"/>
  <c r="U18" i="1"/>
  <c r="U25" i="1" l="1"/>
  <c r="U12" i="1"/>
  <c r="U20" i="1"/>
  <c r="U16" i="1"/>
  <c r="U24" i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<sst xmlns="http://schemas.openxmlformats.org/spreadsheetml/2006/main" count="253" uniqueCount="221">
  <si>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</si>
  <si>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</si>
  <si>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</si>
  <si>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</si>
  <si>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</si>
  <si>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</si>
  <si>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</si>
  <si>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</si>
  <si>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</si>
  <si>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</si>
  <si>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</si>
  <si>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</si>
  <si>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</si>
  <si>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</si>
  <si>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</si>
  <si>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</si>
  <si>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</si>
  <si>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</si>
  <si>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</si>
  <si>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</si>
  <si>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</si>
  <si>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</si>
  <si>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</si>
  <si>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</si>
  <si>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</si>
  <si>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</si>
  <si>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</si>
  <si>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</si>
  <si>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</si>
  <si>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</si>
  <si>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</si>
  <si>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</si>
  <si>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</si>
  <si>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</si>
  <si>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</si>
  <si>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</si>
  <si>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</si>
  <si>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</si>
  <si>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</si>
  <si>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</si>
  <si>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</si>
  <si>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</si>
  <si>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</si>
  <si>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</si>
  <si>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</si>
  <si>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</si>
  <si>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</si>
  <si>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</si>
  <si>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</si>
  <si>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</si>
  <si>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</si>
  <si>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</si>
  <si>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</si>
  <si>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</si>
  <si>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</si>
  <si>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</si>
  <si>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</si>
  <si>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</si>
  <si>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</si>
  <si>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</si>
  <si>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</si>
  <si>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</si>
  <si>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</si>
  <si>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</si>
  <si>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</si>
  <si>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</si>
  <si>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</si>
  <si>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</si>
  <si>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</si>
  <si>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</si>
  <si>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</si>
  <si>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</si>
  <si>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</si>
  <si>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</si>
  <si>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</si>
  <si>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</si>
  <si>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</si>
  <si>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</si>
  <si>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</si>
  <si>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</si>
  <si>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</si>
  <si>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</si>
  <si>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</si>
  <si>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</si>
  <si>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</si>
  <si>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</si>
  <si>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</si>
  <si>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</si>
  <si>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</si>
  <si>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</si>
  <si>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</si>
  <si>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</si>
  <si>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</si>
  <si>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</si>
  <si>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</si>
  <si>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</si>
  <si>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</si>
  <si>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</si>
  <si>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</si>
  <si>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</si>
  <si>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</si>
  <si>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</si>
  <si>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</si>
  <si>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</si>
  <si>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</si>
  <si>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</si>
  <si>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</si>
  <si>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</si>
  <si>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</si>
  <si>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</si>
  <si>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</si>
  <si>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</si>
  <si>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</si>
  <si>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</si>
  <si>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</si>
  <si>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</si>
  <si>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</si>
  <si>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</si>
  <si>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</si>
  <si>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</si>
  <si>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</si>
  <si>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</si>
  <si>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</si>
  <si>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</si>
  <si>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</si>
  <si>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</si>
  <si>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</si>
  <si>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</si>
  <si>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</si>
  <si>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</si>
  <si>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</si>
  <si>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</si>
  <si>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</si>
  <si>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</si>
  <si>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</si>
  <si>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</si>
  <si>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</si>
  <si>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</si>
  <si>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</si>
  <si>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</si>
  <si>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</si>
  <si>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</si>
  <si>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</si>
  <si>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</si>
  <si>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</si>
  <si>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</si>
  <si>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</si>
  <si>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</si>
  <si>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</si>
  <si>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</si>
  <si>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</si>
  <si>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</si>
  <si>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</si>
  <si>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</si>
  <si>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</si>
  <si>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</si>
  <si>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</si>
  <si>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</si>
  <si>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</si>
  <si>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</si>
  <si>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</si>
  <si>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</si>
  <si>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</si>
  <si>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</si>
  <si>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</si>
  <si>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</si>
  <si>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</si>
  <si>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</si>
  <si>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</si>
  <si>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</si>
  <si>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</si>
  <si>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</si>
  <si>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</si>
  <si>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</si>
  <si>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</si>
  <si>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</si>
  <si>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</si>
  <si>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</si>
  <si>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</si>
  <si>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</si>
  <si>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</si>
  <si>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</si>
  <si>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</si>
  <si>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</si>
  <si>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</si>
  <si>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</si>
  <si>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CAPACIDAD FINANCIERA</t>
  </si>
  <si>
    <t>EXPERIENCIA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</si>
  <si>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</si>
  <si>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</si>
  <si>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</si>
  <si>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</si>
  <si>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</si>
  <si>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</si>
  <si>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</si>
  <si>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</si>
  <si>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</si>
  <si>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</si>
  <si>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</si>
  <si>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</si>
  <si>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</si>
  <si>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</si>
  <si>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</si>
  <si>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</si>
  <si>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</si>
  <si>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</si>
  <si>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</si>
  <si>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P=AT-PT &gt;= (10%*PO)</t>
  </si>
  <si>
    <t>Fórmula:                        ROE=UO/Pat.ROE&gt;=0,00</t>
  </si>
  <si>
    <t>Fórmula:                        ROE=UO/Act.Tot.&gt;=0,00</t>
  </si>
  <si>
    <t>Capital de Trabajo Demandado</t>
  </si>
  <si>
    <t>% Requerido Patrimonio</t>
  </si>
  <si>
    <t>SMMLV 2020</t>
  </si>
  <si>
    <t xml:space="preserve">COINOBRAS </t>
  </si>
  <si>
    <t>COINOBRAS SAS</t>
  </si>
  <si>
    <t>URIEL EDGARDO HERNANDEZ GAITAN</t>
  </si>
  <si>
    <t>SA-MC-DT-NSA-005-2020</t>
  </si>
  <si>
    <t>ZEAR INGENIERIA SAS</t>
  </si>
  <si>
    <t>Fórmula: CT=AC-PC&gt;=(0,10*PO)</t>
  </si>
  <si>
    <t>(0,10*PO)</t>
  </si>
  <si>
    <t>Fórmula: Liquidez=AC/PC&gt;=1,0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</si>
</sst>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4"/>
      <name val="Arial"/>
      <family val="2"/>
    </font>
    <font>
      <b/>
      <sz val="18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8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2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249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169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69" fontId="14" fillId="6" borderId="6" xfId="1" applyFont="1" applyFill="1" applyBorder="1" applyAlignment="1">
      <alignment horizontal="center" vertical="center" wrapText="1"/>
    </xf>
    <xf numFmtId="0" fontId="14" fillId="6" borderId="14" xfId="0" applyNumberFormat="1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167" fontId="23" fillId="6" borderId="6" xfId="1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69" fontId="4" fillId="7" borderId="6" xfId="1" applyFont="1" applyFill="1" applyBorder="1" applyAlignment="1">
      <alignment horizontal="center" vertical="center"/>
    </xf>
    <xf numFmtId="171" fontId="23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169" fontId="17" fillId="0" borderId="6" xfId="1" applyFont="1" applyFill="1" applyBorder="1" applyAlignment="1">
      <alignment horizontal="center" vertical="center" wrapText="1"/>
    </xf>
    <xf numFmtId="0" fontId="17" fillId="7" borderId="21" xfId="0" applyNumberFormat="1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167" fontId="23" fillId="6" borderId="12" xfId="1" applyNumberFormat="1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9" fontId="21" fillId="7" borderId="15" xfId="6" applyFont="1" applyFill="1" applyBorder="1" applyAlignment="1">
      <alignment horizontal="center" vertical="center" wrapText="1"/>
    </xf>
    <xf numFmtId="9" fontId="22" fillId="6" borderId="6" xfId="6" applyFont="1" applyFill="1" applyBorder="1" applyAlignment="1">
      <alignment horizontal="center" vertical="center" wrapText="1"/>
    </xf>
    <xf numFmtId="9" fontId="22" fillId="6" borderId="12" xfId="6" applyFont="1" applyFill="1" applyBorder="1" applyAlignment="1">
      <alignment horizontal="center" vertical="center" wrapText="1"/>
    </xf>
    <xf numFmtId="171" fontId="23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3" xfId="0" applyFont="1" applyFill="1" applyBorder="1" applyAlignment="1">
      <alignment vertical="center" wrapText="1"/>
    </xf>
    <xf numFmtId="168" fontId="17" fillId="3" borderId="24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2" borderId="17" xfId="0" applyFont="1" applyFill="1" applyBorder="1"/>
    <xf numFmtId="0" fontId="6" fillId="12" borderId="13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0" fontId="17" fillId="13" borderId="18" xfId="0" applyFont="1" applyFill="1" applyBorder="1" applyAlignment="1">
      <alignment horizontal="center" vertical="center" wrapText="1"/>
    </xf>
    <xf numFmtId="169" fontId="17" fillId="3" borderId="10" xfId="1" applyFont="1" applyFill="1" applyBorder="1" applyAlignment="1">
      <alignment horizontal="center" vertical="center" wrapText="1"/>
    </xf>
    <xf numFmtId="172" fontId="18" fillId="0" borderId="6" xfId="6" applyNumberFormat="1" applyFont="1" applyFill="1" applyBorder="1" applyAlignment="1">
      <alignment horizontal="center" vertical="center" wrapText="1"/>
    </xf>
    <xf numFmtId="172" fontId="18" fillId="0" borderId="12" xfId="6" applyNumberFormat="1" applyFont="1" applyFill="1" applyBorder="1" applyAlignment="1">
      <alignment horizontal="center" vertical="center" wrapText="1"/>
    </xf>
    <xf numFmtId="169" fontId="4" fillId="12" borderId="32" xfId="1" applyFont="1" applyFill="1" applyBorder="1"/>
    <xf numFmtId="0" fontId="4" fillId="0" borderId="33" xfId="0" applyFont="1" applyFill="1" applyBorder="1"/>
    <xf numFmtId="169" fontId="4" fillId="12" borderId="34" xfId="1" applyFont="1" applyFill="1" applyBorder="1"/>
    <xf numFmtId="0" fontId="24" fillId="5" borderId="35" xfId="0" applyFont="1" applyFill="1" applyBorder="1" applyAlignment="1">
      <alignment horizontal="center" vertical="center" wrapText="1"/>
    </xf>
    <xf numFmtId="0" fontId="24" fillId="5" borderId="36" xfId="0" applyFont="1" applyFill="1" applyBorder="1" applyAlignment="1">
      <alignment horizontal="center" vertical="center" wrapText="1"/>
    </xf>
    <xf numFmtId="0" fontId="24" fillId="5" borderId="37" xfId="0" applyFont="1" applyFill="1" applyBorder="1" applyAlignment="1">
      <alignment horizontal="center" vertical="center" wrapText="1"/>
    </xf>
    <xf numFmtId="0" fontId="24" fillId="5" borderId="24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/>
    </xf>
    <xf numFmtId="172" fontId="17" fillId="3" borderId="3" xfId="6" quotePrefix="1" applyNumberFormat="1" applyFont="1" applyFill="1" applyBorder="1" applyAlignment="1">
      <alignment horizontal="left" vertical="center" wrapText="1"/>
    </xf>
    <xf numFmtId="172" fontId="17" fillId="3" borderId="18" xfId="6" applyNumberFormat="1" applyFont="1" applyFill="1" applyBorder="1" applyAlignment="1">
      <alignment horizontal="center" vertical="center"/>
    </xf>
    <xf numFmtId="172" fontId="23" fillId="6" borderId="6" xfId="6" applyNumberFormat="1" applyFont="1" applyFill="1" applyBorder="1" applyAlignment="1">
      <alignment horizontal="center" vertical="center" wrapText="1"/>
    </xf>
    <xf numFmtId="172" fontId="23" fillId="6" borderId="12" xfId="6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9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9" fontId="5" fillId="10" borderId="0" xfId="1" applyFont="1" applyFill="1" applyAlignment="1">
      <alignment horizontal="center"/>
    </xf>
    <xf numFmtId="167" fontId="5" fillId="10" borderId="0" xfId="0" applyNumberFormat="1" applyFont="1" applyFill="1" applyAlignment="1">
      <alignment horizontal="center"/>
    </xf>
    <xf numFmtId="172" fontId="5" fillId="10" borderId="0" xfId="6" applyNumberFormat="1" applyFont="1" applyFill="1"/>
    <xf numFmtId="9" fontId="17" fillId="10" borderId="5" xfId="0" applyNumberFormat="1" applyFont="1" applyFill="1" applyBorder="1" applyAlignment="1">
      <alignment vertical="center"/>
    </xf>
    <xf numFmtId="9" fontId="17" fillId="10" borderId="1" xfId="0" applyNumberFormat="1" applyFont="1" applyFill="1" applyBorder="1" applyAlignment="1">
      <alignment vertical="center"/>
    </xf>
    <xf numFmtId="9" fontId="17" fillId="10" borderId="0" xfId="0" applyNumberFormat="1" applyFont="1" applyFill="1" applyBorder="1" applyAlignment="1">
      <alignment vertical="center"/>
    </xf>
    <xf numFmtId="0" fontId="5" fillId="10" borderId="1" xfId="0" applyFont="1" applyFill="1" applyBorder="1" applyAlignment="1"/>
    <xf numFmtId="0" fontId="5" fillId="10" borderId="8" xfId="0" applyFont="1" applyFill="1" applyBorder="1" applyAlignment="1"/>
    <xf numFmtId="172" fontId="5" fillId="10" borderId="0" xfId="6" applyNumberFormat="1" applyFont="1" applyFill="1" applyBorder="1"/>
    <xf numFmtId="0" fontId="5" fillId="10" borderId="0" xfId="0" applyFont="1" applyFill="1" applyBorder="1"/>
    <xf numFmtId="0" fontId="5" fillId="10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9" fontId="17" fillId="10" borderId="1" xfId="0" applyNumberFormat="1" applyFont="1" applyFill="1" applyBorder="1" applyAlignment="1">
      <alignment horizontal="center" vertical="center"/>
    </xf>
    <xf numFmtId="171" fontId="23" fillId="7" borderId="38" xfId="1" applyNumberFormat="1" applyFont="1" applyFill="1" applyBorder="1" applyAlignment="1">
      <alignment horizontal="center" vertical="center"/>
    </xf>
    <xf numFmtId="171" fontId="23" fillId="7" borderId="12" xfId="1" applyNumberFormat="1" applyFont="1" applyFill="1" applyBorder="1" applyAlignment="1">
      <alignment horizontal="center" vertical="center"/>
    </xf>
    <xf numFmtId="171" fontId="23" fillId="7" borderId="22" xfId="1" applyNumberFormat="1" applyFont="1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0" fillId="10" borderId="40" xfId="0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0" fontId="3" fillId="10" borderId="41" xfId="0" applyFont="1" applyFill="1" applyBorder="1" applyAlignment="1">
      <alignment horizontal="center" vertical="center"/>
    </xf>
    <xf numFmtId="0" fontId="0" fillId="10" borderId="42" xfId="0" applyFill="1" applyBorder="1" applyAlignment="1">
      <alignment horizontal="center" vertical="center"/>
    </xf>
    <xf numFmtId="0" fontId="3" fillId="10" borderId="42" xfId="0" applyFont="1" applyFill="1" applyBorder="1" applyAlignment="1">
      <alignment horizontal="center" vertical="center"/>
    </xf>
    <xf numFmtId="2" fontId="0" fillId="10" borderId="42" xfId="0" applyNumberFormat="1" applyFill="1" applyBorder="1" applyAlignment="1">
      <alignment horizontal="center" vertical="center"/>
    </xf>
    <xf numFmtId="2" fontId="0" fillId="10" borderId="40" xfId="0" applyNumberFormat="1" applyFill="1" applyBorder="1" applyAlignment="1">
      <alignment horizontal="center" vertical="center"/>
    </xf>
    <xf numFmtId="0" fontId="4" fillId="9" borderId="30" xfId="0" applyFont="1" applyFill="1" applyBorder="1" applyAlignment="1">
      <alignment horizontal="center" vertical="center"/>
    </xf>
    <xf numFmtId="0" fontId="4" fillId="9" borderId="31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169" fontId="14" fillId="6" borderId="38" xfId="1" applyFont="1" applyFill="1" applyBorder="1" applyAlignment="1">
      <alignment horizontal="center" vertical="center" wrapText="1"/>
    </xf>
    <xf numFmtId="169" fontId="17" fillId="7" borderId="15" xfId="1" applyNumberFormat="1" applyFont="1" applyFill="1" applyBorder="1" applyAlignment="1">
      <alignment horizontal="center" vertical="center" wrapText="1"/>
    </xf>
    <xf numFmtId="169" fontId="20" fillId="5" borderId="9" xfId="1" applyFont="1" applyFill="1" applyBorder="1" applyAlignment="1">
      <alignment horizontal="center" vertical="center" wrapText="1"/>
    </xf>
    <xf numFmtId="169" fontId="23" fillId="7" borderId="15" xfId="1" applyNumberFormat="1" applyFont="1" applyFill="1" applyBorder="1" applyAlignment="1">
      <alignment horizontal="center" vertical="center"/>
    </xf>
    <xf numFmtId="169" fontId="23" fillId="7" borderId="22" xfId="1" applyNumberFormat="1" applyFont="1" applyFill="1" applyBorder="1" applyAlignment="1">
      <alignment horizontal="center" vertical="center"/>
    </xf>
    <xf numFmtId="169" fontId="18" fillId="7" borderId="15" xfId="1" applyFont="1" applyFill="1" applyBorder="1" applyAlignment="1">
      <alignment horizontal="center" vertical="center" wrapText="1"/>
    </xf>
    <xf numFmtId="0" fontId="17" fillId="4" borderId="20" xfId="0" applyFont="1" applyFill="1" applyBorder="1" applyAlignment="1">
      <alignment horizontal="center" vertical="center"/>
    </xf>
    <xf numFmtId="4" fontId="20" fillId="5" borderId="9" xfId="6" applyNumberFormat="1" applyFont="1" applyFill="1" applyBorder="1" applyAlignment="1">
      <alignment horizontal="center" vertical="center"/>
    </xf>
    <xf numFmtId="9" fontId="22" fillId="6" borderId="38" xfId="6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38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7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8" fontId="0" fillId="10" borderId="0" xfId="2" applyFont="1" applyFill="1" applyAlignment="1">
      <alignment horizontal="center" vertical="center" wrapText="1"/>
    </xf>
    <xf numFmtId="168" fontId="0" fillId="10" borderId="38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9" fontId="0" fillId="10" borderId="0" xfId="1" applyFont="1" applyFill="1" applyAlignment="1">
      <alignment horizontal="center" vertical="center" wrapText="1"/>
    </xf>
    <xf numFmtId="169" fontId="0" fillId="10" borderId="38" xfId="1" applyFont="1" applyFill="1" applyBorder="1" applyAlignment="1">
      <alignment horizontal="center" vertical="center" wrapText="1"/>
    </xf>
    <xf numFmtId="169" fontId="0" fillId="10" borderId="0" xfId="1" applyFont="1" applyFill="1" applyAlignment="1">
      <alignment wrapText="1"/>
    </xf>
    <xf numFmtId="10" fontId="0" fillId="10" borderId="38" xfId="6" applyNumberFormat="1" applyFont="1" applyFill="1" applyBorder="1" applyAlignment="1">
      <alignment horizontal="center" vertical="center" wrapText="1"/>
    </xf>
    <xf numFmtId="9" fontId="26" fillId="0" borderId="38" xfId="6" applyFont="1" applyFill="1" applyBorder="1" applyAlignment="1">
      <alignment horizontal="center" vertical="center" wrapText="1"/>
    </xf>
    <xf numFmtId="9" fontId="22" fillId="0" borderId="38" xfId="6" applyFont="1" applyFill="1" applyBorder="1" applyAlignment="1">
      <alignment horizontal="center" vertical="center" wrapText="1"/>
    </xf>
    <xf numFmtId="169" fontId="14" fillId="0" borderId="38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5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8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4" fillId="10" borderId="30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31" xfId="0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29" fillId="6" borderId="0" xfId="0" applyFont="1" applyFill="1" applyAlignment="1">
      <alignment horizontal="center"/>
    </xf>
    <xf numFmtId="0" fontId="30" fillId="6" borderId="0" xfId="0" applyFont="1" applyFill="1" applyAlignment="1">
      <alignment horizontal="center"/>
    </xf>
    <xf numFmtId="167" fontId="17" fillId="3" borderId="29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29" xfId="0" applyFont="1" applyFill="1" applyBorder="1" applyAlignment="1">
      <alignment horizontal="center" vertical="center" textRotation="90"/>
    </xf>
    <xf numFmtId="0" fontId="17" fillId="3" borderId="28" xfId="0" applyFont="1" applyFill="1" applyBorder="1" applyAlignment="1">
      <alignment horizontal="center" vertical="center" textRotation="90"/>
    </xf>
    <xf numFmtId="167" fontId="17" fillId="13" borderId="29" xfId="0" applyNumberFormat="1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169" fontId="17" fillId="3" borderId="29" xfId="1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29" xfId="6" applyFont="1" applyFill="1" applyBorder="1" applyAlignment="1">
      <alignment horizontal="center" vertical="center" wrapText="1"/>
    </xf>
    <xf numFmtId="0" fontId="19" fillId="4" borderId="30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1" xfId="0" applyFont="1" applyFill="1" applyBorder="1" applyAlignment="1">
      <alignment horizontal="center" vertical="center" wrapText="1"/>
    </xf>
    <xf numFmtId="167" fontId="17" fillId="4" borderId="30" xfId="0" applyNumberFormat="1" applyFont="1" applyFill="1" applyBorder="1" applyAlignment="1">
      <alignment horizontal="center" vertical="center" wrapText="1"/>
    </xf>
    <xf numFmtId="167" fontId="17" fillId="4" borderId="31" xfId="0" applyNumberFormat="1" applyFont="1" applyFill="1" applyBorder="1" applyAlignment="1">
      <alignment horizontal="center" vertical="center" wrapText="1"/>
    </xf>
    <xf numFmtId="0" fontId="17" fillId="4" borderId="30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29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29" xfId="0" applyFont="1" applyFill="1" applyBorder="1" applyAlignment="1">
      <alignment horizontal="center" vertical="center" textRotation="90"/>
    </xf>
    <xf numFmtId="0" fontId="17" fillId="13" borderId="28" xfId="0" applyFont="1" applyFill="1" applyBorder="1" applyAlignment="1">
      <alignment horizontal="center" vertical="center" textRotation="90"/>
    </xf>
    <xf numFmtId="0" fontId="17" fillId="3" borderId="29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167" fontId="17" fillId="13" borderId="19" xfId="0" applyNumberFormat="1" applyFont="1" applyFill="1" applyBorder="1" applyAlignment="1">
      <alignment horizontal="center" vertical="center" wrapText="1"/>
    </xf>
    <xf numFmtId="167" fontId="17" fillId="13" borderId="28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29" xfId="6" applyFont="1" applyFill="1" applyBorder="1" applyAlignment="1">
      <alignment horizontal="center" vertical="center" wrapText="1"/>
    </xf>
    <xf numFmtId="0" fontId="17" fillId="3" borderId="29" xfId="0" quotePrefix="1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7" fillId="3" borderId="27" xfId="0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 xr:uid="{00000000-0005-0000-0000-000001000000}"/>
    <cellStyle name="Millares 16 8" xfId="21" xr:uid="{00000000-0005-0000-0000-000002000000}"/>
    <cellStyle name="Millares 2" xfId="11" xr:uid="{00000000-0005-0000-0000-000003000000}"/>
    <cellStyle name="Millares 2 2" xfId="14" xr:uid="{00000000-0005-0000-0000-000004000000}"/>
    <cellStyle name="Millares 3" xfId="13" xr:uid="{00000000-0005-0000-0000-000005000000}"/>
    <cellStyle name="Millares 4" xfId="28" xr:uid="{00000000-0005-0000-0000-000006000000}"/>
    <cellStyle name="Millares 43" xfId="24" xr:uid="{00000000-0005-0000-0000-000007000000}"/>
    <cellStyle name="Millares 5" xfId="22" xr:uid="{00000000-0005-0000-0000-000008000000}"/>
    <cellStyle name="Millares 66" xfId="23" xr:uid="{00000000-0005-0000-0000-000009000000}"/>
    <cellStyle name="Moneda" xfId="2" builtinId="4"/>
    <cellStyle name="Moneda 2" xfId="9" xr:uid="{00000000-0005-0000-0000-00000B000000}"/>
    <cellStyle name="Normal" xfId="0" builtinId="0"/>
    <cellStyle name="Normal 10" xfId="20" xr:uid="{00000000-0005-0000-0000-00000D000000}"/>
    <cellStyle name="Normal 11 45 9" xfId="27" xr:uid="{00000000-0005-0000-0000-00000E000000}"/>
    <cellStyle name="Normal 12 2" xfId="26" xr:uid="{00000000-0005-0000-0000-00000F000000}"/>
    <cellStyle name="Normal 2" xfId="7" xr:uid="{00000000-0005-0000-0000-000010000000}"/>
    <cellStyle name="Normal 2 2" xfId="3" xr:uid="{00000000-0005-0000-0000-000011000000}"/>
    <cellStyle name="Normal 3" xfId="4" xr:uid="{00000000-0005-0000-0000-000012000000}"/>
    <cellStyle name="Normal 4" xfId="8" xr:uid="{00000000-0005-0000-0000-000013000000}"/>
    <cellStyle name="Normal 4 3 2" xfId="16" xr:uid="{00000000-0005-0000-0000-000014000000}"/>
    <cellStyle name="Normal 5" xfId="10" xr:uid="{00000000-0005-0000-0000-000015000000}"/>
    <cellStyle name="Normal 68 2 2" xfId="31" xr:uid="{00000000-0005-0000-0000-000016000000}"/>
    <cellStyle name="Normal 73" xfId="18" xr:uid="{00000000-0005-0000-0000-000017000000}"/>
    <cellStyle name="Normal_Los 100 Grupos Tramos - 4 ABR 2005" xfId="5" xr:uid="{00000000-0005-0000-0000-000018000000}"/>
    <cellStyle name="Porcentaje" xfId="6" builtinId="5"/>
    <cellStyle name="Porcentaje 2" xfId="19" xr:uid="{00000000-0005-0000-0000-00001A000000}"/>
    <cellStyle name="Porcentaje 3" xfId="15" xr:uid="{00000000-0005-0000-0000-00001B000000}"/>
    <cellStyle name="Porcentaje 3 2 2" xfId="17" xr:uid="{00000000-0005-0000-0000-00001C000000}"/>
    <cellStyle name="Porcentaje 8" xfId="25" xr:uid="{00000000-0005-0000-0000-00001D000000}"/>
    <cellStyle name="Porcentaje 8 2" xfId="29" xr:uid="{00000000-0005-0000-0000-00001E000000}"/>
    <cellStyle name="Porcentual 2" xfId="12" xr:uid="{00000000-0005-0000-0000-00001F000000}"/>
    <cellStyle name="Porcentual 2 2" xfId="32" xr:uid="{00000000-0005-0000-0000-000020000000}"/>
  </cellStyles>
  <dxfs count="80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3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94" t="s">
        <v>2</v>
      </c>
      <c r="C4" s="195"/>
      <c r="D4" s="198" t="s">
        <v>3</v>
      </c>
      <c r="E4" s="200" t="s">
        <v>105</v>
      </c>
      <c r="F4" s="201"/>
      <c r="G4" s="201"/>
      <c r="H4" s="201"/>
      <c r="I4" s="201"/>
      <c r="J4" s="201"/>
      <c r="K4" s="201"/>
      <c r="L4" s="201"/>
      <c r="M4" s="201"/>
      <c r="N4" s="201"/>
      <c r="O4" s="202"/>
      <c r="P4" s="191" t="s">
        <v>109</v>
      </c>
      <c r="Q4" s="192"/>
      <c r="R4" s="192"/>
      <c r="S4" s="193"/>
      <c r="T4" s="191" t="s">
        <v>110</v>
      </c>
      <c r="U4" s="192"/>
      <c r="V4" s="192"/>
      <c r="W4" s="193"/>
    </row>
    <row r="5" spans="1:32" ht="39" thickBot="1" x14ac:dyDescent="0.25">
      <c r="B5" s="196"/>
      <c r="C5" s="197"/>
      <c r="D5" s="199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203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204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204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204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204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204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204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204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204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204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204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204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204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204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204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204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204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204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204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204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204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204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204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204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89" t="s">
        <v>145</v>
      </c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90"/>
      <c r="U35" s="190"/>
      <c r="V35" s="190"/>
      <c r="W35" s="33"/>
    </row>
    <row r="36" spans="2:23" x14ac:dyDescent="0.2">
      <c r="B36" s="2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90"/>
      <c r="U36" s="190"/>
      <c r="V36" s="190"/>
      <c r="W36" s="33"/>
    </row>
    <row r="37" spans="2:23" x14ac:dyDescent="0.2">
      <c r="B37" s="2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0"/>
      <c r="V37" s="190"/>
      <c r="W37" s="33"/>
    </row>
    <row r="38" spans="2:23" x14ac:dyDescent="0.2">
      <c r="B38" s="2"/>
      <c r="C38" s="190"/>
      <c r="D38" s="190"/>
      <c r="E38" s="190"/>
      <c r="F38" s="190"/>
      <c r="G38" s="190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90"/>
      <c r="U38" s="190"/>
      <c r="V38" s="190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79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M7"/>
  <sheetViews>
    <sheetView workbookViewId="0">
      <selection activeCell="K2" sqref="K2"/>
    </sheetView>
  </sheetViews>
  <sheetFormatPr baseColWidth="10" defaultRowHeight="12.75" x14ac:dyDescent="0.2"/>
  <cols>
    <col min="1" max="1" width="11.42578125" style="180"/>
    <col min="2" max="2" width="18.5703125" style="180" bestFit="1" customWidth="1"/>
    <col min="3" max="3" width="11.42578125" style="180"/>
    <col min="4" max="4" width="18.140625" style="180" customWidth="1"/>
    <col min="5" max="5" width="4.7109375" style="180" customWidth="1"/>
    <col min="6" max="6" width="12.85546875" style="180" bestFit="1" customWidth="1"/>
    <col min="7" max="7" width="4.7109375" style="174" customWidth="1"/>
    <col min="8" max="8" width="15.42578125" style="174" customWidth="1"/>
    <col min="9" max="9" width="14.7109375" style="174" customWidth="1"/>
    <col min="10" max="10" width="4.7109375" style="174" customWidth="1"/>
    <col min="11" max="11" width="11.42578125" style="174"/>
    <col min="12" max="12" width="12.85546875" style="184" bestFit="1" customWidth="1"/>
    <col min="13" max="13" width="13.85546875" style="184" bestFit="1" customWidth="1"/>
    <col min="14" max="16384" width="11.42578125" style="174"/>
  </cols>
  <sheetData>
    <row r="1" spans="1:11" ht="41.25" customHeight="1" x14ac:dyDescent="0.2">
      <c r="A1" s="171" t="s">
        <v>162</v>
      </c>
      <c r="B1" s="171" t="s">
        <v>163</v>
      </c>
      <c r="C1" s="171" t="s">
        <v>0</v>
      </c>
      <c r="D1" s="171" t="s">
        <v>185</v>
      </c>
      <c r="E1" s="172"/>
      <c r="F1" s="173" t="s">
        <v>212</v>
      </c>
      <c r="H1" s="173" t="s">
        <v>210</v>
      </c>
      <c r="I1" s="173" t="s">
        <v>101</v>
      </c>
      <c r="K1" s="173" t="s">
        <v>211</v>
      </c>
    </row>
    <row r="2" spans="1:11" x14ac:dyDescent="0.2">
      <c r="A2" s="175">
        <v>1</v>
      </c>
      <c r="B2" s="176">
        <v>499998161</v>
      </c>
      <c r="C2" s="177">
        <v>2</v>
      </c>
      <c r="D2" s="176">
        <f>+B2*0.2</f>
        <v>99999632.200000003</v>
      </c>
      <c r="E2" s="178"/>
      <c r="F2" s="179">
        <v>877803</v>
      </c>
      <c r="H2" s="183">
        <f>+IF(OR(B2="",PlazoM1=""),"",B2/PlazoM1)</f>
        <v>249999080.5</v>
      </c>
      <c r="I2" s="183">
        <f>IF(OR(B2="",$K$2=""),"",B2*$K$2)</f>
        <v>49999816.100000001</v>
      </c>
      <c r="K2" s="185">
        <v>0.1</v>
      </c>
    </row>
    <row r="3" spans="1:11" x14ac:dyDescent="0.2">
      <c r="A3" s="175"/>
      <c r="B3" s="176"/>
      <c r="C3" s="177"/>
      <c r="D3" s="176"/>
      <c r="H3" s="183" t="str">
        <f>+IF(OR(B3="",PlazoM2=""),"",B3/PlazoM2)</f>
        <v/>
      </c>
      <c r="I3" s="183" t="str">
        <f t="shared" ref="I3:I5" si="0">IF(OR(B3="",$K$2=""),"",B3*$K$2)</f>
        <v/>
      </c>
    </row>
    <row r="4" spans="1:11" x14ac:dyDescent="0.2">
      <c r="A4" s="175"/>
      <c r="B4" s="176"/>
      <c r="C4" s="177"/>
      <c r="D4" s="176"/>
      <c r="H4" s="183" t="str">
        <f>+IF(OR(B4="",PlazoM3=""),"",B4/PlazoM3)</f>
        <v/>
      </c>
      <c r="I4" s="183" t="str">
        <f t="shared" si="0"/>
        <v/>
      </c>
    </row>
    <row r="5" spans="1:11" x14ac:dyDescent="0.2">
      <c r="A5" s="175"/>
      <c r="B5" s="176"/>
      <c r="C5" s="177"/>
      <c r="D5" s="176"/>
      <c r="H5" s="183" t="str">
        <f>+IF(OR(B5="",PlazoM4=""),"",B5/PlazoM4)</f>
        <v/>
      </c>
      <c r="I5" s="183" t="str">
        <f t="shared" si="0"/>
        <v/>
      </c>
    </row>
    <row r="6" spans="1:11" x14ac:dyDescent="0.2">
      <c r="E6" s="181"/>
    </row>
    <row r="7" spans="1:11" x14ac:dyDescent="0.2">
      <c r="D7" s="182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</sheetPr>
  <dimension ref="B1:H16"/>
  <sheetViews>
    <sheetView workbookViewId="0">
      <selection activeCell="H27" sqref="H27"/>
    </sheetView>
  </sheetViews>
  <sheetFormatPr baseColWidth="10" defaultRowHeight="12.75" x14ac:dyDescent="0.2"/>
  <cols>
    <col min="1" max="2" width="11.42578125" style="144"/>
    <col min="3" max="3" width="15.28515625" style="144" bestFit="1" customWidth="1"/>
    <col min="4" max="6" width="11.42578125" style="144"/>
    <col min="7" max="7" width="11.42578125" style="144" customWidth="1"/>
    <col min="8" max="16384" width="11.42578125" style="144"/>
  </cols>
  <sheetData>
    <row r="1" spans="2:8" ht="13.5" thickBot="1" x14ac:dyDescent="0.25"/>
    <row r="2" spans="2:8" ht="13.5" thickBot="1" x14ac:dyDescent="0.25">
      <c r="B2" s="205" t="s">
        <v>187</v>
      </c>
      <c r="C2" s="206"/>
      <c r="D2" s="207"/>
      <c r="F2" s="205" t="s">
        <v>192</v>
      </c>
      <c r="G2" s="206"/>
      <c r="H2" s="207"/>
    </row>
    <row r="3" spans="2:8" ht="13.5" thickBot="1" x14ac:dyDescent="0.25">
      <c r="B3" s="157" t="s">
        <v>188</v>
      </c>
      <c r="C3" s="159" t="s">
        <v>190</v>
      </c>
      <c r="D3" s="158" t="s">
        <v>189</v>
      </c>
      <c r="F3" s="157" t="s">
        <v>193</v>
      </c>
      <c r="G3" s="159" t="s">
        <v>194</v>
      </c>
      <c r="H3" s="158" t="s">
        <v>189</v>
      </c>
    </row>
    <row r="4" spans="2:8" x14ac:dyDescent="0.2">
      <c r="B4" s="149">
        <v>0</v>
      </c>
      <c r="C4" s="149">
        <v>3</v>
      </c>
      <c r="D4" s="149">
        <v>60</v>
      </c>
      <c r="F4" s="149">
        <v>1</v>
      </c>
      <c r="G4" s="149">
        <v>5</v>
      </c>
      <c r="H4" s="149">
        <v>20</v>
      </c>
    </row>
    <row r="5" spans="2:8" x14ac:dyDescent="0.2">
      <c r="B5" s="150">
        <v>3</v>
      </c>
      <c r="C5" s="150">
        <v>6</v>
      </c>
      <c r="D5" s="150">
        <v>80</v>
      </c>
      <c r="F5" s="150">
        <v>6</v>
      </c>
      <c r="G5" s="150">
        <v>10</v>
      </c>
      <c r="H5" s="150">
        <v>30</v>
      </c>
    </row>
    <row r="6" spans="2:8" ht="13.5" thickBot="1" x14ac:dyDescent="0.25">
      <c r="B6" s="150">
        <v>6</v>
      </c>
      <c r="C6" s="150">
        <v>10</v>
      </c>
      <c r="D6" s="150">
        <v>100</v>
      </c>
      <c r="F6" s="151">
        <v>11</v>
      </c>
      <c r="G6" s="152" t="s">
        <v>191</v>
      </c>
      <c r="H6" s="151">
        <v>40</v>
      </c>
    </row>
    <row r="7" spans="2:8" ht="13.5" thickBot="1" x14ac:dyDescent="0.25">
      <c r="B7" s="151">
        <v>10</v>
      </c>
      <c r="C7" s="152" t="s">
        <v>191</v>
      </c>
      <c r="D7" s="151">
        <v>120</v>
      </c>
      <c r="F7" s="160"/>
      <c r="G7" s="161"/>
      <c r="H7" s="160"/>
    </row>
    <row r="9" spans="2:8" ht="13.5" thickBot="1" x14ac:dyDescent="0.25"/>
    <row r="10" spans="2:8" ht="13.5" thickBot="1" x14ac:dyDescent="0.25">
      <c r="B10" s="205" t="s">
        <v>186</v>
      </c>
      <c r="C10" s="206"/>
      <c r="D10" s="207"/>
    </row>
    <row r="11" spans="2:8" ht="13.5" thickBot="1" x14ac:dyDescent="0.25">
      <c r="B11" s="157" t="s">
        <v>188</v>
      </c>
      <c r="C11" s="159" t="s">
        <v>190</v>
      </c>
      <c r="D11" s="158" t="s">
        <v>189</v>
      </c>
    </row>
    <row r="12" spans="2:8" x14ac:dyDescent="0.2">
      <c r="B12" s="149">
        <v>0</v>
      </c>
      <c r="C12" s="149">
        <v>0.5</v>
      </c>
      <c r="D12" s="149">
        <v>20</v>
      </c>
    </row>
    <row r="13" spans="2:8" x14ac:dyDescent="0.2">
      <c r="B13" s="150">
        <v>0.5</v>
      </c>
      <c r="C13" s="150">
        <v>0.75</v>
      </c>
      <c r="D13" s="150">
        <v>25</v>
      </c>
    </row>
    <row r="14" spans="2:8" x14ac:dyDescent="0.2">
      <c r="B14" s="150">
        <v>0.75</v>
      </c>
      <c r="C14" s="156">
        <v>1</v>
      </c>
      <c r="D14" s="150">
        <v>30</v>
      </c>
    </row>
    <row r="15" spans="2:8" x14ac:dyDescent="0.2">
      <c r="B15" s="155">
        <v>1</v>
      </c>
      <c r="C15" s="154">
        <v>1.5</v>
      </c>
      <c r="D15" s="153">
        <v>35</v>
      </c>
    </row>
    <row r="16" spans="2:8" ht="13.5" thickBot="1" x14ac:dyDescent="0.25">
      <c r="B16" s="151">
        <v>1.5</v>
      </c>
      <c r="C16" s="152" t="s">
        <v>191</v>
      </c>
      <c r="D16" s="151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K44"/>
  <sheetViews>
    <sheetView tabSelected="1" topLeftCell="L1" zoomScale="80" zoomScaleNormal="80" zoomScaleSheetLayoutView="100" workbookViewId="0">
      <selection activeCell="AK12" sqref="AK12"/>
    </sheetView>
  </sheetViews>
  <sheetFormatPr baseColWidth="10" defaultRowHeight="18" customHeight="1" x14ac:dyDescent="0.2"/>
  <cols>
    <col min="1" max="1" width="19.85546875" style="127" customWidth="1"/>
    <col min="2" max="2" width="8.85546875" style="127" bestFit="1" customWidth="1"/>
    <col min="3" max="3" width="37" style="127" customWidth="1"/>
    <col min="4" max="4" width="17.42578125" style="127" customWidth="1"/>
    <col min="5" max="5" width="25" style="127" customWidth="1"/>
    <col min="6" max="6" width="26.7109375" style="130" customWidth="1"/>
    <col min="7" max="7" width="25" style="130" bestFit="1" customWidth="1"/>
    <col min="8" max="9" width="23.140625" style="130" customWidth="1"/>
    <col min="10" max="10" width="28.7109375" style="131" customWidth="1"/>
    <col min="11" max="11" width="28.28515625" style="131" customWidth="1"/>
    <col min="12" max="12" width="23" style="131" customWidth="1"/>
    <col min="13" max="13" width="20.85546875" style="131" customWidth="1"/>
    <col min="14" max="14" width="4.140625" style="132" bestFit="1" customWidth="1"/>
    <col min="15" max="15" width="8" style="132" bestFit="1" customWidth="1"/>
    <col min="16" max="16" width="8" style="132" hidden="1" customWidth="1"/>
    <col min="17" max="17" width="19.5703125" style="132" hidden="1" customWidth="1"/>
    <col min="18" max="18" width="21.7109375" style="132" bestFit="1" customWidth="1"/>
    <col min="19" max="19" width="24.85546875" style="132" customWidth="1"/>
    <col min="20" max="20" width="21.5703125" style="132" customWidth="1"/>
    <col min="21" max="21" width="27.85546875" style="132" customWidth="1"/>
    <col min="22" max="22" width="17.85546875" style="132" customWidth="1"/>
    <col min="23" max="24" width="14.7109375" style="132" customWidth="1"/>
    <col min="25" max="25" width="17.5703125" style="132" customWidth="1"/>
    <col min="26" max="26" width="21.7109375" style="132" customWidth="1"/>
    <col min="27" max="27" width="20.42578125" style="132" hidden="1" customWidth="1"/>
    <col min="28" max="29" width="14.7109375" style="132" customWidth="1"/>
    <col min="30" max="30" width="15.85546875" style="130" customWidth="1"/>
    <col min="31" max="31" width="15.5703125" style="127" hidden="1" customWidth="1"/>
    <col min="32" max="32" width="15.85546875" style="127" hidden="1" customWidth="1"/>
    <col min="33" max="33" width="14.5703125" style="133" hidden="1" customWidth="1"/>
    <col min="34" max="34" width="14.5703125" style="127" hidden="1" customWidth="1"/>
    <col min="35" max="35" width="14.5703125" style="133" customWidth="1"/>
    <col min="36" max="36" width="14.5703125" style="127" customWidth="1"/>
    <col min="37" max="37" width="17.42578125" style="127" customWidth="1"/>
    <col min="38" max="16384" width="11.42578125" style="127"/>
  </cols>
  <sheetData>
    <row r="1" spans="1:37" ht="18" customHeight="1" x14ac:dyDescent="0.2"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</row>
    <row r="2" spans="1:37" s="128" customFormat="1" ht="23.25" x14ac:dyDescent="0.35">
      <c r="B2" s="211" t="s">
        <v>147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  <c r="AJ2" s="211"/>
      <c r="AK2" s="211"/>
    </row>
    <row r="3" spans="1:37" s="128" customFormat="1" x14ac:dyDescent="0.25">
      <c r="B3" s="210" t="s">
        <v>195</v>
      </c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0"/>
      <c r="AJ3" s="210"/>
      <c r="AK3" s="210"/>
    </row>
    <row r="4" spans="1:37" ht="18" customHeight="1" x14ac:dyDescent="0.25">
      <c r="B4" s="209" t="s">
        <v>216</v>
      </c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  <c r="AH4" s="209"/>
      <c r="AI4" s="209"/>
      <c r="AJ4" s="209"/>
      <c r="AK4" s="209"/>
    </row>
    <row r="5" spans="1:37" ht="18" customHeight="1" x14ac:dyDescent="0.2">
      <c r="B5" s="231" t="s">
        <v>146</v>
      </c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1"/>
      <c r="AG5" s="231"/>
      <c r="AH5" s="231"/>
      <c r="AI5" s="231"/>
      <c r="AJ5" s="231"/>
      <c r="AK5" s="231"/>
    </row>
    <row r="6" spans="1:37" ht="18" customHeight="1" thickBot="1" x14ac:dyDescent="0.25"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2"/>
    </row>
    <row r="7" spans="1:37" ht="44.25" customHeight="1" thickBot="1" x14ac:dyDescent="0.25">
      <c r="B7" s="224" t="s">
        <v>149</v>
      </c>
      <c r="C7" s="225"/>
      <c r="D7" s="226"/>
      <c r="E7" s="229" t="s">
        <v>159</v>
      </c>
      <c r="F7" s="230"/>
      <c r="G7" s="230"/>
      <c r="H7" s="230"/>
      <c r="I7" s="230"/>
      <c r="J7" s="230"/>
      <c r="K7" s="168"/>
      <c r="L7" s="107"/>
      <c r="M7" s="107"/>
      <c r="N7" s="107"/>
      <c r="O7" s="143"/>
      <c r="P7" s="107"/>
      <c r="Q7" s="107"/>
      <c r="R7" s="108"/>
      <c r="S7" s="227" t="s">
        <v>198</v>
      </c>
      <c r="T7" s="228"/>
      <c r="U7" s="227" t="s">
        <v>200</v>
      </c>
      <c r="V7" s="228"/>
      <c r="W7" s="227" t="s">
        <v>161</v>
      </c>
      <c r="X7" s="228"/>
      <c r="Y7" s="227" t="s">
        <v>148</v>
      </c>
      <c r="Z7" s="228"/>
      <c r="AA7" s="109"/>
      <c r="AB7" s="227" t="s">
        <v>176</v>
      </c>
      <c r="AC7" s="228"/>
      <c r="AD7" s="110" t="s">
        <v>178</v>
      </c>
      <c r="AE7" s="247" t="s">
        <v>169</v>
      </c>
      <c r="AF7" s="248"/>
      <c r="AG7" s="227" t="s">
        <v>180</v>
      </c>
      <c r="AH7" s="228"/>
      <c r="AI7" s="227" t="s">
        <v>182</v>
      </c>
      <c r="AJ7" s="228"/>
      <c r="AK7" s="110" t="s">
        <v>179</v>
      </c>
    </row>
    <row r="8" spans="1:37" ht="56.25" customHeight="1" x14ac:dyDescent="0.2">
      <c r="B8" s="232" t="s">
        <v>155</v>
      </c>
      <c r="C8" s="220" t="s">
        <v>154</v>
      </c>
      <c r="D8" s="244" t="s">
        <v>165</v>
      </c>
      <c r="E8" s="222" t="s">
        <v>157</v>
      </c>
      <c r="F8" s="241" t="s">
        <v>152</v>
      </c>
      <c r="G8" s="241" t="s">
        <v>156</v>
      </c>
      <c r="H8" s="237" t="s">
        <v>153</v>
      </c>
      <c r="I8" s="221" t="s">
        <v>196</v>
      </c>
      <c r="J8" s="221" t="s">
        <v>197</v>
      </c>
      <c r="K8" s="221" t="s">
        <v>205</v>
      </c>
      <c r="L8" s="111"/>
      <c r="M8" s="111"/>
      <c r="N8" s="217" t="s">
        <v>160</v>
      </c>
      <c r="O8" s="213" t="s">
        <v>202</v>
      </c>
      <c r="P8" s="234" t="s">
        <v>166</v>
      </c>
      <c r="Q8" s="216" t="s">
        <v>167</v>
      </c>
      <c r="R8" s="212" t="s">
        <v>164</v>
      </c>
      <c r="S8" s="239" t="s">
        <v>218</v>
      </c>
      <c r="T8" s="240"/>
      <c r="U8" s="239" t="s">
        <v>207</v>
      </c>
      <c r="V8" s="240"/>
      <c r="W8" s="239" t="s">
        <v>220</v>
      </c>
      <c r="X8" s="240"/>
      <c r="Y8" s="239" t="s">
        <v>203</v>
      </c>
      <c r="Z8" s="240"/>
      <c r="AA8" s="242" t="s">
        <v>168</v>
      </c>
      <c r="AB8" s="239" t="s">
        <v>204</v>
      </c>
      <c r="AC8" s="240"/>
      <c r="AD8" s="237" t="s">
        <v>173</v>
      </c>
      <c r="AE8" s="98" t="s">
        <v>170</v>
      </c>
      <c r="AF8" s="99">
        <v>535600</v>
      </c>
      <c r="AG8" s="239" t="s">
        <v>208</v>
      </c>
      <c r="AH8" s="240"/>
      <c r="AI8" s="239" t="s">
        <v>209</v>
      </c>
      <c r="AJ8" s="240"/>
      <c r="AK8" s="237" t="s">
        <v>173</v>
      </c>
    </row>
    <row r="9" spans="1:37" ht="54" customHeight="1" thickBot="1" x14ac:dyDescent="0.25">
      <c r="B9" s="233"/>
      <c r="C9" s="220"/>
      <c r="D9" s="245"/>
      <c r="E9" s="223"/>
      <c r="F9" s="246"/>
      <c r="G9" s="237"/>
      <c r="H9" s="246"/>
      <c r="I9" s="221"/>
      <c r="J9" s="221"/>
      <c r="K9" s="221"/>
      <c r="L9" s="111" t="s">
        <v>174</v>
      </c>
      <c r="M9" s="111" t="s">
        <v>175</v>
      </c>
      <c r="N9" s="218"/>
      <c r="O9" s="214"/>
      <c r="P9" s="235"/>
      <c r="Q9" s="216"/>
      <c r="R9" s="212"/>
      <c r="S9" s="72" t="s">
        <v>199</v>
      </c>
      <c r="T9" s="164" t="s">
        <v>219</v>
      </c>
      <c r="U9" s="72" t="s">
        <v>201</v>
      </c>
      <c r="V9" s="164" t="str">
        <f>"10%*PO"</f>
        <v>10%*PO</v>
      </c>
      <c r="W9" s="72" t="s">
        <v>158</v>
      </c>
      <c r="X9" s="71">
        <v>1</v>
      </c>
      <c r="Y9" s="72" t="s">
        <v>184</v>
      </c>
      <c r="Z9" s="71">
        <v>0.7</v>
      </c>
      <c r="AA9" s="216"/>
      <c r="AB9" s="72" t="s">
        <v>177</v>
      </c>
      <c r="AC9" s="71">
        <v>1</v>
      </c>
      <c r="AD9" s="237"/>
      <c r="AE9" s="100" t="s">
        <v>171</v>
      </c>
      <c r="AF9" s="101">
        <v>566700</v>
      </c>
      <c r="AG9" s="123" t="s">
        <v>181</v>
      </c>
      <c r="AH9" s="169">
        <v>0</v>
      </c>
      <c r="AI9" s="123" t="s">
        <v>183</v>
      </c>
      <c r="AJ9" s="169">
        <v>0</v>
      </c>
      <c r="AK9" s="237"/>
    </row>
    <row r="10" spans="1:37" ht="44.25" customHeight="1" thickBot="1" x14ac:dyDescent="0.25">
      <c r="B10" s="233"/>
      <c r="C10" s="220"/>
      <c r="D10" s="245"/>
      <c r="E10" s="223"/>
      <c r="F10" s="246"/>
      <c r="G10" s="237"/>
      <c r="H10" s="246"/>
      <c r="I10" s="221"/>
      <c r="J10" s="221"/>
      <c r="K10" s="221"/>
      <c r="L10" s="111"/>
      <c r="M10" s="111"/>
      <c r="N10" s="219"/>
      <c r="O10" s="215"/>
      <c r="P10" s="236"/>
      <c r="Q10" s="216"/>
      <c r="R10" s="212"/>
      <c r="S10" s="73" t="s">
        <v>151</v>
      </c>
      <c r="T10" s="74" t="s">
        <v>150</v>
      </c>
      <c r="U10" s="73" t="s">
        <v>151</v>
      </c>
      <c r="V10" s="74" t="s">
        <v>150</v>
      </c>
      <c r="W10" s="73" t="s">
        <v>151</v>
      </c>
      <c r="X10" s="74" t="s">
        <v>150</v>
      </c>
      <c r="Y10" s="73" t="s">
        <v>151</v>
      </c>
      <c r="Z10" s="74" t="s">
        <v>150</v>
      </c>
      <c r="AA10" s="243"/>
      <c r="AB10" s="73" t="s">
        <v>151</v>
      </c>
      <c r="AC10" s="74" t="s">
        <v>150</v>
      </c>
      <c r="AD10" s="238"/>
      <c r="AE10" s="102" t="s">
        <v>172</v>
      </c>
      <c r="AF10" s="103">
        <v>30000</v>
      </c>
      <c r="AG10" s="124" t="s">
        <v>151</v>
      </c>
      <c r="AH10" s="122" t="s">
        <v>150</v>
      </c>
      <c r="AI10" s="124" t="s">
        <v>151</v>
      </c>
      <c r="AJ10" s="122" t="s">
        <v>150</v>
      </c>
      <c r="AK10" s="238"/>
    </row>
    <row r="11" spans="1:37" ht="18" customHeight="1" thickBot="1" x14ac:dyDescent="0.25">
      <c r="B11" s="134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4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6"/>
      <c r="AE11" s="137"/>
      <c r="AF11" s="138"/>
      <c r="AG11" s="139"/>
      <c r="AH11" s="140"/>
      <c r="AI11" s="139"/>
      <c r="AJ11" s="140"/>
      <c r="AK11" s="141"/>
    </row>
    <row r="12" spans="1:37" ht="36" customHeight="1" x14ac:dyDescent="0.25">
      <c r="B12" s="86">
        <v>1</v>
      </c>
      <c r="C12" s="87" t="s">
        <v>215</v>
      </c>
      <c r="D12" s="94">
        <f>IF(SUM(D13:D22)=0,"",SUM(D13:D22))</f>
        <v>1</v>
      </c>
      <c r="E12" s="88">
        <f>IF(ISERROR(($D13*E13)+($D14*E14)+($D15*E15)+($D16*E16)+($D17*E17)+($D18*E18)+($D19*E19)+($D20*E20)+($D21*E21)+($D22*E22)),"",($D13*E13)+($D14*E14)+($D15*E15)+($D16*E16)+($D17*E17)+($D18*E18)+($D19*E19)+($D20*E20)+($D21*E21)+($D22*E22))</f>
        <v>1648379022</v>
      </c>
      <c r="F12" s="88">
        <f>IF(ISERROR(($D13*F13)+($D14*F14)+($D15*F15)+($D16*F16)+($D17*F17)+($D18*F18)+($D19*F19)+($D20*F20)+($D21*F21)+($D22*F22)),"",($D13*F13)+($D14*F14)+($D15*F15)+($D16*F16)+($D17*F17)+($D18*F18)+($D19*F19)+($D20*F20)+($D21*F21)+($D22*F22))</f>
        <v>2065268465</v>
      </c>
      <c r="G12" s="88">
        <f>IF(ISERROR(($D13*G13)+($D14*G14)+($D15*G15)+($D16*G16)+($D17*G17)+($D18*G18)+($D19*G19)+($D20*G20)+($D21*G21)+($D22*G22)),"",($D13*G13)+($D14*G14)+($D15*G15)+($D16*G16)+($D17*G17)+($D18*G18)+($D19*G19)+($D20*G20)+($D21*G21)+($D22*G22))</f>
        <v>179035932</v>
      </c>
      <c r="H12" s="88">
        <f>IF(ISERROR(($D13*H13)+($D14*H14)+($D15*H15)+($D16*H16)+($D17*H17)+($D18*H18)+($D19*H19)+($D20*H20)+($D21*H21)+($D22*H22)),"",($D13*H13)+($D14*H14)+($D15*H15)+($D16*H16)+($D17*H17)+($D18*H18)+($D19*H19)+($D20*H20)+($D21*H21)+($D22*H22))</f>
        <v>601081473</v>
      </c>
      <c r="I12" s="88">
        <f>IF(ISERROR(SUM(I13:I22)),"",SUM(I13:I22))</f>
        <v>1469343090</v>
      </c>
      <c r="J12" s="88">
        <f>IF(ISERROR(SUM(J13:J22)),"",SUM(J13:J22))</f>
        <v>1464186992</v>
      </c>
      <c r="K12" s="88">
        <f>IF(ISERROR(($D13*K13)+($D14*K14)+($D15*K15)+($D16*K16)+($D17*K17)+($D18*K18)+($D19*K19)+($D20*K20)+($D21*K21)+($D22*K22)),"",($D13*K13)+($D14*K14)+($D15*K15)+($D16*K16)+($D17*K17)+($D18*K18)+($D19*K19)+($D20*K20)+($D21*K21)+($D22*K22))</f>
        <v>1464186992</v>
      </c>
      <c r="L12" s="88">
        <f>IF(ISERROR(($D13*L13)+($D14*L14)+($D15*L15)+($D16*L16)+($D17*L17)+($D18*L18)+($D19*L19)+($D20*L20)+($D21*L21)+($D22*L22)),"",($D13*L13)+($D14*L14)+($D15*L15)+($D16*L16)+($D17*L17)+($D18*L18)+($D19*L19)+($D20*L20)+($D21*L21)+($D22*L22))</f>
        <v>36063885</v>
      </c>
      <c r="M12" s="88">
        <f>IF(ISERROR(($D13*M13)+($D14*M14)+($D15*M15)+($D16*M16)+($D17*M17)+($D18*M18)+($D19*M19)+($D20*M20)+($D21*M21)+($D22*M22)),"",($D13*M13)+($D14*M14)+($D15*M15)+($D16*M16)+($D17*M17)+($D18*M18)+($D19*M19)+($D20*M20)+($D21*M21)+($D22*M22))</f>
        <v>7679575</v>
      </c>
      <c r="N12" s="81">
        <v>1</v>
      </c>
      <c r="O12" s="165">
        <f>IF(ISERROR(VLOOKUP(N12,POA!$A$2:$C$16,3,0)),"",VLOOKUP(N12,POA!$A$2:$C$16,3,0))</f>
        <v>2</v>
      </c>
      <c r="P12" s="97"/>
      <c r="Q12" s="81">
        <f>+SUM(Q13:Q22)</f>
        <v>0</v>
      </c>
      <c r="R12" s="82">
        <f>IF(ISERROR(VLOOKUP(N12,POA!$A$2:$C$16,2,0)),"",VLOOKUP(N12,POA!$A$2:$C$16,2,0))</f>
        <v>499998161</v>
      </c>
      <c r="S12" s="163">
        <f>SUM(I12)</f>
        <v>1469343090</v>
      </c>
      <c r="T12" s="89" t="str">
        <f>IF(OR(S12=0,N12="",R12=""),"",IF(S12&gt;=(10%*R12),"HABIL","NO HABIL"))</f>
        <v>HABIL</v>
      </c>
      <c r="U12" s="88">
        <f>SUM(J12)</f>
        <v>1464186992</v>
      </c>
      <c r="V12" s="89" t="str">
        <f>IF(OR(U12=0,N12="",R12=""),"",IF(U12&gt;=(10%*R12),"HABIL","NO HABIL"))</f>
        <v>HABIL</v>
      </c>
      <c r="W12" s="88">
        <f>IF(ISERROR(SUM(E12/G12)),0,SUM(E12/G12))</f>
        <v>9.2069731678219764</v>
      </c>
      <c r="X12" s="89" t="str">
        <f>IF(OR(W12=0,N12="",R12=""),"",IF(W12&gt;=$X$9,"HABIL","NO HABIL"))</f>
        <v>HABIL</v>
      </c>
      <c r="Y12" s="167">
        <f>IF(ISERROR(SUM(H12/F12)),0,SUM(H12/F12))</f>
        <v>0.29104277878953622</v>
      </c>
      <c r="Z12" s="89" t="str">
        <f>IF(OR(Y12=0,N12="",R12=""),"",IF(Y12&lt;=$Z$9,"HABIL","NO HABIL"))</f>
        <v>HABIL</v>
      </c>
      <c r="AA12" s="81">
        <f>+SUM(AA13:AA22)</f>
        <v>0</v>
      </c>
      <c r="AB12" s="167">
        <f>IF(ISERROR(SUM(L12/M12)),0,SUM(L12/M12))</f>
        <v>4.6960782334959941</v>
      </c>
      <c r="AC12" s="89" t="str">
        <f>IF(OR(AB12=0,N12="",R12=""),"",IF(AB12&gt;=$AC$9,"HABIL","NO HABIL"))</f>
        <v>HABIL</v>
      </c>
      <c r="AD12" s="89" t="str">
        <f t="shared" ref="AD12:AD22" si="0">IF(OR(T12="",V12="",X12="",Z12="",AC12=""),"",IF(T12="NO HABIL","NO HABIL",IF(V12="NO HABIL","NO HABIL",IF(X12="NO HABIL","NO HABIL",IF(Z12="NO HABIL","NO HABIL",IF(AC12="NO HABIL","NO HABIL",IF(AC12="NO HABIL","NO HABIL","HABIL")))))))</f>
        <v>HABIL</v>
      </c>
      <c r="AE12" s="115"/>
      <c r="AF12" s="104"/>
      <c r="AG12" s="167">
        <f>IF(ISERROR(SUM(L12/K12)),0,SUM(L12/K12))</f>
        <v>2.4630655235325299E-2</v>
      </c>
      <c r="AH12" s="89" t="str">
        <f>IF(OR(AG12=0,N12="",R12=""),"",IF(AG12&gt;=$AH$9,"HABIL","NO HABIL"))</f>
        <v>HABIL</v>
      </c>
      <c r="AI12" s="167">
        <f>IF(ISERROR(SUM(L12/F12)),0,SUM(L12/F12))</f>
        <v>1.7462080892229184E-2</v>
      </c>
      <c r="AJ12" s="89" t="str">
        <f>IF(OR(AI12=0,N12="",R12=""),"",IF(AI12&gt;=$AJ$9,"HABIL","NO HABIL"))</f>
        <v>HABIL</v>
      </c>
      <c r="AK12" s="117" t="str">
        <f t="shared" ref="AK12:AK22" si="1">IF(OR(AH12="",AJ12=""),"",IF(AH12="NO HABIL","NO HABIL",IF(AJ12="NO HABIL","NO HABIL",IF(AJ12="NO HABIL","NO HABIL","HABIL"))))</f>
        <v>HABIL</v>
      </c>
    </row>
    <row r="13" spans="1:37" ht="16.5" x14ac:dyDescent="0.25">
      <c r="A13" s="129"/>
      <c r="B13" s="76">
        <f t="shared" ref="B13:B15" si="2">IF(C13="","",B12+0.1)</f>
        <v>1.1000000000000001</v>
      </c>
      <c r="C13" s="186" t="s">
        <v>215</v>
      </c>
      <c r="D13" s="187">
        <v>1</v>
      </c>
      <c r="E13" s="188">
        <v>1648379022</v>
      </c>
      <c r="F13" s="188">
        <v>2065268465</v>
      </c>
      <c r="G13" s="188">
        <v>179035932</v>
      </c>
      <c r="H13" s="188">
        <v>601081473</v>
      </c>
      <c r="I13" s="188">
        <f>+E13-G13</f>
        <v>1469343090</v>
      </c>
      <c r="J13" s="188">
        <f>+F13-H13</f>
        <v>1464186992</v>
      </c>
      <c r="K13" s="188">
        <f>+F13-H13</f>
        <v>1464186992</v>
      </c>
      <c r="L13" s="188">
        <v>36063885</v>
      </c>
      <c r="M13" s="188">
        <v>7679575</v>
      </c>
      <c r="N13" s="148"/>
      <c r="O13" s="166" t="str">
        <f>IF(ISERROR(VLOOKUP(N13,POA!$A$2:$C$16,3,0)),"",VLOOKUP(N13,POA!$A$2:$C$16,3,0))</f>
        <v/>
      </c>
      <c r="P13" s="78"/>
      <c r="Q13" s="78" t="str">
        <f>IF(ISERROR(VLOOKUP(P13,POA!$A$2:$F$16,4,0)),"",VLOOKUP(P13,POA!$A$2:$F$16,4,0))</f>
        <v/>
      </c>
      <c r="R13" s="80" t="str">
        <f>IF(ISERROR(VLOOKUP(N13,POA!$A$2:$C$16,2,0)),"",VLOOKUP(N13,POA!$A$2:$C$16,2,0))</f>
        <v/>
      </c>
      <c r="S13" s="85"/>
      <c r="T13" s="84" t="str">
        <f>IF(OR(S12=0,N13="",R13=""),"",IF(S12&gt;=(0.4*R13),"HABIL","NO HABIL"))</f>
        <v/>
      </c>
      <c r="U13" s="85"/>
      <c r="V13" s="84" t="str">
        <f>IF(OR(U12=0,N13="",R13=""),"",IF(U12&gt;=(0.5*R13),"HABIL","NO HABIL"))</f>
        <v/>
      </c>
      <c r="W13" s="85"/>
      <c r="X13" s="84" t="str">
        <f>IF(OR(W12=0,N13="",R13=""),"",IF(W12&gt;=$X$9,"HABIL","NO HABIL"))</f>
        <v/>
      </c>
      <c r="Y13" s="112"/>
      <c r="Z13" s="84" t="str">
        <f>IF(OR(Y12=0,N13="",R13=""),"",IF(Y12&lt;=$Z$9,"HABIL","NO HABIL"))</f>
        <v/>
      </c>
      <c r="AA13" s="78" t="s">
        <v>206</v>
      </c>
      <c r="AB13" s="78"/>
      <c r="AC13" s="84" t="str">
        <f>IF(OR(AB12=0,N13="",R13=""),"",IF(AB12&gt;=$AC$9,"HABIL","NO HABIL"))</f>
        <v/>
      </c>
      <c r="AD13" s="84" t="str">
        <f t="shared" si="0"/>
        <v/>
      </c>
      <c r="AE13" s="114">
        <f t="shared" ref="AE13:AE22" si="3">IF(ISERROR(F13/$AF$9),"",F13/$AF$9)</f>
        <v>3644.3770337039</v>
      </c>
      <c r="AF13" s="105" t="str">
        <f>+IF(AE13&lt;$AF$10,"MIPYME","NO CUMPLE")</f>
        <v>MIPYME</v>
      </c>
      <c r="AG13" s="125"/>
      <c r="AH13" s="84" t="str">
        <f>IF(OR(AG12=0,N13="",R13=""),"",IF(AG12&gt;=$AH$9,"HABIL","NO HABIL"))</f>
        <v/>
      </c>
      <c r="AI13" s="125"/>
      <c r="AJ13" s="84" t="str">
        <f>IF(OR(AI12=0,N13="",R13=""),"",IF(AI12&gt;=$AJ$9,"HABIL","NO HABIL"))</f>
        <v/>
      </c>
      <c r="AK13" s="120" t="str">
        <f>IF(OR(AH13="",AJ13=""),"",IF(AH13="NO HABIL","NO HABIL",IF(AJ13="NO HABIL","NO HABIL",IF(AJ13="NO HABIL","NO HABIL","HABIL"))))</f>
        <v/>
      </c>
    </row>
    <row r="14" spans="1:37" ht="16.5" x14ac:dyDescent="0.25">
      <c r="A14" s="129"/>
      <c r="B14" s="76"/>
      <c r="C14" s="186"/>
      <c r="D14" s="187"/>
      <c r="E14" s="188"/>
      <c r="F14" s="188"/>
      <c r="G14" s="188"/>
      <c r="H14" s="188"/>
      <c r="I14" s="188">
        <f>+E14-G14</f>
        <v>0</v>
      </c>
      <c r="J14" s="188">
        <f>+F14-H14</f>
        <v>0</v>
      </c>
      <c r="K14" s="188">
        <f>+F14-H14</f>
        <v>0</v>
      </c>
      <c r="L14" s="188"/>
      <c r="M14" s="188"/>
      <c r="N14" s="146"/>
      <c r="O14" s="146" t="str">
        <f>IF(ISERROR(VLOOKUP(N14,POA!$A$2:$C$16,3,0)),"",VLOOKUP(N14,POA!$A$2:$C$16,3,0))</f>
        <v/>
      </c>
      <c r="P14" s="78"/>
      <c r="Q14" s="78" t="str">
        <f>IF(ISERROR(VLOOKUP(P14,POA!$A$2:$F$16,4,0)),"",VLOOKUP(P14,POA!$A$2:$F$16,4,0))</f>
        <v/>
      </c>
      <c r="R14" s="80" t="str">
        <f>IF(ISERROR(VLOOKUP(N14,POA!$A$2:$C$16,2,0)),"",VLOOKUP(N14,POA!$A$2:$C$16,2,0))</f>
        <v/>
      </c>
      <c r="S14" s="85"/>
      <c r="T14" s="84" t="str">
        <f>IF(OR(S12=0,N14="",R14=""),"",IF(S12&gt;=(0.4*R14),"HABIL","NO HABIL"))</f>
        <v/>
      </c>
      <c r="U14" s="85"/>
      <c r="V14" s="84" t="str">
        <f>IF(OR(U12=0,N14="",R14=""),"",IF(U12&gt;=(0.5*R14),"HABIL","NO HABIL"))</f>
        <v/>
      </c>
      <c r="W14" s="85"/>
      <c r="X14" s="84" t="str">
        <f>IF(OR(W12=0,N14="",R14=""),"",IF(W12&gt;=$X$9,"HABIL","NO HABIL"))</f>
        <v/>
      </c>
      <c r="Y14" s="112"/>
      <c r="Z14" s="84" t="str">
        <f>IF(OR(Y12=0,N14="",R14=""),"",IF(Y12&lt;=$Z$9,"HABIL","NO HABIL"))</f>
        <v/>
      </c>
      <c r="AA14" s="78" t="s">
        <v>206</v>
      </c>
      <c r="AB14" s="78"/>
      <c r="AC14" s="84" t="str">
        <f>IF(OR(AB12=0,N14="",R14=""),"",IF(AB12&gt;=$AC$9,"HABIL","NO HABIL"))</f>
        <v/>
      </c>
      <c r="AD14" s="84" t="str">
        <f t="shared" si="0"/>
        <v/>
      </c>
      <c r="AE14" s="114">
        <f t="shared" si="3"/>
        <v>0</v>
      </c>
      <c r="AF14" s="105" t="str">
        <f t="shared" ref="AF14:AF22" si="4">+IF(AE14&lt;$AF$10,"MIPYME","NO CUMPLE")</f>
        <v>MIPYME</v>
      </c>
      <c r="AG14" s="125"/>
      <c r="AH14" s="84" t="str">
        <f>IF(OR(AG12=0,N14="",R14=""),"",IF(AG12&gt;=$AH$9,"HABIL","NO HABIL"))</f>
        <v/>
      </c>
      <c r="AI14" s="125"/>
      <c r="AJ14" s="84" t="str">
        <f>IF(OR(AI12=0,N14="",R14=""),"",IF(AI12&gt;=$AJ$9,"HABIL","NO HABIL"))</f>
        <v/>
      </c>
      <c r="AK14" s="121" t="str">
        <f t="shared" si="1"/>
        <v/>
      </c>
    </row>
    <row r="15" spans="1:37" ht="16.5" x14ac:dyDescent="0.25">
      <c r="A15" s="129"/>
      <c r="B15" s="76" t="str">
        <f t="shared" si="2"/>
        <v/>
      </c>
      <c r="C15" s="95"/>
      <c r="D15" s="170"/>
      <c r="E15" s="75">
        <f>IF(ISERROR(VLOOKUP(C15,#REF!,2,0)),0,VLOOKUP(C15,#REF!,2,0))</f>
        <v>0</v>
      </c>
      <c r="F15" s="75">
        <f>IF(ISERROR(VLOOKUP(C15,#REF!,3,0)),0,VLOOKUP(C15,#REF!,3,0))</f>
        <v>0</v>
      </c>
      <c r="G15" s="75">
        <f>IF(ISERROR(VLOOKUP(C15,#REF!,4,0)),0,VLOOKUP(C15,#REF!,4,0))</f>
        <v>0</v>
      </c>
      <c r="H15" s="75">
        <f>IF(ISERROR(VLOOKUP(C15,#REF!,5,0)),0,VLOOKUP(C15,#REF!,5,0))</f>
        <v>0</v>
      </c>
      <c r="I15" s="162">
        <f t="shared" ref="I15:J22" si="5">IF(ISERROR(E15-G15),"",E15-G15)</f>
        <v>0</v>
      </c>
      <c r="J15" s="75">
        <f t="shared" si="5"/>
        <v>0</v>
      </c>
      <c r="K15" s="162">
        <f t="shared" ref="K15:K22" si="6">IF(ISERROR(F15-H15),"",F15-H15)</f>
        <v>0</v>
      </c>
      <c r="L15" s="162">
        <f>IF(ISERROR(VLOOKUP(C15,#REF!,6,0)),0,VLOOKUP(C15,#REF!,6,0))</f>
        <v>0</v>
      </c>
      <c r="M15" s="162">
        <f>IF(ISERROR(VLOOKUP(C15,#REF!,7,0)),0,VLOOKUP(C15,#REF!,7,0))</f>
        <v>0</v>
      </c>
      <c r="N15" s="146"/>
      <c r="O15" s="146" t="str">
        <f>IF(ISERROR(VLOOKUP(N15,POA!$A$2:$C$16,3,0)),"",VLOOKUP(N15,POA!$A$2:$C$16,3,0))</f>
        <v/>
      </c>
      <c r="P15" s="78"/>
      <c r="Q15" s="78" t="str">
        <f>IF(ISERROR(VLOOKUP(P15,POA!$A$2:$F$16,4,0)),"",VLOOKUP(P15,POA!$A$2:$F$16,4,0))</f>
        <v/>
      </c>
      <c r="R15" s="80" t="str">
        <f>IF(ISERROR(VLOOKUP(N15,POA!$A$2:$C$16,2,0)),"",VLOOKUP(N15,POA!$A$2:$C$16,2,0))</f>
        <v/>
      </c>
      <c r="S15" s="85"/>
      <c r="T15" s="84" t="str">
        <f>IF(OR(S12=0,N15="",R15=""),"",IF(S12&gt;=(0.4*R15),"HABIL","NO HABIL"))</f>
        <v/>
      </c>
      <c r="U15" s="85"/>
      <c r="V15" s="84" t="str">
        <f>IF(OR(U12=0,N15="",R15=""),"",IF(U12&gt;=(0.5*R15),"HABIL","NO HABIL"))</f>
        <v/>
      </c>
      <c r="W15" s="85"/>
      <c r="X15" s="84" t="str">
        <f>IF(OR(W12=0,N15="",R15=""),"",IF(W12&gt;=$X$9,"HABIL","NO HABIL"))</f>
        <v/>
      </c>
      <c r="Y15" s="112"/>
      <c r="Z15" s="84" t="str">
        <f>IF(OR(Y12=0,N15="",R15=""),"",IF(Y12&lt;=$Z$9,"HABIL","NO HABIL"))</f>
        <v/>
      </c>
      <c r="AA15" s="78">
        <v>0</v>
      </c>
      <c r="AB15" s="78"/>
      <c r="AC15" s="84" t="str">
        <f>IF(OR(AB12=0,N15="",R15=""),"",IF(AB12&gt;=$AC$9,"HABIL","NO HABIL"))</f>
        <v/>
      </c>
      <c r="AD15" s="84" t="str">
        <f t="shared" si="0"/>
        <v/>
      </c>
      <c r="AE15" s="114">
        <f t="shared" si="3"/>
        <v>0</v>
      </c>
      <c r="AF15" s="105" t="str">
        <f t="shared" si="4"/>
        <v>MIPYME</v>
      </c>
      <c r="AG15" s="125"/>
      <c r="AH15" s="84" t="str">
        <f>IF(OR(AG12=0,N15="",R15=""),"",IF(AG12&gt;=$AH$9,"HABIL","NO HABIL"))</f>
        <v/>
      </c>
      <c r="AI15" s="125"/>
      <c r="AJ15" s="84" t="str">
        <f>IF(OR(AI12=0,N15="",R15=""),"",IF(AI12&gt;=$AJ$9,"HABIL","NO HABIL"))</f>
        <v/>
      </c>
      <c r="AK15" s="121" t="str">
        <f t="shared" si="1"/>
        <v/>
      </c>
    </row>
    <row r="16" spans="1:37" ht="18" customHeight="1" x14ac:dyDescent="0.25">
      <c r="A16" s="129"/>
      <c r="B16" s="76" t="str">
        <f t="shared" ref="B16:B18" si="7">IF(C16="","",B15+0.1)</f>
        <v/>
      </c>
      <c r="C16" s="95"/>
      <c r="D16" s="170"/>
      <c r="E16" s="75">
        <f>IF(ISERROR(VLOOKUP(C16,#REF!,2,0)),0,VLOOKUP(C16,#REF!,2,0))</f>
        <v>0</v>
      </c>
      <c r="F16" s="75">
        <f>IF(ISERROR(VLOOKUP(C16,#REF!,3,0)),0,VLOOKUP(C16,#REF!,3,0))</f>
        <v>0</v>
      </c>
      <c r="G16" s="75">
        <f>IF(ISERROR(VLOOKUP(C16,#REF!,4,0)),0,VLOOKUP(C16,#REF!,4,0))</f>
        <v>0</v>
      </c>
      <c r="H16" s="75">
        <f>IF(ISERROR(VLOOKUP(C16,#REF!,5,0)),0,VLOOKUP(C16,#REF!,5,0))</f>
        <v>0</v>
      </c>
      <c r="I16" s="162">
        <f t="shared" si="5"/>
        <v>0</v>
      </c>
      <c r="J16" s="75">
        <f t="shared" si="5"/>
        <v>0</v>
      </c>
      <c r="K16" s="162">
        <f t="shared" si="6"/>
        <v>0</v>
      </c>
      <c r="L16" s="162">
        <f>IF(ISERROR(VLOOKUP(C16,#REF!,6,0)),0,VLOOKUP(C16,#REF!,6,0))</f>
        <v>0</v>
      </c>
      <c r="M16" s="162">
        <f>IF(ISERROR(VLOOKUP(C16,#REF!,7,0)),0,VLOOKUP(C16,#REF!,7,0))</f>
        <v>0</v>
      </c>
      <c r="N16" s="146"/>
      <c r="O16" s="146" t="str">
        <f>IF(ISERROR(VLOOKUP(N16,POA!$A$2:$C$16,3,0)),"",VLOOKUP(N16,POA!$A$2:$C$16,3,0))</f>
        <v/>
      </c>
      <c r="P16" s="78"/>
      <c r="Q16" s="78" t="str">
        <f>IF(ISERROR(VLOOKUP(P16,POA!$A$2:$F$16,4,0)),"",VLOOKUP(P16,POA!$A$2:$F$16,4,0))</f>
        <v/>
      </c>
      <c r="R16" s="80" t="str">
        <f>IF(ISERROR(VLOOKUP(N16,POA!$A$2:$C$16,2,0)),"",VLOOKUP(N16,POA!$A$2:$C$16,2,0))</f>
        <v/>
      </c>
      <c r="S16" s="85"/>
      <c r="T16" s="84" t="str">
        <f>IF(OR(S12=0,N16="",R16=""),"",IF(S12&gt;=(0.4*R16),"HABIL","NO HABIL"))</f>
        <v/>
      </c>
      <c r="U16" s="85"/>
      <c r="V16" s="84" t="str">
        <f>IF(OR(U12=0,N16="",R16=""),"",IF(U12&gt;=(0.5*R16),"HABIL","NO HABIL"))</f>
        <v/>
      </c>
      <c r="W16" s="85"/>
      <c r="X16" s="84" t="str">
        <f>IF(OR(W12=0,N16="",R16=""),"",IF(W12&gt;=$X$9,"HABIL","NO HABIL"))</f>
        <v/>
      </c>
      <c r="Y16" s="112"/>
      <c r="Z16" s="84" t="str">
        <f>IF(OR(Y12=0,N16="",R16=""),"",IF(Y12&lt;=$Z$9,"HABIL","NO HABIL"))</f>
        <v/>
      </c>
      <c r="AA16" s="78">
        <v>0</v>
      </c>
      <c r="AB16" s="78"/>
      <c r="AC16" s="84" t="str">
        <f>IF(OR(AB12=0,N16="",R16=""),"",IF(AB12&gt;=$AC$9,"HABIL","NO HABIL"))</f>
        <v/>
      </c>
      <c r="AD16" s="84" t="str">
        <f t="shared" si="0"/>
        <v/>
      </c>
      <c r="AE16" s="114">
        <f t="shared" si="3"/>
        <v>0</v>
      </c>
      <c r="AF16" s="105" t="str">
        <f t="shared" si="4"/>
        <v>MIPYME</v>
      </c>
      <c r="AG16" s="125"/>
      <c r="AH16" s="84" t="str">
        <f>IF(OR(AG12=0,N16="",R16=""),"",IF(AG12&gt;=$AH$9,"HABIL","NO HABIL"))</f>
        <v/>
      </c>
      <c r="AI16" s="125"/>
      <c r="AJ16" s="84" t="str">
        <f>IF(OR(AI12=0,N16="",R16=""),"",IF(AI12&gt;=$AJ$9,"HABIL","NO HABIL"))</f>
        <v/>
      </c>
      <c r="AK16" s="121" t="str">
        <f t="shared" si="1"/>
        <v/>
      </c>
    </row>
    <row r="17" spans="1:37" ht="16.5" x14ac:dyDescent="0.25">
      <c r="B17" s="76" t="str">
        <f t="shared" si="7"/>
        <v/>
      </c>
      <c r="C17" s="95"/>
      <c r="D17" s="170"/>
      <c r="E17" s="75">
        <f>IF(ISERROR(VLOOKUP(C17,#REF!,2,0)),0,VLOOKUP(C17,#REF!,2,0))</f>
        <v>0</v>
      </c>
      <c r="F17" s="75">
        <f>IF(ISERROR(VLOOKUP(C17,#REF!,3,0)),0,VLOOKUP(C17,#REF!,3,0))</f>
        <v>0</v>
      </c>
      <c r="G17" s="75">
        <f>IF(ISERROR(VLOOKUP(C17,#REF!,4,0)),0,VLOOKUP(C17,#REF!,4,0))</f>
        <v>0</v>
      </c>
      <c r="H17" s="75">
        <f>IF(ISERROR(VLOOKUP(C17,#REF!,5,0)),0,VLOOKUP(C17,#REF!,5,0))</f>
        <v>0</v>
      </c>
      <c r="I17" s="162">
        <f t="shared" si="5"/>
        <v>0</v>
      </c>
      <c r="J17" s="75">
        <f t="shared" si="5"/>
        <v>0</v>
      </c>
      <c r="K17" s="162">
        <f t="shared" si="6"/>
        <v>0</v>
      </c>
      <c r="L17" s="162">
        <f>IF(ISERROR(VLOOKUP(C17,#REF!,6,0)),0,VLOOKUP(C17,#REF!,6,0))</f>
        <v>0</v>
      </c>
      <c r="M17" s="162">
        <f>IF(ISERROR(VLOOKUP(C17,#REF!,7,0)),0,VLOOKUP(C17,#REF!,7,0))</f>
        <v>0</v>
      </c>
      <c r="N17" s="146"/>
      <c r="O17" s="146" t="str">
        <f>IF(ISERROR(VLOOKUP(N17,POA!$A$2:$C$16,3,0)),"",VLOOKUP(N17,POA!$A$2:$C$16,3,0))</f>
        <v/>
      </c>
      <c r="P17" s="78"/>
      <c r="Q17" s="78" t="str">
        <f>IF(ISERROR(VLOOKUP(P17,POA!$A$2:$F$16,4,0)),"",VLOOKUP(P17,POA!$A$2:$F$16,4,0))</f>
        <v/>
      </c>
      <c r="R17" s="80" t="str">
        <f>IF(ISERROR(VLOOKUP(N17,POA!$A$2:$C$16,2,0)),"",VLOOKUP(N17,POA!$A$2:$C$16,2,0))</f>
        <v/>
      </c>
      <c r="S17" s="85"/>
      <c r="T17" s="84" t="str">
        <f>IF(OR(S12=0,N17="",R17=""),"",IF(S12&gt;=(0.4*R17),"HABIL","NO HABIL"))</f>
        <v/>
      </c>
      <c r="U17" s="85"/>
      <c r="V17" s="84" t="str">
        <f>IF(OR(U12=0,N17="",R17=""),"",IF(U12&gt;=(0.5*R17),"HABIL","NO HABIL"))</f>
        <v/>
      </c>
      <c r="W17" s="85"/>
      <c r="X17" s="84" t="str">
        <f>IF(OR(W12=0,N17="",R17=""),"",IF(W12&gt;=$X$9,"HABIL","NO HABIL"))</f>
        <v/>
      </c>
      <c r="Y17" s="112"/>
      <c r="Z17" s="84" t="str">
        <f>IF(OR(Y12=0,N17="",R17=""),"",IF(Y12&lt;=$Z$9,"HABIL","NO HABIL"))</f>
        <v/>
      </c>
      <c r="AA17" s="78">
        <v>0</v>
      </c>
      <c r="AB17" s="78"/>
      <c r="AC17" s="84" t="str">
        <f>IF(OR(AB12=0,N17="",R17=""),"",IF(AB12&gt;=$AC$9,"HABIL","NO HABIL"))</f>
        <v/>
      </c>
      <c r="AD17" s="84" t="str">
        <f t="shared" si="0"/>
        <v/>
      </c>
      <c r="AE17" s="114">
        <f t="shared" si="3"/>
        <v>0</v>
      </c>
      <c r="AF17" s="105" t="str">
        <f t="shared" si="4"/>
        <v>MIPYME</v>
      </c>
      <c r="AG17" s="125"/>
      <c r="AH17" s="84" t="str">
        <f>IF(OR(AG12=0,N17="",R17=""),"",IF(AG12&gt;=$AH$9,"HABIL","NO HABIL"))</f>
        <v/>
      </c>
      <c r="AI17" s="125"/>
      <c r="AJ17" s="84" t="str">
        <f>IF(OR(AI12=0,N17="",R17=""),"",IF(AI12&gt;=$AJ$9,"HABIL","NO HABIL"))</f>
        <v/>
      </c>
      <c r="AK17" s="118" t="str">
        <f t="shared" si="1"/>
        <v/>
      </c>
    </row>
    <row r="18" spans="1:37" ht="18" customHeight="1" x14ac:dyDescent="0.25">
      <c r="B18" s="76" t="str">
        <f t="shared" si="7"/>
        <v/>
      </c>
      <c r="C18" s="95"/>
      <c r="D18" s="170"/>
      <c r="E18" s="75">
        <f>IF(ISERROR(VLOOKUP(C18,#REF!,2,0)),0,VLOOKUP(C18,#REF!,2,0))</f>
        <v>0</v>
      </c>
      <c r="F18" s="75">
        <f>IF(ISERROR(VLOOKUP(C18,#REF!,3,0)),0,VLOOKUP(C18,#REF!,3,0))</f>
        <v>0</v>
      </c>
      <c r="G18" s="75">
        <f>IF(ISERROR(VLOOKUP(C18,#REF!,4,0)),0,VLOOKUP(C18,#REF!,4,0))</f>
        <v>0</v>
      </c>
      <c r="H18" s="75">
        <f>IF(ISERROR(VLOOKUP(C18,#REF!,5,0)),0,VLOOKUP(C18,#REF!,5,0))</f>
        <v>0</v>
      </c>
      <c r="I18" s="162">
        <f t="shared" si="5"/>
        <v>0</v>
      </c>
      <c r="J18" s="75">
        <f t="shared" si="5"/>
        <v>0</v>
      </c>
      <c r="K18" s="162">
        <f t="shared" si="6"/>
        <v>0</v>
      </c>
      <c r="L18" s="162">
        <f>IF(ISERROR(VLOOKUP(C18,#REF!,6,0)),0,VLOOKUP(C18,#REF!,6,0))</f>
        <v>0</v>
      </c>
      <c r="M18" s="162">
        <f>IF(ISERROR(VLOOKUP(C18,#REF!,7,0)),0,VLOOKUP(C18,#REF!,7,0))</f>
        <v>0</v>
      </c>
      <c r="N18" s="146"/>
      <c r="O18" s="146" t="str">
        <f>IF(ISERROR(VLOOKUP(N18,POA!$A$2:$C$16,3,0)),"",VLOOKUP(N18,POA!$A$2:$C$16,3,0))</f>
        <v/>
      </c>
      <c r="P18" s="78"/>
      <c r="Q18" s="78" t="str">
        <f>IF(ISERROR(VLOOKUP(P18,POA!$A$2:$F$16,4,0)),"",VLOOKUP(P18,POA!$A$2:$F$16,4,0))</f>
        <v/>
      </c>
      <c r="R18" s="80" t="str">
        <f>IF(ISERROR(VLOOKUP(N18,POA!$A$2:$C$16,2,0)),"",VLOOKUP(N18,POA!$A$2:$C$16,2,0))</f>
        <v/>
      </c>
      <c r="S18" s="85"/>
      <c r="T18" s="84" t="str">
        <f>IF(OR(S12=0,N18="",R18=""),"",IF(S12&gt;=(0.4*R18),"HABIL","NO HABIL"))</f>
        <v/>
      </c>
      <c r="U18" s="85"/>
      <c r="V18" s="84" t="str">
        <f>IF(OR(U12=0,N18="",R18=""),"",IF(U12&gt;=(0.5*R18),"HABIL","NO HABIL"))</f>
        <v/>
      </c>
      <c r="W18" s="85"/>
      <c r="X18" s="84" t="str">
        <f>IF(OR(W12=0,N18="",R18=""),"",IF(W12&gt;=$X$9,"HABIL","NO HABIL"))</f>
        <v/>
      </c>
      <c r="Y18" s="112"/>
      <c r="Z18" s="84" t="str">
        <f>IF(OR(Y12=0,N18="",R18=""),"",IF(Y12&lt;=$Z$9,"HABIL","NO HABIL"))</f>
        <v/>
      </c>
      <c r="AA18" s="78">
        <v>0</v>
      </c>
      <c r="AB18" s="78"/>
      <c r="AC18" s="84" t="str">
        <f>IF(OR(AB12=0,N18="",R18=""),"",IF(AB12&gt;=$AC$9,"HABIL","NO HABIL"))</f>
        <v/>
      </c>
      <c r="AD18" s="84" t="str">
        <f t="shared" si="0"/>
        <v/>
      </c>
      <c r="AE18" s="114">
        <f t="shared" si="3"/>
        <v>0</v>
      </c>
      <c r="AF18" s="105" t="str">
        <f t="shared" si="4"/>
        <v>MIPYME</v>
      </c>
      <c r="AG18" s="125"/>
      <c r="AH18" s="84" t="str">
        <f>IF(OR(AG12=0,N18="",R18=""),"",IF(AG12&gt;=$AH$9,"HABIL","NO HABIL"))</f>
        <v/>
      </c>
      <c r="AI18" s="125"/>
      <c r="AJ18" s="84" t="str">
        <f>IF(OR(AI12=0,N18="",R18=""),"",IF(AI12&gt;=$AJ$9,"HABIL","NO HABIL"))</f>
        <v/>
      </c>
      <c r="AK18" s="121" t="str">
        <f t="shared" si="1"/>
        <v/>
      </c>
    </row>
    <row r="19" spans="1:37" ht="18" customHeight="1" x14ac:dyDescent="0.25">
      <c r="B19" s="76" t="str">
        <f>IF(C19="","",B18+0.1)</f>
        <v/>
      </c>
      <c r="C19" s="95"/>
      <c r="D19" s="170"/>
      <c r="E19" s="75">
        <f>IF(ISERROR(VLOOKUP(C19,#REF!,2,0)),0,VLOOKUP(C19,#REF!,2,0))</f>
        <v>0</v>
      </c>
      <c r="F19" s="75">
        <f>IF(ISERROR(VLOOKUP(C19,#REF!,3,0)),0,VLOOKUP(C19,#REF!,3,0))</f>
        <v>0</v>
      </c>
      <c r="G19" s="75">
        <f>IF(ISERROR(VLOOKUP(C19,#REF!,4,0)),0,VLOOKUP(C19,#REF!,4,0))</f>
        <v>0</v>
      </c>
      <c r="H19" s="75">
        <f>IF(ISERROR(VLOOKUP(C19,#REF!,5,0)),0,VLOOKUP(C19,#REF!,5,0))</f>
        <v>0</v>
      </c>
      <c r="I19" s="162">
        <f t="shared" si="5"/>
        <v>0</v>
      </c>
      <c r="J19" s="75">
        <f t="shared" si="5"/>
        <v>0</v>
      </c>
      <c r="K19" s="162">
        <f t="shared" si="6"/>
        <v>0</v>
      </c>
      <c r="L19" s="162">
        <f>IF(ISERROR(VLOOKUP(C19,#REF!,6,0)),0,VLOOKUP(C19,#REF!,6,0))</f>
        <v>0</v>
      </c>
      <c r="M19" s="162">
        <f>IF(ISERROR(VLOOKUP(C19,#REF!,7,0)),0,VLOOKUP(C19,#REF!,7,0))</f>
        <v>0</v>
      </c>
      <c r="N19" s="146"/>
      <c r="O19" s="146" t="str">
        <f>IF(ISERROR(VLOOKUP(N19,POA!$A$2:$C$16,3,0)),"",VLOOKUP(N19,POA!$A$2:$C$16,3,0))</f>
        <v/>
      </c>
      <c r="P19" s="78"/>
      <c r="Q19" s="78" t="str">
        <f>IF(ISERROR(VLOOKUP(P19,POA!$A$2:$F$16,4,0)),"",VLOOKUP(P19,POA!$A$2:$F$16,4,0))</f>
        <v/>
      </c>
      <c r="R19" s="80" t="str">
        <f>IF(ISERROR(VLOOKUP(N19,POA!$A$2:$C$16,2,0)),"",VLOOKUP(N19,POA!$A$2:$C$16,2,0))</f>
        <v/>
      </c>
      <c r="S19" s="85"/>
      <c r="T19" s="84" t="str">
        <f>IF(OR(S12=0,N19="",R19=""),"",IF(S12&gt;=(0.4*R19),"HABIL","NO HABIL"))</f>
        <v/>
      </c>
      <c r="U19" s="85"/>
      <c r="V19" s="84" t="str">
        <f>IF(OR(U12=0,N19="",R19=""),"",IF(U12&gt;=(0.5*R19),"HABIL","NO HABIL"))</f>
        <v/>
      </c>
      <c r="W19" s="85"/>
      <c r="X19" s="84" t="str">
        <f>IF(OR(W12=0,N19="",R19=""),"",IF(W12&gt;=$X$9,"HABIL","NO HABIL"))</f>
        <v/>
      </c>
      <c r="Y19" s="112"/>
      <c r="Z19" s="84" t="str">
        <f>IF(OR(Y12=0,N19="",R19=""),"",IF(Y12&lt;=$Z$9,"HABIL","NO HABIL"))</f>
        <v/>
      </c>
      <c r="AA19" s="78">
        <v>0</v>
      </c>
      <c r="AB19" s="78"/>
      <c r="AC19" s="84" t="str">
        <f>IF(OR(AB12=0,N19="",R19=""),"",IF(AB12&gt;=$AC$9,"HABIL","NO HABIL"))</f>
        <v/>
      </c>
      <c r="AD19" s="84" t="str">
        <f t="shared" si="0"/>
        <v/>
      </c>
      <c r="AE19" s="114">
        <f t="shared" si="3"/>
        <v>0</v>
      </c>
      <c r="AF19" s="105" t="str">
        <f t="shared" si="4"/>
        <v>MIPYME</v>
      </c>
      <c r="AG19" s="125"/>
      <c r="AH19" s="84" t="str">
        <f>IF(OR(AG12=0,N19="",R19=""),"",IF(AG12&gt;=$AH$9,"HABIL","NO HABIL"))</f>
        <v/>
      </c>
      <c r="AI19" s="125"/>
      <c r="AJ19" s="84" t="str">
        <f>IF(OR(AI12=0,N19="",R19=""),"",IF(AI12&gt;=$AJ$9,"HABIL","NO HABIL"))</f>
        <v/>
      </c>
      <c r="AK19" s="121" t="str">
        <f t="shared" si="1"/>
        <v/>
      </c>
    </row>
    <row r="20" spans="1:37" ht="18" customHeight="1" x14ac:dyDescent="0.25">
      <c r="B20" s="76" t="str">
        <f>IF(C20="","",B19+0.1)</f>
        <v/>
      </c>
      <c r="C20" s="95"/>
      <c r="D20" s="170"/>
      <c r="E20" s="75">
        <f>IF(ISERROR(VLOOKUP(C20,#REF!,2,0)),0,VLOOKUP(C20,#REF!,2,0))</f>
        <v>0</v>
      </c>
      <c r="F20" s="75">
        <f>IF(ISERROR(VLOOKUP(C20,#REF!,3,0)),0,VLOOKUP(C20,#REF!,3,0))</f>
        <v>0</v>
      </c>
      <c r="G20" s="75">
        <f>IF(ISERROR(VLOOKUP(C20,#REF!,4,0)),0,VLOOKUP(C20,#REF!,4,0))</f>
        <v>0</v>
      </c>
      <c r="H20" s="75">
        <f>IF(ISERROR(VLOOKUP(C20,#REF!,5,0)),0,VLOOKUP(C20,#REF!,5,0))</f>
        <v>0</v>
      </c>
      <c r="I20" s="162">
        <f t="shared" si="5"/>
        <v>0</v>
      </c>
      <c r="J20" s="75">
        <f t="shared" si="5"/>
        <v>0</v>
      </c>
      <c r="K20" s="162">
        <f t="shared" si="6"/>
        <v>0</v>
      </c>
      <c r="L20" s="162">
        <f>IF(ISERROR(VLOOKUP(C20,#REF!,6,0)),0,VLOOKUP(C20,#REF!,6,0))</f>
        <v>0</v>
      </c>
      <c r="M20" s="162">
        <f>IF(ISERROR(VLOOKUP(C20,#REF!,7,0)),0,VLOOKUP(C20,#REF!,7,0))</f>
        <v>0</v>
      </c>
      <c r="N20" s="146"/>
      <c r="O20" s="146" t="str">
        <f>IF(ISERROR(VLOOKUP(N20,POA!$A$2:$C$16,3,0)),"",VLOOKUP(N20,POA!$A$2:$C$16,3,0))</f>
        <v/>
      </c>
      <c r="P20" s="78"/>
      <c r="Q20" s="78" t="str">
        <f>IF(ISERROR(VLOOKUP(P20,POA!$A$2:$F$16,4,0)),"",VLOOKUP(P20,POA!$A$2:$F$16,4,0))</f>
        <v/>
      </c>
      <c r="R20" s="80" t="str">
        <f>IF(ISERROR(VLOOKUP(N20,POA!$A$2:$C$16,2,0)),"",VLOOKUP(N20,POA!$A$2:$C$16,2,0))</f>
        <v/>
      </c>
      <c r="S20" s="85"/>
      <c r="T20" s="84" t="str">
        <f>IF(OR(S12=0,N20="",R20=""),"",IF(S12&gt;=(0.4*R20),"HABIL","NO HABIL"))</f>
        <v/>
      </c>
      <c r="U20" s="85"/>
      <c r="V20" s="84" t="str">
        <f>IF(OR(U12=0,N20="",R20=""),"",IF(U12&gt;=(0.5*R20),"HABIL","NO HABIL"))</f>
        <v/>
      </c>
      <c r="W20" s="85"/>
      <c r="X20" s="84" t="str">
        <f>IF(OR(W12=0,N20="",R20=""),"",IF(W12&gt;=$X$9,"HABIL","NO HABIL"))</f>
        <v/>
      </c>
      <c r="Y20" s="112"/>
      <c r="Z20" s="84" t="str">
        <f>IF(OR(Y12=0,N20="",R20=""),"",IF(Y12&lt;=$Z$9,"HABIL","NO HABIL"))</f>
        <v/>
      </c>
      <c r="AA20" s="78">
        <v>0</v>
      </c>
      <c r="AB20" s="78"/>
      <c r="AC20" s="84" t="str">
        <f>IF(OR(AB12=0,N20="",R20=""),"",IF(AB12&gt;=$AC$9,"HABIL","NO HABIL"))</f>
        <v/>
      </c>
      <c r="AD20" s="84" t="str">
        <f t="shared" si="0"/>
        <v/>
      </c>
      <c r="AE20" s="114">
        <f t="shared" si="3"/>
        <v>0</v>
      </c>
      <c r="AF20" s="105" t="str">
        <f t="shared" si="4"/>
        <v>MIPYME</v>
      </c>
      <c r="AG20" s="125"/>
      <c r="AH20" s="84" t="str">
        <f>IF(OR(AG12=0,N20="",R20=""),"",IF(AG12&gt;=$AH$9,"HABIL","NO HABIL"))</f>
        <v/>
      </c>
      <c r="AI20" s="125"/>
      <c r="AJ20" s="84" t="str">
        <f>IF(OR(AI12=0,N20="",R20=""),"",IF(AI12&gt;=$AJ$9,"HABIL","NO HABIL"))</f>
        <v/>
      </c>
      <c r="AK20" s="118" t="str">
        <f t="shared" si="1"/>
        <v/>
      </c>
    </row>
    <row r="21" spans="1:37" ht="18" customHeight="1" x14ac:dyDescent="0.25">
      <c r="B21" s="76" t="str">
        <f>IF(C21="","",B20+0.1)</f>
        <v/>
      </c>
      <c r="C21" s="95"/>
      <c r="D21" s="170"/>
      <c r="E21" s="75">
        <f>IF(ISERROR(VLOOKUP(C21,#REF!,2,0)),0,VLOOKUP(C21,#REF!,2,0))</f>
        <v>0</v>
      </c>
      <c r="F21" s="75">
        <f>IF(ISERROR(VLOOKUP(C21,#REF!,3,0)),0,VLOOKUP(C21,#REF!,3,0))</f>
        <v>0</v>
      </c>
      <c r="G21" s="75">
        <f>IF(ISERROR(VLOOKUP(C21,#REF!,4,0)),0,VLOOKUP(C21,#REF!,4,0))</f>
        <v>0</v>
      </c>
      <c r="H21" s="75">
        <f>IF(ISERROR(VLOOKUP(C21,#REF!,5,0)),0,VLOOKUP(C21,#REF!,5,0))</f>
        <v>0</v>
      </c>
      <c r="I21" s="162">
        <f t="shared" si="5"/>
        <v>0</v>
      </c>
      <c r="J21" s="75">
        <f t="shared" si="5"/>
        <v>0</v>
      </c>
      <c r="K21" s="162">
        <f t="shared" si="6"/>
        <v>0</v>
      </c>
      <c r="L21" s="162">
        <f>IF(ISERROR(VLOOKUP(C21,#REF!,6,0)),0,VLOOKUP(C21,#REF!,6,0))</f>
        <v>0</v>
      </c>
      <c r="M21" s="162">
        <f>IF(ISERROR(VLOOKUP(C21,#REF!,7,0)),0,VLOOKUP(C21,#REF!,7,0))</f>
        <v>0</v>
      </c>
      <c r="N21" s="146"/>
      <c r="O21" s="146" t="str">
        <f>IF(ISERROR(VLOOKUP(N21,POA!$A$2:$C$16,3,0)),"",VLOOKUP(N21,POA!$A$2:$C$16,3,0))</f>
        <v/>
      </c>
      <c r="P21" s="78"/>
      <c r="Q21" s="78" t="str">
        <f>IF(ISERROR(VLOOKUP(P21,POA!$A$2:$F$16,4,0)),"",VLOOKUP(P21,POA!$A$2:$F$16,4,0))</f>
        <v/>
      </c>
      <c r="R21" s="80" t="str">
        <f>IF(ISERROR(VLOOKUP(N21,POA!$A$2:$C$16,2,0)),"",VLOOKUP(N21,POA!$A$2:$C$16,2,0))</f>
        <v/>
      </c>
      <c r="S21" s="85"/>
      <c r="T21" s="84" t="str">
        <f>IF(OR(S12=0,N21="",R21=""),"",IF(S12&gt;=(0.4*R21),"HABIL","NO HABIL"))</f>
        <v/>
      </c>
      <c r="U21" s="85"/>
      <c r="V21" s="84" t="str">
        <f>IF(OR(U12=0,N21="",R21=""),"",IF(U12&gt;=(0.5*R21),"HABIL","NO HABIL"))</f>
        <v/>
      </c>
      <c r="W21" s="85"/>
      <c r="X21" s="84" t="str">
        <f>IF(OR(W12=0,N21="",R21=""),"",IF(W12&gt;=$X$9,"HABIL","NO HABIL"))</f>
        <v/>
      </c>
      <c r="Y21" s="112"/>
      <c r="Z21" s="84" t="str">
        <f>IF(OR(Y12=0,N21="",R21=""),"",IF(Y12&lt;=$Z$9,"HABIL","NO HABIL"))</f>
        <v/>
      </c>
      <c r="AA21" s="78">
        <v>0</v>
      </c>
      <c r="AB21" s="78"/>
      <c r="AC21" s="84" t="str">
        <f>IF(OR(AB12=0,N21="",R21=""),"",IF(AB12&gt;=$AC$9,"HABIL","NO HABIL"))</f>
        <v/>
      </c>
      <c r="AD21" s="84" t="str">
        <f t="shared" si="0"/>
        <v/>
      </c>
      <c r="AE21" s="114">
        <f t="shared" si="3"/>
        <v>0</v>
      </c>
      <c r="AF21" s="105" t="str">
        <f t="shared" si="4"/>
        <v>MIPYME</v>
      </c>
      <c r="AG21" s="125"/>
      <c r="AH21" s="84" t="str">
        <f>IF(OR(AG12=0,N21="",R21=""),"",IF(AG12&gt;=$AH$9,"HABIL","NO HABIL"))</f>
        <v/>
      </c>
      <c r="AI21" s="125"/>
      <c r="AJ21" s="84" t="str">
        <f>IF(OR(AI12=0,N21="",R21=""),"",IF(AI12&gt;=$AJ$9,"HABIL","NO HABIL"))</f>
        <v/>
      </c>
      <c r="AK21" s="118" t="str">
        <f t="shared" si="1"/>
        <v/>
      </c>
    </row>
    <row r="22" spans="1:37" ht="18" customHeight="1" thickBot="1" x14ac:dyDescent="0.3">
      <c r="B22" s="93" t="str">
        <f>IF(C22="","",B21+0.1)</f>
        <v/>
      </c>
      <c r="C22" s="96"/>
      <c r="D22" s="96"/>
      <c r="E22" s="79">
        <f>IF(ISERROR(VLOOKUP(C22,#REF!,2,0)),0,VLOOKUP(C22,#REF!,2,0))</f>
        <v>0</v>
      </c>
      <c r="F22" s="79">
        <f>IF(ISERROR(VLOOKUP(C22,#REF!,3,0)),0,VLOOKUP(C22,#REF!,3,0))</f>
        <v>0</v>
      </c>
      <c r="G22" s="79">
        <f>IF(ISERROR(VLOOKUP(C22,#REF!,4,0)),0,VLOOKUP(C22,#REF!,4,0))</f>
        <v>0</v>
      </c>
      <c r="H22" s="79">
        <f>IF(ISERROR(VLOOKUP(C22,#REF!,5,0)),0,VLOOKUP(C22,#REF!,5,0))</f>
        <v>0</v>
      </c>
      <c r="I22" s="79">
        <f t="shared" si="5"/>
        <v>0</v>
      </c>
      <c r="J22" s="79">
        <f t="shared" si="5"/>
        <v>0</v>
      </c>
      <c r="K22" s="79">
        <f t="shared" si="6"/>
        <v>0</v>
      </c>
      <c r="L22" s="79">
        <f>IF(ISERROR(VLOOKUP(C22,#REF!,6,0)),0,VLOOKUP(C22,#REF!,6,0))</f>
        <v>0</v>
      </c>
      <c r="M22" s="79">
        <f>IF(ISERROR(VLOOKUP(C22,#REF!,7,0)),0,VLOOKUP(C22,#REF!,7,0))</f>
        <v>0</v>
      </c>
      <c r="N22" s="147"/>
      <c r="O22" s="147" t="str">
        <f>IF(ISERROR(VLOOKUP(N22,POA!$A$2:$C$16,3,0)),"",VLOOKUP(N22,POA!$A$2:$C$16,3,0))</f>
        <v/>
      </c>
      <c r="P22" s="90"/>
      <c r="Q22" s="90" t="str">
        <f>IF(ISERROR(VLOOKUP(P22,POA!$A$2:$F$16,4,0)),"",VLOOKUP(P22,POA!$A$2:$F$16,4,0))</f>
        <v/>
      </c>
      <c r="R22" s="83" t="str">
        <f>IF(ISERROR(VLOOKUP(N22,POA!$A$2:$C$16,2,0)),"",VLOOKUP(N22,POA!$A$2:$C$16,2,0))</f>
        <v/>
      </c>
      <c r="S22" s="92"/>
      <c r="T22" s="91" t="str">
        <f>IF(OR(S12=0,N22="",R22=""),"",IF(S12&gt;=(0.4*R22),"HABIL","NO HABIL"))</f>
        <v/>
      </c>
      <c r="U22" s="92"/>
      <c r="V22" s="91" t="str">
        <f>IF(OR(U12=0,N22="",R22=""),"",IF(U12&gt;=(0.5*R22),"HABIL","NO HABIL"))</f>
        <v/>
      </c>
      <c r="W22" s="92"/>
      <c r="X22" s="91" t="str">
        <f>IF(OR(W12=0,N22="",R22=""),"",IF(W12&gt;=$X$9,"HABIL","NO HABIL"))</f>
        <v/>
      </c>
      <c r="Y22" s="113"/>
      <c r="Z22" s="91" t="str">
        <f>IF(OR(Y12=0,N22="",R22=""),"",IF(Y12&lt;=$Z$9,"HABIL","NO HABIL"))</f>
        <v/>
      </c>
      <c r="AA22" s="90">
        <v>0</v>
      </c>
      <c r="AB22" s="90"/>
      <c r="AC22" s="91" t="str">
        <f>IF(OR(AB12=0,N22="",R22=""),"",IF(AB12&gt;=$AC$9,"HABIL","NO HABIL"))</f>
        <v/>
      </c>
      <c r="AD22" s="91" t="str">
        <f t="shared" si="0"/>
        <v/>
      </c>
      <c r="AE22" s="116">
        <f t="shared" si="3"/>
        <v>0</v>
      </c>
      <c r="AF22" s="106" t="str">
        <f t="shared" si="4"/>
        <v>MIPYME</v>
      </c>
      <c r="AG22" s="126"/>
      <c r="AH22" s="91" t="str">
        <f>IF(OR(AG12=0,N22="",R22=""),"",IF(AG12&gt;=$AH$9,"HABIL","NO HABIL"))</f>
        <v/>
      </c>
      <c r="AI22" s="126"/>
      <c r="AJ22" s="91" t="str">
        <f>IF(OR(AI12=0,N22="",R22=""),"",IF(AI12&gt;=$AJ$9,"HABIL","NO HABIL"))</f>
        <v/>
      </c>
      <c r="AK22" s="119" t="str">
        <f t="shared" si="1"/>
        <v/>
      </c>
    </row>
    <row r="23" spans="1:37" ht="36" customHeight="1" x14ac:dyDescent="0.25">
      <c r="B23" s="86">
        <v>2</v>
      </c>
      <c r="C23" s="87" t="s">
        <v>217</v>
      </c>
      <c r="D23" s="94">
        <f>IF(SUM(D24:D33)=0,"",SUM(D24:D33))</f>
        <v>1</v>
      </c>
      <c r="E23" s="88">
        <f>IF(ISERROR(($D24*E24)+($D25*E25)+($D26*E26)+($D27*E27)+($D28*E28)+($D29*E29)+($D30*E30)+($D31*E31)+($D32*E32)+($D33*E33)),"",($D24*E24)+($D25*E25)+($D26*E26)+($D27*E27)+($D28*E28)+($D29*E29)+($D30*E30)+($D31*E31)+($D32*E32)+($D33*E33))</f>
        <v>102573415.84999999</v>
      </c>
      <c r="F23" s="88">
        <f>IF(ISERROR(($D24*F24)+($D25*F25)+($D26*F26)+($D27*F27)+($D28*F28)+($D29*F29)+($D30*F30)+($D31*F31)+($D32*F32)+($D33*F33)),"",($D24*F24)+($D25*F25)+($D26*F26)+($D27*F27)+($D28*F28)+($D29*F29)+($D30*F30)+($D31*F31)+($D32*F32)+($D33*F33))</f>
        <v>102573415.84999999</v>
      </c>
      <c r="G23" s="88">
        <f>IF(ISERROR(($D24*G24)+($D25*G25)+($D26*G26)+($D27*G27)+($D28*G28)+($D29*G29)+($D30*G30)+($D31*G31)+($D32*G32)+($D33*G33)),"",($D24*G24)+($D25*G25)+($D26*G26)+($D27*G27)+($D28*G28)+($D29*G29)+($D30*G30)+($D31*G31)+($D32*G32)+($D33*G33))</f>
        <v>1650183.54</v>
      </c>
      <c r="H23" s="88">
        <f>IF(ISERROR(($D24*H24)+($D25*H25)+($D26*H26)+($D27*H27)+($D28*H28)+($D29*H29)+($D30*H30)+($D31*H31)+($D32*H32)+($D33*H33)),"",($D24*H24)+($D25*H25)+($D26*H26)+($D27*H27)+($D28*H28)+($D29*H29)+($D30*H30)+($D31*H31)+($D32*H32)+($D33*H33))</f>
        <v>1650183.54</v>
      </c>
      <c r="I23" s="88">
        <f>IF(ISERROR(SUM(I24:I33)),"",SUM(I24:I33))</f>
        <v>100923232.30999999</v>
      </c>
      <c r="J23" s="88">
        <f>IF(ISERROR(SUM(J24:J33)),"",SUM(J24:J33))</f>
        <v>100923232.30999999</v>
      </c>
      <c r="K23" s="88">
        <f>IF(ISERROR(($D24*K24)+($D25*K25)+($D26*K26)+($D27*K27)+($D28*K28)+($D29*K29)+($D30*K30)+($D31*K31)+($D32*K32)+($D33*K33)),"",($D24*K24)+($D25*K25)+($D26*K26)+($D27*K27)+($D28*K28)+($D29*K29)+($D30*K30)+($D31*K31)+($D32*K32)+($D33*K33))</f>
        <v>100923232.30999999</v>
      </c>
      <c r="L23" s="88">
        <f>IF(ISERROR(($D24*L24)+($D25*L25)+($D26*L26)+($D27*L27)+($D28*L28)+($D29*L29)+($D30*L30)+($D31*L31)+($D32*L32)+($D33*L33)),"",($D24*L24)+($D25*L25)+($D26*L26)+($D27*L27)+($D28*L28)+($D29*L29)+($D30*L30)+($D31*L31)+($D32*L32)+($D33*L33))</f>
        <v>70734065</v>
      </c>
      <c r="M23" s="88">
        <f>IF(ISERROR(($D24*M24)+($D25*M25)+($D26*M26)+($D27*M27)+($D28*M28)+($D29*M29)+($D30*M30)+($D31*M31)+($D32*M32)+($D33*M33)),"",($D24*M24)+($D25*M25)+($D26*M26)+($D27*M27)+($D28*M28)+($D29*M29)+($D30*M30)+($D31*M31)+($D32*M32)+($D33*M33))</f>
        <v>1452300</v>
      </c>
      <c r="N23" s="81">
        <v>1</v>
      </c>
      <c r="O23" s="165">
        <f>IF(ISERROR(VLOOKUP(N23,POA!$A$2:$C$16,3,0)),"",VLOOKUP(N23,POA!$A$2:$C$16,3,0))</f>
        <v>2</v>
      </c>
      <c r="P23" s="97"/>
      <c r="Q23" s="81">
        <f>+SUM(Q24:Q33)</f>
        <v>0</v>
      </c>
      <c r="R23" s="82">
        <f>IF(ISERROR(VLOOKUP(N23,POA!$A$2:$C$16,2,0)),"",VLOOKUP(N23,POA!$A$2:$C$16,2,0))</f>
        <v>499998161</v>
      </c>
      <c r="S23" s="163">
        <f>SUM(I23)</f>
        <v>100923232.30999999</v>
      </c>
      <c r="T23" s="89" t="str">
        <f>IF(OR(S23=0,N23="",R23=""),"",IF(S23&gt;=(10%*R23),"HABIL","NO HABIL"))</f>
        <v>HABIL</v>
      </c>
      <c r="U23" s="88">
        <f>SUM(J23)</f>
        <v>100923232.30999999</v>
      </c>
      <c r="V23" s="89" t="str">
        <f>IF(OR(U23=0,N23="",R23=""),"",IF(U23&gt;=(10%*R23),"HABIL","NO HABIL"))</f>
        <v>HABIL</v>
      </c>
      <c r="W23" s="88">
        <f>IF(ISERROR(SUM(E23/G23)),0,SUM(E23/G23))</f>
        <v>62.158792257738789</v>
      </c>
      <c r="X23" s="89" t="str">
        <f>IF(OR(W23=0,N23="",R23=""),"",IF(W23&gt;=$X$9,"HABIL","NO HABIL"))</f>
        <v>HABIL</v>
      </c>
      <c r="Y23" s="167">
        <f>IF(ISERROR(SUM(H23/F23)),0,SUM(H23/F23))</f>
        <v>1.6087828667158501E-2</v>
      </c>
      <c r="Z23" s="89" t="str">
        <f>IF(OR(Y23=0,N23="",R23=""),"",IF(Y23&lt;=$Z$9,"HABIL","NO HABIL"))</f>
        <v>HABIL</v>
      </c>
      <c r="AA23" s="81">
        <f>+SUM(AA24:AA33)</f>
        <v>0</v>
      </c>
      <c r="AB23" s="167">
        <f>IF(ISERROR(SUM(L23/M23)),0,SUM(L23/M23))</f>
        <v>48.704857811746884</v>
      </c>
      <c r="AC23" s="89" t="str">
        <f>IF(OR(AB23=0,N23="",R23=""),"",IF(AB23&gt;=$AC$9,"HABIL","NO HABIL"))</f>
        <v>HABIL</v>
      </c>
      <c r="AD23" s="89" t="str">
        <f t="shared" ref="AD23:AD44" si="8">IF(OR(T23="",V23="",X23="",Z23="",AC23=""),"",IF(T23="NO HABIL","NO HABIL",IF(V23="NO HABIL","NO HABIL",IF(X23="NO HABIL","NO HABIL",IF(Z23="NO HABIL","NO HABIL",IF(AC23="NO HABIL","NO HABIL",IF(AC23="NO HABIL","NO HABIL","HABIL")))))))</f>
        <v>HABIL</v>
      </c>
      <c r="AE23" s="115"/>
      <c r="AF23" s="104"/>
      <c r="AG23" s="167">
        <f>IF(ISERROR(SUM(L23/K23)),0,SUM(L23/K23))</f>
        <v>0.70086999178474896</v>
      </c>
      <c r="AH23" s="89" t="str">
        <f>IF(OR(AG23=0,N23="",R23=""),"",IF(AG23&gt;=$AH$9,"HABIL","NO HABIL"))</f>
        <v>HABIL</v>
      </c>
      <c r="AI23" s="167">
        <f>IF(ISERROR(SUM(L23/F23)),0,SUM(L23/F23))</f>
        <v>0.68959451543896311</v>
      </c>
      <c r="AJ23" s="89" t="str">
        <f>IF(OR(AI23=0,N23="",R23=""),"",IF(AI23&gt;=$AJ$9,"HABIL","NO HABIL"))</f>
        <v>HABIL</v>
      </c>
      <c r="AK23" s="117" t="str">
        <f t="shared" ref="AK23" si="9">IF(OR(AH23="",AJ23=""),"",IF(AH23="NO HABIL","NO HABIL",IF(AJ23="NO HABIL","NO HABIL",IF(AJ23="NO HABIL","NO HABIL","HABIL"))))</f>
        <v>HABIL</v>
      </c>
    </row>
    <row r="24" spans="1:37" ht="16.5" x14ac:dyDescent="0.25">
      <c r="A24" s="129"/>
      <c r="B24" s="76">
        <f t="shared" ref="B24:B29" si="10">IF(C24="","",B23+0.1)</f>
        <v>2.1</v>
      </c>
      <c r="C24" s="77" t="s">
        <v>217</v>
      </c>
      <c r="D24" s="170">
        <v>1</v>
      </c>
      <c r="E24" s="188">
        <v>102573415.84999999</v>
      </c>
      <c r="F24" s="188">
        <v>102573415.84999999</v>
      </c>
      <c r="G24" s="188">
        <v>1650183.54</v>
      </c>
      <c r="H24" s="188">
        <v>1650183.54</v>
      </c>
      <c r="I24" s="188">
        <f t="shared" ref="I24:J24" si="11">+E24-G24</f>
        <v>100923232.30999999</v>
      </c>
      <c r="J24" s="188">
        <f t="shared" si="11"/>
        <v>100923232.30999999</v>
      </c>
      <c r="K24" s="188">
        <f t="shared" ref="K24" si="12">+F24-H24</f>
        <v>100923232.30999999</v>
      </c>
      <c r="L24" s="188">
        <v>70734065</v>
      </c>
      <c r="M24" s="188">
        <v>1452300</v>
      </c>
      <c r="N24" s="148"/>
      <c r="O24" s="166" t="str">
        <f>IF(ISERROR(VLOOKUP(N24,POA!$A$2:$C$16,3,0)),"",VLOOKUP(N24,POA!$A$2:$C$16,3,0))</f>
        <v/>
      </c>
      <c r="P24" s="78"/>
      <c r="Q24" s="78" t="str">
        <f>IF(ISERROR(VLOOKUP(P24,POA!$A$2:$F$16,4,0)),"",VLOOKUP(P24,POA!$A$2:$F$16,4,0))</f>
        <v/>
      </c>
      <c r="R24" s="80" t="str">
        <f>IF(ISERROR(VLOOKUP(N24,POA!$A$2:$C$16,2,0)),"",VLOOKUP(N24,POA!$A$2:$C$16,2,0))</f>
        <v/>
      </c>
      <c r="S24" s="85"/>
      <c r="T24" s="84" t="str">
        <f>IF(OR(S23=0,N24="",R24=""),"",IF(S23&gt;=(0.4*R24),"HABIL","NO HABIL"))</f>
        <v/>
      </c>
      <c r="U24" s="85"/>
      <c r="V24" s="84" t="str">
        <f>IF(OR(U23=0,N24="",R24=""),"",IF(U23&gt;=(0.5*R24),"HABIL","NO HABIL"))</f>
        <v/>
      </c>
      <c r="W24" s="85"/>
      <c r="X24" s="84" t="str">
        <f>IF(OR(W23=0,N24="",R24=""),"",IF(W23&gt;=$X$9,"HABIL","NO HABIL"))</f>
        <v/>
      </c>
      <c r="Y24" s="112"/>
      <c r="Z24" s="84" t="str">
        <f>IF(OR(Y23=0,N24="",R24=""),"",IF(Y23&lt;=$Z$9,"HABIL","NO HABIL"))</f>
        <v/>
      </c>
      <c r="AA24" s="78" t="s">
        <v>206</v>
      </c>
      <c r="AB24" s="78"/>
      <c r="AC24" s="84" t="str">
        <f>IF(OR(AB23=0,N24="",R24=""),"",IF(AB23&gt;=$AC$9,"HABIL","NO HABIL"))</f>
        <v/>
      </c>
      <c r="AD24" s="84" t="str">
        <f t="shared" si="8"/>
        <v/>
      </c>
      <c r="AE24" s="114">
        <f t="shared" ref="AE24:AE33" si="13">IF(ISERROR(F24/$AF$9),"",F24/$AF$9)</f>
        <v>181.00126319040055</v>
      </c>
      <c r="AF24" s="105" t="str">
        <f>+IF(AE24&lt;$AF$10,"MIPYME","NO CUMPLE")</f>
        <v>MIPYME</v>
      </c>
      <c r="AG24" s="125"/>
      <c r="AH24" s="84" t="str">
        <f>IF(OR(AG23=0,N24="",R24=""),"",IF(AG23&gt;=$AH$9,"HABIL","NO HABIL"))</f>
        <v/>
      </c>
      <c r="AI24" s="125"/>
      <c r="AJ24" s="84" t="str">
        <f>IF(OR(AI23=0,N24="",R24=""),"",IF(AI23&gt;=$AJ$9,"HABIL","NO HABIL"))</f>
        <v/>
      </c>
      <c r="AK24" s="120" t="str">
        <f>IF(OR(AH24="",AJ24=""),"",IF(AH24="NO HABIL","NO HABIL",IF(AJ24="NO HABIL","NO HABIL",IF(AJ24="NO HABIL","NO HABIL","HABIL"))))</f>
        <v/>
      </c>
    </row>
    <row r="25" spans="1:37" ht="16.5" x14ac:dyDescent="0.25">
      <c r="A25" s="129"/>
      <c r="B25" s="76"/>
      <c r="C25" s="95"/>
      <c r="D25" s="170"/>
      <c r="E25" s="75"/>
      <c r="F25" s="75"/>
      <c r="G25" s="75"/>
      <c r="H25" s="75"/>
      <c r="I25" s="162">
        <f t="shared" ref="I25:I33" si="14">IF(ISERROR(E25-G25),"",E25-G25)</f>
        <v>0</v>
      </c>
      <c r="J25" s="75">
        <f t="shared" ref="J25:J33" si="15">IF(ISERROR(F25-H25),"",F25-H25)</f>
        <v>0</v>
      </c>
      <c r="K25" s="162">
        <f t="shared" ref="K25:K33" si="16">IF(ISERROR(F25-H25),"",F25-H25)</f>
        <v>0</v>
      </c>
      <c r="L25" s="162"/>
      <c r="M25" s="162"/>
      <c r="N25" s="146"/>
      <c r="O25" s="146" t="str">
        <f>IF(ISERROR(VLOOKUP(N25,POA!$A$2:$C$16,3,0)),"",VLOOKUP(N25,POA!$A$2:$C$16,3,0))</f>
        <v/>
      </c>
      <c r="P25" s="78"/>
      <c r="Q25" s="78" t="str">
        <f>IF(ISERROR(VLOOKUP(P25,POA!$A$2:$F$16,4,0)),"",VLOOKUP(P25,POA!$A$2:$F$16,4,0))</f>
        <v/>
      </c>
      <c r="R25" s="80" t="str">
        <f>IF(ISERROR(VLOOKUP(N25,POA!$A$2:$C$16,2,0)),"",VLOOKUP(N25,POA!$A$2:$C$16,2,0))</f>
        <v/>
      </c>
      <c r="S25" s="85"/>
      <c r="T25" s="84" t="str">
        <f>IF(OR(S23=0,N25="",R25=""),"",IF(S23&gt;=(0.4*R25),"HABIL","NO HABIL"))</f>
        <v/>
      </c>
      <c r="U25" s="85"/>
      <c r="V25" s="84" t="str">
        <f>IF(OR(U23=0,N25="",R25=""),"",IF(U23&gt;=(0.5*R25),"HABIL","NO HABIL"))</f>
        <v/>
      </c>
      <c r="W25" s="85"/>
      <c r="X25" s="84" t="str">
        <f>IF(OR(W23=0,N25="",R25=""),"",IF(W23&gt;=$X$9,"HABIL","NO HABIL"))</f>
        <v/>
      </c>
      <c r="Y25" s="112"/>
      <c r="Z25" s="84" t="str">
        <f>IF(OR(Y23=0,N25="",R25=""),"",IF(Y23&lt;=$Z$9,"HABIL","NO HABIL"))</f>
        <v/>
      </c>
      <c r="AA25" s="78" t="s">
        <v>206</v>
      </c>
      <c r="AB25" s="78"/>
      <c r="AC25" s="84" t="str">
        <f>IF(OR(AB23=0,N25="",R25=""),"",IF(AB23&gt;=$AC$9,"HABIL","NO HABIL"))</f>
        <v/>
      </c>
      <c r="AD25" s="84" t="str">
        <f t="shared" si="8"/>
        <v/>
      </c>
      <c r="AE25" s="114">
        <f t="shared" si="13"/>
        <v>0</v>
      </c>
      <c r="AF25" s="105" t="str">
        <f t="shared" ref="AF25:AF33" si="17">+IF(AE25&lt;$AF$10,"MIPYME","NO CUMPLE")</f>
        <v>MIPYME</v>
      </c>
      <c r="AG25" s="125"/>
      <c r="AH25" s="84" t="str">
        <f>IF(OR(AG23=0,N25="",R25=""),"",IF(AG23&gt;=$AH$9,"HABIL","NO HABIL"))</f>
        <v/>
      </c>
      <c r="AI25" s="125"/>
      <c r="AJ25" s="84" t="str">
        <f>IF(OR(AI23=0,N25="",R25=""),"",IF(AI23&gt;=$AJ$9,"HABIL","NO HABIL"))</f>
        <v/>
      </c>
      <c r="AK25" s="121" t="str">
        <f t="shared" ref="AK25:AK34" si="18">IF(OR(AH25="",AJ25=""),"",IF(AH25="NO HABIL","NO HABIL",IF(AJ25="NO HABIL","NO HABIL",IF(AJ25="NO HABIL","NO HABIL","HABIL"))))</f>
        <v/>
      </c>
    </row>
    <row r="26" spans="1:37" ht="16.5" x14ac:dyDescent="0.25">
      <c r="A26" s="129"/>
      <c r="B26" s="76" t="str">
        <f t="shared" si="10"/>
        <v/>
      </c>
      <c r="C26" s="95"/>
      <c r="D26" s="170"/>
      <c r="E26" s="75">
        <f>IF(ISERROR(VLOOKUP(C26,#REF!,2,0)),0,VLOOKUP(C26,#REF!,2,0))</f>
        <v>0</v>
      </c>
      <c r="F26" s="75">
        <f>IF(ISERROR(VLOOKUP(C26,#REF!,3,0)),0,VLOOKUP(C26,#REF!,3,0))</f>
        <v>0</v>
      </c>
      <c r="G26" s="75">
        <f>IF(ISERROR(VLOOKUP(C26,#REF!,4,0)),0,VLOOKUP(C26,#REF!,4,0))</f>
        <v>0</v>
      </c>
      <c r="H26" s="75">
        <f>IF(ISERROR(VLOOKUP(C26,#REF!,5,0)),0,VLOOKUP(C26,#REF!,5,0))</f>
        <v>0</v>
      </c>
      <c r="I26" s="162">
        <f t="shared" si="14"/>
        <v>0</v>
      </c>
      <c r="J26" s="75">
        <f t="shared" si="15"/>
        <v>0</v>
      </c>
      <c r="K26" s="162">
        <f t="shared" si="16"/>
        <v>0</v>
      </c>
      <c r="L26" s="162">
        <f>IF(ISERROR(VLOOKUP(C26,#REF!,6,0)),0,VLOOKUP(C26,#REF!,6,0))</f>
        <v>0</v>
      </c>
      <c r="M26" s="162">
        <f>IF(ISERROR(VLOOKUP(C26,#REF!,7,0)),0,VLOOKUP(C26,#REF!,7,0))</f>
        <v>0</v>
      </c>
      <c r="N26" s="146"/>
      <c r="O26" s="146" t="str">
        <f>IF(ISERROR(VLOOKUP(N26,POA!$A$2:$C$16,3,0)),"",VLOOKUP(N26,POA!$A$2:$C$16,3,0))</f>
        <v/>
      </c>
      <c r="P26" s="78"/>
      <c r="Q26" s="78" t="str">
        <f>IF(ISERROR(VLOOKUP(P26,POA!$A$2:$F$16,4,0)),"",VLOOKUP(P26,POA!$A$2:$F$16,4,0))</f>
        <v/>
      </c>
      <c r="R26" s="80" t="str">
        <f>IF(ISERROR(VLOOKUP(N26,POA!$A$2:$C$16,2,0)),"",VLOOKUP(N26,POA!$A$2:$C$16,2,0))</f>
        <v/>
      </c>
      <c r="S26" s="85"/>
      <c r="T26" s="84" t="str">
        <f>IF(OR(S23=0,N26="",R26=""),"",IF(S23&gt;=(0.4*R26),"HABIL","NO HABIL"))</f>
        <v/>
      </c>
      <c r="U26" s="85"/>
      <c r="V26" s="84" t="str">
        <f>IF(OR(U23=0,N26="",R26=""),"",IF(U23&gt;=(0.5*R26),"HABIL","NO HABIL"))</f>
        <v/>
      </c>
      <c r="W26" s="85"/>
      <c r="X26" s="84" t="str">
        <f>IF(OR(W23=0,N26="",R26=""),"",IF(W23&gt;=$X$9,"HABIL","NO HABIL"))</f>
        <v/>
      </c>
      <c r="Y26" s="112"/>
      <c r="Z26" s="84" t="str">
        <f>IF(OR(Y23=0,N26="",R26=""),"",IF(Y23&lt;=$Z$9,"HABIL","NO HABIL"))</f>
        <v/>
      </c>
      <c r="AA26" s="78">
        <v>0</v>
      </c>
      <c r="AB26" s="78"/>
      <c r="AC26" s="84" t="str">
        <f>IF(OR(AB23=0,N26="",R26=""),"",IF(AB23&gt;=$AC$9,"HABIL","NO HABIL"))</f>
        <v/>
      </c>
      <c r="AD26" s="84" t="str">
        <f t="shared" si="8"/>
        <v/>
      </c>
      <c r="AE26" s="114">
        <f t="shared" si="13"/>
        <v>0</v>
      </c>
      <c r="AF26" s="105" t="str">
        <f t="shared" si="17"/>
        <v>MIPYME</v>
      </c>
      <c r="AG26" s="125"/>
      <c r="AH26" s="84" t="str">
        <f>IF(OR(AG23=0,N26="",R26=""),"",IF(AG23&gt;=$AH$9,"HABIL","NO HABIL"))</f>
        <v/>
      </c>
      <c r="AI26" s="125"/>
      <c r="AJ26" s="84" t="str">
        <f>IF(OR(AI23=0,N26="",R26=""),"",IF(AI23&gt;=$AJ$9,"HABIL","NO HABIL"))</f>
        <v/>
      </c>
      <c r="AK26" s="121" t="str">
        <f t="shared" si="18"/>
        <v/>
      </c>
    </row>
    <row r="27" spans="1:37" ht="18" customHeight="1" x14ac:dyDescent="0.25">
      <c r="A27" s="129"/>
      <c r="B27" s="76" t="str">
        <f t="shared" si="10"/>
        <v/>
      </c>
      <c r="C27" s="95"/>
      <c r="D27" s="170"/>
      <c r="E27" s="75">
        <f>IF(ISERROR(VLOOKUP(C27,#REF!,2,0)),0,VLOOKUP(C27,#REF!,2,0))</f>
        <v>0</v>
      </c>
      <c r="F27" s="75">
        <f>IF(ISERROR(VLOOKUP(C27,#REF!,3,0)),0,VLOOKUP(C27,#REF!,3,0))</f>
        <v>0</v>
      </c>
      <c r="G27" s="75">
        <f>IF(ISERROR(VLOOKUP(C27,#REF!,4,0)),0,VLOOKUP(C27,#REF!,4,0))</f>
        <v>0</v>
      </c>
      <c r="H27" s="75">
        <f>IF(ISERROR(VLOOKUP(C27,#REF!,5,0)),0,VLOOKUP(C27,#REF!,5,0))</f>
        <v>0</v>
      </c>
      <c r="I27" s="162">
        <f t="shared" si="14"/>
        <v>0</v>
      </c>
      <c r="J27" s="75">
        <f t="shared" si="15"/>
        <v>0</v>
      </c>
      <c r="K27" s="162">
        <f t="shared" si="16"/>
        <v>0</v>
      </c>
      <c r="L27" s="162">
        <f>IF(ISERROR(VLOOKUP(C27,#REF!,6,0)),0,VLOOKUP(C27,#REF!,6,0))</f>
        <v>0</v>
      </c>
      <c r="M27" s="162">
        <f>IF(ISERROR(VLOOKUP(C27,#REF!,7,0)),0,VLOOKUP(C27,#REF!,7,0))</f>
        <v>0</v>
      </c>
      <c r="N27" s="146"/>
      <c r="O27" s="146" t="str">
        <f>IF(ISERROR(VLOOKUP(N27,POA!$A$2:$C$16,3,0)),"",VLOOKUP(N27,POA!$A$2:$C$16,3,0))</f>
        <v/>
      </c>
      <c r="P27" s="78"/>
      <c r="Q27" s="78" t="str">
        <f>IF(ISERROR(VLOOKUP(P27,POA!$A$2:$F$16,4,0)),"",VLOOKUP(P27,POA!$A$2:$F$16,4,0))</f>
        <v/>
      </c>
      <c r="R27" s="80" t="str">
        <f>IF(ISERROR(VLOOKUP(N27,POA!$A$2:$C$16,2,0)),"",VLOOKUP(N27,POA!$A$2:$C$16,2,0))</f>
        <v/>
      </c>
      <c r="S27" s="85"/>
      <c r="T27" s="84" t="str">
        <f>IF(OR(S23=0,N27="",R27=""),"",IF(S23&gt;=(0.4*R27),"HABIL","NO HABIL"))</f>
        <v/>
      </c>
      <c r="U27" s="85"/>
      <c r="V27" s="84" t="str">
        <f>IF(OR(U23=0,N27="",R27=""),"",IF(U23&gt;=(0.5*R27),"HABIL","NO HABIL"))</f>
        <v/>
      </c>
      <c r="W27" s="85"/>
      <c r="X27" s="84" t="str">
        <f>IF(OR(W23=0,N27="",R27=""),"",IF(W23&gt;=$X$9,"HABIL","NO HABIL"))</f>
        <v/>
      </c>
      <c r="Y27" s="112"/>
      <c r="Z27" s="84" t="str">
        <f>IF(OR(Y23=0,N27="",R27=""),"",IF(Y23&lt;=$Z$9,"HABIL","NO HABIL"))</f>
        <v/>
      </c>
      <c r="AA27" s="78">
        <v>0</v>
      </c>
      <c r="AB27" s="78"/>
      <c r="AC27" s="84" t="str">
        <f>IF(OR(AB23=0,N27="",R27=""),"",IF(AB23&gt;=$AC$9,"HABIL","NO HABIL"))</f>
        <v/>
      </c>
      <c r="AD27" s="84" t="str">
        <f t="shared" si="8"/>
        <v/>
      </c>
      <c r="AE27" s="114">
        <f t="shared" si="13"/>
        <v>0</v>
      </c>
      <c r="AF27" s="105" t="str">
        <f t="shared" si="17"/>
        <v>MIPYME</v>
      </c>
      <c r="AG27" s="125"/>
      <c r="AH27" s="84" t="str">
        <f>IF(OR(AG23=0,N27="",R27=""),"",IF(AG23&gt;=$AH$9,"HABIL","NO HABIL"))</f>
        <v/>
      </c>
      <c r="AI27" s="125"/>
      <c r="AJ27" s="84" t="str">
        <f>IF(OR(AI23=0,N27="",R27=""),"",IF(AI23&gt;=$AJ$9,"HABIL","NO HABIL"))</f>
        <v/>
      </c>
      <c r="AK27" s="121" t="str">
        <f t="shared" si="18"/>
        <v/>
      </c>
    </row>
    <row r="28" spans="1:37" ht="16.5" x14ac:dyDescent="0.25">
      <c r="B28" s="76" t="str">
        <f t="shared" si="10"/>
        <v/>
      </c>
      <c r="C28" s="95"/>
      <c r="D28" s="170"/>
      <c r="E28" s="75">
        <f>IF(ISERROR(VLOOKUP(C28,#REF!,2,0)),0,VLOOKUP(C28,#REF!,2,0))</f>
        <v>0</v>
      </c>
      <c r="F28" s="75">
        <f>IF(ISERROR(VLOOKUP(C28,#REF!,3,0)),0,VLOOKUP(C28,#REF!,3,0))</f>
        <v>0</v>
      </c>
      <c r="G28" s="75">
        <f>IF(ISERROR(VLOOKUP(C28,#REF!,4,0)),0,VLOOKUP(C28,#REF!,4,0))</f>
        <v>0</v>
      </c>
      <c r="H28" s="75">
        <f>IF(ISERROR(VLOOKUP(C28,#REF!,5,0)),0,VLOOKUP(C28,#REF!,5,0))</f>
        <v>0</v>
      </c>
      <c r="I28" s="162">
        <f t="shared" si="14"/>
        <v>0</v>
      </c>
      <c r="J28" s="75">
        <f t="shared" si="15"/>
        <v>0</v>
      </c>
      <c r="K28" s="162">
        <f t="shared" si="16"/>
        <v>0</v>
      </c>
      <c r="L28" s="162">
        <f>IF(ISERROR(VLOOKUP(C28,#REF!,6,0)),0,VLOOKUP(C28,#REF!,6,0))</f>
        <v>0</v>
      </c>
      <c r="M28" s="162">
        <f>IF(ISERROR(VLOOKUP(C28,#REF!,7,0)),0,VLOOKUP(C28,#REF!,7,0))</f>
        <v>0</v>
      </c>
      <c r="N28" s="146"/>
      <c r="O28" s="146" t="str">
        <f>IF(ISERROR(VLOOKUP(N28,POA!$A$2:$C$16,3,0)),"",VLOOKUP(N28,POA!$A$2:$C$16,3,0))</f>
        <v/>
      </c>
      <c r="P28" s="78"/>
      <c r="Q28" s="78" t="str">
        <f>IF(ISERROR(VLOOKUP(P28,POA!$A$2:$F$16,4,0)),"",VLOOKUP(P28,POA!$A$2:$F$16,4,0))</f>
        <v/>
      </c>
      <c r="R28" s="80" t="str">
        <f>IF(ISERROR(VLOOKUP(N28,POA!$A$2:$C$16,2,0)),"",VLOOKUP(N28,POA!$A$2:$C$16,2,0))</f>
        <v/>
      </c>
      <c r="S28" s="85"/>
      <c r="T28" s="84" t="str">
        <f>IF(OR(S23=0,N28="",R28=""),"",IF(S23&gt;=(0.4*R28),"HABIL","NO HABIL"))</f>
        <v/>
      </c>
      <c r="U28" s="85"/>
      <c r="V28" s="84" t="str">
        <f>IF(OR(U23=0,N28="",R28=""),"",IF(U23&gt;=(0.5*R28),"HABIL","NO HABIL"))</f>
        <v/>
      </c>
      <c r="W28" s="85"/>
      <c r="X28" s="84" t="str">
        <f>IF(OR(W23=0,N28="",R28=""),"",IF(W23&gt;=$X$9,"HABIL","NO HABIL"))</f>
        <v/>
      </c>
      <c r="Y28" s="112"/>
      <c r="Z28" s="84" t="str">
        <f>IF(OR(Y23=0,N28="",R28=""),"",IF(Y23&lt;=$Z$9,"HABIL","NO HABIL"))</f>
        <v/>
      </c>
      <c r="AA28" s="78">
        <v>0</v>
      </c>
      <c r="AB28" s="78"/>
      <c r="AC28" s="84" t="str">
        <f>IF(OR(AB23=0,N28="",R28=""),"",IF(AB23&gt;=$AC$9,"HABIL","NO HABIL"))</f>
        <v/>
      </c>
      <c r="AD28" s="84" t="str">
        <f t="shared" si="8"/>
        <v/>
      </c>
      <c r="AE28" s="114">
        <f t="shared" si="13"/>
        <v>0</v>
      </c>
      <c r="AF28" s="105" t="str">
        <f t="shared" si="17"/>
        <v>MIPYME</v>
      </c>
      <c r="AG28" s="125"/>
      <c r="AH28" s="84" t="str">
        <f>IF(OR(AG23=0,N28="",R28=""),"",IF(AG23&gt;=$AH$9,"HABIL","NO HABIL"))</f>
        <v/>
      </c>
      <c r="AI28" s="125"/>
      <c r="AJ28" s="84" t="str">
        <f>IF(OR(AI23=0,N28="",R28=""),"",IF(AI23&gt;=$AJ$9,"HABIL","NO HABIL"))</f>
        <v/>
      </c>
      <c r="AK28" s="118" t="str">
        <f t="shared" si="18"/>
        <v/>
      </c>
    </row>
    <row r="29" spans="1:37" ht="18" customHeight="1" x14ac:dyDescent="0.25">
      <c r="B29" s="76" t="str">
        <f t="shared" si="10"/>
        <v/>
      </c>
      <c r="C29" s="95"/>
      <c r="D29" s="170"/>
      <c r="E29" s="75">
        <f>IF(ISERROR(VLOOKUP(C29,#REF!,2,0)),0,VLOOKUP(C29,#REF!,2,0))</f>
        <v>0</v>
      </c>
      <c r="F29" s="75">
        <f>IF(ISERROR(VLOOKUP(C29,#REF!,3,0)),0,VLOOKUP(C29,#REF!,3,0))</f>
        <v>0</v>
      </c>
      <c r="G29" s="75">
        <f>IF(ISERROR(VLOOKUP(C29,#REF!,4,0)),0,VLOOKUP(C29,#REF!,4,0))</f>
        <v>0</v>
      </c>
      <c r="H29" s="75">
        <f>IF(ISERROR(VLOOKUP(C29,#REF!,5,0)),0,VLOOKUP(C29,#REF!,5,0))</f>
        <v>0</v>
      </c>
      <c r="I29" s="162">
        <f t="shared" si="14"/>
        <v>0</v>
      </c>
      <c r="J29" s="75">
        <f t="shared" si="15"/>
        <v>0</v>
      </c>
      <c r="K29" s="162">
        <f t="shared" si="16"/>
        <v>0</v>
      </c>
      <c r="L29" s="162">
        <f>IF(ISERROR(VLOOKUP(C29,#REF!,6,0)),0,VLOOKUP(C29,#REF!,6,0))</f>
        <v>0</v>
      </c>
      <c r="M29" s="162">
        <f>IF(ISERROR(VLOOKUP(C29,#REF!,7,0)),0,VLOOKUP(C29,#REF!,7,0))</f>
        <v>0</v>
      </c>
      <c r="N29" s="146"/>
      <c r="O29" s="146" t="str">
        <f>IF(ISERROR(VLOOKUP(N29,POA!$A$2:$C$16,3,0)),"",VLOOKUP(N29,POA!$A$2:$C$16,3,0))</f>
        <v/>
      </c>
      <c r="P29" s="78"/>
      <c r="Q29" s="78" t="str">
        <f>IF(ISERROR(VLOOKUP(P29,POA!$A$2:$F$16,4,0)),"",VLOOKUP(P29,POA!$A$2:$F$16,4,0))</f>
        <v/>
      </c>
      <c r="R29" s="80" t="str">
        <f>IF(ISERROR(VLOOKUP(N29,POA!$A$2:$C$16,2,0)),"",VLOOKUP(N29,POA!$A$2:$C$16,2,0))</f>
        <v/>
      </c>
      <c r="S29" s="85"/>
      <c r="T29" s="84" t="str">
        <f>IF(OR(S23=0,N29="",R29=""),"",IF(S23&gt;=(0.4*R29),"HABIL","NO HABIL"))</f>
        <v/>
      </c>
      <c r="U29" s="85"/>
      <c r="V29" s="84" t="str">
        <f>IF(OR(U23=0,N29="",R29=""),"",IF(U23&gt;=(0.5*R29),"HABIL","NO HABIL"))</f>
        <v/>
      </c>
      <c r="W29" s="85"/>
      <c r="X29" s="84" t="str">
        <f>IF(OR(W23=0,N29="",R29=""),"",IF(W23&gt;=$X$9,"HABIL","NO HABIL"))</f>
        <v/>
      </c>
      <c r="Y29" s="112"/>
      <c r="Z29" s="84" t="str">
        <f>IF(OR(Y23=0,N29="",R29=""),"",IF(Y23&lt;=$Z$9,"HABIL","NO HABIL"))</f>
        <v/>
      </c>
      <c r="AA29" s="78">
        <v>0</v>
      </c>
      <c r="AB29" s="78"/>
      <c r="AC29" s="84" t="str">
        <f>IF(OR(AB23=0,N29="",R29=""),"",IF(AB23&gt;=$AC$9,"HABIL","NO HABIL"))</f>
        <v/>
      </c>
      <c r="AD29" s="84" t="str">
        <f t="shared" si="8"/>
        <v/>
      </c>
      <c r="AE29" s="114">
        <f t="shared" si="13"/>
        <v>0</v>
      </c>
      <c r="AF29" s="105" t="str">
        <f t="shared" si="17"/>
        <v>MIPYME</v>
      </c>
      <c r="AG29" s="125"/>
      <c r="AH29" s="84" t="str">
        <f>IF(OR(AG23=0,N29="",R29=""),"",IF(AG23&gt;=$AH$9,"HABIL","NO HABIL"))</f>
        <v/>
      </c>
      <c r="AI29" s="125"/>
      <c r="AJ29" s="84" t="str">
        <f>IF(OR(AI23=0,N29="",R29=""),"",IF(AI23&gt;=$AJ$9,"HABIL","NO HABIL"))</f>
        <v/>
      </c>
      <c r="AK29" s="121" t="str">
        <f t="shared" si="18"/>
        <v/>
      </c>
    </row>
    <row r="30" spans="1:37" ht="18" customHeight="1" x14ac:dyDescent="0.25">
      <c r="B30" s="76" t="str">
        <f>IF(C30="","",B29+0.1)</f>
        <v/>
      </c>
      <c r="C30" s="95"/>
      <c r="D30" s="170"/>
      <c r="E30" s="75">
        <f>IF(ISERROR(VLOOKUP(C30,#REF!,2,0)),0,VLOOKUP(C30,#REF!,2,0))</f>
        <v>0</v>
      </c>
      <c r="F30" s="75">
        <f>IF(ISERROR(VLOOKUP(C30,#REF!,3,0)),0,VLOOKUP(C30,#REF!,3,0))</f>
        <v>0</v>
      </c>
      <c r="G30" s="75">
        <f>IF(ISERROR(VLOOKUP(C30,#REF!,4,0)),0,VLOOKUP(C30,#REF!,4,0))</f>
        <v>0</v>
      </c>
      <c r="H30" s="75">
        <f>IF(ISERROR(VLOOKUP(C30,#REF!,5,0)),0,VLOOKUP(C30,#REF!,5,0))</f>
        <v>0</v>
      </c>
      <c r="I30" s="162">
        <f t="shared" si="14"/>
        <v>0</v>
      </c>
      <c r="J30" s="75">
        <f t="shared" si="15"/>
        <v>0</v>
      </c>
      <c r="K30" s="162">
        <f t="shared" si="16"/>
        <v>0</v>
      </c>
      <c r="L30" s="162">
        <f>IF(ISERROR(VLOOKUP(C30,#REF!,6,0)),0,VLOOKUP(C30,#REF!,6,0))</f>
        <v>0</v>
      </c>
      <c r="M30" s="162">
        <f>IF(ISERROR(VLOOKUP(C30,#REF!,7,0)),0,VLOOKUP(C30,#REF!,7,0))</f>
        <v>0</v>
      </c>
      <c r="N30" s="146"/>
      <c r="O30" s="146" t="str">
        <f>IF(ISERROR(VLOOKUP(N30,POA!$A$2:$C$16,3,0)),"",VLOOKUP(N30,POA!$A$2:$C$16,3,0))</f>
        <v/>
      </c>
      <c r="P30" s="78"/>
      <c r="Q30" s="78" t="str">
        <f>IF(ISERROR(VLOOKUP(P30,POA!$A$2:$F$16,4,0)),"",VLOOKUP(P30,POA!$A$2:$F$16,4,0))</f>
        <v/>
      </c>
      <c r="R30" s="80" t="str">
        <f>IF(ISERROR(VLOOKUP(N30,POA!$A$2:$C$16,2,0)),"",VLOOKUP(N30,POA!$A$2:$C$16,2,0))</f>
        <v/>
      </c>
      <c r="S30" s="85"/>
      <c r="T30" s="84" t="str">
        <f>IF(OR(S23=0,N30="",R30=""),"",IF(S23&gt;=(0.4*R30),"HABIL","NO HABIL"))</f>
        <v/>
      </c>
      <c r="U30" s="85"/>
      <c r="V30" s="84" t="str">
        <f>IF(OR(U23=0,N30="",R30=""),"",IF(U23&gt;=(0.5*R30),"HABIL","NO HABIL"))</f>
        <v/>
      </c>
      <c r="W30" s="85"/>
      <c r="X30" s="84" t="str">
        <f>IF(OR(W23=0,N30="",R30=""),"",IF(W23&gt;=$X$9,"HABIL","NO HABIL"))</f>
        <v/>
      </c>
      <c r="Y30" s="112"/>
      <c r="Z30" s="84" t="str">
        <f>IF(OR(Y23=0,N30="",R30=""),"",IF(Y23&lt;=$Z$9,"HABIL","NO HABIL"))</f>
        <v/>
      </c>
      <c r="AA30" s="78">
        <v>0</v>
      </c>
      <c r="AB30" s="78"/>
      <c r="AC30" s="84" t="str">
        <f>IF(OR(AB23=0,N30="",R30=""),"",IF(AB23&gt;=$AC$9,"HABIL","NO HABIL"))</f>
        <v/>
      </c>
      <c r="AD30" s="84" t="str">
        <f t="shared" si="8"/>
        <v/>
      </c>
      <c r="AE30" s="114">
        <f t="shared" si="13"/>
        <v>0</v>
      </c>
      <c r="AF30" s="105" t="str">
        <f t="shared" si="17"/>
        <v>MIPYME</v>
      </c>
      <c r="AG30" s="125"/>
      <c r="AH30" s="84" t="str">
        <f>IF(OR(AG23=0,N30="",R30=""),"",IF(AG23&gt;=$AH$9,"HABIL","NO HABIL"))</f>
        <v/>
      </c>
      <c r="AI30" s="125"/>
      <c r="AJ30" s="84" t="str">
        <f>IF(OR(AI23=0,N30="",R30=""),"",IF(AI23&gt;=$AJ$9,"HABIL","NO HABIL"))</f>
        <v/>
      </c>
      <c r="AK30" s="121" t="str">
        <f t="shared" si="18"/>
        <v/>
      </c>
    </row>
    <row r="31" spans="1:37" ht="18" customHeight="1" x14ac:dyDescent="0.25">
      <c r="B31" s="76" t="str">
        <f>IF(C31="","",B30+0.1)</f>
        <v/>
      </c>
      <c r="C31" s="95"/>
      <c r="D31" s="170"/>
      <c r="E31" s="75">
        <f>IF(ISERROR(VLOOKUP(C31,#REF!,2,0)),0,VLOOKUP(C31,#REF!,2,0))</f>
        <v>0</v>
      </c>
      <c r="F31" s="75">
        <f>IF(ISERROR(VLOOKUP(C31,#REF!,3,0)),0,VLOOKUP(C31,#REF!,3,0))</f>
        <v>0</v>
      </c>
      <c r="G31" s="75">
        <f>IF(ISERROR(VLOOKUP(C31,#REF!,4,0)),0,VLOOKUP(C31,#REF!,4,0))</f>
        <v>0</v>
      </c>
      <c r="H31" s="75">
        <f>IF(ISERROR(VLOOKUP(C31,#REF!,5,0)),0,VLOOKUP(C31,#REF!,5,0))</f>
        <v>0</v>
      </c>
      <c r="I31" s="162">
        <f t="shared" si="14"/>
        <v>0</v>
      </c>
      <c r="J31" s="75">
        <f t="shared" si="15"/>
        <v>0</v>
      </c>
      <c r="K31" s="162">
        <f t="shared" si="16"/>
        <v>0</v>
      </c>
      <c r="L31" s="162">
        <f>IF(ISERROR(VLOOKUP(C31,#REF!,6,0)),0,VLOOKUP(C31,#REF!,6,0))</f>
        <v>0</v>
      </c>
      <c r="M31" s="162">
        <f>IF(ISERROR(VLOOKUP(C31,#REF!,7,0)),0,VLOOKUP(C31,#REF!,7,0))</f>
        <v>0</v>
      </c>
      <c r="N31" s="146"/>
      <c r="O31" s="146" t="str">
        <f>IF(ISERROR(VLOOKUP(N31,POA!$A$2:$C$16,3,0)),"",VLOOKUP(N31,POA!$A$2:$C$16,3,0))</f>
        <v/>
      </c>
      <c r="P31" s="78"/>
      <c r="Q31" s="78" t="str">
        <f>IF(ISERROR(VLOOKUP(P31,POA!$A$2:$F$16,4,0)),"",VLOOKUP(P31,POA!$A$2:$F$16,4,0))</f>
        <v/>
      </c>
      <c r="R31" s="80" t="str">
        <f>IF(ISERROR(VLOOKUP(N31,POA!$A$2:$C$16,2,0)),"",VLOOKUP(N31,POA!$A$2:$C$16,2,0))</f>
        <v/>
      </c>
      <c r="S31" s="85"/>
      <c r="T31" s="84" t="str">
        <f>IF(OR(S23=0,N31="",R31=""),"",IF(S23&gt;=(0.4*R31),"HABIL","NO HABIL"))</f>
        <v/>
      </c>
      <c r="U31" s="85"/>
      <c r="V31" s="84" t="str">
        <f>IF(OR(U23=0,N31="",R31=""),"",IF(U23&gt;=(0.5*R31),"HABIL","NO HABIL"))</f>
        <v/>
      </c>
      <c r="W31" s="85"/>
      <c r="X31" s="84" t="str">
        <f>IF(OR(W23=0,N31="",R31=""),"",IF(W23&gt;=$X$9,"HABIL","NO HABIL"))</f>
        <v/>
      </c>
      <c r="Y31" s="112"/>
      <c r="Z31" s="84" t="str">
        <f>IF(OR(Y23=0,N31="",R31=""),"",IF(Y23&lt;=$Z$9,"HABIL","NO HABIL"))</f>
        <v/>
      </c>
      <c r="AA31" s="78">
        <v>0</v>
      </c>
      <c r="AB31" s="78"/>
      <c r="AC31" s="84" t="str">
        <f>IF(OR(AB23=0,N31="",R31=""),"",IF(AB23&gt;=$AC$9,"HABIL","NO HABIL"))</f>
        <v/>
      </c>
      <c r="AD31" s="84" t="str">
        <f t="shared" si="8"/>
        <v/>
      </c>
      <c r="AE31" s="114">
        <f t="shared" si="13"/>
        <v>0</v>
      </c>
      <c r="AF31" s="105" t="str">
        <f t="shared" si="17"/>
        <v>MIPYME</v>
      </c>
      <c r="AG31" s="125"/>
      <c r="AH31" s="84" t="str">
        <f>IF(OR(AG23=0,N31="",R31=""),"",IF(AG23&gt;=$AH$9,"HABIL","NO HABIL"))</f>
        <v/>
      </c>
      <c r="AI31" s="125"/>
      <c r="AJ31" s="84" t="str">
        <f>IF(OR(AI23=0,N31="",R31=""),"",IF(AI23&gt;=$AJ$9,"HABIL","NO HABIL"))</f>
        <v/>
      </c>
      <c r="AK31" s="118" t="str">
        <f t="shared" si="18"/>
        <v/>
      </c>
    </row>
    <row r="32" spans="1:37" ht="18" customHeight="1" x14ac:dyDescent="0.25">
      <c r="B32" s="76" t="str">
        <f>IF(C32="","",B31+0.1)</f>
        <v/>
      </c>
      <c r="C32" s="95"/>
      <c r="D32" s="170"/>
      <c r="E32" s="75">
        <f>IF(ISERROR(VLOOKUP(C32,#REF!,2,0)),0,VLOOKUP(C32,#REF!,2,0))</f>
        <v>0</v>
      </c>
      <c r="F32" s="75">
        <f>IF(ISERROR(VLOOKUP(C32,#REF!,3,0)),0,VLOOKUP(C32,#REF!,3,0))</f>
        <v>0</v>
      </c>
      <c r="G32" s="75">
        <f>IF(ISERROR(VLOOKUP(C32,#REF!,4,0)),0,VLOOKUP(C32,#REF!,4,0))</f>
        <v>0</v>
      </c>
      <c r="H32" s="75">
        <f>IF(ISERROR(VLOOKUP(C32,#REF!,5,0)),0,VLOOKUP(C32,#REF!,5,0))</f>
        <v>0</v>
      </c>
      <c r="I32" s="162">
        <f t="shared" si="14"/>
        <v>0</v>
      </c>
      <c r="J32" s="75">
        <f t="shared" si="15"/>
        <v>0</v>
      </c>
      <c r="K32" s="162">
        <f t="shared" si="16"/>
        <v>0</v>
      </c>
      <c r="L32" s="162">
        <f>IF(ISERROR(VLOOKUP(C32,#REF!,6,0)),0,VLOOKUP(C32,#REF!,6,0))</f>
        <v>0</v>
      </c>
      <c r="M32" s="162">
        <f>IF(ISERROR(VLOOKUP(C32,#REF!,7,0)),0,VLOOKUP(C32,#REF!,7,0))</f>
        <v>0</v>
      </c>
      <c r="N32" s="146"/>
      <c r="O32" s="146" t="str">
        <f>IF(ISERROR(VLOOKUP(N32,POA!$A$2:$C$16,3,0)),"",VLOOKUP(N32,POA!$A$2:$C$16,3,0))</f>
        <v/>
      </c>
      <c r="P32" s="78"/>
      <c r="Q32" s="78" t="str">
        <f>IF(ISERROR(VLOOKUP(P32,POA!$A$2:$F$16,4,0)),"",VLOOKUP(P32,POA!$A$2:$F$16,4,0))</f>
        <v/>
      </c>
      <c r="R32" s="80" t="str">
        <f>IF(ISERROR(VLOOKUP(N32,POA!$A$2:$C$16,2,0)),"",VLOOKUP(N32,POA!$A$2:$C$16,2,0))</f>
        <v/>
      </c>
      <c r="S32" s="85"/>
      <c r="T32" s="84" t="str">
        <f>IF(OR(S23=0,N32="",R32=""),"",IF(S23&gt;=(0.4*R32),"HABIL","NO HABIL"))</f>
        <v/>
      </c>
      <c r="U32" s="85"/>
      <c r="V32" s="84" t="str">
        <f>IF(OR(U23=0,N32="",R32=""),"",IF(U23&gt;=(0.5*R32),"HABIL","NO HABIL"))</f>
        <v/>
      </c>
      <c r="W32" s="85"/>
      <c r="X32" s="84" t="str">
        <f>IF(OR(W23=0,N32="",R32=""),"",IF(W23&gt;=$X$9,"HABIL","NO HABIL"))</f>
        <v/>
      </c>
      <c r="Y32" s="112"/>
      <c r="Z32" s="84" t="str">
        <f>IF(OR(Y23=0,N32="",R32=""),"",IF(Y23&lt;=$Z$9,"HABIL","NO HABIL"))</f>
        <v/>
      </c>
      <c r="AA32" s="78">
        <v>0</v>
      </c>
      <c r="AB32" s="78"/>
      <c r="AC32" s="84" t="str">
        <f>IF(OR(AB23=0,N32="",R32=""),"",IF(AB23&gt;=$AC$9,"HABIL","NO HABIL"))</f>
        <v/>
      </c>
      <c r="AD32" s="84" t="str">
        <f t="shared" si="8"/>
        <v/>
      </c>
      <c r="AE32" s="114">
        <f t="shared" si="13"/>
        <v>0</v>
      </c>
      <c r="AF32" s="105" t="str">
        <f t="shared" si="17"/>
        <v>MIPYME</v>
      </c>
      <c r="AG32" s="125"/>
      <c r="AH32" s="84" t="str">
        <f>IF(OR(AG23=0,N32="",R32=""),"",IF(AG23&gt;=$AH$9,"HABIL","NO HABIL"))</f>
        <v/>
      </c>
      <c r="AI32" s="125"/>
      <c r="AJ32" s="84" t="str">
        <f>IF(OR(AI23=0,N32="",R32=""),"",IF(AI23&gt;=$AJ$9,"HABIL","NO HABIL"))</f>
        <v/>
      </c>
      <c r="AK32" s="118" t="str">
        <f t="shared" si="18"/>
        <v/>
      </c>
    </row>
    <row r="33" spans="1:37" ht="18" customHeight="1" thickBot="1" x14ac:dyDescent="0.3">
      <c r="B33" s="93" t="str">
        <f>IF(C33="","",B32+0.1)</f>
        <v/>
      </c>
      <c r="C33" s="96"/>
      <c r="D33" s="96"/>
      <c r="E33" s="79">
        <f>IF(ISERROR(VLOOKUP(C33,#REF!,2,0)),0,VLOOKUP(C33,#REF!,2,0))</f>
        <v>0</v>
      </c>
      <c r="F33" s="79">
        <f>IF(ISERROR(VLOOKUP(C33,#REF!,3,0)),0,VLOOKUP(C33,#REF!,3,0))</f>
        <v>0</v>
      </c>
      <c r="G33" s="79">
        <f>IF(ISERROR(VLOOKUP(C33,#REF!,4,0)),0,VLOOKUP(C33,#REF!,4,0))</f>
        <v>0</v>
      </c>
      <c r="H33" s="79">
        <f>IF(ISERROR(VLOOKUP(C33,#REF!,5,0)),0,VLOOKUP(C33,#REF!,5,0))</f>
        <v>0</v>
      </c>
      <c r="I33" s="79">
        <f t="shared" si="14"/>
        <v>0</v>
      </c>
      <c r="J33" s="79">
        <f t="shared" si="15"/>
        <v>0</v>
      </c>
      <c r="K33" s="79">
        <f t="shared" si="16"/>
        <v>0</v>
      </c>
      <c r="L33" s="79">
        <f>IF(ISERROR(VLOOKUP(C33,#REF!,6,0)),0,VLOOKUP(C33,#REF!,6,0))</f>
        <v>0</v>
      </c>
      <c r="M33" s="79">
        <f>IF(ISERROR(VLOOKUP(C33,#REF!,7,0)),0,VLOOKUP(C33,#REF!,7,0))</f>
        <v>0</v>
      </c>
      <c r="N33" s="147"/>
      <c r="O33" s="147" t="str">
        <f>IF(ISERROR(VLOOKUP(N33,POA!$A$2:$C$16,3,0)),"",VLOOKUP(N33,POA!$A$2:$C$16,3,0))</f>
        <v/>
      </c>
      <c r="P33" s="90"/>
      <c r="Q33" s="90" t="str">
        <f>IF(ISERROR(VLOOKUP(P33,POA!$A$2:$F$16,4,0)),"",VLOOKUP(P33,POA!$A$2:$F$16,4,0))</f>
        <v/>
      </c>
      <c r="R33" s="83" t="str">
        <f>IF(ISERROR(VLOOKUP(N33,POA!$A$2:$C$16,2,0)),"",VLOOKUP(N33,POA!$A$2:$C$16,2,0))</f>
        <v/>
      </c>
      <c r="S33" s="92"/>
      <c r="T33" s="91" t="str">
        <f>IF(OR(S23=0,N33="",R33=""),"",IF(S23&gt;=(0.4*R33),"HABIL","NO HABIL"))</f>
        <v/>
      </c>
      <c r="U33" s="92"/>
      <c r="V33" s="91" t="str">
        <f>IF(OR(U23=0,N33="",R33=""),"",IF(U23&gt;=(0.5*R33),"HABIL","NO HABIL"))</f>
        <v/>
      </c>
      <c r="W33" s="92"/>
      <c r="X33" s="91" t="str">
        <f>IF(OR(W23=0,N33="",R33=""),"",IF(W23&gt;=$X$9,"HABIL","NO HABIL"))</f>
        <v/>
      </c>
      <c r="Y33" s="113"/>
      <c r="Z33" s="91" t="str">
        <f>IF(OR(Y23=0,N33="",R33=""),"",IF(Y23&lt;=$Z$9,"HABIL","NO HABIL"))</f>
        <v/>
      </c>
      <c r="AA33" s="90">
        <v>0</v>
      </c>
      <c r="AB33" s="90"/>
      <c r="AC33" s="91" t="str">
        <f>IF(OR(AB23=0,N33="",R33=""),"",IF(AB23&gt;=$AC$9,"HABIL","NO HABIL"))</f>
        <v/>
      </c>
      <c r="AD33" s="91" t="str">
        <f t="shared" si="8"/>
        <v/>
      </c>
      <c r="AE33" s="116">
        <f t="shared" si="13"/>
        <v>0</v>
      </c>
      <c r="AF33" s="106" t="str">
        <f t="shared" si="17"/>
        <v>MIPYME</v>
      </c>
      <c r="AG33" s="126"/>
      <c r="AH33" s="91" t="str">
        <f>IF(OR(AG23=0,N33="",R33=""),"",IF(AG23&gt;=$AH$9,"HABIL","NO HABIL"))</f>
        <v/>
      </c>
      <c r="AI33" s="126"/>
      <c r="AJ33" s="91" t="str">
        <f>IF(OR(AI23=0,N33="",R33=""),"",IF(AI23&gt;=$AJ$9,"HABIL","NO HABIL"))</f>
        <v/>
      </c>
      <c r="AK33" s="119" t="str">
        <f t="shared" si="18"/>
        <v/>
      </c>
    </row>
    <row r="34" spans="1:37" ht="36" customHeight="1" x14ac:dyDescent="0.25">
      <c r="B34" s="86">
        <v>3</v>
      </c>
      <c r="C34" s="87" t="s">
        <v>213</v>
      </c>
      <c r="D34" s="94">
        <f>IF(SUM(D35:D44)=0,"",SUM(D35:D44))</f>
        <v>1</v>
      </c>
      <c r="E34" s="88">
        <f>IF(ISERROR(($D35*E35)+($D36*E36)+($D37*E37)+($D38*E38)+($D39*E39)+($D40*E40)+($D41*E41)+($D42*E42)+($D43*E43)+($D44*E44)),"",($D35*E35)+($D36*E36)+($D37*E37)+($D38*E38)+($D39*E39)+($D40*E40)+($D41*E41)+($D42*E42)+($D43*E43)+($D44*E44))</f>
        <v>24812873564</v>
      </c>
      <c r="F34" s="88">
        <f>IF(ISERROR(($D35*F35)+($D36*F36)+($D37*F37)+($D38*F38)+($D39*F39)+($D40*F40)+($D41*F41)+($D42*F42)+($D43*F43)+($D44*F44)),"",($D35*F35)+($D36*F36)+($D37*F37)+($D38*F38)+($D39*F39)+($D40*F40)+($D41*F41)+($D42*F42)+($D43*F43)+($D44*F44))</f>
        <v>35804412069</v>
      </c>
      <c r="G34" s="88">
        <f>IF(ISERROR(($D35*G35)+($D36*G36)+($D37*G37)+($D38*G38)+($D39*G39)+($D40*G40)+($D41*G41)+($D42*G42)+($D43*G43)+($D44*G44)),"",($D35*G35)+($D36*G36)+($D37*G37)+($D38*G38)+($D39*G39)+($D40*G40)+($D41*G41)+($D42*G42)+($D43*G43)+($D44*G44))</f>
        <v>1405961085</v>
      </c>
      <c r="H34" s="88">
        <f>IF(ISERROR(($D35*H35)+($D36*H36)+($D37*H37)+($D38*H38)+($D39*H39)+($D40*H40)+($D41*H41)+($D42*H42)+($D43*H43)+($D44*H44)),"",($D35*H35)+($D36*H36)+($D37*H37)+($D38*H38)+($D39*H39)+($D40*H40)+($D41*H41)+($D42*H42)+($D43*H43)+($D44*H44))</f>
        <v>21172938428</v>
      </c>
      <c r="I34" s="88">
        <f>IF(ISERROR(SUM(I35:I44)),"",SUM(I35:I44))</f>
        <v>23406912479</v>
      </c>
      <c r="J34" s="88">
        <f>IF(ISERROR(SUM(J35:J44)),"",SUM(J35:J44))</f>
        <v>14631473641</v>
      </c>
      <c r="K34" s="88">
        <f>IF(ISERROR(($D35*K35)+($D36*K36)+($D37*K37)+($D38*K38)+($D39*K39)+($D40*K40)+($D41*K41)+($D42*K42)+($D43*K43)+($D44*K44)),"",($D35*K35)+($D36*K36)+($D37*K37)+($D38*K38)+($D39*K39)+($D40*K40)+($D41*K41)+($D42*K42)+($D43*K43)+($D44*K44))</f>
        <v>14631473641</v>
      </c>
      <c r="L34" s="88">
        <f>IF(ISERROR(($D35*L35)+($D36*L36)+($D37*L37)+($D38*L38)+($D39*L39)+($D40*L40)+($D41*L41)+($D42*L42)+($D43*L43)+($D44*L44)),"",($D35*L35)+($D36*L36)+($D37*L37)+($D38*L38)+($D39*L39)+($D40*L40)+($D41*L41)+($D42*L42)+($D43*L43)+($D44*L44))</f>
        <v>365108997</v>
      </c>
      <c r="M34" s="88">
        <f>IF(ISERROR(($D35*M35)+($D36*M36)+($D37*M37)+($D38*M38)+($D39*M39)+($D40*M40)+($D41*M41)+($D42*M42)+($D43*M43)+($D44*M44)),"",($D35*M35)+($D36*M36)+($D37*M37)+($D38*M38)+($D39*M39)+($D40*M40)+($D41*M41)+($D42*M42)+($D43*M43)+($D44*M44))</f>
        <v>12300000</v>
      </c>
      <c r="N34" s="81">
        <v>1</v>
      </c>
      <c r="O34" s="165">
        <f>IF(ISERROR(VLOOKUP(N34,POA!$A$2:$C$16,3,0)),"",VLOOKUP(N34,POA!$A$2:$C$16,3,0))</f>
        <v>2</v>
      </c>
      <c r="P34" s="97"/>
      <c r="Q34" s="81">
        <f>+SUM(Q35:Q44)</f>
        <v>0</v>
      </c>
      <c r="R34" s="82">
        <f>IF(ISERROR(VLOOKUP(N34,POA!$A$2:$C$16,2,0)),"",VLOOKUP(N34,POA!$A$2:$C$16,2,0))</f>
        <v>499998161</v>
      </c>
      <c r="S34" s="163">
        <f>SUM(I34)</f>
        <v>23406912479</v>
      </c>
      <c r="T34" s="89" t="str">
        <f>IF(OR(S34=0,N34="",R34=""),"",IF(S34&gt;=(10%*R34),"HABIL","NO HABIL"))</f>
        <v>HABIL</v>
      </c>
      <c r="U34" s="88">
        <f>SUM(J34)</f>
        <v>14631473641</v>
      </c>
      <c r="V34" s="89" t="str">
        <f>IF(OR(U34=0,N34="",R34=""),"",IF(U34&gt;=(10%*R34),"HABIL","NO HABIL"))</f>
        <v>HABIL</v>
      </c>
      <c r="W34" s="88">
        <f>IF(ISERROR(SUM(E34/G34)),0,SUM(E34/G34))</f>
        <v>17.648335952342521</v>
      </c>
      <c r="X34" s="89" t="str">
        <f>IF(OR(W34=0,N34="",R34=""),"",IF(W34&gt;=$X$9,"HABIL","NO HABIL"))</f>
        <v>HABIL</v>
      </c>
      <c r="Y34" s="167">
        <f>IF(ISERROR(SUM(H34/F34)),0,SUM(H34/F34))</f>
        <v>0.59134998187365428</v>
      </c>
      <c r="Z34" s="89" t="str">
        <f>IF(OR(Y34=0,N34="",R34=""),"",IF(Y34&lt;=$Z$9,"HABIL","NO HABIL"))</f>
        <v>HABIL</v>
      </c>
      <c r="AA34" s="81">
        <f>+SUM(AA35:AA44)</f>
        <v>0</v>
      </c>
      <c r="AB34" s="167">
        <f>IF(ISERROR(SUM(L34/M34)),0,SUM(L34/M34))</f>
        <v>29.683658292682928</v>
      </c>
      <c r="AC34" s="89" t="str">
        <f>IF(OR(AB34=0,N34="",R34=""),"",IF(AB34&gt;=$AC$9,"HABIL","NO HABIL"))</f>
        <v>HABIL</v>
      </c>
      <c r="AD34" s="89" t="str">
        <f t="shared" si="8"/>
        <v>HABIL</v>
      </c>
      <c r="AE34" s="115"/>
      <c r="AF34" s="104"/>
      <c r="AG34" s="167">
        <f>IF(ISERROR(SUM(L34/K34)),0,SUM(L34/K34))</f>
        <v>2.4953672197235106E-2</v>
      </c>
      <c r="AH34" s="89" t="str">
        <f>IF(OR(AG34=0,N34="",R34=""),"",IF(AG34&gt;=$AH$9,"HABIL","NO HABIL"))</f>
        <v>HABIL</v>
      </c>
      <c r="AI34" s="167">
        <f>IF(ISERROR(SUM(L34/F34)),0,SUM(L34/F34))</f>
        <v>1.0197318595719014E-2</v>
      </c>
      <c r="AJ34" s="89" t="str">
        <f>IF(OR(AI34=0,N34="",R34=""),"",IF(AI34&gt;=$AJ$9,"HABIL","NO HABIL"))</f>
        <v>HABIL</v>
      </c>
      <c r="AK34" s="117" t="str">
        <f t="shared" si="18"/>
        <v>HABIL</v>
      </c>
    </row>
    <row r="35" spans="1:37" ht="16.5" x14ac:dyDescent="0.25">
      <c r="A35" s="129"/>
      <c r="B35" s="76">
        <f t="shared" ref="B35:B40" si="19">IF(C35="","",B34+0.1)</f>
        <v>3.1</v>
      </c>
      <c r="C35" s="77" t="s">
        <v>214</v>
      </c>
      <c r="D35" s="170">
        <v>1</v>
      </c>
      <c r="E35" s="188">
        <v>24812873564</v>
      </c>
      <c r="F35" s="188">
        <v>35804412069</v>
      </c>
      <c r="G35" s="188">
        <v>1405961085</v>
      </c>
      <c r="H35" s="188">
        <v>21172938428</v>
      </c>
      <c r="I35" s="188">
        <f t="shared" ref="I35:J35" si="20">+E35-G35</f>
        <v>23406912479</v>
      </c>
      <c r="J35" s="188">
        <f t="shared" si="20"/>
        <v>14631473641</v>
      </c>
      <c r="K35" s="188">
        <f t="shared" ref="K35" si="21">+F35-H35</f>
        <v>14631473641</v>
      </c>
      <c r="L35" s="188">
        <v>365108997</v>
      </c>
      <c r="M35" s="188">
        <v>12300000</v>
      </c>
      <c r="N35" s="148"/>
      <c r="O35" s="166" t="str">
        <f>IF(ISERROR(VLOOKUP(N35,POA!$A$2:$C$16,3,0)),"",VLOOKUP(N35,POA!$A$2:$C$16,3,0))</f>
        <v/>
      </c>
      <c r="P35" s="78"/>
      <c r="Q35" s="78" t="str">
        <f>IF(ISERROR(VLOOKUP(P35,POA!$A$2:$F$16,4,0)),"",VLOOKUP(P35,POA!$A$2:$F$16,4,0))</f>
        <v/>
      </c>
      <c r="R35" s="80" t="str">
        <f>IF(ISERROR(VLOOKUP(N35,POA!$A$2:$C$16,2,0)),"",VLOOKUP(N35,POA!$A$2:$C$16,2,0))</f>
        <v/>
      </c>
      <c r="S35" s="85"/>
      <c r="T35" s="84" t="str">
        <f>IF(OR(S34=0,N35="",R35=""),"",IF(S34&gt;=(0.4*R35),"HABIL","NO HABIL"))</f>
        <v/>
      </c>
      <c r="U35" s="85"/>
      <c r="V35" s="84" t="str">
        <f>IF(OR(U34=0,N35="",R35=""),"",IF(U34&gt;=(0.5*R35),"HABIL","NO HABIL"))</f>
        <v/>
      </c>
      <c r="W35" s="85"/>
      <c r="X35" s="84" t="str">
        <f>IF(OR(W34=0,N35="",R35=""),"",IF(W34&gt;=$X$9,"HABIL","NO HABIL"))</f>
        <v/>
      </c>
      <c r="Y35" s="112"/>
      <c r="Z35" s="84" t="str">
        <f>IF(OR(Y34=0,N35="",R35=""),"",IF(Y34&lt;=$Z$9,"HABIL","NO HABIL"))</f>
        <v/>
      </c>
      <c r="AA35" s="78" t="s">
        <v>206</v>
      </c>
      <c r="AB35" s="78"/>
      <c r="AC35" s="84" t="str">
        <f>IF(OR(AB34=0,N35="",R35=""),"",IF(AB34&gt;=$AC$9,"HABIL","NO HABIL"))</f>
        <v/>
      </c>
      <c r="AD35" s="84" t="str">
        <f t="shared" si="8"/>
        <v/>
      </c>
      <c r="AE35" s="114">
        <f t="shared" ref="AE35:AE44" si="22">IF(ISERROR(F35/$AF$9),"",F35/$AF$9)</f>
        <v>63180.540089994705</v>
      </c>
      <c r="AF35" s="105" t="str">
        <f>+IF(AE35&lt;$AF$10,"MIPYME","NO CUMPLE")</f>
        <v>NO CUMPLE</v>
      </c>
      <c r="AG35" s="125"/>
      <c r="AH35" s="84" t="str">
        <f>IF(OR(AG34=0,N35="",R35=""),"",IF(AG34&gt;=$AH$9,"HABIL","NO HABIL"))</f>
        <v/>
      </c>
      <c r="AI35" s="125"/>
      <c r="AJ35" s="84" t="str">
        <f>IF(OR(AI34=0,N35="",R35=""),"",IF(AI34&gt;=$AJ$9,"HABIL","NO HABIL"))</f>
        <v/>
      </c>
      <c r="AK35" s="120" t="str">
        <f>IF(OR(AH35="",AJ35=""),"",IF(AH35="NO HABIL","NO HABIL",IF(AJ35="NO HABIL","NO HABIL",IF(AJ35="NO HABIL","NO HABIL","HABIL"))))</f>
        <v/>
      </c>
    </row>
    <row r="36" spans="1:37" ht="16.5" x14ac:dyDescent="0.25">
      <c r="A36" s="129"/>
      <c r="B36" s="76" t="str">
        <f t="shared" si="19"/>
        <v/>
      </c>
      <c r="C36" s="95"/>
      <c r="D36" s="170"/>
      <c r="E36" s="75">
        <f>IF(ISERROR(VLOOKUP(C36,#REF!,2,0)),0,VLOOKUP(C36,#REF!,2,0))</f>
        <v>0</v>
      </c>
      <c r="F36" s="75">
        <f>IF(ISERROR(VLOOKUP(C36,#REF!,3,0)),0,VLOOKUP(C36,#REF!,3,0))</f>
        <v>0</v>
      </c>
      <c r="G36" s="75">
        <f>IF(ISERROR(VLOOKUP(C36,#REF!,4,0)),0,VLOOKUP(C36,#REF!,4,0))</f>
        <v>0</v>
      </c>
      <c r="H36" s="75">
        <f>IF(ISERROR(VLOOKUP(C36,#REF!,5,0)),0,VLOOKUP(C36,#REF!,5,0))</f>
        <v>0</v>
      </c>
      <c r="I36" s="162">
        <f t="shared" ref="I36:I44" si="23">IF(ISERROR(E36-G36),"",E36-G36)</f>
        <v>0</v>
      </c>
      <c r="J36" s="75">
        <f t="shared" ref="J36:J44" si="24">IF(ISERROR(F36-H36),"",F36-H36)</f>
        <v>0</v>
      </c>
      <c r="K36" s="162">
        <f t="shared" ref="K36:K44" si="25">IF(ISERROR(F36-H36),"",F36-H36)</f>
        <v>0</v>
      </c>
      <c r="L36" s="162">
        <f>IF(ISERROR(VLOOKUP(C36,#REF!,6,0)),0,VLOOKUP(C36,#REF!,6,0))</f>
        <v>0</v>
      </c>
      <c r="M36" s="162">
        <f>IF(ISERROR(VLOOKUP(C36,#REF!,7,0)),0,VLOOKUP(C36,#REF!,7,0))</f>
        <v>0</v>
      </c>
      <c r="N36" s="146"/>
      <c r="O36" s="146" t="str">
        <f>IF(ISERROR(VLOOKUP(N36,POA!$A$2:$C$16,3,0)),"",VLOOKUP(N36,POA!$A$2:$C$16,3,0))</f>
        <v/>
      </c>
      <c r="P36" s="78"/>
      <c r="Q36" s="78" t="str">
        <f>IF(ISERROR(VLOOKUP(P36,POA!$A$2:$F$16,4,0)),"",VLOOKUP(P36,POA!$A$2:$F$16,4,0))</f>
        <v/>
      </c>
      <c r="R36" s="80" t="str">
        <f>IF(ISERROR(VLOOKUP(N36,POA!$A$2:$C$16,2,0)),"",VLOOKUP(N36,POA!$A$2:$C$16,2,0))</f>
        <v/>
      </c>
      <c r="S36" s="85"/>
      <c r="T36" s="84" t="str">
        <f>IF(OR(S34=0,N36="",R36=""),"",IF(S34&gt;=(0.4*R36),"HABIL","NO HABIL"))</f>
        <v/>
      </c>
      <c r="U36" s="85"/>
      <c r="V36" s="84" t="str">
        <f>IF(OR(U34=0,N36="",R36=""),"",IF(U34&gt;=(0.5*R36),"HABIL","NO HABIL"))</f>
        <v/>
      </c>
      <c r="W36" s="85"/>
      <c r="X36" s="84" t="str">
        <f>IF(OR(W34=0,N36="",R36=""),"",IF(W34&gt;=$X$9,"HABIL","NO HABIL"))</f>
        <v/>
      </c>
      <c r="Y36" s="112"/>
      <c r="Z36" s="84" t="str">
        <f>IF(OR(Y34=0,N36="",R36=""),"",IF(Y34&lt;=$Z$9,"HABIL","NO HABIL"))</f>
        <v/>
      </c>
      <c r="AA36" s="78" t="s">
        <v>206</v>
      </c>
      <c r="AB36" s="78"/>
      <c r="AC36" s="84" t="str">
        <f>IF(OR(AB34=0,N36="",R36=""),"",IF(AB34&gt;=$AC$9,"HABIL","NO HABIL"))</f>
        <v/>
      </c>
      <c r="AD36" s="84" t="str">
        <f t="shared" si="8"/>
        <v/>
      </c>
      <c r="AE36" s="114">
        <f t="shared" si="22"/>
        <v>0</v>
      </c>
      <c r="AF36" s="105" t="str">
        <f t="shared" ref="AF36:AF44" si="26">+IF(AE36&lt;$AF$10,"MIPYME","NO CUMPLE")</f>
        <v>MIPYME</v>
      </c>
      <c r="AG36" s="125"/>
      <c r="AH36" s="84" t="str">
        <f>IF(OR(AG34=0,N36="",R36=""),"",IF(AG34&gt;=$AH$9,"HABIL","NO HABIL"))</f>
        <v/>
      </c>
      <c r="AI36" s="125"/>
      <c r="AJ36" s="84" t="str">
        <f>IF(OR(AI34=0,N36="",R36=""),"",IF(AI34&gt;=$AJ$9,"HABIL","NO HABIL"))</f>
        <v/>
      </c>
      <c r="AK36" s="121" t="str">
        <f t="shared" ref="AK36:AK44" si="27">IF(OR(AH36="",AJ36=""),"",IF(AH36="NO HABIL","NO HABIL",IF(AJ36="NO HABIL","NO HABIL",IF(AJ36="NO HABIL","NO HABIL","HABIL"))))</f>
        <v/>
      </c>
    </row>
    <row r="37" spans="1:37" ht="16.5" x14ac:dyDescent="0.25">
      <c r="A37" s="129"/>
      <c r="B37" s="76" t="str">
        <f t="shared" si="19"/>
        <v/>
      </c>
      <c r="C37" s="95"/>
      <c r="D37" s="170"/>
      <c r="E37" s="75">
        <f>IF(ISERROR(VLOOKUP(C37,#REF!,2,0)),0,VLOOKUP(C37,#REF!,2,0))</f>
        <v>0</v>
      </c>
      <c r="F37" s="75">
        <f>IF(ISERROR(VLOOKUP(C37,#REF!,3,0)),0,VLOOKUP(C37,#REF!,3,0))</f>
        <v>0</v>
      </c>
      <c r="G37" s="75">
        <f>IF(ISERROR(VLOOKUP(C37,#REF!,4,0)),0,VLOOKUP(C37,#REF!,4,0))</f>
        <v>0</v>
      </c>
      <c r="H37" s="75">
        <f>IF(ISERROR(VLOOKUP(C37,#REF!,5,0)),0,VLOOKUP(C37,#REF!,5,0))</f>
        <v>0</v>
      </c>
      <c r="I37" s="162">
        <f t="shared" si="23"/>
        <v>0</v>
      </c>
      <c r="J37" s="75">
        <f t="shared" si="24"/>
        <v>0</v>
      </c>
      <c r="K37" s="162">
        <f t="shared" si="25"/>
        <v>0</v>
      </c>
      <c r="L37" s="162">
        <f>IF(ISERROR(VLOOKUP(C37,#REF!,6,0)),0,VLOOKUP(C37,#REF!,6,0))</f>
        <v>0</v>
      </c>
      <c r="M37" s="162">
        <f>IF(ISERROR(VLOOKUP(C37,#REF!,7,0)),0,VLOOKUP(C37,#REF!,7,0))</f>
        <v>0</v>
      </c>
      <c r="N37" s="146"/>
      <c r="O37" s="146" t="str">
        <f>IF(ISERROR(VLOOKUP(N37,POA!$A$2:$C$16,3,0)),"",VLOOKUP(N37,POA!$A$2:$C$16,3,0))</f>
        <v/>
      </c>
      <c r="P37" s="78"/>
      <c r="Q37" s="78" t="str">
        <f>IF(ISERROR(VLOOKUP(P37,POA!$A$2:$F$16,4,0)),"",VLOOKUP(P37,POA!$A$2:$F$16,4,0))</f>
        <v/>
      </c>
      <c r="R37" s="80" t="str">
        <f>IF(ISERROR(VLOOKUP(N37,POA!$A$2:$C$16,2,0)),"",VLOOKUP(N37,POA!$A$2:$C$16,2,0))</f>
        <v/>
      </c>
      <c r="S37" s="85"/>
      <c r="T37" s="84" t="str">
        <f>IF(OR(S34=0,N37="",R37=""),"",IF(S34&gt;=(0.4*R37),"HABIL","NO HABIL"))</f>
        <v/>
      </c>
      <c r="U37" s="85"/>
      <c r="V37" s="84" t="str">
        <f>IF(OR(U34=0,N37="",R37=""),"",IF(U34&gt;=(0.5*R37),"HABIL","NO HABIL"))</f>
        <v/>
      </c>
      <c r="W37" s="85"/>
      <c r="X37" s="84" t="str">
        <f>IF(OR(W34=0,N37="",R37=""),"",IF(W34&gt;=$X$9,"HABIL","NO HABIL"))</f>
        <v/>
      </c>
      <c r="Y37" s="112"/>
      <c r="Z37" s="84" t="str">
        <f>IF(OR(Y34=0,N37="",R37=""),"",IF(Y34&lt;=$Z$9,"HABIL","NO HABIL"))</f>
        <v/>
      </c>
      <c r="AA37" s="78">
        <v>0</v>
      </c>
      <c r="AB37" s="78"/>
      <c r="AC37" s="84" t="str">
        <f>IF(OR(AB34=0,N37="",R37=""),"",IF(AB34&gt;=$AC$9,"HABIL","NO HABIL"))</f>
        <v/>
      </c>
      <c r="AD37" s="84" t="str">
        <f t="shared" si="8"/>
        <v/>
      </c>
      <c r="AE37" s="114">
        <f t="shared" si="22"/>
        <v>0</v>
      </c>
      <c r="AF37" s="105" t="str">
        <f t="shared" si="26"/>
        <v>MIPYME</v>
      </c>
      <c r="AG37" s="125"/>
      <c r="AH37" s="84" t="str">
        <f>IF(OR(AG34=0,N37="",R37=""),"",IF(AG34&gt;=$AH$9,"HABIL","NO HABIL"))</f>
        <v/>
      </c>
      <c r="AI37" s="125"/>
      <c r="AJ37" s="84" t="str">
        <f>IF(OR(AI34=0,N37="",R37=""),"",IF(AI34&gt;=$AJ$9,"HABIL","NO HABIL"))</f>
        <v/>
      </c>
      <c r="AK37" s="121" t="str">
        <f t="shared" si="27"/>
        <v/>
      </c>
    </row>
    <row r="38" spans="1:37" ht="18" customHeight="1" x14ac:dyDescent="0.25">
      <c r="A38" s="129"/>
      <c r="B38" s="76" t="str">
        <f t="shared" si="19"/>
        <v/>
      </c>
      <c r="C38" s="95"/>
      <c r="D38" s="170"/>
      <c r="E38" s="75">
        <f>IF(ISERROR(VLOOKUP(C38,#REF!,2,0)),0,VLOOKUP(C38,#REF!,2,0))</f>
        <v>0</v>
      </c>
      <c r="F38" s="75">
        <f>IF(ISERROR(VLOOKUP(C38,#REF!,3,0)),0,VLOOKUP(C38,#REF!,3,0))</f>
        <v>0</v>
      </c>
      <c r="G38" s="75">
        <f>IF(ISERROR(VLOOKUP(C38,#REF!,4,0)),0,VLOOKUP(C38,#REF!,4,0))</f>
        <v>0</v>
      </c>
      <c r="H38" s="75">
        <f>IF(ISERROR(VLOOKUP(C38,#REF!,5,0)),0,VLOOKUP(C38,#REF!,5,0))</f>
        <v>0</v>
      </c>
      <c r="I38" s="162">
        <f t="shared" si="23"/>
        <v>0</v>
      </c>
      <c r="J38" s="75">
        <f t="shared" si="24"/>
        <v>0</v>
      </c>
      <c r="K38" s="162">
        <f t="shared" si="25"/>
        <v>0</v>
      </c>
      <c r="L38" s="162">
        <f>IF(ISERROR(VLOOKUP(C38,#REF!,6,0)),0,VLOOKUP(C38,#REF!,6,0))</f>
        <v>0</v>
      </c>
      <c r="M38" s="162">
        <f>IF(ISERROR(VLOOKUP(C38,#REF!,7,0)),0,VLOOKUP(C38,#REF!,7,0))</f>
        <v>0</v>
      </c>
      <c r="N38" s="146"/>
      <c r="O38" s="146" t="str">
        <f>IF(ISERROR(VLOOKUP(N38,POA!$A$2:$C$16,3,0)),"",VLOOKUP(N38,POA!$A$2:$C$16,3,0))</f>
        <v/>
      </c>
      <c r="P38" s="78"/>
      <c r="Q38" s="78" t="str">
        <f>IF(ISERROR(VLOOKUP(P38,POA!$A$2:$F$16,4,0)),"",VLOOKUP(P38,POA!$A$2:$F$16,4,0))</f>
        <v/>
      </c>
      <c r="R38" s="80" t="str">
        <f>IF(ISERROR(VLOOKUP(N38,POA!$A$2:$C$16,2,0)),"",VLOOKUP(N38,POA!$A$2:$C$16,2,0))</f>
        <v/>
      </c>
      <c r="S38" s="85"/>
      <c r="T38" s="84" t="str">
        <f>IF(OR(S34=0,N38="",R38=""),"",IF(S34&gt;=(0.4*R38),"HABIL","NO HABIL"))</f>
        <v/>
      </c>
      <c r="U38" s="85"/>
      <c r="V38" s="84" t="str">
        <f>IF(OR(U34=0,N38="",R38=""),"",IF(U34&gt;=(0.5*R38),"HABIL","NO HABIL"))</f>
        <v/>
      </c>
      <c r="W38" s="85"/>
      <c r="X38" s="84" t="str">
        <f>IF(OR(W34=0,N38="",R38=""),"",IF(W34&gt;=$X$9,"HABIL","NO HABIL"))</f>
        <v/>
      </c>
      <c r="Y38" s="112"/>
      <c r="Z38" s="84" t="str">
        <f>IF(OR(Y34=0,N38="",R38=""),"",IF(Y34&lt;=$Z$9,"HABIL","NO HABIL"))</f>
        <v/>
      </c>
      <c r="AA38" s="78">
        <v>0</v>
      </c>
      <c r="AB38" s="78"/>
      <c r="AC38" s="84" t="str">
        <f>IF(OR(AB34=0,N38="",R38=""),"",IF(AB34&gt;=$AC$9,"HABIL","NO HABIL"))</f>
        <v/>
      </c>
      <c r="AD38" s="84" t="str">
        <f t="shared" si="8"/>
        <v/>
      </c>
      <c r="AE38" s="114">
        <f t="shared" si="22"/>
        <v>0</v>
      </c>
      <c r="AF38" s="105" t="str">
        <f t="shared" si="26"/>
        <v>MIPYME</v>
      </c>
      <c r="AG38" s="125"/>
      <c r="AH38" s="84" t="str">
        <f>IF(OR(AG34=0,N38="",R38=""),"",IF(AG34&gt;=$AH$9,"HABIL","NO HABIL"))</f>
        <v/>
      </c>
      <c r="AI38" s="125"/>
      <c r="AJ38" s="84" t="str">
        <f>IF(OR(AI34=0,N38="",R38=""),"",IF(AI34&gt;=$AJ$9,"HABIL","NO HABIL"))</f>
        <v/>
      </c>
      <c r="AK38" s="121" t="str">
        <f t="shared" si="27"/>
        <v/>
      </c>
    </row>
    <row r="39" spans="1:37" ht="16.5" x14ac:dyDescent="0.25">
      <c r="B39" s="76" t="str">
        <f t="shared" si="19"/>
        <v/>
      </c>
      <c r="C39" s="95"/>
      <c r="D39" s="170"/>
      <c r="E39" s="75">
        <f>IF(ISERROR(VLOOKUP(C39,#REF!,2,0)),0,VLOOKUP(C39,#REF!,2,0))</f>
        <v>0</v>
      </c>
      <c r="F39" s="75">
        <f>IF(ISERROR(VLOOKUP(C39,#REF!,3,0)),0,VLOOKUP(C39,#REF!,3,0))</f>
        <v>0</v>
      </c>
      <c r="G39" s="75">
        <f>IF(ISERROR(VLOOKUP(C39,#REF!,4,0)),0,VLOOKUP(C39,#REF!,4,0))</f>
        <v>0</v>
      </c>
      <c r="H39" s="75">
        <f>IF(ISERROR(VLOOKUP(C39,#REF!,5,0)),0,VLOOKUP(C39,#REF!,5,0))</f>
        <v>0</v>
      </c>
      <c r="I39" s="162">
        <f t="shared" si="23"/>
        <v>0</v>
      </c>
      <c r="J39" s="75">
        <f t="shared" si="24"/>
        <v>0</v>
      </c>
      <c r="K39" s="162">
        <f t="shared" si="25"/>
        <v>0</v>
      </c>
      <c r="L39" s="162">
        <f>IF(ISERROR(VLOOKUP(C39,#REF!,6,0)),0,VLOOKUP(C39,#REF!,6,0))</f>
        <v>0</v>
      </c>
      <c r="M39" s="162">
        <f>IF(ISERROR(VLOOKUP(C39,#REF!,7,0)),0,VLOOKUP(C39,#REF!,7,0))</f>
        <v>0</v>
      </c>
      <c r="N39" s="146"/>
      <c r="O39" s="146" t="str">
        <f>IF(ISERROR(VLOOKUP(N39,POA!$A$2:$C$16,3,0)),"",VLOOKUP(N39,POA!$A$2:$C$16,3,0))</f>
        <v/>
      </c>
      <c r="P39" s="78"/>
      <c r="Q39" s="78" t="str">
        <f>IF(ISERROR(VLOOKUP(P39,POA!$A$2:$F$16,4,0)),"",VLOOKUP(P39,POA!$A$2:$F$16,4,0))</f>
        <v/>
      </c>
      <c r="R39" s="80" t="str">
        <f>IF(ISERROR(VLOOKUP(N39,POA!$A$2:$C$16,2,0)),"",VLOOKUP(N39,POA!$A$2:$C$16,2,0))</f>
        <v/>
      </c>
      <c r="S39" s="85"/>
      <c r="T39" s="84" t="str">
        <f>IF(OR(S34=0,N39="",R39=""),"",IF(S34&gt;=(0.4*R39),"HABIL","NO HABIL"))</f>
        <v/>
      </c>
      <c r="U39" s="85"/>
      <c r="V39" s="84" t="str">
        <f>IF(OR(U34=0,N39="",R39=""),"",IF(U34&gt;=(0.5*R39),"HABIL","NO HABIL"))</f>
        <v/>
      </c>
      <c r="W39" s="85"/>
      <c r="X39" s="84" t="str">
        <f>IF(OR(W34=0,N39="",R39=""),"",IF(W34&gt;=$X$9,"HABIL","NO HABIL"))</f>
        <v/>
      </c>
      <c r="Y39" s="112"/>
      <c r="Z39" s="84" t="str">
        <f>IF(OR(Y34=0,N39="",R39=""),"",IF(Y34&lt;=$Z$9,"HABIL","NO HABIL"))</f>
        <v/>
      </c>
      <c r="AA39" s="78">
        <v>0</v>
      </c>
      <c r="AB39" s="78"/>
      <c r="AC39" s="84" t="str">
        <f>IF(OR(AB34=0,N39="",R39=""),"",IF(AB34&gt;=$AC$9,"HABIL","NO HABIL"))</f>
        <v/>
      </c>
      <c r="AD39" s="84" t="str">
        <f t="shared" si="8"/>
        <v/>
      </c>
      <c r="AE39" s="114">
        <f t="shared" si="22"/>
        <v>0</v>
      </c>
      <c r="AF39" s="105" t="str">
        <f t="shared" si="26"/>
        <v>MIPYME</v>
      </c>
      <c r="AG39" s="125"/>
      <c r="AH39" s="84" t="str">
        <f>IF(OR(AG34=0,N39="",R39=""),"",IF(AG34&gt;=$AH$9,"HABIL","NO HABIL"))</f>
        <v/>
      </c>
      <c r="AI39" s="125"/>
      <c r="AJ39" s="84" t="str">
        <f>IF(OR(AI34=0,N39="",R39=""),"",IF(AI34&gt;=$AJ$9,"HABIL","NO HABIL"))</f>
        <v/>
      </c>
      <c r="AK39" s="118" t="str">
        <f t="shared" si="27"/>
        <v/>
      </c>
    </row>
    <row r="40" spans="1:37" ht="18" customHeight="1" x14ac:dyDescent="0.25">
      <c r="B40" s="76" t="str">
        <f t="shared" si="19"/>
        <v/>
      </c>
      <c r="C40" s="95"/>
      <c r="D40" s="170"/>
      <c r="E40" s="75">
        <f>IF(ISERROR(VLOOKUP(C40,#REF!,2,0)),0,VLOOKUP(C40,#REF!,2,0))</f>
        <v>0</v>
      </c>
      <c r="F40" s="75">
        <f>IF(ISERROR(VLOOKUP(C40,#REF!,3,0)),0,VLOOKUP(C40,#REF!,3,0))</f>
        <v>0</v>
      </c>
      <c r="G40" s="75">
        <f>IF(ISERROR(VLOOKUP(C40,#REF!,4,0)),0,VLOOKUP(C40,#REF!,4,0))</f>
        <v>0</v>
      </c>
      <c r="H40" s="75">
        <f>IF(ISERROR(VLOOKUP(C40,#REF!,5,0)),0,VLOOKUP(C40,#REF!,5,0))</f>
        <v>0</v>
      </c>
      <c r="I40" s="162">
        <f t="shared" si="23"/>
        <v>0</v>
      </c>
      <c r="J40" s="75">
        <f t="shared" si="24"/>
        <v>0</v>
      </c>
      <c r="K40" s="162">
        <f t="shared" si="25"/>
        <v>0</v>
      </c>
      <c r="L40" s="162">
        <f>IF(ISERROR(VLOOKUP(C40,#REF!,6,0)),0,VLOOKUP(C40,#REF!,6,0))</f>
        <v>0</v>
      </c>
      <c r="M40" s="162">
        <f>IF(ISERROR(VLOOKUP(C40,#REF!,7,0)),0,VLOOKUP(C40,#REF!,7,0))</f>
        <v>0</v>
      </c>
      <c r="N40" s="146"/>
      <c r="O40" s="146" t="str">
        <f>IF(ISERROR(VLOOKUP(N40,POA!$A$2:$C$16,3,0)),"",VLOOKUP(N40,POA!$A$2:$C$16,3,0))</f>
        <v/>
      </c>
      <c r="P40" s="78"/>
      <c r="Q40" s="78" t="str">
        <f>IF(ISERROR(VLOOKUP(P40,POA!$A$2:$F$16,4,0)),"",VLOOKUP(P40,POA!$A$2:$F$16,4,0))</f>
        <v/>
      </c>
      <c r="R40" s="80" t="str">
        <f>IF(ISERROR(VLOOKUP(N40,POA!$A$2:$C$16,2,0)),"",VLOOKUP(N40,POA!$A$2:$C$16,2,0))</f>
        <v/>
      </c>
      <c r="S40" s="85"/>
      <c r="T40" s="84" t="str">
        <f>IF(OR(S34=0,N40="",R40=""),"",IF(S34&gt;=(0.4*R40),"HABIL","NO HABIL"))</f>
        <v/>
      </c>
      <c r="U40" s="85"/>
      <c r="V40" s="84" t="str">
        <f>IF(OR(U34=0,N40="",R40=""),"",IF(U34&gt;=(0.5*R40),"HABIL","NO HABIL"))</f>
        <v/>
      </c>
      <c r="W40" s="85"/>
      <c r="X40" s="84" t="str">
        <f>IF(OR(W34=0,N40="",R40=""),"",IF(W34&gt;=$X$9,"HABIL","NO HABIL"))</f>
        <v/>
      </c>
      <c r="Y40" s="112"/>
      <c r="Z40" s="84" t="str">
        <f>IF(OR(Y34=0,N40="",R40=""),"",IF(Y34&lt;=$Z$9,"HABIL","NO HABIL"))</f>
        <v/>
      </c>
      <c r="AA40" s="78">
        <v>0</v>
      </c>
      <c r="AB40" s="78"/>
      <c r="AC40" s="84" t="str">
        <f>IF(OR(AB34=0,N40="",R40=""),"",IF(AB34&gt;=$AC$9,"HABIL","NO HABIL"))</f>
        <v/>
      </c>
      <c r="AD40" s="84" t="str">
        <f t="shared" si="8"/>
        <v/>
      </c>
      <c r="AE40" s="114">
        <f t="shared" si="22"/>
        <v>0</v>
      </c>
      <c r="AF40" s="105" t="str">
        <f t="shared" si="26"/>
        <v>MIPYME</v>
      </c>
      <c r="AG40" s="125"/>
      <c r="AH40" s="84" t="str">
        <f>IF(OR(AG34=0,N40="",R40=""),"",IF(AG34&gt;=$AH$9,"HABIL","NO HABIL"))</f>
        <v/>
      </c>
      <c r="AI40" s="125"/>
      <c r="AJ40" s="84" t="str">
        <f>IF(OR(AI34=0,N40="",R40=""),"",IF(AI34&gt;=$AJ$9,"HABIL","NO HABIL"))</f>
        <v/>
      </c>
      <c r="AK40" s="121" t="str">
        <f t="shared" si="27"/>
        <v/>
      </c>
    </row>
    <row r="41" spans="1:37" ht="18" customHeight="1" x14ac:dyDescent="0.25">
      <c r="B41" s="76" t="str">
        <f>IF(C41="","",B40+0.1)</f>
        <v/>
      </c>
      <c r="C41" s="95"/>
      <c r="D41" s="170"/>
      <c r="E41" s="75">
        <f>IF(ISERROR(VLOOKUP(C41,#REF!,2,0)),0,VLOOKUP(C41,#REF!,2,0))</f>
        <v>0</v>
      </c>
      <c r="F41" s="75">
        <f>IF(ISERROR(VLOOKUP(C41,#REF!,3,0)),0,VLOOKUP(C41,#REF!,3,0))</f>
        <v>0</v>
      </c>
      <c r="G41" s="75">
        <f>IF(ISERROR(VLOOKUP(C41,#REF!,4,0)),0,VLOOKUP(C41,#REF!,4,0))</f>
        <v>0</v>
      </c>
      <c r="H41" s="75">
        <f>IF(ISERROR(VLOOKUP(C41,#REF!,5,0)),0,VLOOKUP(C41,#REF!,5,0))</f>
        <v>0</v>
      </c>
      <c r="I41" s="162">
        <f t="shared" si="23"/>
        <v>0</v>
      </c>
      <c r="J41" s="75">
        <f t="shared" si="24"/>
        <v>0</v>
      </c>
      <c r="K41" s="162">
        <f t="shared" si="25"/>
        <v>0</v>
      </c>
      <c r="L41" s="162">
        <f>IF(ISERROR(VLOOKUP(C41,#REF!,6,0)),0,VLOOKUP(C41,#REF!,6,0))</f>
        <v>0</v>
      </c>
      <c r="M41" s="162">
        <f>IF(ISERROR(VLOOKUP(C41,#REF!,7,0)),0,VLOOKUP(C41,#REF!,7,0))</f>
        <v>0</v>
      </c>
      <c r="N41" s="146"/>
      <c r="O41" s="146" t="str">
        <f>IF(ISERROR(VLOOKUP(N41,POA!$A$2:$C$16,3,0)),"",VLOOKUP(N41,POA!$A$2:$C$16,3,0))</f>
        <v/>
      </c>
      <c r="P41" s="78"/>
      <c r="Q41" s="78" t="str">
        <f>IF(ISERROR(VLOOKUP(P41,POA!$A$2:$F$16,4,0)),"",VLOOKUP(P41,POA!$A$2:$F$16,4,0))</f>
        <v/>
      </c>
      <c r="R41" s="80" t="str">
        <f>IF(ISERROR(VLOOKUP(N41,POA!$A$2:$C$16,2,0)),"",VLOOKUP(N41,POA!$A$2:$C$16,2,0))</f>
        <v/>
      </c>
      <c r="S41" s="85"/>
      <c r="T41" s="84" t="str">
        <f>IF(OR(S34=0,N41="",R41=""),"",IF(S34&gt;=(0.4*R41),"HABIL","NO HABIL"))</f>
        <v/>
      </c>
      <c r="U41" s="85"/>
      <c r="V41" s="84" t="str">
        <f>IF(OR(U34=0,N41="",R41=""),"",IF(U34&gt;=(0.5*R41),"HABIL","NO HABIL"))</f>
        <v/>
      </c>
      <c r="W41" s="85"/>
      <c r="X41" s="84" t="str">
        <f>IF(OR(W34=0,N41="",R41=""),"",IF(W34&gt;=$X$9,"HABIL","NO HABIL"))</f>
        <v/>
      </c>
      <c r="Y41" s="112"/>
      <c r="Z41" s="84" t="str">
        <f>IF(OR(Y34=0,N41="",R41=""),"",IF(Y34&lt;=$Z$9,"HABIL","NO HABIL"))</f>
        <v/>
      </c>
      <c r="AA41" s="78">
        <v>0</v>
      </c>
      <c r="AB41" s="78"/>
      <c r="AC41" s="84" t="str">
        <f>IF(OR(AB34=0,N41="",R41=""),"",IF(AB34&gt;=$AC$9,"HABIL","NO HABIL"))</f>
        <v/>
      </c>
      <c r="AD41" s="84" t="str">
        <f t="shared" si="8"/>
        <v/>
      </c>
      <c r="AE41" s="114">
        <f t="shared" si="22"/>
        <v>0</v>
      </c>
      <c r="AF41" s="105" t="str">
        <f t="shared" si="26"/>
        <v>MIPYME</v>
      </c>
      <c r="AG41" s="125"/>
      <c r="AH41" s="84" t="str">
        <f>IF(OR(AG34=0,N41="",R41=""),"",IF(AG34&gt;=$AH$9,"HABIL","NO HABIL"))</f>
        <v/>
      </c>
      <c r="AI41" s="125"/>
      <c r="AJ41" s="84" t="str">
        <f>IF(OR(AI34=0,N41="",R41=""),"",IF(AI34&gt;=$AJ$9,"HABIL","NO HABIL"))</f>
        <v/>
      </c>
      <c r="AK41" s="121" t="str">
        <f t="shared" si="27"/>
        <v/>
      </c>
    </row>
    <row r="42" spans="1:37" ht="18" customHeight="1" x14ac:dyDescent="0.25">
      <c r="B42" s="76" t="str">
        <f>IF(C42="","",B41+0.1)</f>
        <v/>
      </c>
      <c r="C42" s="95"/>
      <c r="D42" s="170"/>
      <c r="E42" s="75">
        <f>IF(ISERROR(VLOOKUP(C42,#REF!,2,0)),0,VLOOKUP(C42,#REF!,2,0))</f>
        <v>0</v>
      </c>
      <c r="F42" s="75">
        <f>IF(ISERROR(VLOOKUP(C42,#REF!,3,0)),0,VLOOKUP(C42,#REF!,3,0))</f>
        <v>0</v>
      </c>
      <c r="G42" s="75">
        <f>IF(ISERROR(VLOOKUP(C42,#REF!,4,0)),0,VLOOKUP(C42,#REF!,4,0))</f>
        <v>0</v>
      </c>
      <c r="H42" s="75">
        <f>IF(ISERROR(VLOOKUP(C42,#REF!,5,0)),0,VLOOKUP(C42,#REF!,5,0))</f>
        <v>0</v>
      </c>
      <c r="I42" s="162">
        <f t="shared" si="23"/>
        <v>0</v>
      </c>
      <c r="J42" s="75">
        <f t="shared" si="24"/>
        <v>0</v>
      </c>
      <c r="K42" s="162">
        <f t="shared" si="25"/>
        <v>0</v>
      </c>
      <c r="L42" s="162">
        <f>IF(ISERROR(VLOOKUP(C42,#REF!,6,0)),0,VLOOKUP(C42,#REF!,6,0))</f>
        <v>0</v>
      </c>
      <c r="M42" s="162">
        <f>IF(ISERROR(VLOOKUP(C42,#REF!,7,0)),0,VLOOKUP(C42,#REF!,7,0))</f>
        <v>0</v>
      </c>
      <c r="N42" s="146"/>
      <c r="O42" s="146" t="str">
        <f>IF(ISERROR(VLOOKUP(N42,POA!$A$2:$C$16,3,0)),"",VLOOKUP(N42,POA!$A$2:$C$16,3,0))</f>
        <v/>
      </c>
      <c r="P42" s="78"/>
      <c r="Q42" s="78" t="str">
        <f>IF(ISERROR(VLOOKUP(P42,POA!$A$2:$F$16,4,0)),"",VLOOKUP(P42,POA!$A$2:$F$16,4,0))</f>
        <v/>
      </c>
      <c r="R42" s="80" t="str">
        <f>IF(ISERROR(VLOOKUP(N42,POA!$A$2:$C$16,2,0)),"",VLOOKUP(N42,POA!$A$2:$C$16,2,0))</f>
        <v/>
      </c>
      <c r="S42" s="85"/>
      <c r="T42" s="84" t="str">
        <f>IF(OR(S34=0,N42="",R42=""),"",IF(S34&gt;=(0.4*R42),"HABIL","NO HABIL"))</f>
        <v/>
      </c>
      <c r="U42" s="85"/>
      <c r="V42" s="84" t="str">
        <f>IF(OR(U34=0,N42="",R42=""),"",IF(U34&gt;=(0.5*R42),"HABIL","NO HABIL"))</f>
        <v/>
      </c>
      <c r="W42" s="85"/>
      <c r="X42" s="84" t="str">
        <f>IF(OR(W34=0,N42="",R42=""),"",IF(W34&gt;=$X$9,"HABIL","NO HABIL"))</f>
        <v/>
      </c>
      <c r="Y42" s="112"/>
      <c r="Z42" s="84" t="str">
        <f>IF(OR(Y34=0,N42="",R42=""),"",IF(Y34&lt;=$Z$9,"HABIL","NO HABIL"))</f>
        <v/>
      </c>
      <c r="AA42" s="78">
        <v>0</v>
      </c>
      <c r="AB42" s="78"/>
      <c r="AC42" s="84" t="str">
        <f>IF(OR(AB34=0,N42="",R42=""),"",IF(AB34&gt;=$AC$9,"HABIL","NO HABIL"))</f>
        <v/>
      </c>
      <c r="AD42" s="84" t="str">
        <f t="shared" si="8"/>
        <v/>
      </c>
      <c r="AE42" s="114">
        <f t="shared" si="22"/>
        <v>0</v>
      </c>
      <c r="AF42" s="105" t="str">
        <f t="shared" si="26"/>
        <v>MIPYME</v>
      </c>
      <c r="AG42" s="125"/>
      <c r="AH42" s="84" t="str">
        <f>IF(OR(AG34=0,N42="",R42=""),"",IF(AG34&gt;=$AH$9,"HABIL","NO HABIL"))</f>
        <v/>
      </c>
      <c r="AI42" s="125"/>
      <c r="AJ42" s="84" t="str">
        <f>IF(OR(AI34=0,N42="",R42=""),"",IF(AI34&gt;=$AJ$9,"HABIL","NO HABIL"))</f>
        <v/>
      </c>
      <c r="AK42" s="118" t="str">
        <f t="shared" si="27"/>
        <v/>
      </c>
    </row>
    <row r="43" spans="1:37" ht="18" customHeight="1" x14ac:dyDescent="0.25">
      <c r="B43" s="76" t="str">
        <f>IF(C43="","",B42+0.1)</f>
        <v/>
      </c>
      <c r="C43" s="95"/>
      <c r="D43" s="170"/>
      <c r="E43" s="75">
        <f>IF(ISERROR(VLOOKUP(C43,#REF!,2,0)),0,VLOOKUP(C43,#REF!,2,0))</f>
        <v>0</v>
      </c>
      <c r="F43" s="75">
        <f>IF(ISERROR(VLOOKUP(C43,#REF!,3,0)),0,VLOOKUP(C43,#REF!,3,0))</f>
        <v>0</v>
      </c>
      <c r="G43" s="75">
        <f>IF(ISERROR(VLOOKUP(C43,#REF!,4,0)),0,VLOOKUP(C43,#REF!,4,0))</f>
        <v>0</v>
      </c>
      <c r="H43" s="75">
        <f>IF(ISERROR(VLOOKUP(C43,#REF!,5,0)),0,VLOOKUP(C43,#REF!,5,0))</f>
        <v>0</v>
      </c>
      <c r="I43" s="162">
        <f t="shared" si="23"/>
        <v>0</v>
      </c>
      <c r="J43" s="75">
        <f t="shared" si="24"/>
        <v>0</v>
      </c>
      <c r="K43" s="162">
        <f t="shared" si="25"/>
        <v>0</v>
      </c>
      <c r="L43" s="162">
        <f>IF(ISERROR(VLOOKUP(C43,#REF!,6,0)),0,VLOOKUP(C43,#REF!,6,0))</f>
        <v>0</v>
      </c>
      <c r="M43" s="162">
        <f>IF(ISERROR(VLOOKUP(C43,#REF!,7,0)),0,VLOOKUP(C43,#REF!,7,0))</f>
        <v>0</v>
      </c>
      <c r="N43" s="146"/>
      <c r="O43" s="146" t="str">
        <f>IF(ISERROR(VLOOKUP(N43,POA!$A$2:$C$16,3,0)),"",VLOOKUP(N43,POA!$A$2:$C$16,3,0))</f>
        <v/>
      </c>
      <c r="P43" s="78"/>
      <c r="Q43" s="78" t="str">
        <f>IF(ISERROR(VLOOKUP(P43,POA!$A$2:$F$16,4,0)),"",VLOOKUP(P43,POA!$A$2:$F$16,4,0))</f>
        <v/>
      </c>
      <c r="R43" s="80" t="str">
        <f>IF(ISERROR(VLOOKUP(N43,POA!$A$2:$C$16,2,0)),"",VLOOKUP(N43,POA!$A$2:$C$16,2,0))</f>
        <v/>
      </c>
      <c r="S43" s="85"/>
      <c r="T43" s="84" t="str">
        <f>IF(OR(S34=0,N43="",R43=""),"",IF(S34&gt;=(0.4*R43),"HABIL","NO HABIL"))</f>
        <v/>
      </c>
      <c r="U43" s="85"/>
      <c r="V43" s="84" t="str">
        <f>IF(OR(U34=0,N43="",R43=""),"",IF(U34&gt;=(0.5*R43),"HABIL","NO HABIL"))</f>
        <v/>
      </c>
      <c r="W43" s="85"/>
      <c r="X43" s="84" t="str">
        <f>IF(OR(W34=0,N43="",R43=""),"",IF(W34&gt;=$X$9,"HABIL","NO HABIL"))</f>
        <v/>
      </c>
      <c r="Y43" s="112"/>
      <c r="Z43" s="84" t="str">
        <f>IF(OR(Y34=0,N43="",R43=""),"",IF(Y34&lt;=$Z$9,"HABIL","NO HABIL"))</f>
        <v/>
      </c>
      <c r="AA43" s="78">
        <v>0</v>
      </c>
      <c r="AB43" s="78"/>
      <c r="AC43" s="84" t="str">
        <f>IF(OR(AB34=0,N43="",R43=""),"",IF(AB34&gt;=$AC$9,"HABIL","NO HABIL"))</f>
        <v/>
      </c>
      <c r="AD43" s="84" t="str">
        <f t="shared" si="8"/>
        <v/>
      </c>
      <c r="AE43" s="114">
        <f t="shared" si="22"/>
        <v>0</v>
      </c>
      <c r="AF43" s="105" t="str">
        <f t="shared" si="26"/>
        <v>MIPYME</v>
      </c>
      <c r="AG43" s="125"/>
      <c r="AH43" s="84" t="str">
        <f>IF(OR(AG34=0,N43="",R43=""),"",IF(AG34&gt;=$AH$9,"HABIL","NO HABIL"))</f>
        <v/>
      </c>
      <c r="AI43" s="125"/>
      <c r="AJ43" s="84" t="str">
        <f>IF(OR(AI34=0,N43="",R43=""),"",IF(AI34&gt;=$AJ$9,"HABIL","NO HABIL"))</f>
        <v/>
      </c>
      <c r="AK43" s="118" t="str">
        <f t="shared" si="27"/>
        <v/>
      </c>
    </row>
    <row r="44" spans="1:37" ht="18" customHeight="1" thickBot="1" x14ac:dyDescent="0.3">
      <c r="B44" s="93" t="str">
        <f>IF(C44="","",B43+0.1)</f>
        <v/>
      </c>
      <c r="C44" s="96"/>
      <c r="D44" s="96"/>
      <c r="E44" s="79">
        <f>IF(ISERROR(VLOOKUP(C44,#REF!,2,0)),0,VLOOKUP(C44,#REF!,2,0))</f>
        <v>0</v>
      </c>
      <c r="F44" s="79">
        <f>IF(ISERROR(VLOOKUP(C44,#REF!,3,0)),0,VLOOKUP(C44,#REF!,3,0))</f>
        <v>0</v>
      </c>
      <c r="G44" s="79">
        <f>IF(ISERROR(VLOOKUP(C44,#REF!,4,0)),0,VLOOKUP(C44,#REF!,4,0))</f>
        <v>0</v>
      </c>
      <c r="H44" s="79">
        <f>IF(ISERROR(VLOOKUP(C44,#REF!,5,0)),0,VLOOKUP(C44,#REF!,5,0))</f>
        <v>0</v>
      </c>
      <c r="I44" s="79">
        <f t="shared" si="23"/>
        <v>0</v>
      </c>
      <c r="J44" s="79">
        <f t="shared" si="24"/>
        <v>0</v>
      </c>
      <c r="K44" s="79">
        <f t="shared" si="25"/>
        <v>0</v>
      </c>
      <c r="L44" s="79">
        <f>IF(ISERROR(VLOOKUP(C44,#REF!,6,0)),0,VLOOKUP(C44,#REF!,6,0))</f>
        <v>0</v>
      </c>
      <c r="M44" s="79">
        <f>IF(ISERROR(VLOOKUP(C44,#REF!,7,0)),0,VLOOKUP(C44,#REF!,7,0))</f>
        <v>0</v>
      </c>
      <c r="N44" s="147"/>
      <c r="O44" s="147" t="str">
        <f>IF(ISERROR(VLOOKUP(N44,POA!$A$2:$C$16,3,0)),"",VLOOKUP(N44,POA!$A$2:$C$16,3,0))</f>
        <v/>
      </c>
      <c r="P44" s="90"/>
      <c r="Q44" s="90" t="str">
        <f>IF(ISERROR(VLOOKUP(P44,POA!$A$2:$F$16,4,0)),"",VLOOKUP(P44,POA!$A$2:$F$16,4,0))</f>
        <v/>
      </c>
      <c r="R44" s="83" t="str">
        <f>IF(ISERROR(VLOOKUP(N44,POA!$A$2:$C$16,2,0)),"",VLOOKUP(N44,POA!$A$2:$C$16,2,0))</f>
        <v/>
      </c>
      <c r="S44" s="92"/>
      <c r="T44" s="91" t="str">
        <f>IF(OR(S34=0,N44="",R44=""),"",IF(S34&gt;=(0.4*R44),"HABIL","NO HABIL"))</f>
        <v/>
      </c>
      <c r="U44" s="92"/>
      <c r="V44" s="91" t="str">
        <f>IF(OR(U34=0,N44="",R44=""),"",IF(U34&gt;=(0.5*R44),"HABIL","NO HABIL"))</f>
        <v/>
      </c>
      <c r="W44" s="92"/>
      <c r="X44" s="91" t="str">
        <f>IF(OR(W34=0,N44="",R44=""),"",IF(W34&gt;=$X$9,"HABIL","NO HABIL"))</f>
        <v/>
      </c>
      <c r="Y44" s="113"/>
      <c r="Z44" s="91" t="str">
        <f>IF(OR(Y34=0,N44="",R44=""),"",IF(Y34&lt;=$Z$9,"HABIL","NO HABIL"))</f>
        <v/>
      </c>
      <c r="AA44" s="90">
        <v>0</v>
      </c>
      <c r="AB44" s="90"/>
      <c r="AC44" s="91" t="str">
        <f>IF(OR(AB34=0,N44="",R44=""),"",IF(AB34&gt;=$AC$9,"HABIL","NO HABIL"))</f>
        <v/>
      </c>
      <c r="AD44" s="91" t="str">
        <f t="shared" si="8"/>
        <v/>
      </c>
      <c r="AE44" s="116">
        <f t="shared" si="22"/>
        <v>0</v>
      </c>
      <c r="AF44" s="106" t="str">
        <f t="shared" si="26"/>
        <v>MIPYME</v>
      </c>
      <c r="AG44" s="126"/>
      <c r="AH44" s="91" t="str">
        <f>IF(OR(AG34=0,N44="",R44=""),"",IF(AG34&gt;=$AH$9,"HABIL","NO HABIL"))</f>
        <v/>
      </c>
      <c r="AI44" s="126"/>
      <c r="AJ44" s="91" t="str">
        <f>IF(OR(AI34=0,N44="",R44=""),"",IF(AI34&gt;=$AJ$9,"HABIL","NO HABIL"))</f>
        <v/>
      </c>
      <c r="AK44" s="119" t="str">
        <f t="shared" si="27"/>
        <v/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S7:T7"/>
    <mergeCell ref="S8:T8"/>
    <mergeCell ref="U7:V7"/>
    <mergeCell ref="U8:V8"/>
    <mergeCell ref="AI7:AJ7"/>
    <mergeCell ref="AI8:AJ8"/>
    <mergeCell ref="AK8:AK10"/>
    <mergeCell ref="AB7:AC7"/>
    <mergeCell ref="AB8:AC8"/>
    <mergeCell ref="AG7:AH7"/>
    <mergeCell ref="AG8:AH8"/>
    <mergeCell ref="AE7:AF7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B1:AD1"/>
    <mergeCell ref="B4:AK4"/>
    <mergeCell ref="B3:AK3"/>
    <mergeCell ref="B2:AK2"/>
    <mergeCell ref="R8:R10"/>
    <mergeCell ref="O8:O10"/>
    <mergeCell ref="Q8:Q10"/>
    <mergeCell ref="N8:N10"/>
    <mergeCell ref="C8:C10"/>
    <mergeCell ref="J8:J10"/>
    <mergeCell ref="E8:E10"/>
    <mergeCell ref="B7:D7"/>
    <mergeCell ref="W7:X7"/>
    <mergeCell ref="Y7:Z7"/>
    <mergeCell ref="E7:J7"/>
    <mergeCell ref="B5:AK5"/>
  </mergeCells>
  <phoneticPr fontId="0" type="noConversion"/>
  <conditionalFormatting sqref="AD7:AD10 AE11 AE7:AE9 AF8:AF9 AE10:AF10 AE12:AF22 AK7:AK11 AG11:AJ11 AA12:AC22 AL1:JA11 AE1:AK1 J15:K22 W12:W22 C12 N12:R22 C15:C22">
    <cfRule type="cellIs" dxfId="78" priority="8060" stopIfTrue="1" operator="equal">
      <formula>"NO ADMISIBLE"</formula>
    </cfRule>
  </conditionalFormatting>
  <conditionalFormatting sqref="AB12 AD12:AD22 X12:Z22">
    <cfRule type="cellIs" dxfId="77" priority="8061" stopIfTrue="1" operator="equal">
      <formula>"NO ADMISIBLE"</formula>
    </cfRule>
    <cfRule type="cellIs" dxfId="76" priority="8062" stopIfTrue="1" operator="equal">
      <formula>"ADMISIBLE"</formula>
    </cfRule>
  </conditionalFormatting>
  <conditionalFormatting sqref="AC12:AC22">
    <cfRule type="cellIs" dxfId="75" priority="6929" stopIfTrue="1" operator="equal">
      <formula>"NO ADMISIBLE"</formula>
    </cfRule>
    <cfRule type="cellIs" dxfId="74" priority="6930" stopIfTrue="1" operator="equal">
      <formula>"ADMISIBLE"</formula>
    </cfRule>
  </conditionalFormatting>
  <conditionalFormatting sqref="AG12:AH22">
    <cfRule type="cellIs" dxfId="73" priority="6928" stopIfTrue="1" operator="equal">
      <formula>"NO ADMISIBLE"</formula>
    </cfRule>
  </conditionalFormatting>
  <conditionalFormatting sqref="AG12">
    <cfRule type="cellIs" dxfId="72" priority="6926" stopIfTrue="1" operator="equal">
      <formula>"NO ADMISIBLE"</formula>
    </cfRule>
    <cfRule type="cellIs" dxfId="71" priority="6927" stopIfTrue="1" operator="equal">
      <formula>"ADMISIBLE"</formula>
    </cfRule>
  </conditionalFormatting>
  <conditionalFormatting sqref="AH12:AH22">
    <cfRule type="cellIs" dxfId="70" priority="6924" stopIfTrue="1" operator="equal">
      <formula>"NO ADMISIBLE"</formula>
    </cfRule>
    <cfRule type="cellIs" dxfId="69" priority="6925" stopIfTrue="1" operator="equal">
      <formula>"ADMISIBLE"</formula>
    </cfRule>
  </conditionalFormatting>
  <conditionalFormatting sqref="AI12:AJ22">
    <cfRule type="cellIs" dxfId="68" priority="6923" stopIfTrue="1" operator="equal">
      <formula>"NO ADMISIBLE"</formula>
    </cfRule>
  </conditionalFormatting>
  <conditionalFormatting sqref="AI12">
    <cfRule type="cellIs" dxfId="67" priority="6921" stopIfTrue="1" operator="equal">
      <formula>"NO ADMISIBLE"</formula>
    </cfRule>
    <cfRule type="cellIs" dxfId="66" priority="6922" stopIfTrue="1" operator="equal">
      <formula>"ADMISIBLE"</formula>
    </cfRule>
  </conditionalFormatting>
  <conditionalFormatting sqref="AJ12:AJ22">
    <cfRule type="cellIs" dxfId="65" priority="6919" stopIfTrue="1" operator="equal">
      <formula>"NO ADMISIBLE"</formula>
    </cfRule>
    <cfRule type="cellIs" dxfId="64" priority="6920" stopIfTrue="1" operator="equal">
      <formula>"ADMISIBLE"</formula>
    </cfRule>
  </conditionalFormatting>
  <conditionalFormatting sqref="AK12:AK22">
    <cfRule type="cellIs" dxfId="63" priority="6917" stopIfTrue="1" operator="equal">
      <formula>"NO ADMISIBLE"</formula>
    </cfRule>
    <cfRule type="cellIs" dxfId="62" priority="6918" stopIfTrue="1" operator="equal">
      <formula>"ADMISIBLE"</formula>
    </cfRule>
  </conditionalFormatting>
  <conditionalFormatting sqref="S12:S22">
    <cfRule type="cellIs" dxfId="61" priority="6914" stopIfTrue="1" operator="equal">
      <formula>"NO ADMISIBLE"</formula>
    </cfRule>
  </conditionalFormatting>
  <conditionalFormatting sqref="T12:T22">
    <cfRule type="cellIs" dxfId="60" priority="6915" stopIfTrue="1" operator="equal">
      <formula>"NO ADMISIBLE"</formula>
    </cfRule>
    <cfRule type="cellIs" dxfId="59" priority="6916" stopIfTrue="1" operator="equal">
      <formula>"ADMISIBLE"</formula>
    </cfRule>
  </conditionalFormatting>
  <conditionalFormatting sqref="U12:U22">
    <cfRule type="cellIs" dxfId="58" priority="6911" stopIfTrue="1" operator="equal">
      <formula>"NO ADMISIBLE"</formula>
    </cfRule>
  </conditionalFormatting>
  <conditionalFormatting sqref="V12:V22">
    <cfRule type="cellIs" dxfId="57" priority="6912" stopIfTrue="1" operator="equal">
      <formula>"NO ADMISIBLE"</formula>
    </cfRule>
    <cfRule type="cellIs" dxfId="56" priority="6913" stopIfTrue="1" operator="equal">
      <formula>"ADMISIBLE"</formula>
    </cfRule>
  </conditionalFormatting>
  <conditionalFormatting sqref="D12 D15:D22">
    <cfRule type="cellIs" dxfId="55" priority="5069" stopIfTrue="1" operator="equal">
      <formula>"NO ADMISIBLE"</formula>
    </cfRule>
  </conditionalFormatting>
  <conditionalFormatting sqref="AE23:AF33 AA23:AC33 J26:K33 W23:W33 C23:C33 N23:R33">
    <cfRule type="cellIs" dxfId="54" priority="163" stopIfTrue="1" operator="equal">
      <formula>"NO ADMISIBLE"</formula>
    </cfRule>
  </conditionalFormatting>
  <conditionalFormatting sqref="AB23 AD23:AD33 X23:Z33">
    <cfRule type="cellIs" dxfId="53" priority="164" stopIfTrue="1" operator="equal">
      <formula>"NO ADMISIBLE"</formula>
    </cfRule>
    <cfRule type="cellIs" dxfId="52" priority="165" stopIfTrue="1" operator="equal">
      <formula>"ADMISIBLE"</formula>
    </cfRule>
  </conditionalFormatting>
  <conditionalFormatting sqref="AC23:AC33">
    <cfRule type="cellIs" dxfId="51" priority="161" stopIfTrue="1" operator="equal">
      <formula>"NO ADMISIBLE"</formula>
    </cfRule>
    <cfRule type="cellIs" dxfId="50" priority="162" stopIfTrue="1" operator="equal">
      <formula>"ADMISIBLE"</formula>
    </cfRule>
  </conditionalFormatting>
  <conditionalFormatting sqref="AG23:AH33">
    <cfRule type="cellIs" dxfId="49" priority="160" stopIfTrue="1" operator="equal">
      <formula>"NO ADMISIBLE"</formula>
    </cfRule>
  </conditionalFormatting>
  <conditionalFormatting sqref="AG23">
    <cfRule type="cellIs" dxfId="48" priority="158" stopIfTrue="1" operator="equal">
      <formula>"NO ADMISIBLE"</formula>
    </cfRule>
    <cfRule type="cellIs" dxfId="47" priority="159" stopIfTrue="1" operator="equal">
      <formula>"ADMISIBLE"</formula>
    </cfRule>
  </conditionalFormatting>
  <conditionalFormatting sqref="AH23:AH33">
    <cfRule type="cellIs" dxfId="46" priority="156" stopIfTrue="1" operator="equal">
      <formula>"NO ADMISIBLE"</formula>
    </cfRule>
    <cfRule type="cellIs" dxfId="45" priority="157" stopIfTrue="1" operator="equal">
      <formula>"ADMISIBLE"</formula>
    </cfRule>
  </conditionalFormatting>
  <conditionalFormatting sqref="AI23:AJ33">
    <cfRule type="cellIs" dxfId="44" priority="155" stopIfTrue="1" operator="equal">
      <formula>"NO ADMISIBLE"</formula>
    </cfRule>
  </conditionalFormatting>
  <conditionalFormatting sqref="AI23">
    <cfRule type="cellIs" dxfId="43" priority="153" stopIfTrue="1" operator="equal">
      <formula>"NO ADMISIBLE"</formula>
    </cfRule>
    <cfRule type="cellIs" dxfId="42" priority="154" stopIfTrue="1" operator="equal">
      <formula>"ADMISIBLE"</formula>
    </cfRule>
  </conditionalFormatting>
  <conditionalFormatting sqref="AJ23:AJ33">
    <cfRule type="cellIs" dxfId="41" priority="151" stopIfTrue="1" operator="equal">
      <formula>"NO ADMISIBLE"</formula>
    </cfRule>
    <cfRule type="cellIs" dxfId="40" priority="152" stopIfTrue="1" operator="equal">
      <formula>"ADMISIBLE"</formula>
    </cfRule>
  </conditionalFormatting>
  <conditionalFormatting sqref="AK23:AK33">
    <cfRule type="cellIs" dxfId="39" priority="149" stopIfTrue="1" operator="equal">
      <formula>"NO ADMISIBLE"</formula>
    </cfRule>
    <cfRule type="cellIs" dxfId="38" priority="150" stopIfTrue="1" operator="equal">
      <formula>"ADMISIBLE"</formula>
    </cfRule>
  </conditionalFormatting>
  <conditionalFormatting sqref="S23:S33">
    <cfRule type="cellIs" dxfId="37" priority="146" stopIfTrue="1" operator="equal">
      <formula>"NO ADMISIBLE"</formula>
    </cfRule>
  </conditionalFormatting>
  <conditionalFormatting sqref="T23:T33">
    <cfRule type="cellIs" dxfId="36" priority="147" stopIfTrue="1" operator="equal">
      <formula>"NO ADMISIBLE"</formula>
    </cfRule>
    <cfRule type="cellIs" dxfId="35" priority="148" stopIfTrue="1" operator="equal">
      <formula>"ADMISIBLE"</formula>
    </cfRule>
  </conditionalFormatting>
  <conditionalFormatting sqref="U23:U33">
    <cfRule type="cellIs" dxfId="34" priority="143" stopIfTrue="1" operator="equal">
      <formula>"NO ADMISIBLE"</formula>
    </cfRule>
  </conditionalFormatting>
  <conditionalFormatting sqref="V23:V33">
    <cfRule type="cellIs" dxfId="33" priority="144" stopIfTrue="1" operator="equal">
      <formula>"NO ADMISIBLE"</formula>
    </cfRule>
    <cfRule type="cellIs" dxfId="32" priority="145" stopIfTrue="1" operator="equal">
      <formula>"ADMISIBLE"</formula>
    </cfRule>
  </conditionalFormatting>
  <conditionalFormatting sqref="D23:D33">
    <cfRule type="cellIs" dxfId="31" priority="142" stopIfTrue="1" operator="equal">
      <formula>"NO ADMISIBLE"</formula>
    </cfRule>
  </conditionalFormatting>
  <conditionalFormatting sqref="J25:K25">
    <cfRule type="cellIs" dxfId="30" priority="141" stopIfTrue="1" operator="equal">
      <formula>"NO ADMISIBLE"</formula>
    </cfRule>
  </conditionalFormatting>
  <conditionalFormatting sqref="AE34:AF44 AA34:AC44 J37:K44 W34:W44 C34:C44 N34:R44">
    <cfRule type="cellIs" dxfId="29" priority="138" stopIfTrue="1" operator="equal">
      <formula>"NO ADMISIBLE"</formula>
    </cfRule>
  </conditionalFormatting>
  <conditionalFormatting sqref="AB34 AD34:AD44 X34:Z44">
    <cfRule type="cellIs" dxfId="28" priority="139" stopIfTrue="1" operator="equal">
      <formula>"NO ADMISIBLE"</formula>
    </cfRule>
    <cfRule type="cellIs" dxfId="27" priority="140" stopIfTrue="1" operator="equal">
      <formula>"ADMISIBLE"</formula>
    </cfRule>
  </conditionalFormatting>
  <conditionalFormatting sqref="AC34:AC44">
    <cfRule type="cellIs" dxfId="26" priority="136" stopIfTrue="1" operator="equal">
      <formula>"NO ADMISIBLE"</formula>
    </cfRule>
    <cfRule type="cellIs" dxfId="25" priority="137" stopIfTrue="1" operator="equal">
      <formula>"ADMISIBLE"</formula>
    </cfRule>
  </conditionalFormatting>
  <conditionalFormatting sqref="AG34:AH44">
    <cfRule type="cellIs" dxfId="24" priority="135" stopIfTrue="1" operator="equal">
      <formula>"NO ADMISIBLE"</formula>
    </cfRule>
  </conditionalFormatting>
  <conditionalFormatting sqref="AG34">
    <cfRule type="cellIs" dxfId="23" priority="133" stopIfTrue="1" operator="equal">
      <formula>"NO ADMISIBLE"</formula>
    </cfRule>
    <cfRule type="cellIs" dxfId="22" priority="134" stopIfTrue="1" operator="equal">
      <formula>"ADMISIBLE"</formula>
    </cfRule>
  </conditionalFormatting>
  <conditionalFormatting sqref="AH34:AH44">
    <cfRule type="cellIs" dxfId="21" priority="131" stopIfTrue="1" operator="equal">
      <formula>"NO ADMISIBLE"</formula>
    </cfRule>
    <cfRule type="cellIs" dxfId="20" priority="132" stopIfTrue="1" operator="equal">
      <formula>"ADMISIBLE"</formula>
    </cfRule>
  </conditionalFormatting>
  <conditionalFormatting sqref="AI34:AJ44">
    <cfRule type="cellIs" dxfId="19" priority="130" stopIfTrue="1" operator="equal">
      <formula>"NO ADMISIBLE"</formula>
    </cfRule>
  </conditionalFormatting>
  <conditionalFormatting sqref="AI34">
    <cfRule type="cellIs" dxfId="18" priority="128" stopIfTrue="1" operator="equal">
      <formula>"NO ADMISIBLE"</formula>
    </cfRule>
    <cfRule type="cellIs" dxfId="17" priority="129" stopIfTrue="1" operator="equal">
      <formula>"ADMISIBLE"</formula>
    </cfRule>
  </conditionalFormatting>
  <conditionalFormatting sqref="AJ34:AJ44">
    <cfRule type="cellIs" dxfId="16" priority="126" stopIfTrue="1" operator="equal">
      <formula>"NO ADMISIBLE"</formula>
    </cfRule>
    <cfRule type="cellIs" dxfId="15" priority="127" stopIfTrue="1" operator="equal">
      <formula>"ADMISIBLE"</formula>
    </cfRule>
  </conditionalFormatting>
  <conditionalFormatting sqref="AK34:AK44">
    <cfRule type="cellIs" dxfId="14" priority="124" stopIfTrue="1" operator="equal">
      <formula>"NO ADMISIBLE"</formula>
    </cfRule>
    <cfRule type="cellIs" dxfId="13" priority="125" stopIfTrue="1" operator="equal">
      <formula>"ADMISIBLE"</formula>
    </cfRule>
  </conditionalFormatting>
  <conditionalFormatting sqref="S34:S44">
    <cfRule type="cellIs" dxfId="12" priority="121" stopIfTrue="1" operator="equal">
      <formula>"NO ADMISIBLE"</formula>
    </cfRule>
  </conditionalFormatting>
  <conditionalFormatting sqref="T34:T44">
    <cfRule type="cellIs" dxfId="11" priority="122" stopIfTrue="1" operator="equal">
      <formula>"NO ADMISIBLE"</formula>
    </cfRule>
    <cfRule type="cellIs" dxfId="10" priority="123" stopIfTrue="1" operator="equal">
      <formula>"ADMISIBLE"</formula>
    </cfRule>
  </conditionalFormatting>
  <conditionalFormatting sqref="U34:U44">
    <cfRule type="cellIs" dxfId="9" priority="118" stopIfTrue="1" operator="equal">
      <formula>"NO ADMISIBLE"</formula>
    </cfRule>
  </conditionalFormatting>
  <conditionalFormatting sqref="V34:V44">
    <cfRule type="cellIs" dxfId="8" priority="119" stopIfTrue="1" operator="equal">
      <formula>"NO ADMISIBLE"</formula>
    </cfRule>
    <cfRule type="cellIs" dxfId="7" priority="120" stopIfTrue="1" operator="equal">
      <formula>"ADMISIBLE"</formula>
    </cfRule>
  </conditionalFormatting>
  <conditionalFormatting sqref="D34:D44">
    <cfRule type="cellIs" dxfId="6" priority="117" stopIfTrue="1" operator="equal">
      <formula>"NO ADMISIBLE"</formula>
    </cfRule>
  </conditionalFormatting>
  <conditionalFormatting sqref="J36:K36">
    <cfRule type="cellIs" dxfId="5" priority="116" stopIfTrue="1" operator="equal">
      <formula>"NO ADMISIBLE"</formula>
    </cfRule>
  </conditionalFormatting>
  <conditionalFormatting sqref="C13:D14">
    <cfRule type="cellIs" dxfId="4" priority="115" stopIfTrue="1" operator="equal">
      <formula>"NO ADMISIBLE"</formula>
    </cfRule>
  </conditionalFormatting>
  <conditionalFormatting sqref="J14:K14">
    <cfRule type="cellIs" dxfId="3" priority="114" stopIfTrue="1" operator="equal">
      <formula>"NO ADMISIBLE"</formula>
    </cfRule>
  </conditionalFormatting>
  <conditionalFormatting sqref="J13:K13">
    <cfRule type="cellIs" dxfId="2" priority="113" stopIfTrue="1" operator="equal">
      <formula>"NO ADMISIBLE"</formula>
    </cfRule>
  </conditionalFormatting>
  <conditionalFormatting sqref="J24:K24">
    <cfRule type="cellIs" dxfId="1" priority="112" stopIfTrue="1" operator="equal">
      <formula>"NO ADMISIBLE"</formula>
    </cfRule>
  </conditionalFormatting>
  <conditionalFormatting sqref="J35:K35">
    <cfRule type="cellIs" dxfId="0" priority="111" stopIfTrue="1" operator="equal">
      <formula>"NO ADMISIBLE"</formula>
    </cfRule>
  </conditionalFormatting>
  <dataValidations count="1">
    <dataValidation type="list" allowBlank="1" showInputMessage="1" showErrorMessage="1" sqref="C12:D12 C15:D44" xr:uid="{00000000-0002-0000-03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4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19</vt:i4>
      </vt:variant>
    </vt:vector>
  </HeadingPairs>
  <TitlesOfParts>
    <vt:vector size="24" baseType="lpstr">
      <vt:lpstr>Verificaciones</vt:lpstr>
      <vt:lpstr>POA</vt:lpstr>
      <vt:lpstr>Puntajes</vt:lpstr>
      <vt:lpstr>Capacidad Financiera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Juan Leonidas Velasco Rodríguez</cp:lastModifiedBy>
  <cp:lastPrinted>2014-04-30T17:21:41Z</cp:lastPrinted>
  <dcterms:created xsi:type="dcterms:W3CDTF">2005-03-19T14:11:58Z</dcterms:created>
  <dcterms:modified xsi:type="dcterms:W3CDTF">2020-10-06T20:35:33Z</dcterms:modified>
</cp:coreProperties>
</file>