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D:\Users\fhernana\Desktop\BALANCE COLOSO\interventoria\"/>
    </mc:Choice>
  </mc:AlternateContent>
  <xr:revisionPtr revIDLastSave="0" documentId="13_ncr:1_{8D70EF09-3E38-4EBF-8F79-14374AFDE3A8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PPTO" sheetId="1" r:id="rId1"/>
  </sheets>
  <definedNames>
    <definedName name="_xlnm.Print_Area" localSheetId="0">PPTO!$B$3:$K$40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1" l="1"/>
  <c r="J30" i="1"/>
  <c r="J29" i="1"/>
  <c r="J18" i="1"/>
  <c r="J12" i="1"/>
  <c r="J27" i="1"/>
  <c r="J22" i="1" l="1"/>
  <c r="J23" i="1"/>
  <c r="J24" i="1"/>
  <c r="J25" i="1"/>
  <c r="J26" i="1"/>
  <c r="J21" i="1"/>
  <c r="H26" i="1" l="1"/>
  <c r="K26" i="1" s="1"/>
  <c r="F17" i="1"/>
  <c r="F16" i="1"/>
  <c r="F11" i="1"/>
  <c r="F10" i="1"/>
  <c r="H22" i="1"/>
  <c r="K22" i="1" s="1"/>
  <c r="H23" i="1"/>
  <c r="K23" i="1" s="1"/>
  <c r="H24" i="1"/>
  <c r="K24" i="1" s="1"/>
  <c r="H25" i="1"/>
  <c r="K25" i="1" s="1"/>
  <c r="H21" i="1"/>
  <c r="K21" i="1" s="1"/>
  <c r="K27" i="1" s="1"/>
  <c r="H10" i="1" l="1"/>
  <c r="J10" i="1"/>
  <c r="H11" i="1"/>
  <c r="J11" i="1"/>
  <c r="H16" i="1"/>
  <c r="J16" i="1"/>
  <c r="H17" i="1"/>
  <c r="J17" i="1"/>
  <c r="H12" i="1"/>
  <c r="H27" i="1"/>
  <c r="H18" i="1" l="1"/>
  <c r="K17" i="1"/>
  <c r="K16" i="1"/>
  <c r="K18" i="1" s="1"/>
  <c r="K11" i="1"/>
  <c r="K10" i="1"/>
  <c r="K12" i="1" s="1"/>
  <c r="K29" i="1" s="1"/>
  <c r="H29" i="1"/>
  <c r="K30" i="1" l="1"/>
  <c r="H30" i="1"/>
  <c r="H31" i="1" s="1"/>
  <c r="K31" i="1" l="1"/>
</calcChain>
</file>

<file path=xl/sharedStrings.xml><?xml version="1.0" encoding="utf-8"?>
<sst xmlns="http://schemas.openxmlformats.org/spreadsheetml/2006/main" count="85" uniqueCount="58">
  <si>
    <t>OBJETO: INTERVENTORIA AL CONTRATO DE REFORZAMIENTO ESTRUCTURAL, ADECUACIONES Y REPARACIONES ARQUITECTONICAS Y ESTRUCTURALES A LA INFRAESTRUCTURA DEL PALACIO DE JUSTICIA DE COLOSO SUCRE</t>
  </si>
  <si>
    <t xml:space="preserve"> EQUIPO DE TRABAJO MINIMO</t>
  </si>
  <si>
    <t>CONCEPTO</t>
  </si>
  <si>
    <t>A</t>
  </si>
  <si>
    <t>B</t>
  </si>
  <si>
    <t>C</t>
  </si>
  <si>
    <t>D</t>
  </si>
  <si>
    <t>E</t>
  </si>
  <si>
    <t>F</t>
  </si>
  <si>
    <t>PERSONAL PROFESIONAL</t>
  </si>
  <si>
    <t>SUELDO MES BÁSICO</t>
  </si>
  <si>
    <t>% DEDICACIÓN</t>
  </si>
  <si>
    <t>F.M</t>
  </si>
  <si>
    <t xml:space="preserve">VALOR MES </t>
  </si>
  <si>
    <t>TIEMPO DE EJECUCION (MES)</t>
  </si>
  <si>
    <t xml:space="preserve">TOTAL </t>
  </si>
  <si>
    <t>SUBTOTAL COSTO EQUIPO DE TRABAJO MINIMO (1)</t>
  </si>
  <si>
    <t>PERSONAL TECNICO</t>
  </si>
  <si>
    <t>SISO:  Poseer título como Técnico o Tecnólogo en Áreas de Seguridad Industrial y/o Salud Ocupacional (SISO) con licencia en SST vigente + curso aprobado de capacitación virtual de cincuenta (50) hrs vigente; y/o Estudios Superiores con posgrado en SST + Licencia en SST vigente y curso aprobado de capacitación virtual de cincuenta (50) hrs vigente.</t>
  </si>
  <si>
    <t>Secretaria</t>
  </si>
  <si>
    <t>SUBTOTAL COSTO PERSONAL TECNICO (2)</t>
  </si>
  <si>
    <t>OTROS COSTOS DIRECTOS</t>
  </si>
  <si>
    <t>UNIDAD</t>
  </si>
  <si>
    <t>CANTIDAD</t>
  </si>
  <si>
    <t>VR UNITARIO</t>
  </si>
  <si>
    <t>TOTAL</t>
  </si>
  <si>
    <t>PAPELERIA E INFORMES</t>
  </si>
  <si>
    <t>GLB</t>
  </si>
  <si>
    <t xml:space="preserve">ARRIENDO DE OFICINA + SERVICIOS </t>
  </si>
  <si>
    <t>MES</t>
  </si>
  <si>
    <t>PERSONAL PROFESIONAL Y/O TÉCNICO NO FACTURABLE / ASESORIAS (En caso de no utilizarse durante la ejecución este valor se deducirá al finalizar del valor total a pagar).</t>
  </si>
  <si>
    <t>ENSAYOS CONCRETOS (Asentamiento INV E-404)</t>
  </si>
  <si>
    <t>UND</t>
  </si>
  <si>
    <t>ENSAYOS CONCRETOS (Resistencia a la compresión de cilindros de concreto NTC 673)</t>
  </si>
  <si>
    <t>OTROS COSTOS, DEDUCCIONES O GRAVAMENES  (PAGO DE ESTAMPILLAS Y/O IMPUESTOS)</t>
  </si>
  <si>
    <t>SUBTOTAL OTROS COSTOS DIRECTOS (3)</t>
  </si>
  <si>
    <t>RESUMEN GENERAL</t>
  </si>
  <si>
    <t>COSTO TOTAL (1+2+3)</t>
  </si>
  <si>
    <t>IVA (Sobre costo básico 19%)</t>
  </si>
  <si>
    <t>NIT: 901,825,725-0</t>
  </si>
  <si>
    <t xml:space="preserve">CONDICIONES CONTRACTUALES INICIALES </t>
  </si>
  <si>
    <t>CONDICIONES CONTRACTUALES ACTUALIZADAS SEGÚN MODIFICATORIO No.1</t>
  </si>
  <si>
    <t>G</t>
  </si>
  <si>
    <t xml:space="preserve">ADICION EN MES </t>
  </si>
  <si>
    <t>H</t>
  </si>
  <si>
    <t>I</t>
  </si>
  <si>
    <t xml:space="preserve">VALOR ADICION </t>
  </si>
  <si>
    <t xml:space="preserve">VALOR TOTA INICIAL + ADICION </t>
  </si>
  <si>
    <t xml:space="preserve"> MC 06 DE 2025</t>
  </si>
  <si>
    <t>PRESUPUESTO OFICIAL DE INTERVENTORIA MC 06 DE 2025</t>
  </si>
  <si>
    <t xml:space="preserve">VALOR TOTAL PRESUPUESTO OFICIAL </t>
  </si>
  <si>
    <t xml:space="preserve">FIRMA CONTRATISTA DE INTERVENTORIA </t>
  </si>
  <si>
    <t>FORMULACION Y CONSTRUCCION S.A.S - RL/ JOSE PASTOR MAESTRE</t>
  </si>
  <si>
    <t xml:space="preserve">Supervisora de contrato MC 06 DE 2025 </t>
  </si>
  <si>
    <t xml:space="preserve">FRANCY LORENA HERNANDEZ ARRIETA </t>
  </si>
  <si>
    <t>_________________________________________________________</t>
  </si>
  <si>
    <r>
      <rPr>
        <b/>
        <sz val="12"/>
        <color rgb="FF000000"/>
        <rFont val="Arial"/>
        <family val="2"/>
      </rPr>
      <t>DIRECTOR DE INTERVENTORIA</t>
    </r>
    <r>
      <rPr>
        <sz val="12"/>
        <color rgb="FF000000"/>
        <rFont val="Arial"/>
        <family val="2"/>
      </rPr>
      <t xml:space="preserve">: </t>
    </r>
    <r>
      <rPr>
        <b/>
        <sz val="12"/>
        <color rgb="FF000000"/>
        <rFont val="Arial"/>
        <family val="2"/>
      </rPr>
      <t>Poseer título profesional en</t>
    </r>
    <r>
      <rPr>
        <sz val="12"/>
        <color rgb="FF000000"/>
        <rFont val="Arial"/>
        <family val="2"/>
      </rPr>
      <t xml:space="preserve"> Ingeniería Civil o arquitecto; con matrícula vigente y con posgrado en gerencia de proyectos y/o interventoría de proyectos y obras y/o gerencia y dirección de obras y/o gerencia de proyectos de obras civiles.
</t>
    </r>
  </si>
  <si>
    <r>
      <rPr>
        <b/>
        <sz val="12"/>
        <color rgb="FF000000"/>
        <rFont val="Arial"/>
        <family val="2"/>
      </rPr>
      <t>RESIDENTE DE INTERVENTORIA</t>
    </r>
    <r>
      <rPr>
        <sz val="12"/>
        <color rgb="FF000000"/>
        <rFont val="Arial"/>
        <family val="2"/>
      </rPr>
      <t xml:space="preserve">: </t>
    </r>
    <r>
      <rPr>
        <b/>
        <sz val="12"/>
        <color rgb="FF000000"/>
        <rFont val="Arial"/>
        <family val="2"/>
      </rPr>
      <t>Poseer título profesional en</t>
    </r>
    <r>
      <rPr>
        <sz val="12"/>
        <color rgb="FF000000"/>
        <rFont val="Arial"/>
        <family val="2"/>
      </rPr>
      <t xml:space="preserve"> Ingeniería Civil, con matrícula vigente, y con posgrado en estructuras.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</si>
</sst>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  <numFmt numFmtId="165" formatCode="_(&quot;$&quot;\ * #,##0.00_);_(&quot;$&quot;\ * \(#,##0.00\);_(&quot;$&quot;\ * &quot;-&quot;??_);_(@_)"/>
    <numFmt numFmtId="166" formatCode="_(&quot;$&quot;\ * #,##0.000_);_(&quot;$&quot;\ * \(#,##0.000\);_(&quot;$&quot;\ * &quot;-&quot;??_);_(@_)"/>
    <numFmt numFmtId="167" formatCode="_(&quot;$&quot;\ * #,##0.0000_);_(&quot;$&quot;\ * \(#,##0.0000\);_(&quot;$&quot;\ * &quot;-&quot;??_);_(@_)"/>
    <numFmt numFmtId="168" formatCode="0.0"/>
  </numFmts>
  <fonts count="12" x14ac:knownFonts="1">
    <font>
      <sz val="11"/>
      <name val="Calibri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color rgb="FF000000"/>
      <name val="Arial Narrow"/>
      <family val="2"/>
    </font>
    <font>
      <sz val="10"/>
      <color rgb="FF000000"/>
      <name val="Arial"/>
      <family val="2"/>
    </font>
    <font>
      <sz val="11"/>
      <name val="Calibri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1"/>
    <xf numFmtId="165" fontId="1" fillId="0" borderId="1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94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/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66" fontId="3" fillId="0" borderId="0" xfId="0" applyNumberFormat="1" applyFont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3" fillId="0" borderId="1" xfId="0" applyFont="1" applyBorder="1"/>
    <xf numFmtId="0" fontId="4" fillId="3" borderId="3" xfId="0" applyFont="1" applyFill="1" applyBorder="1" applyAlignment="1">
      <alignment horizontal="center" vertical="center"/>
    </xf>
    <xf numFmtId="9" fontId="4" fillId="3" borderId="3" xfId="0" applyNumberFormat="1" applyFont="1" applyFill="1" applyBorder="1" applyAlignment="1">
      <alignment horizontal="center" vertical="center"/>
    </xf>
    <xf numFmtId="0" fontId="7" fillId="0" borderId="0" xfId="0" applyFont="1"/>
    <xf numFmtId="0" fontId="5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4" fontId="8" fillId="0" borderId="9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44" fontId="10" fillId="3" borderId="3" xfId="3" applyFont="1" applyFill="1" applyBorder="1" applyAlignment="1">
      <alignment vertical="center" wrapText="1"/>
    </xf>
    <xf numFmtId="9" fontId="11" fillId="0" borderId="3" xfId="0" applyNumberFormat="1" applyFont="1" applyBorder="1" applyAlignment="1">
      <alignment horizontal="center" vertical="center" wrapText="1"/>
    </xf>
    <xf numFmtId="10" fontId="11" fillId="0" borderId="3" xfId="4" applyNumberFormat="1" applyFont="1" applyBorder="1" applyAlignment="1">
      <alignment horizontal="center" vertical="center" wrapText="1"/>
    </xf>
    <xf numFmtId="44" fontId="11" fillId="0" borderId="3" xfId="3" applyFont="1" applyBorder="1" applyAlignment="1">
      <alignment horizontal="left" vertical="center" wrapText="1"/>
    </xf>
    <xf numFmtId="168" fontId="11" fillId="0" borderId="3" xfId="0" applyNumberFormat="1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44" fontId="11" fillId="0" borderId="10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right" vertical="center" wrapText="1"/>
    </xf>
    <xf numFmtId="0" fontId="11" fillId="0" borderId="3" xfId="0" applyFont="1" applyBorder="1"/>
    <xf numFmtId="44" fontId="8" fillId="0" borderId="3" xfId="3" applyFont="1" applyBorder="1" applyAlignment="1">
      <alignment horizontal="left" vertical="center" wrapText="1"/>
    </xf>
    <xf numFmtId="0" fontId="8" fillId="0" borderId="3" xfId="0" applyFont="1" applyBorder="1" applyAlignment="1">
      <alignment vertical="center" wrapText="1"/>
    </xf>
    <xf numFmtId="44" fontId="8" fillId="0" borderId="10" xfId="0" applyNumberFormat="1" applyFont="1" applyBorder="1" applyAlignment="1"/>
    <xf numFmtId="0" fontId="9" fillId="2" borderId="13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/>
    </xf>
    <xf numFmtId="0" fontId="8" fillId="2" borderId="1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166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44" fontId="11" fillId="0" borderId="3" xfId="3" applyFont="1" applyBorder="1" applyAlignment="1">
      <alignment horizontal="center" vertical="center" wrapText="1"/>
    </xf>
    <xf numFmtId="44" fontId="11" fillId="0" borderId="3" xfId="3" applyFont="1" applyBorder="1" applyAlignment="1">
      <alignment horizontal="center" vertical="center" wrapText="1"/>
    </xf>
    <xf numFmtId="44" fontId="11" fillId="0" borderId="10" xfId="3" applyFont="1" applyBorder="1" applyAlignment="1">
      <alignment vertical="center" wrapText="1"/>
    </xf>
    <xf numFmtId="44" fontId="8" fillId="0" borderId="4" xfId="0" applyNumberFormat="1" applyFont="1" applyBorder="1" applyAlignment="1"/>
    <xf numFmtId="0" fontId="8" fillId="2" borderId="16" xfId="0" applyFont="1" applyFill="1" applyBorder="1" applyAlignment="1">
      <alignment horizontal="center" vertical="center" wrapText="1"/>
    </xf>
    <xf numFmtId="0" fontId="11" fillId="0" borderId="17" xfId="0" applyFont="1" applyBorder="1"/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 wrapText="1"/>
    </xf>
    <xf numFmtId="0" fontId="11" fillId="0" borderId="7" xfId="0" applyFont="1" applyBorder="1"/>
    <xf numFmtId="44" fontId="8" fillId="0" borderId="7" xfId="3" applyFont="1" applyBorder="1" applyAlignment="1">
      <alignment horizontal="left" vertical="center" wrapText="1"/>
    </xf>
    <xf numFmtId="0" fontId="8" fillId="0" borderId="7" xfId="0" applyFont="1" applyBorder="1" applyAlignment="1">
      <alignment vertical="center" wrapText="1"/>
    </xf>
    <xf numFmtId="44" fontId="8" fillId="0" borderId="8" xfId="0" applyNumberFormat="1" applyFont="1" applyBorder="1" applyAlignment="1"/>
    <xf numFmtId="44" fontId="8" fillId="0" borderId="10" xfId="3" applyFont="1" applyBorder="1" applyAlignment="1">
      <alignment horizontal="left" vertical="center" wrapText="1"/>
    </xf>
    <xf numFmtId="0" fontId="8" fillId="0" borderId="11" xfId="0" applyFont="1" applyBorder="1" applyAlignment="1">
      <alignment horizontal="right" vertical="center" wrapText="1"/>
    </xf>
    <xf numFmtId="0" fontId="11" fillId="0" borderId="12" xfId="0" applyFont="1" applyBorder="1"/>
    <xf numFmtId="44" fontId="8" fillId="0" borderId="12" xfId="3" applyFont="1" applyBorder="1" applyAlignment="1">
      <alignment horizontal="left" vertical="center" wrapText="1"/>
    </xf>
    <xf numFmtId="0" fontId="8" fillId="0" borderId="15" xfId="0" applyFont="1" applyBorder="1" applyAlignment="1">
      <alignment vertical="center" wrapText="1"/>
    </xf>
    <xf numFmtId="44" fontId="8" fillId="0" borderId="20" xfId="3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166" fontId="11" fillId="0" borderId="0" xfId="0" applyNumberFormat="1" applyFont="1" applyAlignment="1">
      <alignment horizontal="center" vertical="center" wrapText="1"/>
    </xf>
    <xf numFmtId="167" fontId="11" fillId="0" borderId="0" xfId="0" applyNumberFormat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44" fontId="11" fillId="0" borderId="0" xfId="0" applyNumberFormat="1" applyFont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/>
    <xf numFmtId="3" fontId="11" fillId="0" borderId="0" xfId="0" applyNumberFormat="1" applyFont="1" applyAlignment="1">
      <alignment horizontal="left" wrapText="1"/>
    </xf>
    <xf numFmtId="0" fontId="8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8" fillId="0" borderId="1" xfId="0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11" fillId="0" borderId="0" xfId="0" applyFont="1"/>
    <xf numFmtId="0" fontId="8" fillId="0" borderId="0" xfId="0" applyFont="1"/>
  </cellXfs>
  <cellStyles count="5">
    <cellStyle name="Moneda" xfId="3" builtinId="4"/>
    <cellStyle name="Moneda 5 2" xfId="2" xr:uid="{00000000-0005-0000-0000-000000000000}"/>
    <cellStyle name="Normal" xfId="0" builtinId="0"/>
    <cellStyle name="Normal 3" xfId="1" xr:uid="{00000000-0005-0000-0000-000002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222632</xdr:colOff>
      <xdr:row>31</xdr:row>
      <xdr:rowOff>195060</xdr:rowOff>
    </xdr:from>
    <xdr:to>
      <xdr:col>1</xdr:col>
      <xdr:colOff>2381251</xdr:colOff>
      <xdr:row>36</xdr:row>
      <xdr:rowOff>148800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115A6B9-0BB3-4DB3-8838-BB6B0964E8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220" t="60236" r="57979" b="28930"/>
        <a:stretch/>
      </xdr:blipFill>
      <xdr:spPr>
        <a:xfrm>
          <a:off x="502779" y="14020317"/>
          <a:ext cx="2158619" cy="934255"/>
        </a:xfrm>
        <a:prstGeom prst="rect">
          <a:avLst/>
        </a:prstGeom>
      </xdr:spPr>
    </xdr:pic>
    <xdr:clientData/>
  </xdr:twoCellAnchor>
  <xdr:twoCellAnchor editAs="oneCell">
    <xdr:from>
      <xdr:col>6</xdr:col>
      <xdr:colOff>70038</xdr:colOff>
      <xdr:row>32</xdr:row>
      <xdr:rowOff>68213</xdr:rowOff>
    </xdr:from>
    <xdr:to>
      <xdr:col>7</xdr:col>
      <xdr:colOff>936418</xdr:colOff>
      <xdr:row>39</xdr:row>
      <xdr:rowOff>84044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7B490A7-E632-433F-A91A-8B8E1B78A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4229" y="14089573"/>
          <a:ext cx="1832889" cy="13885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8"/>
  <sheetViews>
    <sheetView tabSelected="1" topLeftCell="A16" zoomScale="55" zoomScaleNormal="55" workbookViewId="0">
      <selection activeCell="B29" sqref="B29:G29"/>
    </sheetView>
  </sheetViews>
  <sheetFormatPr baseColWidth="10" defaultColWidth="14.42578125" defaultRowHeight="15" customHeight="1" x14ac:dyDescent="0.2"/>
  <cols>
    <col min="1" max="1" width="4.140625" style="2" customWidth="1"/>
    <col min="2" max="2" width="54.5703125" style="2" customWidth="1"/>
    <col min="3" max="3" width="18" style="2" customWidth="1"/>
    <col min="4" max="4" width="14.140625" style="2" customWidth="1"/>
    <col min="5" max="5" width="13.42578125" style="2" customWidth="1"/>
    <col min="6" max="6" width="18" style="2" bestFit="1" customWidth="1"/>
    <col min="7" max="7" width="14.42578125" style="2" customWidth="1"/>
    <col min="8" max="8" width="24.5703125" style="2" bestFit="1" customWidth="1"/>
    <col min="9" max="9" width="29.28515625" style="2" customWidth="1"/>
    <col min="10" max="10" width="24" style="2" bestFit="1" customWidth="1"/>
    <col min="11" max="11" width="27.42578125" style="2" bestFit="1" customWidth="1"/>
    <col min="12" max="16384" width="14.42578125" style="2"/>
  </cols>
  <sheetData>
    <row r="1" spans="2:11" ht="15" customHeight="1" thickBot="1" x14ac:dyDescent="0.25"/>
    <row r="2" spans="2:11" ht="12.75" x14ac:dyDescent="0.2">
      <c r="B2" s="14"/>
      <c r="C2" s="15"/>
      <c r="D2" s="15"/>
      <c r="E2" s="15"/>
      <c r="F2" s="15"/>
      <c r="G2" s="15"/>
      <c r="H2" s="15"/>
      <c r="I2" s="15"/>
      <c r="J2" s="15"/>
      <c r="K2" s="16"/>
    </row>
    <row r="3" spans="2:11" ht="25.5" customHeight="1" x14ac:dyDescent="0.2">
      <c r="B3" s="17" t="s">
        <v>49</v>
      </c>
      <c r="C3" s="18"/>
      <c r="D3" s="18"/>
      <c r="E3" s="18"/>
      <c r="F3" s="18"/>
      <c r="G3" s="18"/>
      <c r="H3" s="18"/>
      <c r="I3" s="18"/>
      <c r="J3" s="18"/>
      <c r="K3" s="19"/>
    </row>
    <row r="4" spans="2:11" ht="45.75" customHeight="1" x14ac:dyDescent="0.2">
      <c r="B4" s="20" t="s">
        <v>0</v>
      </c>
      <c r="C4" s="21"/>
      <c r="D4" s="21"/>
      <c r="E4" s="21"/>
      <c r="F4" s="21"/>
      <c r="G4" s="21"/>
      <c r="H4" s="21"/>
      <c r="I4" s="21"/>
      <c r="J4" s="21"/>
      <c r="K4" s="22"/>
    </row>
    <row r="5" spans="2:11" ht="20.25" customHeight="1" x14ac:dyDescent="0.2">
      <c r="B5" s="20" t="s">
        <v>48</v>
      </c>
      <c r="C5" s="21"/>
      <c r="D5" s="21"/>
      <c r="E5" s="21"/>
      <c r="F5" s="21"/>
      <c r="G5" s="21"/>
      <c r="H5" s="21"/>
      <c r="I5" s="21"/>
      <c r="J5" s="21"/>
      <c r="K5" s="22"/>
    </row>
    <row r="6" spans="2:11" ht="26.25" customHeight="1" x14ac:dyDescent="0.2">
      <c r="B6" s="20" t="s">
        <v>40</v>
      </c>
      <c r="C6" s="21"/>
      <c r="D6" s="21"/>
      <c r="E6" s="21"/>
      <c r="F6" s="21"/>
      <c r="G6" s="21"/>
      <c r="H6" s="21"/>
      <c r="I6" s="21" t="s">
        <v>41</v>
      </c>
      <c r="J6" s="21"/>
      <c r="K6" s="22"/>
    </row>
    <row r="7" spans="2:11" ht="15.75" x14ac:dyDescent="0.2">
      <c r="B7" s="23" t="s">
        <v>1</v>
      </c>
      <c r="C7" s="24"/>
      <c r="D7" s="24"/>
      <c r="E7" s="24"/>
      <c r="F7" s="24"/>
      <c r="G7" s="24"/>
      <c r="H7" s="24"/>
      <c r="I7" s="24"/>
      <c r="J7" s="24"/>
      <c r="K7" s="25"/>
    </row>
    <row r="8" spans="2:11" ht="15.75" x14ac:dyDescent="0.2">
      <c r="B8" s="26" t="s">
        <v>2</v>
      </c>
      <c r="C8" s="27" t="s">
        <v>3</v>
      </c>
      <c r="D8" s="27" t="s">
        <v>4</v>
      </c>
      <c r="E8" s="27" t="s">
        <v>5</v>
      </c>
      <c r="F8" s="27" t="s">
        <v>6</v>
      </c>
      <c r="G8" s="27" t="s">
        <v>7</v>
      </c>
      <c r="H8" s="27" t="s">
        <v>8</v>
      </c>
      <c r="I8" s="27" t="s">
        <v>42</v>
      </c>
      <c r="J8" s="27" t="s">
        <v>44</v>
      </c>
      <c r="K8" s="28" t="s">
        <v>45</v>
      </c>
    </row>
    <row r="9" spans="2:11" ht="47.25" x14ac:dyDescent="0.2">
      <c r="B9" s="29" t="s">
        <v>9</v>
      </c>
      <c r="C9" s="27" t="s">
        <v>10</v>
      </c>
      <c r="D9" s="30" t="s">
        <v>11</v>
      </c>
      <c r="E9" s="30" t="s">
        <v>12</v>
      </c>
      <c r="F9" s="30" t="s">
        <v>13</v>
      </c>
      <c r="G9" s="30" t="s">
        <v>14</v>
      </c>
      <c r="H9" s="27" t="s">
        <v>15</v>
      </c>
      <c r="I9" s="30" t="s">
        <v>43</v>
      </c>
      <c r="J9" s="27" t="s">
        <v>46</v>
      </c>
      <c r="K9" s="31" t="s">
        <v>47</v>
      </c>
    </row>
    <row r="10" spans="2:11" ht="89.25" customHeight="1" x14ac:dyDescent="0.2">
      <c r="B10" s="32" t="s">
        <v>56</v>
      </c>
      <c r="C10" s="33">
        <v>2400000</v>
      </c>
      <c r="D10" s="34">
        <v>0.3</v>
      </c>
      <c r="E10" s="35">
        <v>1.8655999999999999</v>
      </c>
      <c r="F10" s="36">
        <f>+C10*D10*E10</f>
        <v>1343232</v>
      </c>
      <c r="G10" s="37">
        <v>4</v>
      </c>
      <c r="H10" s="36">
        <f>+F10*G10</f>
        <v>5372928</v>
      </c>
      <c r="I10" s="38">
        <v>1</v>
      </c>
      <c r="J10" s="33">
        <f>I10*F10</f>
        <v>1343232</v>
      </c>
      <c r="K10" s="39">
        <f>H10+J10</f>
        <v>6716160</v>
      </c>
    </row>
    <row r="11" spans="2:11" ht="74.25" customHeight="1" x14ac:dyDescent="0.2">
      <c r="B11" s="32" t="s">
        <v>57</v>
      </c>
      <c r="C11" s="33">
        <v>1800000</v>
      </c>
      <c r="D11" s="34">
        <v>1</v>
      </c>
      <c r="E11" s="35">
        <v>1.8655999999999999</v>
      </c>
      <c r="F11" s="36">
        <f>+C11*D11*E11</f>
        <v>3358080</v>
      </c>
      <c r="G11" s="37">
        <v>4</v>
      </c>
      <c r="H11" s="36">
        <f>+F11*G11</f>
        <v>13432320</v>
      </c>
      <c r="I11" s="38">
        <v>1</v>
      </c>
      <c r="J11" s="33">
        <f>I11*F11</f>
        <v>3358080</v>
      </c>
      <c r="K11" s="39">
        <f>H11+J11</f>
        <v>16790400</v>
      </c>
    </row>
    <row r="12" spans="2:11" ht="28.5" customHeight="1" x14ac:dyDescent="0.25">
      <c r="B12" s="40" t="s">
        <v>16</v>
      </c>
      <c r="C12" s="41"/>
      <c r="D12" s="41"/>
      <c r="E12" s="41"/>
      <c r="F12" s="41"/>
      <c r="G12" s="41"/>
      <c r="H12" s="42">
        <f>SUM(H10:H11)</f>
        <v>18805248</v>
      </c>
      <c r="I12" s="43"/>
      <c r="J12" s="44">
        <f>J10+J11</f>
        <v>4701312</v>
      </c>
      <c r="K12" s="44">
        <f>K10+K11</f>
        <v>23506560</v>
      </c>
    </row>
    <row r="13" spans="2:11" ht="15.75" customHeight="1" x14ac:dyDescent="0.2">
      <c r="B13" s="45" t="s">
        <v>17</v>
      </c>
      <c r="C13" s="46"/>
      <c r="D13" s="46"/>
      <c r="E13" s="46"/>
      <c r="F13" s="46"/>
      <c r="G13" s="46"/>
      <c r="H13" s="46"/>
      <c r="I13" s="46"/>
      <c r="J13" s="46"/>
      <c r="K13" s="47"/>
    </row>
    <row r="14" spans="2:11" ht="15.75" customHeight="1" x14ac:dyDescent="0.2">
      <c r="B14" s="26" t="s">
        <v>2</v>
      </c>
      <c r="C14" s="27" t="s">
        <v>3</v>
      </c>
      <c r="D14" s="27" t="s">
        <v>4</v>
      </c>
      <c r="E14" s="27" t="s">
        <v>5</v>
      </c>
      <c r="F14" s="27" t="s">
        <v>6</v>
      </c>
      <c r="G14" s="27" t="s">
        <v>7</v>
      </c>
      <c r="H14" s="27" t="s">
        <v>8</v>
      </c>
      <c r="I14" s="27" t="s">
        <v>42</v>
      </c>
      <c r="J14" s="27" t="s">
        <v>44</v>
      </c>
      <c r="K14" s="28" t="s">
        <v>45</v>
      </c>
    </row>
    <row r="15" spans="2:11" ht="57.75" customHeight="1" x14ac:dyDescent="0.2">
      <c r="B15" s="29" t="s">
        <v>17</v>
      </c>
      <c r="C15" s="27" t="s">
        <v>10</v>
      </c>
      <c r="D15" s="30" t="s">
        <v>11</v>
      </c>
      <c r="E15" s="30" t="s">
        <v>12</v>
      </c>
      <c r="F15" s="30" t="s">
        <v>13</v>
      </c>
      <c r="G15" s="30" t="s">
        <v>14</v>
      </c>
      <c r="H15" s="27" t="s">
        <v>15</v>
      </c>
      <c r="I15" s="30" t="s">
        <v>43</v>
      </c>
      <c r="J15" s="27" t="s">
        <v>46</v>
      </c>
      <c r="K15" s="31" t="s">
        <v>47</v>
      </c>
    </row>
    <row r="16" spans="2:11" ht="93.75" customHeight="1" x14ac:dyDescent="0.2">
      <c r="B16" s="32" t="s">
        <v>18</v>
      </c>
      <c r="C16" s="33">
        <v>1623500</v>
      </c>
      <c r="D16" s="34">
        <v>1</v>
      </c>
      <c r="E16" s="35">
        <v>1.8655999999999999</v>
      </c>
      <c r="F16" s="36">
        <f>+C16*D16*E16</f>
        <v>3028801.6</v>
      </c>
      <c r="G16" s="37">
        <v>4</v>
      </c>
      <c r="H16" s="36">
        <f>ROUND(F16*G16,0)</f>
        <v>12115206</v>
      </c>
      <c r="I16" s="38">
        <v>1</v>
      </c>
      <c r="J16" s="33">
        <f>I16*F16</f>
        <v>3028801.6</v>
      </c>
      <c r="K16" s="39">
        <f>H16+J16</f>
        <v>15144007.6</v>
      </c>
    </row>
    <row r="17" spans="1:11" ht="56.25" customHeight="1" x14ac:dyDescent="0.2">
      <c r="B17" s="48" t="s">
        <v>19</v>
      </c>
      <c r="C17" s="33">
        <v>1623500</v>
      </c>
      <c r="D17" s="34">
        <v>0.3</v>
      </c>
      <c r="E17" s="35">
        <v>1.8655999999999999</v>
      </c>
      <c r="F17" s="36">
        <f>+C17*D17*E17</f>
        <v>908640.48</v>
      </c>
      <c r="G17" s="37">
        <v>4</v>
      </c>
      <c r="H17" s="36">
        <f>ROUND(F17*G17,0)</f>
        <v>3634562</v>
      </c>
      <c r="I17" s="38">
        <v>1</v>
      </c>
      <c r="J17" s="33">
        <f>I17*F17</f>
        <v>908640.48</v>
      </c>
      <c r="K17" s="39">
        <f>H17+J17</f>
        <v>4543202.4800000004</v>
      </c>
    </row>
    <row r="18" spans="1:11" ht="28.5" customHeight="1" x14ac:dyDescent="0.25">
      <c r="B18" s="40" t="s">
        <v>20</v>
      </c>
      <c r="C18" s="41"/>
      <c r="D18" s="41"/>
      <c r="E18" s="41"/>
      <c r="F18" s="41"/>
      <c r="G18" s="41"/>
      <c r="H18" s="42">
        <f>SUM(H16:H17)</f>
        <v>15749768</v>
      </c>
      <c r="I18" s="43"/>
      <c r="J18" s="44">
        <f>J16+J17</f>
        <v>3937442.08</v>
      </c>
      <c r="K18" s="44">
        <f>K16+K17</f>
        <v>19687210.079999998</v>
      </c>
    </row>
    <row r="19" spans="1:11" ht="15.75" customHeight="1" x14ac:dyDescent="0.2">
      <c r="B19" s="49" t="s">
        <v>21</v>
      </c>
      <c r="C19" s="50"/>
      <c r="D19" s="50"/>
      <c r="E19" s="50"/>
      <c r="F19" s="50"/>
      <c r="G19" s="50"/>
      <c r="H19" s="50"/>
      <c r="I19" s="50"/>
      <c r="J19" s="50"/>
      <c r="K19" s="51"/>
    </row>
    <row r="20" spans="1:11" ht="39.75" customHeight="1" x14ac:dyDescent="0.2">
      <c r="B20" s="20" t="s">
        <v>21</v>
      </c>
      <c r="C20" s="21"/>
      <c r="D20" s="52" t="s">
        <v>22</v>
      </c>
      <c r="E20" s="27" t="s">
        <v>23</v>
      </c>
      <c r="F20" s="53" t="s">
        <v>24</v>
      </c>
      <c r="G20" s="53"/>
      <c r="H20" s="27" t="s">
        <v>25</v>
      </c>
      <c r="I20" s="27" t="s">
        <v>23</v>
      </c>
      <c r="J20" s="54" t="s">
        <v>24</v>
      </c>
      <c r="K20" s="31" t="s">
        <v>47</v>
      </c>
    </row>
    <row r="21" spans="1:11" ht="39.75" customHeight="1" x14ac:dyDescent="0.2">
      <c r="A21" s="9"/>
      <c r="B21" s="55" t="s">
        <v>26</v>
      </c>
      <c r="C21" s="56"/>
      <c r="D21" s="11" t="s">
        <v>27</v>
      </c>
      <c r="E21" s="10">
        <v>1</v>
      </c>
      <c r="F21" s="57">
        <v>70000</v>
      </c>
      <c r="G21" s="57"/>
      <c r="H21" s="58">
        <f>+E21*F21</f>
        <v>70000</v>
      </c>
      <c r="I21" s="10">
        <v>0.25</v>
      </c>
      <c r="J21" s="58">
        <f>I21*F21</f>
        <v>17500</v>
      </c>
      <c r="K21" s="59">
        <f>J21+H21</f>
        <v>87500</v>
      </c>
    </row>
    <row r="22" spans="1:11" ht="39.75" customHeight="1" x14ac:dyDescent="0.2">
      <c r="A22" s="9"/>
      <c r="B22" s="55" t="s">
        <v>28</v>
      </c>
      <c r="C22" s="56"/>
      <c r="D22" s="11" t="s">
        <v>29</v>
      </c>
      <c r="E22" s="10">
        <v>4</v>
      </c>
      <c r="F22" s="57">
        <v>150000</v>
      </c>
      <c r="G22" s="57"/>
      <c r="H22" s="58">
        <f t="shared" ref="H22:H26" si="0">+E22*F22</f>
        <v>600000</v>
      </c>
      <c r="I22" s="10">
        <v>1</v>
      </c>
      <c r="J22" s="58">
        <f t="shared" ref="J22:J26" si="1">I22*F22</f>
        <v>150000</v>
      </c>
      <c r="K22" s="59">
        <f t="shared" ref="K22:K26" si="2">J22+H22</f>
        <v>750000</v>
      </c>
    </row>
    <row r="23" spans="1:11" ht="60.75" customHeight="1" x14ac:dyDescent="0.2">
      <c r="A23" s="9"/>
      <c r="B23" s="55" t="s">
        <v>30</v>
      </c>
      <c r="C23" s="56"/>
      <c r="D23" s="11" t="s">
        <v>27</v>
      </c>
      <c r="E23" s="10">
        <v>1</v>
      </c>
      <c r="F23" s="57">
        <v>1200000</v>
      </c>
      <c r="G23" s="57"/>
      <c r="H23" s="58">
        <f t="shared" si="0"/>
        <v>1200000</v>
      </c>
      <c r="I23" s="10">
        <v>0.25</v>
      </c>
      <c r="J23" s="58">
        <f t="shared" si="1"/>
        <v>300000</v>
      </c>
      <c r="K23" s="59">
        <f t="shared" si="2"/>
        <v>1500000</v>
      </c>
    </row>
    <row r="24" spans="1:11" ht="39.75" customHeight="1" x14ac:dyDescent="0.2">
      <c r="A24" s="9"/>
      <c r="B24" s="55" t="s">
        <v>31</v>
      </c>
      <c r="C24" s="56"/>
      <c r="D24" s="11" t="s">
        <v>32</v>
      </c>
      <c r="E24" s="10">
        <v>4</v>
      </c>
      <c r="F24" s="57">
        <v>5000</v>
      </c>
      <c r="G24" s="57"/>
      <c r="H24" s="58">
        <f t="shared" si="0"/>
        <v>20000</v>
      </c>
      <c r="I24" s="10">
        <v>1</v>
      </c>
      <c r="J24" s="58">
        <f t="shared" si="1"/>
        <v>5000</v>
      </c>
      <c r="K24" s="59">
        <f t="shared" si="2"/>
        <v>25000</v>
      </c>
    </row>
    <row r="25" spans="1:11" ht="39.75" customHeight="1" x14ac:dyDescent="0.2">
      <c r="A25" s="9"/>
      <c r="B25" s="55" t="s">
        <v>33</v>
      </c>
      <c r="C25" s="56"/>
      <c r="D25" s="11" t="s">
        <v>32</v>
      </c>
      <c r="E25" s="10">
        <v>4</v>
      </c>
      <c r="F25" s="57">
        <v>5000</v>
      </c>
      <c r="G25" s="57"/>
      <c r="H25" s="58">
        <f t="shared" si="0"/>
        <v>20000</v>
      </c>
      <c r="I25" s="10">
        <v>1</v>
      </c>
      <c r="J25" s="58">
        <f t="shared" si="1"/>
        <v>5000</v>
      </c>
      <c r="K25" s="59">
        <f t="shared" si="2"/>
        <v>25000</v>
      </c>
    </row>
    <row r="26" spans="1:11" ht="39.75" customHeight="1" x14ac:dyDescent="0.2">
      <c r="A26" s="9"/>
      <c r="B26" s="55" t="s">
        <v>34</v>
      </c>
      <c r="C26" s="56"/>
      <c r="D26" s="11" t="s">
        <v>27</v>
      </c>
      <c r="E26" s="10">
        <v>1</v>
      </c>
      <c r="F26" s="57">
        <v>4500000</v>
      </c>
      <c r="G26" s="57"/>
      <c r="H26" s="58">
        <f t="shared" si="0"/>
        <v>4500000</v>
      </c>
      <c r="I26" s="10">
        <v>0.25</v>
      </c>
      <c r="J26" s="58">
        <f t="shared" si="1"/>
        <v>1125000</v>
      </c>
      <c r="K26" s="59">
        <f t="shared" si="2"/>
        <v>5625000</v>
      </c>
    </row>
    <row r="27" spans="1:11" ht="24" customHeight="1" x14ac:dyDescent="0.25">
      <c r="B27" s="40" t="s">
        <v>35</v>
      </c>
      <c r="C27" s="41"/>
      <c r="D27" s="41"/>
      <c r="E27" s="41"/>
      <c r="F27" s="41"/>
      <c r="G27" s="41"/>
      <c r="H27" s="42">
        <f>SUM(H21:H26)</f>
        <v>6410000</v>
      </c>
      <c r="I27" s="43"/>
      <c r="J27" s="60">
        <f>SUM(J21:J26)</f>
        <v>1602500</v>
      </c>
      <c r="K27" s="44">
        <f>SUM(K21:K26)</f>
        <v>8012500</v>
      </c>
    </row>
    <row r="28" spans="1:11" ht="15.75" customHeight="1" thickBot="1" x14ac:dyDescent="0.25">
      <c r="B28" s="61" t="s">
        <v>36</v>
      </c>
      <c r="C28" s="62"/>
      <c r="D28" s="62"/>
      <c r="E28" s="62"/>
      <c r="F28" s="62"/>
      <c r="G28" s="62"/>
      <c r="H28" s="62"/>
      <c r="I28" s="63"/>
      <c r="J28" s="64"/>
      <c r="K28" s="65"/>
    </row>
    <row r="29" spans="1:11" ht="21" customHeight="1" x14ac:dyDescent="0.25">
      <c r="B29" s="66" t="s">
        <v>37</v>
      </c>
      <c r="C29" s="67"/>
      <c r="D29" s="67"/>
      <c r="E29" s="67"/>
      <c r="F29" s="67"/>
      <c r="G29" s="67"/>
      <c r="H29" s="68">
        <f>+H12+H18+H27</f>
        <v>40965016</v>
      </c>
      <c r="I29" s="69"/>
      <c r="J29" s="70">
        <f>J12+J18+J27</f>
        <v>10241254.08</v>
      </c>
      <c r="K29" s="70">
        <f>K12+K18+K27</f>
        <v>51206270.079999998</v>
      </c>
    </row>
    <row r="30" spans="1:11" ht="25.5" customHeight="1" x14ac:dyDescent="0.2">
      <c r="B30" s="40" t="s">
        <v>38</v>
      </c>
      <c r="C30" s="41"/>
      <c r="D30" s="41"/>
      <c r="E30" s="41"/>
      <c r="F30" s="41"/>
      <c r="G30" s="41"/>
      <c r="H30" s="42">
        <f>ROUND(H29*19%,0)</f>
        <v>7783353</v>
      </c>
      <c r="I30" s="43"/>
      <c r="J30" s="42">
        <f>ROUND(J29*19%,0)</f>
        <v>1945838</v>
      </c>
      <c r="K30" s="71">
        <f>ROUND(K29*19%,0)</f>
        <v>9729191</v>
      </c>
    </row>
    <row r="31" spans="1:11" ht="24.75" customHeight="1" thickBot="1" x14ac:dyDescent="0.25">
      <c r="B31" s="72" t="s">
        <v>50</v>
      </c>
      <c r="C31" s="73"/>
      <c r="D31" s="73"/>
      <c r="E31" s="73"/>
      <c r="F31" s="73"/>
      <c r="G31" s="73"/>
      <c r="H31" s="74">
        <f>+H29+H30</f>
        <v>48748369</v>
      </c>
      <c r="I31" s="75"/>
      <c r="J31" s="74">
        <f>ROUND(+J29+J30,0)</f>
        <v>12187092</v>
      </c>
      <c r="K31" s="76">
        <f>ROUND(+K29+K30,0)</f>
        <v>60935461</v>
      </c>
    </row>
    <row r="32" spans="1:11" ht="15.75" customHeight="1" x14ac:dyDescent="0.2">
      <c r="B32" s="77"/>
      <c r="C32" s="78"/>
      <c r="D32" s="79"/>
      <c r="E32" s="80"/>
      <c r="F32" s="81"/>
      <c r="G32" s="81"/>
      <c r="H32" s="80"/>
      <c r="I32" s="82"/>
      <c r="J32" s="82"/>
      <c r="K32" s="83"/>
    </row>
    <row r="33" spans="2:11" ht="15.75" customHeight="1" x14ac:dyDescent="0.2">
      <c r="B33" s="77"/>
      <c r="C33" s="78"/>
      <c r="D33" s="79"/>
      <c r="E33" s="80"/>
      <c r="F33" s="81"/>
      <c r="G33" s="81"/>
      <c r="H33" s="80"/>
      <c r="I33" s="82"/>
      <c r="J33" s="82"/>
      <c r="K33" s="83"/>
    </row>
    <row r="34" spans="2:11" ht="15.75" customHeight="1" x14ac:dyDescent="0.2">
      <c r="B34" s="77"/>
      <c r="C34" s="78"/>
      <c r="D34" s="79"/>
      <c r="E34" s="80"/>
      <c r="F34" s="81"/>
      <c r="G34" s="81"/>
      <c r="H34" s="80"/>
      <c r="I34" s="84"/>
      <c r="J34" s="84"/>
      <c r="K34" s="83"/>
    </row>
    <row r="35" spans="2:11" ht="15.75" customHeight="1" x14ac:dyDescent="0.2">
      <c r="B35" s="77"/>
      <c r="C35" s="78"/>
      <c r="D35" s="79"/>
      <c r="E35" s="80"/>
      <c r="F35" s="81"/>
      <c r="G35" s="81"/>
      <c r="H35" s="80"/>
      <c r="I35" s="82"/>
      <c r="J35" s="82"/>
      <c r="K35" s="83"/>
    </row>
    <row r="36" spans="2:11" ht="15.75" customHeight="1" x14ac:dyDescent="0.2">
      <c r="B36" s="77"/>
      <c r="C36" s="78"/>
      <c r="D36" s="79"/>
      <c r="E36" s="80"/>
      <c r="F36" s="81"/>
      <c r="G36" s="81"/>
      <c r="H36" s="80"/>
      <c r="I36" s="82"/>
      <c r="J36" s="82"/>
      <c r="K36" s="83"/>
    </row>
    <row r="37" spans="2:11" ht="15.75" customHeight="1" x14ac:dyDescent="0.2">
      <c r="B37" s="85"/>
      <c r="C37" s="86"/>
      <c r="D37" s="79"/>
      <c r="E37" s="80"/>
      <c r="F37" s="81"/>
      <c r="G37" s="87" t="s">
        <v>55</v>
      </c>
      <c r="H37" s="87"/>
      <c r="I37" s="87"/>
      <c r="J37" s="84"/>
      <c r="K37" s="83"/>
    </row>
    <row r="38" spans="2:11" ht="15.75" customHeight="1" x14ac:dyDescent="0.2">
      <c r="B38" s="88" t="s">
        <v>51</v>
      </c>
      <c r="C38" s="89"/>
      <c r="D38" s="79"/>
      <c r="E38" s="80"/>
      <c r="F38" s="81"/>
      <c r="G38" s="90" t="s">
        <v>54</v>
      </c>
      <c r="H38" s="90"/>
      <c r="I38" s="90"/>
      <c r="J38" s="82"/>
      <c r="K38" s="83"/>
    </row>
    <row r="39" spans="2:11" ht="15.75" customHeight="1" x14ac:dyDescent="0.2">
      <c r="B39" s="91" t="s">
        <v>52</v>
      </c>
      <c r="C39" s="92"/>
      <c r="D39" s="79"/>
      <c r="E39" s="80"/>
      <c r="F39" s="81"/>
      <c r="G39" s="90" t="s">
        <v>53</v>
      </c>
      <c r="H39" s="90"/>
      <c r="I39" s="90"/>
      <c r="J39" s="82"/>
      <c r="K39" s="83"/>
    </row>
    <row r="40" spans="2:11" ht="15.75" customHeight="1" x14ac:dyDescent="0.25">
      <c r="B40" s="91" t="s">
        <v>39</v>
      </c>
      <c r="C40" s="93"/>
      <c r="D40" s="79"/>
      <c r="E40" s="80"/>
      <c r="F40" s="81"/>
      <c r="G40" s="81"/>
      <c r="H40" s="80"/>
      <c r="I40" s="82"/>
      <c r="J40" s="82"/>
      <c r="K40" s="83"/>
    </row>
    <row r="41" spans="2:11" ht="15.75" customHeight="1" x14ac:dyDescent="0.2">
      <c r="B41" s="4"/>
      <c r="C41" s="5"/>
      <c r="D41" s="6"/>
      <c r="E41" s="7"/>
      <c r="F41" s="8"/>
      <c r="G41" s="8"/>
      <c r="H41" s="7"/>
      <c r="I41" s="1"/>
      <c r="J41" s="1"/>
      <c r="K41" s="3"/>
    </row>
    <row r="42" spans="2:11" ht="15.75" customHeight="1" x14ac:dyDescent="0.2">
      <c r="B42" s="12"/>
      <c r="C42" s="13"/>
      <c r="D42" s="12"/>
      <c r="E42" s="12"/>
      <c r="F42" s="12"/>
      <c r="G42" s="12"/>
      <c r="H42" s="12"/>
      <c r="I42" s="12"/>
      <c r="J42" s="1"/>
      <c r="K42" s="3"/>
    </row>
    <row r="43" spans="2:11" ht="15.75" customHeight="1" x14ac:dyDescent="0.2">
      <c r="B43" s="12"/>
      <c r="C43" s="13"/>
      <c r="D43" s="12"/>
      <c r="E43" s="12"/>
      <c r="F43" s="12"/>
      <c r="G43" s="12"/>
      <c r="H43" s="12"/>
      <c r="I43" s="12"/>
      <c r="J43" s="1"/>
      <c r="K43" s="3"/>
    </row>
    <row r="44" spans="2:11" ht="15.75" customHeight="1" x14ac:dyDescent="0.2">
      <c r="B44" s="12"/>
      <c r="C44" s="13"/>
      <c r="D44" s="12"/>
      <c r="E44" s="12"/>
      <c r="F44" s="12"/>
      <c r="G44" s="12"/>
      <c r="H44" s="12"/>
      <c r="I44" s="12"/>
      <c r="J44" s="1"/>
      <c r="K44" s="3"/>
    </row>
    <row r="45" spans="2:11" ht="15.75" customHeight="1" x14ac:dyDescent="0.2">
      <c r="B45" s="12"/>
      <c r="C45" s="13"/>
      <c r="D45" s="12"/>
      <c r="E45" s="12"/>
      <c r="F45" s="12"/>
      <c r="G45" s="12"/>
      <c r="H45" s="12"/>
      <c r="I45" s="12"/>
      <c r="J45" s="1"/>
      <c r="K45" s="3"/>
    </row>
    <row r="46" spans="2:11" ht="15.75" customHeight="1" x14ac:dyDescent="0.2">
      <c r="B46" s="1"/>
      <c r="C46" s="1"/>
      <c r="D46" s="1"/>
      <c r="E46" s="1"/>
      <c r="F46" s="1"/>
      <c r="G46" s="1"/>
      <c r="H46" s="1"/>
      <c r="I46" s="1"/>
      <c r="J46" s="1"/>
      <c r="K46" s="3"/>
    </row>
    <row r="47" spans="2:11" ht="15.75" customHeight="1" x14ac:dyDescent="0.2"/>
    <row r="48" spans="2:11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</sheetData>
  <mergeCells count="35">
    <mergeCell ref="I6:K6"/>
    <mergeCell ref="B7:K7"/>
    <mergeCell ref="B2:K2"/>
    <mergeCell ref="B3:K3"/>
    <mergeCell ref="B4:K4"/>
    <mergeCell ref="B5:K5"/>
    <mergeCell ref="I28:K28"/>
    <mergeCell ref="B23:C23"/>
    <mergeCell ref="B24:C24"/>
    <mergeCell ref="B21:C21"/>
    <mergeCell ref="F21:G21"/>
    <mergeCell ref="F24:G24"/>
    <mergeCell ref="F25:G25"/>
    <mergeCell ref="B22:C22"/>
    <mergeCell ref="B13:K13"/>
    <mergeCell ref="B19:K19"/>
    <mergeCell ref="F20:G20"/>
    <mergeCell ref="B20:C20"/>
    <mergeCell ref="B18:G18"/>
    <mergeCell ref="B12:G12"/>
    <mergeCell ref="B6:H6"/>
    <mergeCell ref="G39:I39"/>
    <mergeCell ref="G37:I37"/>
    <mergeCell ref="G38:I38"/>
    <mergeCell ref="B30:G30"/>
    <mergeCell ref="B37:C37"/>
    <mergeCell ref="B27:G27"/>
    <mergeCell ref="B28:H28"/>
    <mergeCell ref="B31:G31"/>
    <mergeCell ref="B29:G29"/>
    <mergeCell ref="B25:C25"/>
    <mergeCell ref="B26:C26"/>
    <mergeCell ref="F26:G26"/>
    <mergeCell ref="F22:G22"/>
    <mergeCell ref="F23:G23"/>
  </mergeCells>
  <pageMargins left="0.39370078740157483" right="0.39370078740157483" top="0.39370078740157483" bottom="0.39370078740157483" header="0" footer="0"/>
  <pageSetup paperSize="14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PPTO</vt:lpstr>
      <vt:lpstr>PPTO!Área_de_impresión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Francy Lorena Hernandez Arrieta</cp:lastModifiedBy>
  <cp:revision/>
  <cp:lastPrinted>2025-09-25T23:42:50Z</cp:lastPrinted>
  <dcterms:created xsi:type="dcterms:W3CDTF">2019-03-11T20:45:10Z</dcterms:created>
  <dcterms:modified xsi:type="dcterms:W3CDTF">2025-09-25T23:42:51Z</dcterms:modified>
  <cp:category/>
  <cp:contentStatus/>
</cp:coreProperties>
</file>