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24226"/>
  <mc:AlternateContent xmlns:mc="http://schemas.openxmlformats.org/markup-compatibility/2006">
    <mc:Choice Requires="x15">
      <x15ac:absPath xmlns:x15ac="http://schemas.microsoft.com/office/spreadsheetml/2010/11/ac" url="C:\Users\angelo.brijaldo\Downloads\"/>
    </mc:Choice>
  </mc:AlternateContent>
  <xr:revisionPtr revIDLastSave="0" documentId="13_ncr:1_{B685464A-D30D-46F5-B581-4D99604FEED9}" xr6:coauthVersionLast="47" xr6:coauthVersionMax="47" xr10:uidLastSave="{00000000-0000-0000-0000-000000000000}"/>
  <bookViews>
    <workbookView xWindow="-120" yWindow="-120" windowWidth="29040" windowHeight="15720" tabRatio="929" xr2:uid="{00000000-000D-0000-FFFF-FFFF00000000}"/>
  </bookViews>
  <sheets>
    <sheet name="INSTRUCTIVO" sheetId="27" r:id="rId1"/>
    <sheet name="ESPECIF" sheetId="18" r:id="rId2"/>
    <sheet name="MAT-INSM" sheetId="11" r:id="rId3"/>
    <sheet name="HRR-EQP" sheetId="15" r:id="rId4"/>
    <sheet name="MAN-OBR" sheetId="12" r:id="rId5"/>
    <sheet name="OTROS" sheetId="14" r:id="rId6"/>
    <sheet name="AIU" sheetId="6" r:id="rId7"/>
    <sheet name="APU-CP1" sheetId="16" r:id="rId8"/>
    <sheet name="APU-CP2" sheetId="20" r:id="rId9"/>
    <sheet name="APU-CP3" sheetId="21" r:id="rId10"/>
    <sheet name="APU-CP4" sheetId="23" r:id="rId11"/>
    <sheet name="APU-CP5" sheetId="24" r:id="rId12"/>
    <sheet name="APU-CP6" sheetId="25" r:id="rId13"/>
    <sheet name="APU-CP7" sheetId="26" r:id="rId14"/>
    <sheet name="RESUMEN" sheetId="22" r:id="rId15"/>
    <sheet name="OBS" sheetId="28" r:id="rId16"/>
  </sheets>
  <definedNames>
    <definedName name="_xlnm._FilterDatabase" localSheetId="3" hidden="1">'HRR-EQP'!$A$1:$D$42</definedName>
    <definedName name="_xlnm._FilterDatabase" localSheetId="4" hidden="1">'MAN-OBR'!$A$1:$C$98</definedName>
    <definedName name="_xlnm._FilterDatabase" localSheetId="2" hidden="1">'MAT-INSM'!$A$1:$D$308</definedName>
    <definedName name="_xlnm._FilterDatabase" localSheetId="5" hidden="1">OTROS!$A$1:$C$7</definedName>
    <definedName name="_xlnm.Print_Area" localSheetId="6">AIU!$A$1:$D$8</definedName>
    <definedName name="_xlnm.Print_Area" localSheetId="7">'APU-CP1'!$A$1:$E$600</definedName>
    <definedName name="_xlnm.Print_Area" localSheetId="8">'APU-CP2'!$A$1:$E$403</definedName>
    <definedName name="_xlnm.Print_Area" localSheetId="9">'APU-CP3'!$A$1:$E$540</definedName>
    <definedName name="_xlnm.Print_Area" localSheetId="10">'APU-CP4'!$A$1:$E$636</definedName>
    <definedName name="_xlnm.Print_Area" localSheetId="11">'APU-CP5'!$A$1:$E$996</definedName>
    <definedName name="_xlnm.Print_Area" localSheetId="12">'APU-CP6'!$A$1:$E$601</definedName>
    <definedName name="_xlnm.Print_Area" localSheetId="13">'APU-CP7'!$A$1:$E$1098</definedName>
    <definedName name="_xlnm.Print_Area" localSheetId="1">ESPECIF!$A$1:$D$155</definedName>
    <definedName name="_xlnm.Print_Area" localSheetId="3">'HRR-EQP'!$A$1:$C$42</definedName>
    <definedName name="_xlnm.Print_Area" localSheetId="4">'MAN-OBR'!$A$1:$C$97</definedName>
    <definedName name="_xlnm.Print_Area" localSheetId="2">'MAT-INSM'!$A$1:$C$198</definedName>
    <definedName name="_xlnm.Print_Area" localSheetId="15">OBS!$A$1:$A$15</definedName>
    <definedName name="_xlnm.Print_Area" localSheetId="5">OTROS!$A$1:$C$7</definedName>
    <definedName name="_xlnm.Print_Area" localSheetId="14">RESUMEN!$A$1:$E$156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6" l="1"/>
  <c r="D6" i="6"/>
  <c r="C6" i="6"/>
  <c r="D156" i="22"/>
  <c r="D8" i="6" l="1"/>
  <c r="B729" i="26"/>
  <c r="C729" i="26"/>
  <c r="A729" i="26"/>
  <c r="B696" i="26"/>
  <c r="C696" i="26"/>
  <c r="A696" i="26"/>
  <c r="D595" i="25"/>
  <c r="B590" i="25"/>
  <c r="C590" i="25"/>
  <c r="A590" i="25"/>
  <c r="B595" i="25"/>
  <c r="C595" i="25"/>
  <c r="A595" i="25"/>
  <c r="B510" i="25"/>
  <c r="C510" i="25"/>
  <c r="B198" i="23"/>
  <c r="C198" i="23"/>
  <c r="A198" i="23"/>
  <c r="C156" i="23"/>
  <c r="B156" i="23"/>
  <c r="A156" i="23"/>
  <c r="D364" i="21"/>
  <c r="D56" i="21"/>
  <c r="B259" i="20"/>
  <c r="C259" i="20"/>
  <c r="A259" i="20"/>
  <c r="B83" i="20"/>
  <c r="C83" i="20"/>
  <c r="E83" i="20" s="1"/>
  <c r="A83" i="20"/>
  <c r="B116" i="20"/>
  <c r="C116" i="20"/>
  <c r="E116" i="20" s="1"/>
  <c r="A116" i="20"/>
  <c r="D88" i="20"/>
  <c r="C212" i="16" l="1"/>
  <c r="D419" i="16"/>
  <c r="E598" i="26"/>
  <c r="B597" i="26"/>
  <c r="C597" i="26"/>
  <c r="E597" i="26" s="1"/>
  <c r="E599" i="26" s="1"/>
  <c r="A597" i="26"/>
  <c r="C14" i="16"/>
  <c r="C14" i="20"/>
  <c r="B1087" i="26" l="1"/>
  <c r="C1087" i="26"/>
  <c r="E1087" i="26" s="1"/>
  <c r="B1073" i="26"/>
  <c r="C1073" i="26"/>
  <c r="E1073" i="26" s="1"/>
  <c r="B1054" i="26"/>
  <c r="C1054" i="26"/>
  <c r="E1054" i="26" s="1"/>
  <c r="B1040" i="26"/>
  <c r="C1040" i="26"/>
  <c r="E1040" i="26" s="1"/>
  <c r="B1021" i="26"/>
  <c r="C1021" i="26"/>
  <c r="E1021" i="26" s="1"/>
  <c r="B1007" i="26"/>
  <c r="C1007" i="26"/>
  <c r="E1007" i="26" s="1"/>
  <c r="B988" i="26"/>
  <c r="C988" i="26"/>
  <c r="E988" i="26" s="1"/>
  <c r="B974" i="26"/>
  <c r="C974" i="26"/>
  <c r="E974" i="26" s="1"/>
  <c r="A988" i="26"/>
  <c r="A1021" i="26"/>
  <c r="A1087" i="26"/>
  <c r="A1054" i="26"/>
  <c r="A1073" i="26"/>
  <c r="A1040" i="26"/>
  <c r="A1007" i="26"/>
  <c r="A974" i="26"/>
  <c r="D917" i="26"/>
  <c r="D916" i="26"/>
  <c r="B949" i="26"/>
  <c r="C949" i="26"/>
  <c r="E949" i="26" s="1"/>
  <c r="B950" i="26"/>
  <c r="C950" i="26"/>
  <c r="E950" i="26" s="1"/>
  <c r="B941" i="26"/>
  <c r="C941" i="26"/>
  <c r="E941" i="26" s="1"/>
  <c r="B922" i="26"/>
  <c r="B955" i="26" s="1"/>
  <c r="C922" i="26"/>
  <c r="E922" i="26" s="1"/>
  <c r="B916" i="26"/>
  <c r="C916" i="26"/>
  <c r="B917" i="26"/>
  <c r="C917" i="26"/>
  <c r="B908" i="26"/>
  <c r="C908" i="26"/>
  <c r="E908" i="26" s="1"/>
  <c r="A950" i="26"/>
  <c r="A949" i="26"/>
  <c r="A941" i="26"/>
  <c r="A922" i="26"/>
  <c r="A955" i="26" s="1"/>
  <c r="E928" i="26"/>
  <c r="E927" i="26"/>
  <c r="A917" i="26"/>
  <c r="A916" i="26"/>
  <c r="A908" i="26"/>
  <c r="B844" i="26"/>
  <c r="C844" i="26"/>
  <c r="E844" i="26" s="1"/>
  <c r="A844" i="26"/>
  <c r="B877" i="26"/>
  <c r="C877" i="26"/>
  <c r="E877" i="26" s="1"/>
  <c r="A877" i="26"/>
  <c r="D883" i="26"/>
  <c r="D850" i="26"/>
  <c r="B894" i="26"/>
  <c r="C894" i="26"/>
  <c r="E894" i="26" s="1"/>
  <c r="A894" i="26"/>
  <c r="E895" i="26"/>
  <c r="B889" i="26"/>
  <c r="C889" i="26"/>
  <c r="E889" i="26" s="1"/>
  <c r="B883" i="26"/>
  <c r="C883" i="26"/>
  <c r="B875" i="26"/>
  <c r="C875" i="26"/>
  <c r="E875" i="26" s="1"/>
  <c r="B876" i="26"/>
  <c r="C876" i="26"/>
  <c r="E876" i="26" s="1"/>
  <c r="B856" i="26"/>
  <c r="C856" i="26"/>
  <c r="E856" i="26" s="1"/>
  <c r="B850" i="26"/>
  <c r="C850" i="26"/>
  <c r="E850" i="26" s="1"/>
  <c r="B842" i="26"/>
  <c r="C842" i="26"/>
  <c r="E842" i="26" s="1"/>
  <c r="B843" i="26"/>
  <c r="C843" i="26"/>
  <c r="E843" i="26" s="1"/>
  <c r="B861" i="26"/>
  <c r="C861" i="26"/>
  <c r="E861" i="26" s="1"/>
  <c r="A861" i="26"/>
  <c r="E862" i="26"/>
  <c r="A889" i="26"/>
  <c r="A856" i="26"/>
  <c r="A883" i="26"/>
  <c r="A850" i="26"/>
  <c r="A876" i="26"/>
  <c r="A843" i="26"/>
  <c r="A875" i="26"/>
  <c r="A842" i="26"/>
  <c r="B823" i="26"/>
  <c r="C823" i="26"/>
  <c r="E823" i="26" s="1"/>
  <c r="B828" i="26"/>
  <c r="C828" i="26"/>
  <c r="E828" i="26" s="1"/>
  <c r="A828" i="26"/>
  <c r="A823" i="26"/>
  <c r="D818" i="26"/>
  <c r="D817" i="26"/>
  <c r="B817" i="26"/>
  <c r="C817" i="26"/>
  <c r="B818" i="26"/>
  <c r="C818" i="26"/>
  <c r="A818" i="26"/>
  <c r="A817" i="26"/>
  <c r="B809" i="26"/>
  <c r="C809" i="26"/>
  <c r="E809" i="26" s="1"/>
  <c r="A809" i="26"/>
  <c r="D785" i="26"/>
  <c r="D784" i="26"/>
  <c r="B795" i="26"/>
  <c r="C795" i="26"/>
  <c r="E795" i="26" s="1"/>
  <c r="B790" i="26"/>
  <c r="C790" i="26"/>
  <c r="E790" i="26" s="1"/>
  <c r="B784" i="26"/>
  <c r="C784" i="26"/>
  <c r="B785" i="26"/>
  <c r="C785" i="26"/>
  <c r="A785" i="26"/>
  <c r="A784" i="26"/>
  <c r="A790" i="26"/>
  <c r="A795" i="26"/>
  <c r="B776" i="26"/>
  <c r="C776" i="26"/>
  <c r="E776" i="26" s="1"/>
  <c r="A776" i="26"/>
  <c r="B762" i="26"/>
  <c r="C762" i="26"/>
  <c r="E762" i="26" s="1"/>
  <c r="E764" i="26" s="1"/>
  <c r="A762" i="26"/>
  <c r="E829" i="26"/>
  <c r="E796" i="26"/>
  <c r="E763" i="26"/>
  <c r="B757" i="26"/>
  <c r="C757" i="26"/>
  <c r="E757" i="26" s="1"/>
  <c r="E759" i="26" s="1"/>
  <c r="A757" i="26"/>
  <c r="B743" i="26"/>
  <c r="C743" i="26"/>
  <c r="E743" i="26" s="1"/>
  <c r="B744" i="26"/>
  <c r="C744" i="26"/>
  <c r="E744" i="26" s="1"/>
  <c r="A744" i="26"/>
  <c r="B751" i="26"/>
  <c r="C751" i="26"/>
  <c r="E751" i="26" s="1"/>
  <c r="B752" i="26"/>
  <c r="C752" i="26"/>
  <c r="E752" i="26" s="1"/>
  <c r="A752" i="26"/>
  <c r="A751" i="26"/>
  <c r="A743" i="26"/>
  <c r="B663" i="26"/>
  <c r="C663" i="26"/>
  <c r="E663" i="26" s="1"/>
  <c r="A663" i="26"/>
  <c r="B658" i="26"/>
  <c r="C658" i="26"/>
  <c r="E658" i="26" s="1"/>
  <c r="A658" i="26"/>
  <c r="D653" i="26"/>
  <c r="D652" i="26"/>
  <c r="B652" i="26"/>
  <c r="C652" i="26"/>
  <c r="B653" i="26"/>
  <c r="C653" i="26"/>
  <c r="A653" i="26"/>
  <c r="A652" i="26"/>
  <c r="B645" i="26"/>
  <c r="C645" i="26"/>
  <c r="E645" i="26" s="1"/>
  <c r="A645" i="26"/>
  <c r="B644" i="26"/>
  <c r="C644" i="26"/>
  <c r="E644" i="26" s="1"/>
  <c r="A644" i="26"/>
  <c r="B630" i="26"/>
  <c r="C630" i="26"/>
  <c r="E630" i="26" s="1"/>
  <c r="A630" i="26"/>
  <c r="D619" i="26"/>
  <c r="D620" i="26"/>
  <c r="B625" i="26"/>
  <c r="C625" i="26"/>
  <c r="E625" i="26" s="1"/>
  <c r="A625" i="26"/>
  <c r="B619" i="26"/>
  <c r="C619" i="26"/>
  <c r="B620" i="26"/>
  <c r="C620" i="26"/>
  <c r="A620" i="26"/>
  <c r="A619" i="26"/>
  <c r="B611" i="26"/>
  <c r="C611" i="26"/>
  <c r="E611" i="26" s="1"/>
  <c r="A611" i="26"/>
  <c r="B592" i="26"/>
  <c r="C592" i="26"/>
  <c r="E592" i="26" s="1"/>
  <c r="B586" i="26"/>
  <c r="C586" i="26"/>
  <c r="E586" i="26" s="1"/>
  <c r="A592" i="26"/>
  <c r="A586" i="26"/>
  <c r="B578" i="26"/>
  <c r="C578" i="26"/>
  <c r="E578" i="26" s="1"/>
  <c r="A578" i="26"/>
  <c r="B564" i="26"/>
  <c r="C564" i="26"/>
  <c r="E564" i="26" s="1"/>
  <c r="A564" i="26"/>
  <c r="B559" i="26"/>
  <c r="C559" i="26"/>
  <c r="E559" i="26" s="1"/>
  <c r="B553" i="26"/>
  <c r="C553" i="26"/>
  <c r="E553" i="26" s="1"/>
  <c r="B545" i="26"/>
  <c r="C545" i="26"/>
  <c r="E545" i="26" s="1"/>
  <c r="A559" i="26"/>
  <c r="A553" i="26"/>
  <c r="A545" i="26"/>
  <c r="E1093" i="26"/>
  <c r="E1092" i="26"/>
  <c r="E1088" i="26"/>
  <c r="E1083" i="26"/>
  <c r="E1082" i="26"/>
  <c r="E1081" i="26"/>
  <c r="E1077" i="26"/>
  <c r="E1076" i="26"/>
  <c r="E1075" i="26"/>
  <c r="E1074" i="26"/>
  <c r="E1060" i="26"/>
  <c r="E1059" i="26"/>
  <c r="E1055" i="26"/>
  <c r="E1050" i="26"/>
  <c r="E1049" i="26"/>
  <c r="E1048" i="26"/>
  <c r="E1044" i="26"/>
  <c r="E1043" i="26"/>
  <c r="E1042" i="26"/>
  <c r="E1041" i="26"/>
  <c r="E1027" i="26"/>
  <c r="E1026" i="26"/>
  <c r="E1022" i="26"/>
  <c r="E1017" i="26"/>
  <c r="E1016" i="26"/>
  <c r="E1015" i="26"/>
  <c r="E1011" i="26"/>
  <c r="E1010" i="26"/>
  <c r="E1009" i="26"/>
  <c r="E1008" i="26"/>
  <c r="E994" i="26"/>
  <c r="E993" i="26"/>
  <c r="E989" i="26"/>
  <c r="E984" i="26"/>
  <c r="E983" i="26"/>
  <c r="E982" i="26"/>
  <c r="E978" i="26"/>
  <c r="E977" i="26"/>
  <c r="E976" i="26"/>
  <c r="E975" i="26"/>
  <c r="E961" i="26"/>
  <c r="E960" i="26"/>
  <c r="E956" i="26"/>
  <c r="E951" i="26"/>
  <c r="E945" i="26"/>
  <c r="E944" i="26"/>
  <c r="E943" i="26"/>
  <c r="E942" i="26"/>
  <c r="E923" i="26"/>
  <c r="E918" i="26"/>
  <c r="E912" i="26"/>
  <c r="E911" i="26"/>
  <c r="E910" i="26"/>
  <c r="E909" i="26"/>
  <c r="E890" i="26"/>
  <c r="E885" i="26"/>
  <c r="E884" i="26"/>
  <c r="E879" i="26"/>
  <c r="E878" i="26"/>
  <c r="E857" i="26"/>
  <c r="E852" i="26"/>
  <c r="E851" i="26"/>
  <c r="E846" i="26"/>
  <c r="E845" i="26"/>
  <c r="E824" i="26"/>
  <c r="E819" i="26"/>
  <c r="E813" i="26"/>
  <c r="E812" i="26"/>
  <c r="E811" i="26"/>
  <c r="E810" i="26"/>
  <c r="E791" i="26"/>
  <c r="E786" i="26"/>
  <c r="E780" i="26"/>
  <c r="E779" i="26"/>
  <c r="E778" i="26"/>
  <c r="E777" i="26"/>
  <c r="E758" i="26"/>
  <c r="E753" i="26"/>
  <c r="E747" i="26"/>
  <c r="E746" i="26"/>
  <c r="E745" i="26"/>
  <c r="E729" i="26"/>
  <c r="E731" i="26" s="1"/>
  <c r="E730" i="26"/>
  <c r="E725" i="26"/>
  <c r="E724" i="26"/>
  <c r="E720" i="26"/>
  <c r="E719" i="26"/>
  <c r="E718" i="26"/>
  <c r="E714" i="26"/>
  <c r="E713" i="26"/>
  <c r="E712" i="26"/>
  <c r="E711" i="26"/>
  <c r="E710" i="26"/>
  <c r="E696" i="26"/>
  <c r="E697" i="26"/>
  <c r="E692" i="26"/>
  <c r="E691" i="26"/>
  <c r="E687" i="26"/>
  <c r="E686" i="26"/>
  <c r="E685" i="26"/>
  <c r="E681" i="26"/>
  <c r="E680" i="26"/>
  <c r="E679" i="26"/>
  <c r="E678" i="26"/>
  <c r="E677" i="26"/>
  <c r="E664" i="26"/>
  <c r="E659" i="26"/>
  <c r="E654" i="26"/>
  <c r="E648" i="26"/>
  <c r="E647" i="26"/>
  <c r="E646" i="26"/>
  <c r="E631" i="26"/>
  <c r="E626" i="26"/>
  <c r="E621" i="26"/>
  <c r="E615" i="26"/>
  <c r="E614" i="26"/>
  <c r="E613" i="26"/>
  <c r="E612" i="26"/>
  <c r="E593" i="26"/>
  <c r="E588" i="26"/>
  <c r="E587" i="26"/>
  <c r="E582" i="26"/>
  <c r="E581" i="26"/>
  <c r="E580" i="26"/>
  <c r="E579" i="26"/>
  <c r="E549" i="26"/>
  <c r="E548" i="26"/>
  <c r="E547" i="26"/>
  <c r="E546" i="26"/>
  <c r="E555" i="26"/>
  <c r="E554" i="26"/>
  <c r="E560" i="26"/>
  <c r="B531" i="26"/>
  <c r="C531" i="26"/>
  <c r="E531" i="26" s="1"/>
  <c r="B526" i="26"/>
  <c r="C526" i="26"/>
  <c r="E526" i="26" s="1"/>
  <c r="B520" i="26"/>
  <c r="C520" i="26"/>
  <c r="E520" i="26" s="1"/>
  <c r="A531" i="26"/>
  <c r="A526" i="26"/>
  <c r="A520" i="26"/>
  <c r="B512" i="26"/>
  <c r="C512" i="26"/>
  <c r="E512" i="26" s="1"/>
  <c r="E532" i="26"/>
  <c r="E527" i="26"/>
  <c r="E522" i="26"/>
  <c r="E521" i="26"/>
  <c r="A512" i="26"/>
  <c r="E516" i="26"/>
  <c r="E515" i="26"/>
  <c r="E514" i="26"/>
  <c r="E513" i="26"/>
  <c r="B479" i="26"/>
  <c r="C479" i="26"/>
  <c r="E479" i="26" s="1"/>
  <c r="A479" i="26"/>
  <c r="B465" i="26"/>
  <c r="B498" i="26" s="1"/>
  <c r="C465" i="26"/>
  <c r="C498" i="26" s="1"/>
  <c r="E498" i="26" s="1"/>
  <c r="B460" i="26"/>
  <c r="B493" i="26" s="1"/>
  <c r="C460" i="26"/>
  <c r="E460" i="26" s="1"/>
  <c r="B454" i="26"/>
  <c r="B487" i="26" s="1"/>
  <c r="C454" i="26"/>
  <c r="C487" i="26" s="1"/>
  <c r="E487" i="26" s="1"/>
  <c r="B446" i="26"/>
  <c r="C446" i="26"/>
  <c r="E446" i="26" s="1"/>
  <c r="A465" i="26"/>
  <c r="A498" i="26" s="1"/>
  <c r="A460" i="26"/>
  <c r="A493" i="26" s="1"/>
  <c r="A454" i="26"/>
  <c r="A487" i="26" s="1"/>
  <c r="A446" i="26"/>
  <c r="B415" i="26"/>
  <c r="C415" i="26"/>
  <c r="E415" i="26" s="1"/>
  <c r="A415" i="26"/>
  <c r="B398" i="26"/>
  <c r="B432" i="26" s="1"/>
  <c r="C398" i="26"/>
  <c r="E398" i="26" s="1"/>
  <c r="A398" i="26"/>
  <c r="A432" i="26" s="1"/>
  <c r="B393" i="26"/>
  <c r="B427" i="26" s="1"/>
  <c r="C393" i="26"/>
  <c r="C427" i="26" s="1"/>
  <c r="E427" i="26" s="1"/>
  <c r="A393" i="26"/>
  <c r="A427" i="26" s="1"/>
  <c r="B347" i="26"/>
  <c r="B381" i="26" s="1"/>
  <c r="C347" i="26"/>
  <c r="E347" i="26" s="1"/>
  <c r="A347" i="26"/>
  <c r="A381" i="26" s="1"/>
  <c r="B359" i="26"/>
  <c r="C359" i="26"/>
  <c r="E359" i="26" s="1"/>
  <c r="A359" i="26"/>
  <c r="D354" i="26"/>
  <c r="D388" i="26" s="1"/>
  <c r="D422" i="26" s="1"/>
  <c r="D353" i="26"/>
  <c r="D387" i="26" s="1"/>
  <c r="D421" i="26" s="1"/>
  <c r="D364" i="26"/>
  <c r="B330" i="26"/>
  <c r="B364" i="26" s="1"/>
  <c r="C330" i="26"/>
  <c r="E330" i="26" s="1"/>
  <c r="B325" i="26"/>
  <c r="C325" i="26"/>
  <c r="E325" i="26" s="1"/>
  <c r="A330" i="26"/>
  <c r="A364" i="26" s="1"/>
  <c r="A325" i="26"/>
  <c r="D320" i="26"/>
  <c r="D319" i="26"/>
  <c r="D313" i="26"/>
  <c r="D312" i="26"/>
  <c r="B311" i="26"/>
  <c r="C311" i="26"/>
  <c r="E311" i="26" s="1"/>
  <c r="B312" i="26"/>
  <c r="C312" i="26"/>
  <c r="B313" i="26"/>
  <c r="C313" i="26"/>
  <c r="A313" i="26"/>
  <c r="A312" i="26"/>
  <c r="A311" i="26"/>
  <c r="D280" i="26"/>
  <c r="B280" i="26"/>
  <c r="C280" i="26"/>
  <c r="A280" i="26"/>
  <c r="B292" i="26"/>
  <c r="C292" i="26"/>
  <c r="E292" i="26" s="1"/>
  <c r="B297" i="26"/>
  <c r="C297" i="26"/>
  <c r="E297" i="26" s="1"/>
  <c r="A297" i="26"/>
  <c r="A292" i="26"/>
  <c r="D287" i="26"/>
  <c r="D286" i="26"/>
  <c r="B286" i="26"/>
  <c r="B319" i="26" s="1"/>
  <c r="B353" i="26" s="1"/>
  <c r="B387" i="26" s="1"/>
  <c r="B421" i="26" s="1"/>
  <c r="C286" i="26"/>
  <c r="C319" i="26" s="1"/>
  <c r="B287" i="26"/>
  <c r="B320" i="26" s="1"/>
  <c r="B354" i="26" s="1"/>
  <c r="B388" i="26" s="1"/>
  <c r="B422" i="26" s="1"/>
  <c r="C287" i="26"/>
  <c r="C320" i="26" s="1"/>
  <c r="A287" i="26"/>
  <c r="A320" i="26" s="1"/>
  <c r="A354" i="26" s="1"/>
  <c r="A388" i="26" s="1"/>
  <c r="A422" i="26" s="1"/>
  <c r="A286" i="26"/>
  <c r="A319" i="26" s="1"/>
  <c r="A353" i="26" s="1"/>
  <c r="A387" i="26" s="1"/>
  <c r="A421" i="26" s="1"/>
  <c r="D279" i="26"/>
  <c r="B278" i="26"/>
  <c r="C278" i="26"/>
  <c r="E278" i="26" s="1"/>
  <c r="B279" i="26"/>
  <c r="C279" i="26"/>
  <c r="A279" i="26"/>
  <c r="A278" i="26"/>
  <c r="B264" i="26"/>
  <c r="C264" i="26"/>
  <c r="E264" i="26" s="1"/>
  <c r="D254" i="26"/>
  <c r="D253" i="26"/>
  <c r="B259" i="26"/>
  <c r="C259" i="26"/>
  <c r="E259" i="26" s="1"/>
  <c r="A264" i="26"/>
  <c r="A259" i="26"/>
  <c r="B253" i="26"/>
  <c r="C253" i="26"/>
  <c r="B254" i="26"/>
  <c r="C254" i="26"/>
  <c r="A254" i="26"/>
  <c r="A253" i="26"/>
  <c r="B245" i="26"/>
  <c r="B344" i="26" s="1"/>
  <c r="B378" i="26" s="1"/>
  <c r="B412" i="26" s="1"/>
  <c r="C245" i="26"/>
  <c r="E245" i="26" s="1"/>
  <c r="B246" i="26"/>
  <c r="B345" i="26" s="1"/>
  <c r="B379" i="26" s="1"/>
  <c r="B413" i="26" s="1"/>
  <c r="C246" i="26"/>
  <c r="C345" i="26" s="1"/>
  <c r="E345" i="26" s="1"/>
  <c r="B247" i="26"/>
  <c r="C247" i="26"/>
  <c r="E247" i="26" s="1"/>
  <c r="B248" i="26"/>
  <c r="C248" i="26"/>
  <c r="E248" i="26" s="1"/>
  <c r="A248" i="26"/>
  <c r="A247" i="26"/>
  <c r="A246" i="26"/>
  <c r="A345" i="26" s="1"/>
  <c r="A379" i="26" s="1"/>
  <c r="A413" i="26" s="1"/>
  <c r="A245" i="26"/>
  <c r="A344" i="26" s="1"/>
  <c r="A378" i="26" s="1"/>
  <c r="A412" i="26" s="1"/>
  <c r="D213" i="26"/>
  <c r="B220" i="26"/>
  <c r="C220" i="26"/>
  <c r="E220" i="26" s="1"/>
  <c r="B221" i="26"/>
  <c r="C221" i="26"/>
  <c r="E221" i="26" s="1"/>
  <c r="B212" i="26"/>
  <c r="B346" i="26" s="1"/>
  <c r="B380" i="26" s="1"/>
  <c r="B414" i="26" s="1"/>
  <c r="C212" i="26"/>
  <c r="E212" i="26" s="1"/>
  <c r="B213" i="26"/>
  <c r="B348" i="26" s="1"/>
  <c r="B382" i="26" s="1"/>
  <c r="B416" i="26" s="1"/>
  <c r="C213" i="26"/>
  <c r="C348" i="26" s="1"/>
  <c r="E348" i="26" s="1"/>
  <c r="B214" i="26"/>
  <c r="B349" i="26" s="1"/>
  <c r="B383" i="26" s="1"/>
  <c r="B417" i="26" s="1"/>
  <c r="C214" i="26"/>
  <c r="C349" i="26" s="1"/>
  <c r="E349" i="26" s="1"/>
  <c r="B226" i="26"/>
  <c r="C226" i="26"/>
  <c r="E226" i="26" s="1"/>
  <c r="A226" i="26"/>
  <c r="A221" i="26"/>
  <c r="A220" i="26"/>
  <c r="A214" i="26"/>
  <c r="A349" i="26" s="1"/>
  <c r="A383" i="26" s="1"/>
  <c r="A417" i="26" s="1"/>
  <c r="A213" i="26"/>
  <c r="A348" i="26" s="1"/>
  <c r="A382" i="26" s="1"/>
  <c r="A416" i="26" s="1"/>
  <c r="A212" i="26"/>
  <c r="A346" i="26" s="1"/>
  <c r="A380" i="26" s="1"/>
  <c r="A414" i="26" s="1"/>
  <c r="A198" i="26"/>
  <c r="D188" i="26"/>
  <c r="D187" i="26"/>
  <c r="D181" i="26"/>
  <c r="D180" i="26"/>
  <c r="B198" i="26"/>
  <c r="C198" i="26"/>
  <c r="E198" i="26" s="1"/>
  <c r="B193" i="26"/>
  <c r="C193" i="26"/>
  <c r="E193" i="26" s="1"/>
  <c r="B187" i="26"/>
  <c r="C187" i="26"/>
  <c r="B188" i="26"/>
  <c r="C188" i="26"/>
  <c r="B179" i="26"/>
  <c r="C179" i="26"/>
  <c r="E179" i="26" s="1"/>
  <c r="B180" i="26"/>
  <c r="C180" i="26"/>
  <c r="B181" i="26"/>
  <c r="C181" i="26"/>
  <c r="B182" i="26"/>
  <c r="C182" i="26"/>
  <c r="E182" i="26" s="1"/>
  <c r="B183" i="26"/>
  <c r="C183" i="26"/>
  <c r="E183" i="26" s="1"/>
  <c r="B160" i="26"/>
  <c r="C160" i="26"/>
  <c r="E160" i="26" s="1"/>
  <c r="A160" i="26"/>
  <c r="B154" i="26"/>
  <c r="C154" i="26"/>
  <c r="E154" i="26" s="1"/>
  <c r="B155" i="26"/>
  <c r="C155" i="26"/>
  <c r="E155" i="26" s="1"/>
  <c r="B156" i="26"/>
  <c r="C156" i="26"/>
  <c r="E156" i="26" s="1"/>
  <c r="B146" i="26"/>
  <c r="C146" i="26"/>
  <c r="E146" i="26" s="1"/>
  <c r="B147" i="26"/>
  <c r="C147" i="26"/>
  <c r="E147" i="26" s="1"/>
  <c r="D127" i="26"/>
  <c r="B127" i="26"/>
  <c r="C127" i="26"/>
  <c r="A127" i="26"/>
  <c r="B121" i="26"/>
  <c r="C121" i="26"/>
  <c r="E121" i="26" s="1"/>
  <c r="B113" i="26"/>
  <c r="C113" i="26"/>
  <c r="E113" i="26" s="1"/>
  <c r="A113" i="26"/>
  <c r="E115" i="26"/>
  <c r="D94" i="26"/>
  <c r="B55" i="26"/>
  <c r="C55" i="26"/>
  <c r="E55" i="26" s="1"/>
  <c r="B56" i="26"/>
  <c r="C56" i="26"/>
  <c r="E56" i="26" s="1"/>
  <c r="B94" i="26"/>
  <c r="C94" i="26"/>
  <c r="A94" i="26"/>
  <c r="B66" i="26"/>
  <c r="C66" i="26"/>
  <c r="E66" i="26" s="1"/>
  <c r="A66" i="26"/>
  <c r="B61" i="26"/>
  <c r="C61" i="26"/>
  <c r="E61" i="26" s="1"/>
  <c r="A61" i="26"/>
  <c r="B49" i="26"/>
  <c r="C49" i="26"/>
  <c r="E49" i="26" s="1"/>
  <c r="B50" i="26"/>
  <c r="C50" i="26"/>
  <c r="E50" i="26" s="1"/>
  <c r="B48" i="26"/>
  <c r="C48" i="26"/>
  <c r="E48" i="26" s="1"/>
  <c r="A48" i="26"/>
  <c r="B47" i="26"/>
  <c r="C47" i="26"/>
  <c r="E47" i="26" s="1"/>
  <c r="B33" i="26"/>
  <c r="C33" i="26"/>
  <c r="E33" i="26" s="1"/>
  <c r="A33" i="26"/>
  <c r="B22" i="26"/>
  <c r="C22" i="26"/>
  <c r="E22" i="26" s="1"/>
  <c r="B14" i="26"/>
  <c r="C14" i="26"/>
  <c r="E14" i="26" s="1"/>
  <c r="B15" i="26"/>
  <c r="C15" i="26"/>
  <c r="E15" i="26" s="1"/>
  <c r="B28" i="26"/>
  <c r="C28" i="26"/>
  <c r="E28" i="26" s="1"/>
  <c r="A28" i="26"/>
  <c r="E16" i="26"/>
  <c r="A15" i="26"/>
  <c r="B985" i="24"/>
  <c r="C985" i="24"/>
  <c r="E985" i="24" s="1"/>
  <c r="B979" i="24"/>
  <c r="C979" i="24"/>
  <c r="E979" i="24" s="1"/>
  <c r="B980" i="24"/>
  <c r="C980" i="24"/>
  <c r="E980" i="24" s="1"/>
  <c r="B971" i="24"/>
  <c r="C971" i="24"/>
  <c r="A985" i="24"/>
  <c r="A980" i="24"/>
  <c r="A979" i="24"/>
  <c r="A971" i="24"/>
  <c r="D971" i="24"/>
  <c r="D938" i="24"/>
  <c r="B938" i="24"/>
  <c r="C938" i="24"/>
  <c r="E938" i="24" s="1"/>
  <c r="B946" i="24"/>
  <c r="C946" i="24"/>
  <c r="E946" i="24" s="1"/>
  <c r="B947" i="24"/>
  <c r="C947" i="24"/>
  <c r="E947" i="24" s="1"/>
  <c r="B952" i="24"/>
  <c r="C952" i="24"/>
  <c r="E952" i="24" s="1"/>
  <c r="A952" i="24"/>
  <c r="A947" i="24"/>
  <c r="A946" i="24"/>
  <c r="B914" i="24"/>
  <c r="C914" i="24"/>
  <c r="E914" i="24" s="1"/>
  <c r="A914" i="24"/>
  <c r="B881" i="24"/>
  <c r="C881" i="24"/>
  <c r="E881" i="24" s="1"/>
  <c r="A881" i="24"/>
  <c r="A938" i="24"/>
  <c r="D913" i="24"/>
  <c r="D906" i="24"/>
  <c r="D905" i="24"/>
  <c r="D873" i="24"/>
  <c r="D872" i="24"/>
  <c r="B919" i="24"/>
  <c r="C919" i="24"/>
  <c r="E919" i="24" s="1"/>
  <c r="B913" i="24"/>
  <c r="C913" i="24"/>
  <c r="E913" i="24" s="1"/>
  <c r="B905" i="24"/>
  <c r="C905" i="24"/>
  <c r="E905" i="24" s="1"/>
  <c r="B906" i="24"/>
  <c r="C906" i="24"/>
  <c r="A919" i="24"/>
  <c r="A913" i="24"/>
  <c r="A906" i="24"/>
  <c r="A905" i="24"/>
  <c r="D886" i="24"/>
  <c r="D880" i="24"/>
  <c r="B872" i="24"/>
  <c r="C872" i="24"/>
  <c r="E872" i="24" s="1"/>
  <c r="B873" i="24"/>
  <c r="C873" i="24"/>
  <c r="B880" i="24"/>
  <c r="C880" i="24"/>
  <c r="E880" i="24" s="1"/>
  <c r="B886" i="24"/>
  <c r="C886" i="24"/>
  <c r="A886" i="24"/>
  <c r="A880" i="24"/>
  <c r="A873" i="24"/>
  <c r="A872" i="24"/>
  <c r="B820" i="24"/>
  <c r="C820" i="24"/>
  <c r="E820" i="24" s="1"/>
  <c r="E821" i="24"/>
  <c r="A820" i="24"/>
  <c r="B858" i="24"/>
  <c r="C858" i="24"/>
  <c r="E858" i="24" s="1"/>
  <c r="A858" i="24"/>
  <c r="B853" i="24"/>
  <c r="C853" i="24"/>
  <c r="E853" i="24" s="1"/>
  <c r="A853" i="24"/>
  <c r="D847" i="24"/>
  <c r="D848" i="24"/>
  <c r="B847" i="24"/>
  <c r="C847" i="24"/>
  <c r="B848" i="24"/>
  <c r="C848" i="24"/>
  <c r="E848" i="24" s="1"/>
  <c r="A848" i="24"/>
  <c r="A847" i="24"/>
  <c r="B841" i="24"/>
  <c r="C841" i="24"/>
  <c r="E841" i="24" s="1"/>
  <c r="A841" i="24"/>
  <c r="B839" i="24"/>
  <c r="B840" i="24"/>
  <c r="C840" i="24"/>
  <c r="E840" i="24" s="1"/>
  <c r="A840" i="24"/>
  <c r="A839" i="24"/>
  <c r="B825" i="24"/>
  <c r="C825" i="24"/>
  <c r="E825" i="24" s="1"/>
  <c r="A825" i="24"/>
  <c r="C839" i="24"/>
  <c r="E839" i="24" s="1"/>
  <c r="D815" i="24"/>
  <c r="D814" i="24"/>
  <c r="B814" i="24"/>
  <c r="C814" i="24"/>
  <c r="B815" i="24"/>
  <c r="C815" i="24"/>
  <c r="A815" i="24"/>
  <c r="A814" i="24"/>
  <c r="B806" i="24"/>
  <c r="C806" i="24"/>
  <c r="E806" i="24" s="1"/>
  <c r="B807" i="24"/>
  <c r="C807" i="24"/>
  <c r="E807" i="24" s="1"/>
  <c r="A807" i="24"/>
  <c r="A806" i="24"/>
  <c r="B787" i="24"/>
  <c r="C787" i="24"/>
  <c r="E787" i="24" s="1"/>
  <c r="A787" i="24"/>
  <c r="D781" i="24"/>
  <c r="B781" i="24"/>
  <c r="C781" i="24"/>
  <c r="A781" i="24"/>
  <c r="B773" i="24"/>
  <c r="C773" i="24"/>
  <c r="E773" i="24" s="1"/>
  <c r="B774" i="24"/>
  <c r="C774" i="24"/>
  <c r="E774" i="24" s="1"/>
  <c r="A774" i="24"/>
  <c r="A773" i="24"/>
  <c r="D748" i="24"/>
  <c r="B754" i="24"/>
  <c r="C754" i="24"/>
  <c r="E754" i="24" s="1"/>
  <c r="B748" i="24"/>
  <c r="C748" i="24"/>
  <c r="A754" i="24"/>
  <c r="A748" i="24"/>
  <c r="B740" i="24"/>
  <c r="C740" i="24"/>
  <c r="E740" i="24" s="1"/>
  <c r="A740" i="24"/>
  <c r="B726" i="24"/>
  <c r="C726" i="24"/>
  <c r="E726" i="24" s="1"/>
  <c r="A726" i="24"/>
  <c r="B721" i="24"/>
  <c r="C721" i="24"/>
  <c r="E721" i="24" s="1"/>
  <c r="A721" i="24"/>
  <c r="D716" i="24"/>
  <c r="D717" i="24"/>
  <c r="D715" i="24"/>
  <c r="B715" i="24"/>
  <c r="C715" i="24"/>
  <c r="B716" i="24"/>
  <c r="C716" i="24"/>
  <c r="B717" i="24"/>
  <c r="C717" i="24"/>
  <c r="A717" i="24"/>
  <c r="A716" i="24"/>
  <c r="A715" i="24"/>
  <c r="D710" i="24"/>
  <c r="D709" i="24"/>
  <c r="D708" i="24"/>
  <c r="B707" i="24"/>
  <c r="C707" i="24"/>
  <c r="E707" i="24" s="1"/>
  <c r="B708" i="24"/>
  <c r="C708" i="24"/>
  <c r="B709" i="24"/>
  <c r="C709" i="24"/>
  <c r="B710" i="24"/>
  <c r="C710" i="24"/>
  <c r="A710" i="24"/>
  <c r="A709" i="24"/>
  <c r="A708" i="24"/>
  <c r="A707" i="24"/>
  <c r="B693" i="24"/>
  <c r="C693" i="24"/>
  <c r="E693" i="24" s="1"/>
  <c r="A693" i="24"/>
  <c r="B688" i="24"/>
  <c r="C688" i="24"/>
  <c r="E688" i="24" s="1"/>
  <c r="A688" i="24"/>
  <c r="D683" i="24"/>
  <c r="D682" i="24"/>
  <c r="B682" i="24"/>
  <c r="C682" i="24"/>
  <c r="B683" i="24"/>
  <c r="C683" i="24"/>
  <c r="A683" i="24"/>
  <c r="A682" i="24"/>
  <c r="B675" i="24"/>
  <c r="C675" i="24"/>
  <c r="E675" i="24" s="1"/>
  <c r="A675" i="24"/>
  <c r="B674" i="24"/>
  <c r="C674" i="24"/>
  <c r="E674" i="24" s="1"/>
  <c r="A674" i="24"/>
  <c r="B655" i="24"/>
  <c r="C655" i="24"/>
  <c r="E655" i="24" s="1"/>
  <c r="A655" i="24"/>
  <c r="D650" i="24"/>
  <c r="D649" i="24"/>
  <c r="B649" i="24"/>
  <c r="C649" i="24"/>
  <c r="B650" i="24"/>
  <c r="C650" i="24"/>
  <c r="A650" i="24"/>
  <c r="A649" i="24"/>
  <c r="B642" i="24"/>
  <c r="C642" i="24"/>
  <c r="E642" i="24" s="1"/>
  <c r="A642" i="24"/>
  <c r="B641" i="24"/>
  <c r="C641" i="24"/>
  <c r="E641" i="24" s="1"/>
  <c r="A641" i="24"/>
  <c r="B622" i="24"/>
  <c r="C622" i="24"/>
  <c r="E622" i="24" s="1"/>
  <c r="A622" i="24"/>
  <c r="D616" i="24"/>
  <c r="B616" i="24"/>
  <c r="C616" i="24"/>
  <c r="A616" i="24"/>
  <c r="B608" i="24"/>
  <c r="C608" i="24"/>
  <c r="E608" i="24" s="1"/>
  <c r="B609" i="24"/>
  <c r="C609" i="24"/>
  <c r="E609" i="24" s="1"/>
  <c r="A609" i="24"/>
  <c r="A608" i="24"/>
  <c r="B88" i="26"/>
  <c r="C88" i="26"/>
  <c r="E88" i="26" s="1"/>
  <c r="B80" i="26"/>
  <c r="C80" i="26"/>
  <c r="E80" i="26" s="1"/>
  <c r="E81" i="26"/>
  <c r="A80" i="26"/>
  <c r="B589" i="24"/>
  <c r="C589" i="24"/>
  <c r="E589" i="24" s="1"/>
  <c r="B583" i="24"/>
  <c r="C583" i="24"/>
  <c r="E583" i="24" s="1"/>
  <c r="B575" i="24"/>
  <c r="C575" i="24"/>
  <c r="E575" i="24" s="1"/>
  <c r="A589" i="24"/>
  <c r="A583" i="24"/>
  <c r="A575" i="24"/>
  <c r="B556" i="24"/>
  <c r="C556" i="24"/>
  <c r="E556" i="24" s="1"/>
  <c r="B550" i="24"/>
  <c r="C550" i="24"/>
  <c r="E550" i="24" s="1"/>
  <c r="B542" i="24"/>
  <c r="C542" i="24"/>
  <c r="E542" i="24" s="1"/>
  <c r="A556" i="24"/>
  <c r="A550" i="24"/>
  <c r="A542" i="24"/>
  <c r="D517" i="24"/>
  <c r="B517" i="24"/>
  <c r="C517" i="24"/>
  <c r="B509" i="24"/>
  <c r="C509" i="24"/>
  <c r="E509" i="24" s="1"/>
  <c r="B510" i="24"/>
  <c r="C510" i="24"/>
  <c r="E510" i="24" s="1"/>
  <c r="B523" i="24"/>
  <c r="C523" i="24"/>
  <c r="E523" i="24" s="1"/>
  <c r="A523" i="24"/>
  <c r="A517" i="24"/>
  <c r="A510" i="24"/>
  <c r="A509" i="24"/>
  <c r="E991" i="24"/>
  <c r="E990" i="24"/>
  <c r="E986" i="24"/>
  <c r="E981" i="24"/>
  <c r="E975" i="24"/>
  <c r="E974" i="24"/>
  <c r="E973" i="24"/>
  <c r="E972" i="24"/>
  <c r="E958" i="24"/>
  <c r="E957" i="24"/>
  <c r="E953" i="24"/>
  <c r="E948" i="24"/>
  <c r="E942" i="24"/>
  <c r="E941" i="24"/>
  <c r="E940" i="24"/>
  <c r="E939" i="24"/>
  <c r="E925" i="24"/>
  <c r="E924" i="24"/>
  <c r="E920" i="24"/>
  <c r="E915" i="24"/>
  <c r="E909" i="24"/>
  <c r="E908" i="24"/>
  <c r="E907" i="24"/>
  <c r="E892" i="24"/>
  <c r="E891" i="24"/>
  <c r="E887" i="24"/>
  <c r="E882" i="24"/>
  <c r="E876" i="24"/>
  <c r="E875" i="24"/>
  <c r="E874" i="24"/>
  <c r="E859" i="24"/>
  <c r="E854" i="24"/>
  <c r="E849" i="24"/>
  <c r="E843" i="24"/>
  <c r="E842" i="24"/>
  <c r="E826" i="24"/>
  <c r="E816" i="24"/>
  <c r="E810" i="24"/>
  <c r="E809" i="24"/>
  <c r="E808" i="24"/>
  <c r="E793" i="24"/>
  <c r="E792" i="24"/>
  <c r="E788" i="24"/>
  <c r="E783" i="24"/>
  <c r="E782" i="24"/>
  <c r="E777" i="24"/>
  <c r="E776" i="24"/>
  <c r="E775" i="24"/>
  <c r="E760" i="24"/>
  <c r="E759" i="24"/>
  <c r="E755" i="24"/>
  <c r="E750" i="24"/>
  <c r="E749" i="24"/>
  <c r="E744" i="24"/>
  <c r="E743" i="24"/>
  <c r="E742" i="24"/>
  <c r="E741" i="24"/>
  <c r="E727" i="24"/>
  <c r="E722" i="24"/>
  <c r="E711" i="24"/>
  <c r="E694" i="24"/>
  <c r="E689" i="24"/>
  <c r="E684" i="24"/>
  <c r="E678" i="24"/>
  <c r="E677" i="24"/>
  <c r="E676" i="24"/>
  <c r="E661" i="24"/>
  <c r="E660" i="24"/>
  <c r="E656" i="24"/>
  <c r="E651" i="24"/>
  <c r="E645" i="24"/>
  <c r="E644" i="24"/>
  <c r="E643" i="24"/>
  <c r="E628" i="24"/>
  <c r="E627" i="24"/>
  <c r="E623" i="24"/>
  <c r="E618" i="24"/>
  <c r="E617" i="24"/>
  <c r="E612" i="24"/>
  <c r="E611" i="24"/>
  <c r="E610" i="24"/>
  <c r="E595" i="24"/>
  <c r="E594" i="24"/>
  <c r="E590" i="24"/>
  <c r="E585" i="24"/>
  <c r="E584" i="24"/>
  <c r="E579" i="24"/>
  <c r="E578" i="24"/>
  <c r="E577" i="24"/>
  <c r="E576" i="24"/>
  <c r="E562" i="24"/>
  <c r="E561" i="24"/>
  <c r="E557" i="24"/>
  <c r="E552" i="24"/>
  <c r="E551" i="24"/>
  <c r="E546" i="24"/>
  <c r="E545" i="24"/>
  <c r="E544" i="24"/>
  <c r="E543" i="24"/>
  <c r="E529" i="24"/>
  <c r="E528" i="24"/>
  <c r="E524" i="24"/>
  <c r="E519" i="24"/>
  <c r="E518" i="24"/>
  <c r="E512" i="24"/>
  <c r="E511" i="24"/>
  <c r="E513" i="24"/>
  <c r="D221" i="24"/>
  <c r="D188" i="24"/>
  <c r="D155" i="24"/>
  <c r="D353" i="23"/>
  <c r="D288" i="23"/>
  <c r="D287" i="23"/>
  <c r="D123" i="23"/>
  <c r="D122" i="23"/>
  <c r="D121" i="23"/>
  <c r="B115" i="25"/>
  <c r="C115" i="25"/>
  <c r="E115" i="25" s="1"/>
  <c r="A115" i="25"/>
  <c r="D422" i="23"/>
  <c r="D421" i="23"/>
  <c r="D389" i="23"/>
  <c r="D388" i="23"/>
  <c r="D326" i="21"/>
  <c r="D325" i="21"/>
  <c r="D291" i="21"/>
  <c r="D290" i="21"/>
  <c r="D256" i="21"/>
  <c r="D255" i="21"/>
  <c r="D187" i="20"/>
  <c r="D55" i="20"/>
  <c r="D22" i="20"/>
  <c r="D88" i="21"/>
  <c r="D55" i="21"/>
  <c r="D220" i="20"/>
  <c r="D221" i="20"/>
  <c r="D551" i="16"/>
  <c r="D550" i="16"/>
  <c r="D518" i="16"/>
  <c r="D517" i="16"/>
  <c r="D485" i="16"/>
  <c r="D484" i="16"/>
  <c r="D452" i="16"/>
  <c r="D451" i="16"/>
  <c r="D418" i="16"/>
  <c r="D353" i="16"/>
  <c r="D352" i="16"/>
  <c r="D56" i="16"/>
  <c r="D188" i="16"/>
  <c r="D187" i="16"/>
  <c r="D56" i="24"/>
  <c r="D55" i="24"/>
  <c r="D88" i="24"/>
  <c r="D121" i="24"/>
  <c r="D154" i="24"/>
  <c r="D187" i="24"/>
  <c r="D220" i="24"/>
  <c r="D253" i="24"/>
  <c r="D286" i="24"/>
  <c r="D319" i="24"/>
  <c r="D352" i="24"/>
  <c r="D451" i="24"/>
  <c r="D484" i="24"/>
  <c r="B484" i="24"/>
  <c r="C484" i="24"/>
  <c r="A484" i="24"/>
  <c r="B476" i="24"/>
  <c r="C476" i="24"/>
  <c r="E476" i="24" s="1"/>
  <c r="B477" i="24"/>
  <c r="C477" i="24"/>
  <c r="E477" i="24" s="1"/>
  <c r="A477" i="24"/>
  <c r="A476" i="24"/>
  <c r="B462" i="24"/>
  <c r="C462" i="24"/>
  <c r="E462" i="24" s="1"/>
  <c r="A462" i="24"/>
  <c r="B457" i="24"/>
  <c r="C457" i="24"/>
  <c r="E457" i="24" s="1"/>
  <c r="B451" i="24"/>
  <c r="C451" i="24"/>
  <c r="A457" i="24"/>
  <c r="A451" i="24"/>
  <c r="B443" i="24"/>
  <c r="C443" i="24"/>
  <c r="E443" i="24" s="1"/>
  <c r="B444" i="24"/>
  <c r="C444" i="24"/>
  <c r="E444" i="24" s="1"/>
  <c r="A444" i="24"/>
  <c r="A443" i="24"/>
  <c r="B429" i="24"/>
  <c r="C429" i="24"/>
  <c r="E429" i="24" s="1"/>
  <c r="A429" i="24"/>
  <c r="B424" i="24"/>
  <c r="C424" i="24"/>
  <c r="E424" i="24" s="1"/>
  <c r="B418" i="24"/>
  <c r="C418" i="24"/>
  <c r="E418" i="24" s="1"/>
  <c r="A424" i="24"/>
  <c r="A418" i="24"/>
  <c r="B410" i="24"/>
  <c r="C410" i="24"/>
  <c r="E410" i="24" s="1"/>
  <c r="B411" i="24"/>
  <c r="C411" i="24"/>
  <c r="E411" i="24" s="1"/>
  <c r="A411" i="24"/>
  <c r="A410" i="24"/>
  <c r="B377" i="24"/>
  <c r="C377" i="24"/>
  <c r="E377" i="24" s="1"/>
  <c r="B378" i="24"/>
  <c r="C378" i="24"/>
  <c r="E378" i="24" s="1"/>
  <c r="B385" i="24"/>
  <c r="C385" i="24"/>
  <c r="E385" i="24" s="1"/>
  <c r="B396" i="24"/>
  <c r="C396" i="24"/>
  <c r="E396" i="24" s="1"/>
  <c r="B391" i="24"/>
  <c r="C391" i="24"/>
  <c r="E391" i="24" s="1"/>
  <c r="A396" i="24"/>
  <c r="A391" i="24"/>
  <c r="A193" i="26"/>
  <c r="A385" i="24"/>
  <c r="A188" i="26"/>
  <c r="A187" i="26"/>
  <c r="A378" i="24"/>
  <c r="A183" i="26"/>
  <c r="A377" i="24"/>
  <c r="A182" i="26"/>
  <c r="A181" i="26"/>
  <c r="B358" i="24"/>
  <c r="C358" i="24"/>
  <c r="E358" i="24" s="1"/>
  <c r="B352" i="24"/>
  <c r="C352" i="24"/>
  <c r="A180" i="26"/>
  <c r="A358" i="24"/>
  <c r="A179" i="26"/>
  <c r="A352" i="24"/>
  <c r="B344" i="24"/>
  <c r="C344" i="24"/>
  <c r="E344" i="24" s="1"/>
  <c r="A344" i="24"/>
  <c r="B325" i="24"/>
  <c r="C325" i="24"/>
  <c r="E325" i="24" s="1"/>
  <c r="B319" i="24"/>
  <c r="C319" i="24"/>
  <c r="A325" i="24"/>
  <c r="A156" i="26"/>
  <c r="A319" i="24"/>
  <c r="A155" i="26"/>
  <c r="B311" i="24"/>
  <c r="C311" i="24"/>
  <c r="E311" i="24" s="1"/>
  <c r="A154" i="26"/>
  <c r="A311" i="24"/>
  <c r="A147" i="26"/>
  <c r="A146" i="26"/>
  <c r="B292" i="24"/>
  <c r="C292" i="24"/>
  <c r="E292" i="24" s="1"/>
  <c r="B286" i="24"/>
  <c r="C286" i="24"/>
  <c r="A121" i="26"/>
  <c r="A292" i="24"/>
  <c r="A286" i="24"/>
  <c r="B278" i="24"/>
  <c r="C278" i="24"/>
  <c r="E278" i="24" s="1"/>
  <c r="A88" i="26"/>
  <c r="A278" i="24"/>
  <c r="B264" i="24"/>
  <c r="C264" i="24"/>
  <c r="E264" i="24" s="1"/>
  <c r="B259" i="24"/>
  <c r="C259" i="24"/>
  <c r="E259" i="24" s="1"/>
  <c r="B253" i="24"/>
  <c r="C253" i="24"/>
  <c r="A264" i="24"/>
  <c r="A56" i="26"/>
  <c r="A259" i="24"/>
  <c r="A55" i="26"/>
  <c r="A50" i="26"/>
  <c r="A49" i="26"/>
  <c r="A253" i="24"/>
  <c r="A47" i="26"/>
  <c r="B245" i="24"/>
  <c r="C245" i="24"/>
  <c r="E245" i="24" s="1"/>
  <c r="A22" i="26"/>
  <c r="A245" i="24"/>
  <c r="A14" i="26"/>
  <c r="C443" i="16"/>
  <c r="C245" i="21"/>
  <c r="C280" i="21" s="1"/>
  <c r="E280" i="21" s="1"/>
  <c r="D245" i="21"/>
  <c r="C246" i="21"/>
  <c r="D246" i="21"/>
  <c r="C247" i="21"/>
  <c r="D247" i="21"/>
  <c r="C248" i="21"/>
  <c r="E248" i="21" s="1"/>
  <c r="C249" i="21"/>
  <c r="E249" i="21" s="1"/>
  <c r="C250" i="21"/>
  <c r="C285" i="21" s="1"/>
  <c r="C320" i="21" s="1"/>
  <c r="C385" i="21" s="1"/>
  <c r="D250" i="21"/>
  <c r="C251" i="21"/>
  <c r="C286" i="21" s="1"/>
  <c r="C321" i="21" s="1"/>
  <c r="C386" i="21" s="1"/>
  <c r="C417" i="21" s="1"/>
  <c r="C513" i="23" s="1"/>
  <c r="E513" i="23" s="1"/>
  <c r="C255" i="21"/>
  <c r="C290" i="21" s="1"/>
  <c r="C325" i="21" s="1"/>
  <c r="C256" i="21"/>
  <c r="E256" i="21" s="1"/>
  <c r="C257" i="21"/>
  <c r="E257" i="21" s="1"/>
  <c r="D257" i="21"/>
  <c r="C261" i="21"/>
  <c r="E261" i="21" s="1"/>
  <c r="C262" i="21"/>
  <c r="E262" i="21" s="1"/>
  <c r="C266" i="21"/>
  <c r="E266" i="21" s="1"/>
  <c r="E268" i="21" s="1"/>
  <c r="E267" i="21"/>
  <c r="B226" i="24"/>
  <c r="C226" i="24"/>
  <c r="E226" i="24" s="1"/>
  <c r="A226" i="24"/>
  <c r="B213" i="24"/>
  <c r="C213" i="24"/>
  <c r="E213" i="24" s="1"/>
  <c r="A213" i="24"/>
  <c r="B212" i="24"/>
  <c r="C212" i="24"/>
  <c r="E212" i="24" s="1"/>
  <c r="A212" i="24"/>
  <c r="B193" i="24"/>
  <c r="C193" i="24"/>
  <c r="E193" i="24" s="1"/>
  <c r="A193" i="24"/>
  <c r="B179" i="24"/>
  <c r="C179" i="24"/>
  <c r="E179" i="24" s="1"/>
  <c r="A179" i="24"/>
  <c r="B160" i="24"/>
  <c r="C160" i="24"/>
  <c r="E160" i="24" s="1"/>
  <c r="A160" i="24"/>
  <c r="B146" i="24"/>
  <c r="C146" i="24"/>
  <c r="E146" i="24" s="1"/>
  <c r="B147" i="24"/>
  <c r="C147" i="24"/>
  <c r="E147" i="24" s="1"/>
  <c r="B148" i="24"/>
  <c r="C148" i="24"/>
  <c r="E148" i="24" s="1"/>
  <c r="B149" i="24"/>
  <c r="C149" i="24"/>
  <c r="E149" i="24" s="1"/>
  <c r="A149" i="24"/>
  <c r="A148" i="24"/>
  <c r="A147" i="24"/>
  <c r="A146" i="24"/>
  <c r="B127" i="24"/>
  <c r="C127" i="24"/>
  <c r="E127" i="24" s="1"/>
  <c r="A127" i="24"/>
  <c r="B121" i="24"/>
  <c r="B154" i="24" s="1"/>
  <c r="B187" i="24" s="1"/>
  <c r="B220" i="24" s="1"/>
  <c r="C121" i="24"/>
  <c r="C154" i="24" s="1"/>
  <c r="B122" i="24"/>
  <c r="B155" i="24" s="1"/>
  <c r="B188" i="24" s="1"/>
  <c r="B221" i="24" s="1"/>
  <c r="C122" i="24"/>
  <c r="E122" i="24" s="1"/>
  <c r="A122" i="24"/>
  <c r="A155" i="24" s="1"/>
  <c r="A188" i="24" s="1"/>
  <c r="A221" i="24" s="1"/>
  <c r="A121" i="24"/>
  <c r="A154" i="24" s="1"/>
  <c r="A187" i="24" s="1"/>
  <c r="A220" i="24" s="1"/>
  <c r="B113" i="24"/>
  <c r="C113" i="24"/>
  <c r="E113" i="24" s="1"/>
  <c r="A113" i="24"/>
  <c r="B94" i="24"/>
  <c r="C94" i="24"/>
  <c r="E94" i="24" s="1"/>
  <c r="A94" i="24"/>
  <c r="B80" i="24"/>
  <c r="C80" i="24"/>
  <c r="E80" i="24" s="1"/>
  <c r="B81" i="24"/>
  <c r="C81" i="24"/>
  <c r="E81" i="24" s="1"/>
  <c r="A81" i="24"/>
  <c r="A80" i="24"/>
  <c r="B61" i="24"/>
  <c r="C61" i="24"/>
  <c r="E61" i="24" s="1"/>
  <c r="A61" i="24"/>
  <c r="B48" i="24"/>
  <c r="C48" i="24"/>
  <c r="E48" i="24" s="1"/>
  <c r="A48" i="24"/>
  <c r="B55" i="24"/>
  <c r="B88" i="24" s="1"/>
  <c r="C55" i="24"/>
  <c r="C88" i="24" s="1"/>
  <c r="B56" i="24"/>
  <c r="C56" i="24"/>
  <c r="B47" i="24"/>
  <c r="A56" i="24"/>
  <c r="A55" i="24"/>
  <c r="A88" i="24" s="1"/>
  <c r="A47" i="24"/>
  <c r="B28" i="24"/>
  <c r="C28" i="24"/>
  <c r="E28" i="24" s="1"/>
  <c r="B22" i="24"/>
  <c r="C22" i="24"/>
  <c r="E22" i="24" s="1"/>
  <c r="B14" i="24"/>
  <c r="C14" i="24"/>
  <c r="E14" i="24" s="1"/>
  <c r="A28" i="24"/>
  <c r="A22" i="24"/>
  <c r="A14" i="24"/>
  <c r="E596" i="25"/>
  <c r="E595" i="25"/>
  <c r="E591" i="25"/>
  <c r="E590" i="25"/>
  <c r="E585" i="25"/>
  <c r="E584" i="25"/>
  <c r="E580" i="25"/>
  <c r="E579" i="25"/>
  <c r="E578" i="25"/>
  <c r="E577" i="25"/>
  <c r="E576" i="25"/>
  <c r="B557" i="25"/>
  <c r="C557" i="25"/>
  <c r="E557" i="25" s="1"/>
  <c r="A557" i="25"/>
  <c r="B543" i="25"/>
  <c r="C543" i="25"/>
  <c r="E543" i="25" s="1"/>
  <c r="A543" i="25"/>
  <c r="B524" i="25"/>
  <c r="C524" i="25"/>
  <c r="E524" i="25" s="1"/>
  <c r="B529" i="25"/>
  <c r="B562" i="25" s="1"/>
  <c r="C529" i="25"/>
  <c r="E529" i="25" s="1"/>
  <c r="A524" i="25"/>
  <c r="A529" i="25"/>
  <c r="A562" i="25" s="1"/>
  <c r="E511" i="25"/>
  <c r="E510" i="25"/>
  <c r="A510" i="25"/>
  <c r="E530" i="25"/>
  <c r="E531" i="25" s="1"/>
  <c r="E525" i="25"/>
  <c r="E520" i="25"/>
  <c r="E514" i="25"/>
  <c r="E513" i="25"/>
  <c r="E512" i="25"/>
  <c r="B496" i="25"/>
  <c r="C496" i="25"/>
  <c r="E496" i="25" s="1"/>
  <c r="B491" i="25"/>
  <c r="C491" i="25"/>
  <c r="E491" i="25" s="1"/>
  <c r="A496" i="25"/>
  <c r="A491" i="25"/>
  <c r="B477" i="25"/>
  <c r="C477" i="25"/>
  <c r="E477" i="25" s="1"/>
  <c r="A477" i="25"/>
  <c r="B444" i="25"/>
  <c r="C444" i="25"/>
  <c r="E444" i="25" s="1"/>
  <c r="B445" i="25"/>
  <c r="B478" i="25" s="1"/>
  <c r="C445" i="25"/>
  <c r="E445" i="25" s="1"/>
  <c r="E463" i="25"/>
  <c r="B458" i="25"/>
  <c r="C458" i="25"/>
  <c r="E458" i="25" s="1"/>
  <c r="A458" i="25"/>
  <c r="A445" i="25"/>
  <c r="A478" i="25" s="1"/>
  <c r="A444" i="25"/>
  <c r="B430" i="25"/>
  <c r="C430" i="25"/>
  <c r="E430" i="25" s="1"/>
  <c r="B425" i="25"/>
  <c r="C425" i="25"/>
  <c r="E425" i="25" s="1"/>
  <c r="B419" i="25"/>
  <c r="C419" i="25"/>
  <c r="E419" i="25" s="1"/>
  <c r="B420" i="25"/>
  <c r="C420" i="25"/>
  <c r="E420" i="25" s="1"/>
  <c r="B411" i="25"/>
  <c r="C411" i="25"/>
  <c r="E411" i="25" s="1"/>
  <c r="B412" i="25"/>
  <c r="C412" i="25"/>
  <c r="E412" i="25" s="1"/>
  <c r="A430" i="25"/>
  <c r="A425" i="25"/>
  <c r="A420" i="25"/>
  <c r="A412" i="25"/>
  <c r="A419" i="25"/>
  <c r="A411" i="25"/>
  <c r="B397" i="25"/>
  <c r="C397" i="25"/>
  <c r="E397" i="25" s="1"/>
  <c r="A397" i="25"/>
  <c r="B392" i="25"/>
  <c r="C392" i="25"/>
  <c r="E392" i="25" s="1"/>
  <c r="A392" i="25"/>
  <c r="B378" i="25"/>
  <c r="C378" i="25"/>
  <c r="E378" i="25" s="1"/>
  <c r="B379" i="25"/>
  <c r="C379" i="25"/>
  <c r="E379" i="25" s="1"/>
  <c r="B380" i="25"/>
  <c r="C380" i="25"/>
  <c r="E380" i="25" s="1"/>
  <c r="A380" i="25"/>
  <c r="A379" i="25"/>
  <c r="A378" i="25"/>
  <c r="B364" i="25"/>
  <c r="C364" i="25"/>
  <c r="E364" i="25" s="1"/>
  <c r="A364" i="25"/>
  <c r="B359" i="25"/>
  <c r="C359" i="25"/>
  <c r="E359" i="25" s="1"/>
  <c r="A359" i="25"/>
  <c r="A154" i="25"/>
  <c r="A187" i="25" s="1"/>
  <c r="A220" i="25" s="1"/>
  <c r="B154" i="25"/>
  <c r="B187" i="25" s="1"/>
  <c r="B220" i="25" s="1"/>
  <c r="C154" i="25"/>
  <c r="C353" i="25" s="1"/>
  <c r="A155" i="25"/>
  <c r="A354" i="25" s="1"/>
  <c r="A387" i="25" s="1"/>
  <c r="A453" i="25" s="1"/>
  <c r="A486" i="25" s="1"/>
  <c r="A519" i="25" s="1"/>
  <c r="A552" i="25" s="1"/>
  <c r="B155" i="25"/>
  <c r="B188" i="25" s="1"/>
  <c r="C155" i="25"/>
  <c r="C354" i="25" s="1"/>
  <c r="B345" i="25"/>
  <c r="C345" i="25"/>
  <c r="E345" i="25" s="1"/>
  <c r="B346" i="25"/>
  <c r="C346" i="25"/>
  <c r="E346" i="25" s="1"/>
  <c r="B347" i="25"/>
  <c r="C347" i="25"/>
  <c r="E347" i="25" s="1"/>
  <c r="B348" i="25"/>
  <c r="C348" i="25"/>
  <c r="E348" i="25" s="1"/>
  <c r="A348" i="25"/>
  <c r="A347" i="25"/>
  <c r="A346" i="25"/>
  <c r="A345" i="25"/>
  <c r="B331" i="25"/>
  <c r="C331" i="25"/>
  <c r="E331" i="25" s="1"/>
  <c r="B326" i="25"/>
  <c r="C326" i="25"/>
  <c r="E326" i="25" s="1"/>
  <c r="A331" i="25"/>
  <c r="A326" i="25"/>
  <c r="B311" i="25"/>
  <c r="C311" i="25"/>
  <c r="E311" i="25" s="1"/>
  <c r="B312" i="25"/>
  <c r="C312" i="25"/>
  <c r="E312" i="25" s="1"/>
  <c r="B313" i="25"/>
  <c r="C313" i="25"/>
  <c r="E313" i="25" s="1"/>
  <c r="B314" i="25"/>
  <c r="C314" i="25"/>
  <c r="E314" i="25" s="1"/>
  <c r="B316" i="25"/>
  <c r="C316" i="25"/>
  <c r="E316" i="25" s="1"/>
  <c r="A316" i="25"/>
  <c r="A314" i="25"/>
  <c r="A313" i="25"/>
  <c r="A312" i="25"/>
  <c r="A311" i="25"/>
  <c r="B297" i="25"/>
  <c r="C297" i="25"/>
  <c r="E297" i="25" s="1"/>
  <c r="B280" i="25"/>
  <c r="C280" i="25"/>
  <c r="E280" i="25" s="1"/>
  <c r="B281" i="25"/>
  <c r="C281" i="25"/>
  <c r="E281" i="25" s="1"/>
  <c r="A281" i="25"/>
  <c r="A280" i="25"/>
  <c r="A297" i="25"/>
  <c r="B292" i="25"/>
  <c r="C292" i="25"/>
  <c r="E292" i="25" s="1"/>
  <c r="A292" i="25"/>
  <c r="B245" i="25"/>
  <c r="C245" i="25"/>
  <c r="E245" i="25" s="1"/>
  <c r="A245" i="25"/>
  <c r="B212" i="25"/>
  <c r="C212" i="25"/>
  <c r="E212" i="25" s="1"/>
  <c r="B213" i="25"/>
  <c r="B246" i="25" s="1"/>
  <c r="C213" i="25"/>
  <c r="C246" i="25" s="1"/>
  <c r="E246" i="25" s="1"/>
  <c r="A213" i="25"/>
  <c r="A246" i="25" s="1"/>
  <c r="A212" i="25"/>
  <c r="B165" i="25"/>
  <c r="B198" i="25" s="1"/>
  <c r="B231" i="25" s="1"/>
  <c r="B264" i="25" s="1"/>
  <c r="C165" i="25"/>
  <c r="E165" i="25" s="1"/>
  <c r="A165" i="25"/>
  <c r="A198" i="25" s="1"/>
  <c r="A231" i="25" s="1"/>
  <c r="A264" i="25" s="1"/>
  <c r="D180" i="25"/>
  <c r="B179" i="25"/>
  <c r="C179" i="25"/>
  <c r="E179" i="25" s="1"/>
  <c r="B180" i="25"/>
  <c r="C180" i="25"/>
  <c r="A180" i="25"/>
  <c r="A179" i="25"/>
  <c r="D147" i="25"/>
  <c r="B146" i="25"/>
  <c r="B278" i="25" s="1"/>
  <c r="C146" i="25"/>
  <c r="C278" i="25" s="1"/>
  <c r="E278" i="25" s="1"/>
  <c r="A146" i="25"/>
  <c r="A278" i="25" s="1"/>
  <c r="A147" i="25"/>
  <c r="A279" i="25" s="1"/>
  <c r="B132" i="25"/>
  <c r="C132" i="25"/>
  <c r="E132" i="25" s="1"/>
  <c r="A132" i="25"/>
  <c r="B28" i="25"/>
  <c r="B61" i="25" s="1"/>
  <c r="C28" i="25"/>
  <c r="C61" i="25" s="1"/>
  <c r="E61" i="25" s="1"/>
  <c r="A28" i="25"/>
  <c r="A61" i="25" s="1"/>
  <c r="B33" i="25"/>
  <c r="C33" i="25"/>
  <c r="E33" i="25" s="1"/>
  <c r="A33" i="25"/>
  <c r="B619" i="23"/>
  <c r="C619" i="23"/>
  <c r="E619" i="23" s="1"/>
  <c r="A619" i="23"/>
  <c r="B630" i="23"/>
  <c r="C630" i="23"/>
  <c r="E630" i="23" s="1"/>
  <c r="B625" i="23"/>
  <c r="C625" i="23"/>
  <c r="E625" i="23" s="1"/>
  <c r="B620" i="23"/>
  <c r="C620" i="23"/>
  <c r="E620" i="23" s="1"/>
  <c r="B611" i="23"/>
  <c r="C611" i="23"/>
  <c r="E611" i="23" s="1"/>
  <c r="A630" i="23"/>
  <c r="A625" i="23"/>
  <c r="A620" i="23"/>
  <c r="A611" i="23"/>
  <c r="E631" i="23"/>
  <c r="E626" i="23"/>
  <c r="E621" i="23"/>
  <c r="E615" i="23"/>
  <c r="E614" i="23"/>
  <c r="E613" i="23"/>
  <c r="E612" i="23"/>
  <c r="B592" i="23"/>
  <c r="C592" i="23"/>
  <c r="E592" i="23" s="1"/>
  <c r="A592" i="23"/>
  <c r="B587" i="23"/>
  <c r="C587" i="23"/>
  <c r="E587" i="23" s="1"/>
  <c r="B588" i="23"/>
  <c r="C588" i="23"/>
  <c r="E588" i="23" s="1"/>
  <c r="A588" i="23"/>
  <c r="A587" i="23"/>
  <c r="B578" i="23"/>
  <c r="C578" i="23"/>
  <c r="E578" i="23" s="1"/>
  <c r="B579" i="23"/>
  <c r="C579" i="23"/>
  <c r="E579" i="23" s="1"/>
  <c r="B580" i="23"/>
  <c r="C580" i="23"/>
  <c r="E580" i="23" s="1"/>
  <c r="A580" i="23"/>
  <c r="A579" i="23"/>
  <c r="A578" i="23"/>
  <c r="E598" i="23"/>
  <c r="E593" i="23"/>
  <c r="E582" i="23"/>
  <c r="E581" i="23"/>
  <c r="E555" i="23"/>
  <c r="E554" i="23"/>
  <c r="E549" i="23"/>
  <c r="E548" i="23"/>
  <c r="E547" i="23"/>
  <c r="E546" i="23"/>
  <c r="D560" i="23"/>
  <c r="D559" i="23"/>
  <c r="B559" i="23"/>
  <c r="C559" i="23"/>
  <c r="B560" i="23"/>
  <c r="C560" i="23"/>
  <c r="A560" i="23"/>
  <c r="A559" i="23"/>
  <c r="B545" i="23"/>
  <c r="C545" i="23"/>
  <c r="E545" i="23" s="1"/>
  <c r="E550" i="23" s="1"/>
  <c r="A545" i="23"/>
  <c r="E565" i="23"/>
  <c r="D522" i="23"/>
  <c r="D521" i="23"/>
  <c r="B364" i="21"/>
  <c r="C364" i="21"/>
  <c r="E364" i="21" s="1"/>
  <c r="A364" i="21"/>
  <c r="B479" i="23"/>
  <c r="C479" i="23"/>
  <c r="E479" i="23" s="1"/>
  <c r="A479" i="23"/>
  <c r="B465" i="23"/>
  <c r="B498" i="23" s="1"/>
  <c r="C465" i="23"/>
  <c r="C498" i="23" s="1"/>
  <c r="E498" i="23" s="1"/>
  <c r="A465" i="23"/>
  <c r="A498" i="23" s="1"/>
  <c r="D460" i="23"/>
  <c r="B454" i="23"/>
  <c r="B487" i="23" s="1"/>
  <c r="B553" i="23" s="1"/>
  <c r="C454" i="23"/>
  <c r="C487" i="23" s="1"/>
  <c r="E487" i="23" s="1"/>
  <c r="A454" i="23"/>
  <c r="A487" i="23" s="1"/>
  <c r="A553" i="23" s="1"/>
  <c r="D446" i="23"/>
  <c r="B446" i="23"/>
  <c r="C446" i="23"/>
  <c r="A446" i="23"/>
  <c r="D415" i="23"/>
  <c r="D414" i="23"/>
  <c r="D413" i="23"/>
  <c r="B417" i="23"/>
  <c r="C417" i="23"/>
  <c r="E417" i="23" s="1"/>
  <c r="A417" i="23"/>
  <c r="B399" i="23"/>
  <c r="B432" i="23" s="1"/>
  <c r="C399" i="23"/>
  <c r="C432" i="23" s="1"/>
  <c r="E432" i="23" s="1"/>
  <c r="A399" i="23"/>
  <c r="A432" i="23" s="1"/>
  <c r="B394" i="23"/>
  <c r="B427" i="23" s="1"/>
  <c r="B460" i="23" s="1"/>
  <c r="B493" i="23" s="1"/>
  <c r="C394" i="23"/>
  <c r="C427" i="23" s="1"/>
  <c r="C460" i="23" s="1"/>
  <c r="A394" i="23"/>
  <c r="A427" i="23" s="1"/>
  <c r="A460" i="23" s="1"/>
  <c r="A493" i="23" s="1"/>
  <c r="D390" i="23"/>
  <c r="D380" i="23"/>
  <c r="D378" i="23"/>
  <c r="D379" i="23"/>
  <c r="D377" i="23"/>
  <c r="B377" i="23"/>
  <c r="B413" i="23" s="1"/>
  <c r="C377" i="23"/>
  <c r="C413" i="23" s="1"/>
  <c r="B378" i="23"/>
  <c r="B414" i="23" s="1"/>
  <c r="C378" i="23"/>
  <c r="B379" i="23"/>
  <c r="B415" i="23" s="1"/>
  <c r="C379" i="23"/>
  <c r="C415" i="23" s="1"/>
  <c r="E415" i="23" s="1"/>
  <c r="B380" i="23"/>
  <c r="C380" i="23"/>
  <c r="A379" i="23"/>
  <c r="A415" i="23" s="1"/>
  <c r="A380" i="23"/>
  <c r="A378" i="23"/>
  <c r="A414" i="23" s="1"/>
  <c r="A377" i="23"/>
  <c r="A413" i="23" s="1"/>
  <c r="D345" i="23"/>
  <c r="D352" i="23"/>
  <c r="B363" i="23"/>
  <c r="C363" i="23"/>
  <c r="E363" i="23" s="1"/>
  <c r="A363" i="23"/>
  <c r="D346" i="23"/>
  <c r="B344" i="23"/>
  <c r="C344" i="23"/>
  <c r="E344" i="23" s="1"/>
  <c r="B345" i="23"/>
  <c r="C345" i="23"/>
  <c r="B346" i="23"/>
  <c r="C346" i="23"/>
  <c r="A345" i="23"/>
  <c r="A346" i="23"/>
  <c r="A344" i="23"/>
  <c r="B314" i="23"/>
  <c r="B347" i="23" s="1"/>
  <c r="C314" i="23"/>
  <c r="C347" i="23" s="1"/>
  <c r="E347" i="23" s="1"/>
  <c r="A314" i="23"/>
  <c r="A347" i="23" s="1"/>
  <c r="B330" i="23"/>
  <c r="C330" i="23"/>
  <c r="E330" i="23" s="1"/>
  <c r="A330" i="23"/>
  <c r="B325" i="23"/>
  <c r="B358" i="23" s="1"/>
  <c r="C325" i="23"/>
  <c r="E325" i="23" s="1"/>
  <c r="A325" i="23"/>
  <c r="A358" i="23" s="1"/>
  <c r="D320" i="23"/>
  <c r="D319" i="23"/>
  <c r="B311" i="23"/>
  <c r="C311" i="23"/>
  <c r="E311" i="23" s="1"/>
  <c r="B312" i="23"/>
  <c r="C312" i="23"/>
  <c r="E312" i="23" s="1"/>
  <c r="B313" i="23"/>
  <c r="C313" i="23"/>
  <c r="E313" i="23" s="1"/>
  <c r="A312" i="23"/>
  <c r="A313" i="23"/>
  <c r="A311" i="23"/>
  <c r="B297" i="23"/>
  <c r="C297" i="23"/>
  <c r="E297" i="23" s="1"/>
  <c r="A297" i="23"/>
  <c r="B292" i="23"/>
  <c r="C292" i="23"/>
  <c r="E292" i="23" s="1"/>
  <c r="A292" i="23"/>
  <c r="D254" i="23"/>
  <c r="D286" i="23"/>
  <c r="B287" i="23"/>
  <c r="B320" i="23" s="1"/>
  <c r="B353" i="23" s="1"/>
  <c r="C287" i="23"/>
  <c r="C320" i="23" s="1"/>
  <c r="B288" i="23"/>
  <c r="C288" i="23"/>
  <c r="A288" i="23"/>
  <c r="A287" i="23"/>
  <c r="A320" i="23" s="1"/>
  <c r="A353" i="23" s="1"/>
  <c r="B279" i="23"/>
  <c r="C279" i="23"/>
  <c r="E279" i="23" s="1"/>
  <c r="A279" i="23"/>
  <c r="B278" i="23"/>
  <c r="C278" i="23"/>
  <c r="E278" i="23" s="1"/>
  <c r="A278" i="23"/>
  <c r="D23" i="25"/>
  <c r="B160" i="25"/>
  <c r="B193" i="25" s="1"/>
  <c r="B226" i="25" s="1"/>
  <c r="B259" i="25" s="1"/>
  <c r="C160" i="25"/>
  <c r="E160" i="25" s="1"/>
  <c r="A160" i="25"/>
  <c r="A193" i="25" s="1"/>
  <c r="A226" i="25" s="1"/>
  <c r="A259" i="25" s="1"/>
  <c r="B245" i="23"/>
  <c r="C245" i="23"/>
  <c r="E245" i="23" s="1"/>
  <c r="A245" i="23"/>
  <c r="B231" i="23"/>
  <c r="C231" i="23"/>
  <c r="E231" i="23" s="1"/>
  <c r="A231" i="23"/>
  <c r="B226" i="23"/>
  <c r="C226" i="23"/>
  <c r="E226" i="23" s="1"/>
  <c r="B220" i="23"/>
  <c r="C220" i="23"/>
  <c r="E220" i="23" s="1"/>
  <c r="A226" i="23"/>
  <c r="A220" i="23"/>
  <c r="B147" i="25"/>
  <c r="B279" i="25" s="1"/>
  <c r="C147" i="25"/>
  <c r="C279" i="25" s="1"/>
  <c r="E279" i="25" s="1"/>
  <c r="B148" i="25"/>
  <c r="B282" i="25" s="1"/>
  <c r="B315" i="25" s="1"/>
  <c r="B349" i="25" s="1"/>
  <c r="B381" i="25" s="1"/>
  <c r="C148" i="25"/>
  <c r="E148" i="25" s="1"/>
  <c r="A148" i="25"/>
  <c r="A282" i="25" s="1"/>
  <c r="A315" i="25" s="1"/>
  <c r="A349" i="25" s="1"/>
  <c r="A381" i="25" s="1"/>
  <c r="B127" i="25"/>
  <c r="C127" i="25"/>
  <c r="E127" i="25" s="1"/>
  <c r="A127" i="25"/>
  <c r="B193" i="23"/>
  <c r="B259" i="23" s="1"/>
  <c r="C193" i="23"/>
  <c r="E193" i="23" s="1"/>
  <c r="B113" i="25"/>
  <c r="C113" i="25"/>
  <c r="E113" i="25" s="1"/>
  <c r="B114" i="25"/>
  <c r="C114" i="25"/>
  <c r="E114" i="25" s="1"/>
  <c r="A114" i="25"/>
  <c r="B187" i="23"/>
  <c r="B253" i="23" s="1"/>
  <c r="C187" i="23"/>
  <c r="C253" i="23" s="1"/>
  <c r="E253" i="23" s="1"/>
  <c r="B179" i="23"/>
  <c r="B280" i="23" s="1"/>
  <c r="C179" i="23"/>
  <c r="A113" i="25"/>
  <c r="A193" i="23"/>
  <c r="A259" i="23" s="1"/>
  <c r="B94" i="25"/>
  <c r="C94" i="25"/>
  <c r="E94" i="25" s="1"/>
  <c r="A94" i="25"/>
  <c r="B88" i="25"/>
  <c r="C88" i="25"/>
  <c r="E88" i="25" s="1"/>
  <c r="B89" i="25"/>
  <c r="C89" i="25"/>
  <c r="E89" i="25" s="1"/>
  <c r="A89" i="25"/>
  <c r="A187" i="23"/>
  <c r="A253" i="23" s="1"/>
  <c r="A88" i="25"/>
  <c r="A179" i="23"/>
  <c r="A280" i="23" s="1"/>
  <c r="B154" i="23"/>
  <c r="C154" i="23"/>
  <c r="E154" i="23" s="1"/>
  <c r="B155" i="23"/>
  <c r="C155" i="23"/>
  <c r="E155" i="23" s="1"/>
  <c r="B213" i="23"/>
  <c r="E156" i="23"/>
  <c r="A213" i="23"/>
  <c r="A155" i="23"/>
  <c r="A154" i="23"/>
  <c r="B146" i="23"/>
  <c r="C146" i="23"/>
  <c r="E146" i="23" s="1"/>
  <c r="B80" i="25"/>
  <c r="C80" i="25"/>
  <c r="E80" i="25" s="1"/>
  <c r="B81" i="25"/>
  <c r="C81" i="25"/>
  <c r="E81" i="25" s="1"/>
  <c r="A81" i="25"/>
  <c r="A80" i="25"/>
  <c r="A146" i="23"/>
  <c r="B132" i="23"/>
  <c r="C132" i="23"/>
  <c r="E132" i="23" s="1"/>
  <c r="A132" i="23"/>
  <c r="B127" i="23"/>
  <c r="C127" i="23"/>
  <c r="E127" i="23" s="1"/>
  <c r="B128" i="23"/>
  <c r="B160" i="23" s="1"/>
  <c r="C128" i="23"/>
  <c r="C160" i="23" s="1"/>
  <c r="E160" i="23" s="1"/>
  <c r="A128" i="23"/>
  <c r="A160" i="23" s="1"/>
  <c r="A127" i="23"/>
  <c r="B66" i="25"/>
  <c r="C66" i="25"/>
  <c r="E66" i="25" s="1"/>
  <c r="A66" i="25"/>
  <c r="B121" i="23"/>
  <c r="C121" i="23"/>
  <c r="B122" i="23"/>
  <c r="C122" i="23"/>
  <c r="E122" i="23" s="1"/>
  <c r="B123" i="23"/>
  <c r="C123" i="23"/>
  <c r="A123" i="23"/>
  <c r="B55" i="25"/>
  <c r="C55" i="25"/>
  <c r="E55" i="25" s="1"/>
  <c r="B56" i="25"/>
  <c r="C56" i="25"/>
  <c r="E56" i="25" s="1"/>
  <c r="A56" i="25"/>
  <c r="A55" i="25"/>
  <c r="B47" i="25"/>
  <c r="C47" i="25"/>
  <c r="E47" i="25" s="1"/>
  <c r="B48" i="25"/>
  <c r="B215" i="25" s="1"/>
  <c r="B248" i="25" s="1"/>
  <c r="C48" i="25"/>
  <c r="E48" i="25" s="1"/>
  <c r="A48" i="25"/>
  <c r="A215" i="25" s="1"/>
  <c r="A248" i="25" s="1"/>
  <c r="A47" i="25"/>
  <c r="B22" i="25"/>
  <c r="C22" i="25"/>
  <c r="E22" i="25" s="1"/>
  <c r="B23" i="25"/>
  <c r="C23" i="25"/>
  <c r="A23" i="25"/>
  <c r="A22" i="25"/>
  <c r="B14" i="25"/>
  <c r="C14" i="25"/>
  <c r="E14" i="25" s="1"/>
  <c r="B15" i="25"/>
  <c r="C15" i="25"/>
  <c r="E15" i="25" s="1"/>
  <c r="A15" i="25"/>
  <c r="A14" i="25"/>
  <c r="A122" i="23"/>
  <c r="A121" i="23"/>
  <c r="B115" i="23"/>
  <c r="C115" i="23"/>
  <c r="E115" i="23" s="1"/>
  <c r="B116" i="23"/>
  <c r="C116" i="23"/>
  <c r="E116" i="23" s="1"/>
  <c r="A116" i="23"/>
  <c r="A115" i="23"/>
  <c r="B114" i="23"/>
  <c r="C114" i="23"/>
  <c r="E114" i="23" s="1"/>
  <c r="A114" i="23"/>
  <c r="B80" i="23"/>
  <c r="C80" i="23"/>
  <c r="A80" i="23"/>
  <c r="D89" i="23"/>
  <c r="D88" i="23"/>
  <c r="D80" i="23"/>
  <c r="D22" i="23"/>
  <c r="D55" i="23"/>
  <c r="D56" i="23"/>
  <c r="D47" i="23"/>
  <c r="B62" i="23"/>
  <c r="B95" i="23" s="1"/>
  <c r="C62" i="23"/>
  <c r="E62" i="23" s="1"/>
  <c r="A62" i="23"/>
  <c r="A95" i="23" s="1"/>
  <c r="B47" i="23"/>
  <c r="C47" i="23"/>
  <c r="B48" i="23"/>
  <c r="B81" i="23" s="1"/>
  <c r="C48" i="23"/>
  <c r="C81" i="23" s="1"/>
  <c r="E81" i="23" s="1"/>
  <c r="B49" i="23"/>
  <c r="B82" i="23" s="1"/>
  <c r="C49" i="23"/>
  <c r="C82" i="23" s="1"/>
  <c r="E82" i="23" s="1"/>
  <c r="A49" i="23"/>
  <c r="A82" i="23" s="1"/>
  <c r="A48" i="23"/>
  <c r="A81" i="23" s="1"/>
  <c r="A47" i="23"/>
  <c r="D23" i="23"/>
  <c r="B33" i="23"/>
  <c r="B66" i="23" s="1"/>
  <c r="B99" i="23" s="1"/>
  <c r="C33" i="23"/>
  <c r="E33" i="23" s="1"/>
  <c r="B28" i="23"/>
  <c r="B61" i="23" s="1"/>
  <c r="B94" i="23" s="1"/>
  <c r="C28" i="23"/>
  <c r="C61" i="23" s="1"/>
  <c r="B22" i="23"/>
  <c r="B55" i="23" s="1"/>
  <c r="B88" i="23" s="1"/>
  <c r="B254" i="23" s="1"/>
  <c r="B286" i="23" s="1"/>
  <c r="B319" i="23" s="1"/>
  <c r="B352" i="23" s="1"/>
  <c r="B586" i="23" s="1"/>
  <c r="C22" i="23"/>
  <c r="B23" i="23"/>
  <c r="B56" i="23" s="1"/>
  <c r="B89" i="23" s="1"/>
  <c r="C23" i="23"/>
  <c r="E23" i="23" s="1"/>
  <c r="B14" i="23"/>
  <c r="B113" i="23" s="1"/>
  <c r="B212" i="23" s="1"/>
  <c r="C14" i="23"/>
  <c r="C113" i="23" s="1"/>
  <c r="E113" i="23" s="1"/>
  <c r="A33" i="23"/>
  <c r="A66" i="23" s="1"/>
  <c r="A99" i="23" s="1"/>
  <c r="A28" i="23"/>
  <c r="A61" i="23" s="1"/>
  <c r="A94" i="23" s="1"/>
  <c r="A23" i="23"/>
  <c r="A56" i="23" s="1"/>
  <c r="A89" i="23" s="1"/>
  <c r="A22" i="23"/>
  <c r="A55" i="23" s="1"/>
  <c r="A88" i="23" s="1"/>
  <c r="A254" i="23" s="1"/>
  <c r="A286" i="23" s="1"/>
  <c r="A319" i="23" s="1"/>
  <c r="A352" i="23" s="1"/>
  <c r="A586" i="23" s="1"/>
  <c r="A14" i="23"/>
  <c r="A113" i="23" s="1"/>
  <c r="A212" i="23" s="1"/>
  <c r="D524" i="21"/>
  <c r="B529" i="21"/>
  <c r="C529" i="21"/>
  <c r="E529" i="21" s="1"/>
  <c r="A529" i="21"/>
  <c r="B523" i="21"/>
  <c r="C523" i="21"/>
  <c r="E523" i="21" s="1"/>
  <c r="A523" i="21"/>
  <c r="B515" i="21"/>
  <c r="C515" i="21"/>
  <c r="E515" i="21" s="1"/>
  <c r="E525" i="21"/>
  <c r="E535" i="21"/>
  <c r="E534" i="21"/>
  <c r="E530" i="21"/>
  <c r="A515" i="21"/>
  <c r="E517" i="21"/>
  <c r="E516" i="21"/>
  <c r="E519" i="21"/>
  <c r="E518" i="21"/>
  <c r="D492" i="21"/>
  <c r="D491" i="21"/>
  <c r="B482" i="21"/>
  <c r="C482" i="21"/>
  <c r="A482" i="21"/>
  <c r="D459" i="21"/>
  <c r="D458" i="21"/>
  <c r="B450" i="21"/>
  <c r="B484" i="21" s="1"/>
  <c r="C450" i="21"/>
  <c r="C484" i="21" s="1"/>
  <c r="A450" i="21"/>
  <c r="A484" i="21" s="1"/>
  <c r="D426" i="21"/>
  <c r="D425" i="21"/>
  <c r="B402" i="21"/>
  <c r="B435" i="21" s="1"/>
  <c r="B468" i="21" s="1"/>
  <c r="B501" i="21" s="1"/>
  <c r="C402" i="21"/>
  <c r="C435" i="21" s="1"/>
  <c r="C468" i="21" s="1"/>
  <c r="C501" i="21" s="1"/>
  <c r="A402" i="21"/>
  <c r="A435" i="21" s="1"/>
  <c r="A468" i="21" s="1"/>
  <c r="A501" i="21" s="1"/>
  <c r="B397" i="21"/>
  <c r="B430" i="21" s="1"/>
  <c r="B463" i="21" s="1"/>
  <c r="B496" i="21" s="1"/>
  <c r="C397" i="21"/>
  <c r="E397" i="21" s="1"/>
  <c r="A397" i="21"/>
  <c r="A430" i="21" s="1"/>
  <c r="A463" i="21" s="1"/>
  <c r="A496" i="21" s="1"/>
  <c r="D393" i="21"/>
  <c r="D392" i="21"/>
  <c r="D383" i="21"/>
  <c r="E387" i="21"/>
  <c r="B369" i="21"/>
  <c r="C369" i="21"/>
  <c r="A369" i="21"/>
  <c r="B358" i="21"/>
  <c r="C358" i="21"/>
  <c r="A358" i="21"/>
  <c r="B350" i="21"/>
  <c r="C350" i="21"/>
  <c r="A350" i="21"/>
  <c r="B317" i="21"/>
  <c r="B383" i="21" s="1"/>
  <c r="C317" i="21"/>
  <c r="C383" i="21" s="1"/>
  <c r="A317" i="21"/>
  <c r="A383" i="21" s="1"/>
  <c r="A282" i="21"/>
  <c r="B282" i="21"/>
  <c r="C282" i="21"/>
  <c r="E282" i="21" s="1"/>
  <c r="B315" i="21"/>
  <c r="C315" i="21"/>
  <c r="B316" i="21"/>
  <c r="C316" i="21"/>
  <c r="A316" i="21"/>
  <c r="A315" i="21"/>
  <c r="B226" i="21"/>
  <c r="C226" i="21"/>
  <c r="E226" i="21" s="1"/>
  <c r="A226" i="21"/>
  <c r="B193" i="21"/>
  <c r="C193" i="21"/>
  <c r="E193" i="21" s="1"/>
  <c r="A193" i="21"/>
  <c r="B160" i="21"/>
  <c r="C160" i="21"/>
  <c r="E160" i="21" s="1"/>
  <c r="A160" i="21"/>
  <c r="B128" i="21"/>
  <c r="C128" i="21"/>
  <c r="A128" i="21"/>
  <c r="B127" i="21"/>
  <c r="C127" i="21"/>
  <c r="E127" i="21" s="1"/>
  <c r="A127" i="21"/>
  <c r="D80" i="21"/>
  <c r="B94" i="21"/>
  <c r="C94" i="21"/>
  <c r="E94" i="21" s="1"/>
  <c r="A94" i="21"/>
  <c r="B61" i="21"/>
  <c r="C61" i="21"/>
  <c r="E61" i="21" s="1"/>
  <c r="A61" i="21"/>
  <c r="B18" i="21"/>
  <c r="C18" i="21"/>
  <c r="A18" i="21"/>
  <c r="B28" i="21"/>
  <c r="C28" i="21"/>
  <c r="E28" i="21" s="1"/>
  <c r="A28" i="21"/>
  <c r="A391" i="20"/>
  <c r="B391" i="20"/>
  <c r="C391" i="20"/>
  <c r="E391" i="20" s="1"/>
  <c r="E392" i="20"/>
  <c r="B292" i="20"/>
  <c r="C292" i="20"/>
  <c r="E292" i="20" s="1"/>
  <c r="A292" i="20"/>
  <c r="E259" i="20"/>
  <c r="B226" i="20"/>
  <c r="C226" i="20"/>
  <c r="E226" i="20" s="1"/>
  <c r="A226" i="20"/>
  <c r="B193" i="20"/>
  <c r="C193" i="20"/>
  <c r="E193" i="20" s="1"/>
  <c r="A193" i="20"/>
  <c r="B160" i="20"/>
  <c r="C160" i="20"/>
  <c r="A160" i="20"/>
  <c r="B161" i="20"/>
  <c r="C161" i="20"/>
  <c r="E161" i="20" s="1"/>
  <c r="A161" i="20"/>
  <c r="B127" i="20"/>
  <c r="C127" i="20"/>
  <c r="E127" i="20" s="1"/>
  <c r="A127" i="20"/>
  <c r="B94" i="20"/>
  <c r="C94" i="20"/>
  <c r="E94" i="20" s="1"/>
  <c r="A94" i="20"/>
  <c r="B61" i="20"/>
  <c r="C61" i="20"/>
  <c r="A61" i="20"/>
  <c r="E62" i="20"/>
  <c r="B28" i="20"/>
  <c r="C28" i="20"/>
  <c r="E29" i="20"/>
  <c r="A28" i="20"/>
  <c r="E590" i="16"/>
  <c r="B589" i="16"/>
  <c r="C589" i="16"/>
  <c r="A589" i="16"/>
  <c r="B556" i="16"/>
  <c r="C556" i="16"/>
  <c r="E556" i="16" s="1"/>
  <c r="A556" i="16"/>
  <c r="E491" i="16"/>
  <c r="B490" i="16"/>
  <c r="C490" i="16"/>
  <c r="A490" i="16"/>
  <c r="E458" i="16"/>
  <c r="B457" i="16"/>
  <c r="C457" i="16"/>
  <c r="A457" i="16"/>
  <c r="E425" i="16"/>
  <c r="B424" i="16"/>
  <c r="C424" i="16"/>
  <c r="E424" i="16" s="1"/>
  <c r="A424" i="16"/>
  <c r="E392" i="16"/>
  <c r="B391" i="16"/>
  <c r="C391" i="16"/>
  <c r="A391" i="16"/>
  <c r="E359" i="16"/>
  <c r="B358" i="16"/>
  <c r="C358" i="16"/>
  <c r="A358" i="16"/>
  <c r="E326" i="16"/>
  <c r="B325" i="16"/>
  <c r="C325" i="16"/>
  <c r="A325" i="16"/>
  <c r="E293" i="16"/>
  <c r="C292" i="16"/>
  <c r="E292" i="16" s="1"/>
  <c r="E294" i="16" s="1"/>
  <c r="B292" i="16"/>
  <c r="A292" i="16"/>
  <c r="E260" i="16"/>
  <c r="B259" i="16"/>
  <c r="C259" i="16"/>
  <c r="A259" i="16"/>
  <c r="E232" i="16"/>
  <c r="B231" i="16"/>
  <c r="C231" i="16"/>
  <c r="A231" i="16"/>
  <c r="E194" i="16"/>
  <c r="B193" i="16"/>
  <c r="C193" i="16"/>
  <c r="A193" i="16"/>
  <c r="E161" i="16"/>
  <c r="B160" i="16"/>
  <c r="C160" i="16"/>
  <c r="A160" i="16"/>
  <c r="E128" i="16"/>
  <c r="B127" i="16"/>
  <c r="C127" i="16"/>
  <c r="A127" i="16"/>
  <c r="E95" i="16"/>
  <c r="B94" i="16"/>
  <c r="C94" i="16"/>
  <c r="A94" i="16"/>
  <c r="B61" i="16"/>
  <c r="C61" i="16"/>
  <c r="E61" i="16" s="1"/>
  <c r="A61" i="16"/>
  <c r="B28" i="16"/>
  <c r="C28" i="16"/>
  <c r="A28" i="16"/>
  <c r="B266" i="21"/>
  <c r="B301" i="21" s="1"/>
  <c r="B336" i="21" s="1"/>
  <c r="B261" i="21"/>
  <c r="B296" i="21" s="1"/>
  <c r="B331" i="21" s="1"/>
  <c r="B262" i="21"/>
  <c r="B297" i="21" s="1"/>
  <c r="B332" i="21" s="1"/>
  <c r="B398" i="21" s="1"/>
  <c r="B431" i="21" s="1"/>
  <c r="B464" i="21" s="1"/>
  <c r="B497" i="21" s="1"/>
  <c r="B255" i="21"/>
  <c r="B290" i="21" s="1"/>
  <c r="B325" i="21" s="1"/>
  <c r="B256" i="21"/>
  <c r="B291" i="21" s="1"/>
  <c r="B326" i="21" s="1"/>
  <c r="B257" i="21"/>
  <c r="B292" i="21" s="1"/>
  <c r="B327" i="21" s="1"/>
  <c r="B245" i="21"/>
  <c r="B280" i="21" s="1"/>
  <c r="B246" i="21"/>
  <c r="B281" i="21" s="1"/>
  <c r="B247" i="21"/>
  <c r="B248" i="21"/>
  <c r="B283" i="21" s="1"/>
  <c r="B318" i="21" s="1"/>
  <c r="B249" i="21"/>
  <c r="B284" i="21" s="1"/>
  <c r="B319" i="21" s="1"/>
  <c r="B384" i="21" s="1"/>
  <c r="B416" i="21" s="1"/>
  <c r="B449" i="21" s="1"/>
  <c r="B483" i="21" s="1"/>
  <c r="B250" i="21"/>
  <c r="B285" i="21" s="1"/>
  <c r="B320" i="21" s="1"/>
  <c r="B385" i="21" s="1"/>
  <c r="B251" i="21"/>
  <c r="B286" i="21" s="1"/>
  <c r="B321" i="21" s="1"/>
  <c r="B386" i="21" s="1"/>
  <c r="B417" i="21" s="1"/>
  <c r="B513" i="23" s="1"/>
  <c r="A262" i="21"/>
  <c r="A297" i="21" s="1"/>
  <c r="A332" i="21" s="1"/>
  <c r="A398" i="21" s="1"/>
  <c r="A431" i="21" s="1"/>
  <c r="A464" i="21" s="1"/>
  <c r="A497" i="21" s="1"/>
  <c r="A261" i="21"/>
  <c r="A296" i="21" s="1"/>
  <c r="A331" i="21" s="1"/>
  <c r="A266" i="21"/>
  <c r="A301" i="21" s="1"/>
  <c r="A336" i="21" s="1"/>
  <c r="A257" i="21"/>
  <c r="A292" i="21" s="1"/>
  <c r="A327" i="21" s="1"/>
  <c r="A256" i="21"/>
  <c r="A291" i="21" s="1"/>
  <c r="A326" i="21" s="1"/>
  <c r="A255" i="21"/>
  <c r="A290" i="21" s="1"/>
  <c r="A325" i="21" s="1"/>
  <c r="A251" i="21"/>
  <c r="A286" i="21" s="1"/>
  <c r="A321" i="21" s="1"/>
  <c r="A386" i="21" s="1"/>
  <c r="A417" i="21" s="1"/>
  <c r="A513" i="23" s="1"/>
  <c r="A250" i="21"/>
  <c r="A285" i="21" s="1"/>
  <c r="A320" i="21" s="1"/>
  <c r="A385" i="21" s="1"/>
  <c r="A249" i="21"/>
  <c r="A284" i="21" s="1"/>
  <c r="A319" i="21" s="1"/>
  <c r="A384" i="21" s="1"/>
  <c r="A416" i="21" s="1"/>
  <c r="A449" i="21" s="1"/>
  <c r="A483" i="21" s="1"/>
  <c r="A248" i="21"/>
  <c r="A283" i="21" s="1"/>
  <c r="A318" i="21" s="1"/>
  <c r="A247" i="21"/>
  <c r="A246" i="21"/>
  <c r="A281" i="21" s="1"/>
  <c r="A245" i="21"/>
  <c r="A280" i="21" s="1"/>
  <c r="A4" i="22"/>
  <c r="B4" i="22"/>
  <c r="A10" i="16" s="1"/>
  <c r="C4" i="22"/>
  <c r="D10" i="16" s="1"/>
  <c r="A5" i="22"/>
  <c r="B5" i="22"/>
  <c r="C5" i="22"/>
  <c r="A6" i="22"/>
  <c r="B6" i="22"/>
  <c r="A76" i="16" s="1"/>
  <c r="C6" i="22"/>
  <c r="A7" i="22"/>
  <c r="C109" i="16" s="1"/>
  <c r="B7" i="22"/>
  <c r="A109" i="16" s="1"/>
  <c r="C7" i="22"/>
  <c r="D109" i="16" s="1"/>
  <c r="A8" i="22"/>
  <c r="C142" i="16" s="1"/>
  <c r="B8" i="22"/>
  <c r="A142" i="16" s="1"/>
  <c r="C8" i="22"/>
  <c r="D142" i="16" s="1"/>
  <c r="A9" i="22"/>
  <c r="C175" i="16" s="1"/>
  <c r="B9" i="22"/>
  <c r="A175" i="16" s="1"/>
  <c r="C9" i="22"/>
  <c r="D175" i="16" s="1"/>
  <c r="A10" i="22"/>
  <c r="C208" i="16" s="1"/>
  <c r="B10" i="22"/>
  <c r="A208" i="16" s="1"/>
  <c r="C10" i="22"/>
  <c r="A11" i="22"/>
  <c r="C241" i="16" s="1"/>
  <c r="B11" i="22"/>
  <c r="A241" i="16" s="1"/>
  <c r="C11" i="22"/>
  <c r="A12" i="22"/>
  <c r="C274" i="16" s="1"/>
  <c r="B12" i="22"/>
  <c r="A274" i="16" s="1"/>
  <c r="C12" i="22"/>
  <c r="D274" i="16" s="1"/>
  <c r="A13" i="22"/>
  <c r="C307" i="16" s="1"/>
  <c r="B13" i="22"/>
  <c r="A307" i="16" s="1"/>
  <c r="C13" i="22"/>
  <c r="A14" i="22"/>
  <c r="C340" i="16" s="1"/>
  <c r="B14" i="22"/>
  <c r="A340" i="16" s="1"/>
  <c r="C14" i="22"/>
  <c r="D340" i="16" s="1"/>
  <c r="A15" i="22"/>
  <c r="C373" i="16" s="1"/>
  <c r="B15" i="22"/>
  <c r="A373" i="16" s="1"/>
  <c r="C15" i="22"/>
  <c r="D373" i="16" s="1"/>
  <c r="A16" i="22"/>
  <c r="C406" i="16" s="1"/>
  <c r="B16" i="22"/>
  <c r="A406" i="16" s="1"/>
  <c r="C16" i="22"/>
  <c r="D406" i="16" s="1"/>
  <c r="A17" i="22"/>
  <c r="C439" i="16" s="1"/>
  <c r="B17" i="22"/>
  <c r="C17" i="22"/>
  <c r="D439" i="16" s="1"/>
  <c r="A18" i="22"/>
  <c r="C472" i="16" s="1"/>
  <c r="B18" i="22"/>
  <c r="C18" i="22"/>
  <c r="A19" i="22"/>
  <c r="C505" i="16" s="1"/>
  <c r="B19" i="22"/>
  <c r="C19" i="22"/>
  <c r="A20" i="22"/>
  <c r="C538" i="16" s="1"/>
  <c r="B20" i="22"/>
  <c r="A538" i="16" s="1"/>
  <c r="C20" i="22"/>
  <c r="D538" i="16" s="1"/>
  <c r="A21" i="22"/>
  <c r="C571" i="16" s="1"/>
  <c r="B21" i="22"/>
  <c r="C21" i="22"/>
  <c r="D571" i="16" s="1"/>
  <c r="A22" i="22"/>
  <c r="B22" i="22"/>
  <c r="A6" i="20" s="1"/>
  <c r="C22" i="22"/>
  <c r="A23" i="22"/>
  <c r="C10" i="20" s="1"/>
  <c r="B23" i="22"/>
  <c r="A10" i="20" s="1"/>
  <c r="C23" i="22"/>
  <c r="D10" i="20" s="1"/>
  <c r="A24" i="22"/>
  <c r="B24" i="22"/>
  <c r="A43" i="20" s="1"/>
  <c r="C24" i="22"/>
  <c r="A25" i="22"/>
  <c r="B25" i="22"/>
  <c r="C25" i="22"/>
  <c r="D76" i="20" s="1"/>
  <c r="A26" i="22"/>
  <c r="C109" i="20" s="1"/>
  <c r="B26" i="22"/>
  <c r="A109" i="20" s="1"/>
  <c r="C26" i="22"/>
  <c r="A27" i="22"/>
  <c r="C142" i="20" s="1"/>
  <c r="B27" i="22"/>
  <c r="A142" i="20" s="1"/>
  <c r="C27" i="22"/>
  <c r="D142" i="20" s="1"/>
  <c r="A28" i="22"/>
  <c r="C175" i="20" s="1"/>
  <c r="B28" i="22"/>
  <c r="A175" i="20" s="1"/>
  <c r="C28" i="22"/>
  <c r="D175" i="20" s="1"/>
  <c r="A29" i="22"/>
  <c r="C208" i="20" s="1"/>
  <c r="B29" i="22"/>
  <c r="A208" i="20" s="1"/>
  <c r="C29" i="22"/>
  <c r="D208" i="20" s="1"/>
  <c r="A30" i="22"/>
  <c r="C241" i="20" s="1"/>
  <c r="B30" i="22"/>
  <c r="A241" i="20" s="1"/>
  <c r="C30" i="22"/>
  <c r="D241" i="20" s="1"/>
  <c r="A31" i="22"/>
  <c r="C274" i="20" s="1"/>
  <c r="B31" i="22"/>
  <c r="A274" i="20" s="1"/>
  <c r="C31" i="22"/>
  <c r="A32" i="22"/>
  <c r="C307" i="20" s="1"/>
  <c r="B32" i="22"/>
  <c r="A307" i="20" s="1"/>
  <c r="C32" i="22"/>
  <c r="A33" i="22"/>
  <c r="B33" i="22"/>
  <c r="C33" i="22"/>
  <c r="D340" i="20" s="1"/>
  <c r="A34" i="22"/>
  <c r="C373" i="20" s="1"/>
  <c r="B34" i="22"/>
  <c r="C34" i="22"/>
  <c r="A35" i="22"/>
  <c r="B35" i="22"/>
  <c r="C35" i="22"/>
  <c r="A36" i="22"/>
  <c r="C10" i="21" s="1"/>
  <c r="B36" i="22"/>
  <c r="A10" i="21" s="1"/>
  <c r="C36" i="22"/>
  <c r="D10" i="21" s="1"/>
  <c r="A37" i="22"/>
  <c r="C43" i="21" s="1"/>
  <c r="B37" i="22"/>
  <c r="C37" i="22"/>
  <c r="D43" i="21" s="1"/>
  <c r="A38" i="22"/>
  <c r="B38" i="22"/>
  <c r="C38" i="22"/>
  <c r="A39" i="22"/>
  <c r="C109" i="21" s="1"/>
  <c r="B39" i="22"/>
  <c r="A109" i="21" s="1"/>
  <c r="C39" i="22"/>
  <c r="A40" i="22"/>
  <c r="B40" i="22"/>
  <c r="A142" i="21" s="1"/>
  <c r="C40" i="22"/>
  <c r="D142" i="21" s="1"/>
  <c r="A41" i="22"/>
  <c r="B41" i="22"/>
  <c r="A175" i="21" s="1"/>
  <c r="C41" i="22"/>
  <c r="D175" i="21" s="1"/>
  <c r="A42" i="22"/>
  <c r="C208" i="21" s="1"/>
  <c r="B42" i="22"/>
  <c r="A208" i="21" s="1"/>
  <c r="C42" i="22"/>
  <c r="D208" i="21" s="1"/>
  <c r="A43" i="22"/>
  <c r="C241" i="21" s="1"/>
  <c r="B43" i="22"/>
  <c r="A241" i="21" s="1"/>
  <c r="C43" i="22"/>
  <c r="D241" i="21" s="1"/>
  <c r="A44" i="22"/>
  <c r="C276" i="21" s="1"/>
  <c r="B44" i="22"/>
  <c r="A276" i="21" s="1"/>
  <c r="C44" i="22"/>
  <c r="D276" i="21" s="1"/>
  <c r="A45" i="22"/>
  <c r="B45" i="22"/>
  <c r="C45" i="22"/>
  <c r="D311" i="21" s="1"/>
  <c r="A46" i="22"/>
  <c r="B46" i="22"/>
  <c r="C46" i="22"/>
  <c r="A47" i="22"/>
  <c r="C379" i="21" s="1"/>
  <c r="B47" i="22"/>
  <c r="A379" i="21" s="1"/>
  <c r="C47" i="22"/>
  <c r="D379" i="21" s="1"/>
  <c r="A48" i="22"/>
  <c r="B48" i="22"/>
  <c r="A412" i="21" s="1"/>
  <c r="C48" i="22"/>
  <c r="D412" i="21" s="1"/>
  <c r="A49" i="22"/>
  <c r="C445" i="21" s="1"/>
  <c r="B49" i="22"/>
  <c r="A445" i="21" s="1"/>
  <c r="C49" i="22"/>
  <c r="D445" i="21" s="1"/>
  <c r="A50" i="22"/>
  <c r="C478" i="21" s="1"/>
  <c r="B50" i="22"/>
  <c r="A478" i="21" s="1"/>
  <c r="C50" i="22"/>
  <c r="D478" i="21" s="1"/>
  <c r="A51" i="22"/>
  <c r="C511" i="21" s="1"/>
  <c r="B51" i="22"/>
  <c r="A511" i="21" s="1"/>
  <c r="C51" i="22"/>
  <c r="A52" i="22"/>
  <c r="B52" i="22"/>
  <c r="A6" i="23" s="1"/>
  <c r="C52" i="22"/>
  <c r="A53" i="22"/>
  <c r="B53" i="22"/>
  <c r="C53" i="22"/>
  <c r="A54" i="22"/>
  <c r="C43" i="23" s="1"/>
  <c r="B54" i="22"/>
  <c r="A43" i="23" s="1"/>
  <c r="C54" i="22"/>
  <c r="D43" i="23" s="1"/>
  <c r="A55" i="22"/>
  <c r="C76" i="23" s="1"/>
  <c r="B55" i="22"/>
  <c r="A76" i="23" s="1"/>
  <c r="C55" i="22"/>
  <c r="A56" i="22"/>
  <c r="C109" i="23" s="1"/>
  <c r="B56" i="22"/>
  <c r="A109" i="23" s="1"/>
  <c r="C56" i="22"/>
  <c r="D109" i="23" s="1"/>
  <c r="A57" i="22"/>
  <c r="C142" i="23" s="1"/>
  <c r="B57" i="22"/>
  <c r="C57" i="22"/>
  <c r="D142" i="23" s="1"/>
  <c r="A58" i="22"/>
  <c r="C175" i="23" s="1"/>
  <c r="B58" i="22"/>
  <c r="C58" i="22"/>
  <c r="A59" i="22"/>
  <c r="B59" i="22"/>
  <c r="C59" i="22"/>
  <c r="A60" i="22"/>
  <c r="B60" i="22"/>
  <c r="A241" i="23" s="1"/>
  <c r="C60" i="22"/>
  <c r="D241" i="23" s="1"/>
  <c r="A61" i="22"/>
  <c r="B61" i="22"/>
  <c r="C61" i="22"/>
  <c r="D274" i="23" s="1"/>
  <c r="A62" i="22"/>
  <c r="B62" i="22"/>
  <c r="A307" i="23" s="1"/>
  <c r="C62" i="22"/>
  <c r="D307" i="23" s="1"/>
  <c r="A63" i="22"/>
  <c r="C340" i="23" s="1"/>
  <c r="B63" i="22"/>
  <c r="A340" i="23" s="1"/>
  <c r="C63" i="22"/>
  <c r="D340" i="23" s="1"/>
  <c r="A64" i="22"/>
  <c r="C373" i="23" s="1"/>
  <c r="B64" i="22"/>
  <c r="A373" i="23" s="1"/>
  <c r="C64" i="22"/>
  <c r="A65" i="22"/>
  <c r="B65" i="22"/>
  <c r="C65" i="22"/>
  <c r="D409" i="23" s="1"/>
  <c r="A66" i="22"/>
  <c r="C442" i="23" s="1"/>
  <c r="B66" i="22"/>
  <c r="C66" i="22"/>
  <c r="D442" i="23" s="1"/>
  <c r="A67" i="22"/>
  <c r="C475" i="23" s="1"/>
  <c r="B67" i="22"/>
  <c r="A475" i="23" s="1"/>
  <c r="C67" i="22"/>
  <c r="D475" i="23" s="1"/>
  <c r="A68" i="22"/>
  <c r="C508" i="23" s="1"/>
  <c r="B68" i="22"/>
  <c r="A508" i="23" s="1"/>
  <c r="C68" i="22"/>
  <c r="D508" i="23" s="1"/>
  <c r="A69" i="22"/>
  <c r="B69" i="22"/>
  <c r="A541" i="23" s="1"/>
  <c r="C69" i="22"/>
  <c r="D541" i="23" s="1"/>
  <c r="A70" i="22"/>
  <c r="C574" i="23" s="1"/>
  <c r="B70" i="22"/>
  <c r="A574" i="23" s="1"/>
  <c r="C70" i="22"/>
  <c r="A71" i="22"/>
  <c r="C607" i="23" s="1"/>
  <c r="B71" i="22"/>
  <c r="C71" i="22"/>
  <c r="A72" i="22"/>
  <c r="B72" i="22"/>
  <c r="C72" i="22"/>
  <c r="A73" i="22"/>
  <c r="B73" i="22"/>
  <c r="A10" i="24" s="1"/>
  <c r="C73" i="22"/>
  <c r="D10" i="24" s="1"/>
  <c r="A74" i="22"/>
  <c r="C43" i="24" s="1"/>
  <c r="B74" i="22"/>
  <c r="A43" i="24" s="1"/>
  <c r="C74" i="22"/>
  <c r="D43" i="24" s="1"/>
  <c r="A75" i="22"/>
  <c r="C76" i="24" s="1"/>
  <c r="B75" i="22"/>
  <c r="C75" i="22"/>
  <c r="D76" i="24" s="1"/>
  <c r="A76" i="22"/>
  <c r="C109" i="24" s="1"/>
  <c r="B76" i="22"/>
  <c r="A109" i="24" s="1"/>
  <c r="C76" i="22"/>
  <c r="D109" i="24" s="1"/>
  <c r="A77" i="22"/>
  <c r="C142" i="24" s="1"/>
  <c r="B77" i="22"/>
  <c r="C77" i="22"/>
  <c r="D142" i="24" s="1"/>
  <c r="A78" i="22"/>
  <c r="C175" i="24" s="1"/>
  <c r="B78" i="22"/>
  <c r="C78" i="22"/>
  <c r="A79" i="22"/>
  <c r="C208" i="24" s="1"/>
  <c r="B79" i="22"/>
  <c r="A208" i="24" s="1"/>
  <c r="C79" i="22"/>
  <c r="A80" i="22"/>
  <c r="C241" i="24" s="1"/>
  <c r="B80" i="22"/>
  <c r="A241" i="24" s="1"/>
  <c r="C80" i="22"/>
  <c r="D241" i="24" s="1"/>
  <c r="A81" i="22"/>
  <c r="C274" i="24" s="1"/>
  <c r="B81" i="22"/>
  <c r="A274" i="24" s="1"/>
  <c r="C81" i="22"/>
  <c r="D274" i="24" s="1"/>
  <c r="A82" i="22"/>
  <c r="C307" i="24" s="1"/>
  <c r="B82" i="22"/>
  <c r="A307" i="24" s="1"/>
  <c r="C82" i="22"/>
  <c r="D307" i="24" s="1"/>
  <c r="A83" i="22"/>
  <c r="C340" i="24" s="1"/>
  <c r="B83" i="22"/>
  <c r="A340" i="24" s="1"/>
  <c r="C83" i="22"/>
  <c r="D340" i="24" s="1"/>
  <c r="A84" i="22"/>
  <c r="C373" i="24" s="1"/>
  <c r="B84" i="22"/>
  <c r="A373" i="24" s="1"/>
  <c r="C84" i="22"/>
  <c r="D373" i="24" s="1"/>
  <c r="A85" i="22"/>
  <c r="B85" i="22"/>
  <c r="C85" i="22"/>
  <c r="D406" i="24" s="1"/>
  <c r="A86" i="22"/>
  <c r="B86" i="22"/>
  <c r="C86" i="22"/>
  <c r="D439" i="24" s="1"/>
  <c r="A87" i="22"/>
  <c r="C472" i="24" s="1"/>
  <c r="B87" i="22"/>
  <c r="A472" i="24" s="1"/>
  <c r="C87" i="22"/>
  <c r="A88" i="22"/>
  <c r="C505" i="24" s="1"/>
  <c r="B88" i="22"/>
  <c r="A505" i="24" s="1"/>
  <c r="C88" i="22"/>
  <c r="A89" i="22"/>
  <c r="C538" i="24" s="1"/>
  <c r="B89" i="22"/>
  <c r="C89" i="22"/>
  <c r="D538" i="24" s="1"/>
  <c r="A90" i="22"/>
  <c r="C571" i="24" s="1"/>
  <c r="B90" i="22"/>
  <c r="A571" i="24" s="1"/>
  <c r="C90" i="22"/>
  <c r="A91" i="22"/>
  <c r="B91" i="22"/>
  <c r="C91" i="22"/>
  <c r="A92" i="22"/>
  <c r="B92" i="22"/>
  <c r="A637" i="24" s="1"/>
  <c r="C92" i="22"/>
  <c r="D637" i="24" s="1"/>
  <c r="A93" i="22"/>
  <c r="B93" i="22"/>
  <c r="C93" i="22"/>
  <c r="D670" i="24" s="1"/>
  <c r="A94" i="22"/>
  <c r="C703" i="24" s="1"/>
  <c r="B94" i="22"/>
  <c r="A703" i="24" s="1"/>
  <c r="C94" i="22"/>
  <c r="D703" i="24" s="1"/>
  <c r="A95" i="22"/>
  <c r="C736" i="24" s="1"/>
  <c r="B95" i="22"/>
  <c r="A736" i="24" s="1"/>
  <c r="C95" i="22"/>
  <c r="D736" i="24" s="1"/>
  <c r="A96" i="22"/>
  <c r="C769" i="24" s="1"/>
  <c r="B96" i="22"/>
  <c r="A769" i="24" s="1"/>
  <c r="C96" i="22"/>
  <c r="D769" i="24" s="1"/>
  <c r="A97" i="22"/>
  <c r="C802" i="24" s="1"/>
  <c r="B97" i="22"/>
  <c r="C97" i="22"/>
  <c r="D802" i="24" s="1"/>
  <c r="A98" i="22"/>
  <c r="C835" i="24" s="1"/>
  <c r="B98" i="22"/>
  <c r="C98" i="22"/>
  <c r="A99" i="22"/>
  <c r="C868" i="24" s="1"/>
  <c r="B99" i="22"/>
  <c r="C99" i="22"/>
  <c r="D868" i="24" s="1"/>
  <c r="A100" i="22"/>
  <c r="B100" i="22"/>
  <c r="A901" i="24" s="1"/>
  <c r="C100" i="22"/>
  <c r="D901" i="24" s="1"/>
  <c r="A101" i="22"/>
  <c r="B101" i="22"/>
  <c r="A934" i="24" s="1"/>
  <c r="C101" i="22"/>
  <c r="D934" i="24" s="1"/>
  <c r="A102" i="22"/>
  <c r="C967" i="24" s="1"/>
  <c r="B102" i="22"/>
  <c r="A967" i="24" s="1"/>
  <c r="C102" i="22"/>
  <c r="D967" i="24" s="1"/>
  <c r="A103" i="22"/>
  <c r="B103" i="22"/>
  <c r="A6" i="25" s="1"/>
  <c r="C103" i="22"/>
  <c r="A104" i="22"/>
  <c r="C10" i="25" s="1"/>
  <c r="B104" i="22"/>
  <c r="C104" i="22"/>
  <c r="D10" i="25" s="1"/>
  <c r="A105" i="22"/>
  <c r="C43" i="25" s="1"/>
  <c r="B105" i="22"/>
  <c r="C105" i="22"/>
  <c r="D43" i="25" s="1"/>
  <c r="A106" i="22"/>
  <c r="C76" i="25" s="1"/>
  <c r="B106" i="22"/>
  <c r="C106" i="22"/>
  <c r="A107" i="22"/>
  <c r="C109" i="25" s="1"/>
  <c r="B107" i="22"/>
  <c r="A109" i="25" s="1"/>
  <c r="C107" i="22"/>
  <c r="D109" i="25" s="1"/>
  <c r="A108" i="22"/>
  <c r="C142" i="25" s="1"/>
  <c r="B108" i="22"/>
  <c r="A142" i="25" s="1"/>
  <c r="C108" i="22"/>
  <c r="A109" i="22"/>
  <c r="C175" i="25" s="1"/>
  <c r="B109" i="22"/>
  <c r="A175" i="25" s="1"/>
  <c r="C109" i="22"/>
  <c r="D175" i="25" s="1"/>
  <c r="A110" i="22"/>
  <c r="C208" i="25" s="1"/>
  <c r="B110" i="22"/>
  <c r="A208" i="25" s="1"/>
  <c r="C110" i="22"/>
  <c r="A111" i="22"/>
  <c r="C241" i="25" s="1"/>
  <c r="B111" i="22"/>
  <c r="A241" i="25" s="1"/>
  <c r="C111" i="22"/>
  <c r="A112" i="22"/>
  <c r="B112" i="22"/>
  <c r="C112" i="22"/>
  <c r="A113" i="22"/>
  <c r="C307" i="25" s="1"/>
  <c r="B113" i="22"/>
  <c r="A307" i="25" s="1"/>
  <c r="C113" i="22"/>
  <c r="D307" i="25" s="1"/>
  <c r="A114" i="22"/>
  <c r="C341" i="25" s="1"/>
  <c r="B114" i="22"/>
  <c r="A341" i="25" s="1"/>
  <c r="C114" i="22"/>
  <c r="D341" i="25" s="1"/>
  <c r="A115" i="22"/>
  <c r="C374" i="25" s="1"/>
  <c r="B115" i="22"/>
  <c r="A374" i="25" s="1"/>
  <c r="C115" i="22"/>
  <c r="D374" i="25" s="1"/>
  <c r="A116" i="22"/>
  <c r="C407" i="25" s="1"/>
  <c r="B116" i="22"/>
  <c r="A407" i="25" s="1"/>
  <c r="C116" i="22"/>
  <c r="D407" i="25" s="1"/>
  <c r="A117" i="22"/>
  <c r="C440" i="25" s="1"/>
  <c r="B117" i="22"/>
  <c r="C117" i="22"/>
  <c r="A118" i="22"/>
  <c r="B118" i="22"/>
  <c r="A473" i="25" s="1"/>
  <c r="C118" i="22"/>
  <c r="A119" i="22"/>
  <c r="C506" i="25" s="1"/>
  <c r="B119" i="22"/>
  <c r="C119" i="22"/>
  <c r="A120" i="22"/>
  <c r="C539" i="25" s="1"/>
  <c r="B120" i="22"/>
  <c r="A539" i="25" s="1"/>
  <c r="C120" i="22"/>
  <c r="D539" i="25" s="1"/>
  <c r="A121" i="22"/>
  <c r="C572" i="25" s="1"/>
  <c r="B121" i="22"/>
  <c r="A572" i="25" s="1"/>
  <c r="C121" i="22"/>
  <c r="D572" i="25" s="1"/>
  <c r="A122" i="22"/>
  <c r="B122" i="22"/>
  <c r="A6" i="26" s="1"/>
  <c r="C122" i="22"/>
  <c r="A123" i="22"/>
  <c r="C10" i="26" s="1"/>
  <c r="B123" i="22"/>
  <c r="A10" i="26" s="1"/>
  <c r="C123" i="22"/>
  <c r="D10" i="26" s="1"/>
  <c r="A124" i="22"/>
  <c r="B124" i="22"/>
  <c r="A43" i="26" s="1"/>
  <c r="C124" i="22"/>
  <c r="D43" i="26" s="1"/>
  <c r="A125" i="22"/>
  <c r="B125" i="22"/>
  <c r="C125" i="22"/>
  <c r="D76" i="26" s="1"/>
  <c r="A126" i="22"/>
  <c r="B126" i="22"/>
  <c r="A109" i="26" s="1"/>
  <c r="C126" i="22"/>
  <c r="A127" i="22"/>
  <c r="C142" i="26" s="1"/>
  <c r="B127" i="22"/>
  <c r="A142" i="26" s="1"/>
  <c r="C127" i="22"/>
  <c r="D142" i="26" s="1"/>
  <c r="A128" i="22"/>
  <c r="C175" i="26" s="1"/>
  <c r="B128" i="22"/>
  <c r="A175" i="26" s="1"/>
  <c r="C128" i="22"/>
  <c r="A129" i="22"/>
  <c r="C208" i="26" s="1"/>
  <c r="B129" i="22"/>
  <c r="A208" i="26" s="1"/>
  <c r="C129" i="22"/>
  <c r="D208" i="26" s="1"/>
  <c r="A130" i="22"/>
  <c r="C241" i="26" s="1"/>
  <c r="B130" i="22"/>
  <c r="A241" i="26" s="1"/>
  <c r="C130" i="22"/>
  <c r="A131" i="22"/>
  <c r="C274" i="26" s="1"/>
  <c r="B131" i="22"/>
  <c r="C131" i="22"/>
  <c r="D274" i="26" s="1"/>
  <c r="A132" i="22"/>
  <c r="B132" i="22"/>
  <c r="A307" i="26" s="1"/>
  <c r="C132" i="22"/>
  <c r="D307" i="26" s="1"/>
  <c r="A133" i="22"/>
  <c r="B133" i="22"/>
  <c r="A340" i="26" s="1"/>
  <c r="C133" i="22"/>
  <c r="D340" i="26" s="1"/>
  <c r="A134" i="22"/>
  <c r="C374" i="26" s="1"/>
  <c r="B134" i="22"/>
  <c r="A374" i="26" s="1"/>
  <c r="C134" i="22"/>
  <c r="D374" i="26" s="1"/>
  <c r="A135" i="22"/>
  <c r="C408" i="26" s="1"/>
  <c r="B135" i="22"/>
  <c r="A408" i="26" s="1"/>
  <c r="C135" i="22"/>
  <c r="D408" i="26" s="1"/>
  <c r="A136" i="22"/>
  <c r="C442" i="26" s="1"/>
  <c r="B136" i="22"/>
  <c r="A442" i="26" s="1"/>
  <c r="C136" i="22"/>
  <c r="D442" i="26" s="1"/>
  <c r="A137" i="22"/>
  <c r="C475" i="26" s="1"/>
  <c r="B137" i="22"/>
  <c r="A475" i="26" s="1"/>
  <c r="C137" i="22"/>
  <c r="D475" i="26" s="1"/>
  <c r="A138" i="22"/>
  <c r="C508" i="26" s="1"/>
  <c r="B138" i="22"/>
  <c r="C138" i="22"/>
  <c r="D508" i="26" s="1"/>
  <c r="A139" i="22"/>
  <c r="B139" i="22"/>
  <c r="C139" i="22"/>
  <c r="D541" i="26" s="1"/>
  <c r="A140" i="22"/>
  <c r="B140" i="22"/>
  <c r="A574" i="26" s="1"/>
  <c r="C140" i="22"/>
  <c r="A141" i="22"/>
  <c r="C607" i="26" s="1"/>
  <c r="B141" i="22"/>
  <c r="A607" i="26" s="1"/>
  <c r="C141" i="22"/>
  <c r="D607" i="26" s="1"/>
  <c r="A142" i="22"/>
  <c r="C640" i="26" s="1"/>
  <c r="B142" i="22"/>
  <c r="A640" i="26" s="1"/>
  <c r="C142" i="22"/>
  <c r="D640" i="26" s="1"/>
  <c r="A143" i="22"/>
  <c r="C673" i="26" s="1"/>
  <c r="B143" i="22"/>
  <c r="A673" i="26" s="1"/>
  <c r="C143" i="22"/>
  <c r="D673" i="26" s="1"/>
  <c r="A144" i="22"/>
  <c r="B144" i="22"/>
  <c r="C144" i="22"/>
  <c r="A145" i="22"/>
  <c r="C739" i="26" s="1"/>
  <c r="B145" i="22"/>
  <c r="C145" i="22"/>
  <c r="D739" i="26" s="1"/>
  <c r="A146" i="22"/>
  <c r="C772" i="26" s="1"/>
  <c r="B146" i="22"/>
  <c r="C146" i="22"/>
  <c r="D772" i="26" s="1"/>
  <c r="A147" i="22"/>
  <c r="C805" i="26" s="1"/>
  <c r="B147" i="22"/>
  <c r="A805" i="26" s="1"/>
  <c r="C147" i="22"/>
  <c r="D805" i="26" s="1"/>
  <c r="A148" i="22"/>
  <c r="C838" i="26" s="1"/>
  <c r="B148" i="22"/>
  <c r="A838" i="26" s="1"/>
  <c r="C148" i="22"/>
  <c r="D838" i="26" s="1"/>
  <c r="A149" i="22"/>
  <c r="C871" i="26" s="1"/>
  <c r="B149" i="22"/>
  <c r="A871" i="26" s="1"/>
  <c r="C149" i="22"/>
  <c r="D871" i="26" s="1"/>
  <c r="A150" i="22"/>
  <c r="C904" i="26" s="1"/>
  <c r="B150" i="22"/>
  <c r="A904" i="26" s="1"/>
  <c r="C150" i="22"/>
  <c r="D904" i="26" s="1"/>
  <c r="A151" i="22"/>
  <c r="C937" i="26" s="1"/>
  <c r="B151" i="22"/>
  <c r="A937" i="26" s="1"/>
  <c r="C151" i="22"/>
  <c r="D937" i="26" s="1"/>
  <c r="A152" i="22"/>
  <c r="B152" i="22"/>
  <c r="A970" i="26" s="1"/>
  <c r="C152" i="22"/>
  <c r="A153" i="22"/>
  <c r="C1003" i="26" s="1"/>
  <c r="B153" i="22"/>
  <c r="A1003" i="26" s="1"/>
  <c r="C153" i="22"/>
  <c r="D1003" i="26" s="1"/>
  <c r="A154" i="22"/>
  <c r="C1036" i="26" s="1"/>
  <c r="B154" i="22"/>
  <c r="A1036" i="26" s="1"/>
  <c r="C154" i="22"/>
  <c r="D1036" i="26" s="1"/>
  <c r="A155" i="22"/>
  <c r="C1069" i="26" s="1"/>
  <c r="B155" i="22"/>
  <c r="A1069" i="26" s="1"/>
  <c r="C155" i="22"/>
  <c r="D1069" i="26" s="1"/>
  <c r="C3" i="22"/>
  <c r="C76" i="16"/>
  <c r="A439" i="16"/>
  <c r="A505" i="16"/>
  <c r="A571" i="16"/>
  <c r="C340" i="20"/>
  <c r="A340" i="20"/>
  <c r="C76" i="21"/>
  <c r="C142" i="21"/>
  <c r="C175" i="21"/>
  <c r="A346" i="21"/>
  <c r="C10" i="23"/>
  <c r="A10" i="23"/>
  <c r="A175" i="23"/>
  <c r="A208" i="23"/>
  <c r="C241" i="23"/>
  <c r="C274" i="23"/>
  <c r="A274" i="23"/>
  <c r="C307" i="23"/>
  <c r="A607" i="23"/>
  <c r="A6" i="24"/>
  <c r="C10" i="24"/>
  <c r="A175" i="24"/>
  <c r="A406" i="24"/>
  <c r="A604" i="24"/>
  <c r="C637" i="24"/>
  <c r="C670" i="24"/>
  <c r="A670" i="24"/>
  <c r="C901" i="24"/>
  <c r="C934" i="24"/>
  <c r="A76" i="25"/>
  <c r="C274" i="25"/>
  <c r="A274" i="25"/>
  <c r="A506" i="25"/>
  <c r="C109" i="26"/>
  <c r="A274" i="26"/>
  <c r="C307" i="26"/>
  <c r="C340" i="26"/>
  <c r="A508" i="26"/>
  <c r="A541" i="26"/>
  <c r="C574" i="26"/>
  <c r="C970" i="26"/>
  <c r="B3" i="22"/>
  <c r="A6" i="16" s="1"/>
  <c r="A3" i="22"/>
  <c r="D213" i="21"/>
  <c r="D222" i="21"/>
  <c r="D221" i="21"/>
  <c r="B231" i="21"/>
  <c r="C231" i="21"/>
  <c r="B222" i="21"/>
  <c r="B393" i="21" s="1"/>
  <c r="B426" i="21" s="1"/>
  <c r="B459" i="21" s="1"/>
  <c r="B492" i="21" s="1"/>
  <c r="B524" i="21" s="1"/>
  <c r="C222" i="21"/>
  <c r="C393" i="21" s="1"/>
  <c r="C426" i="21" s="1"/>
  <c r="C459" i="21" s="1"/>
  <c r="C492" i="21" s="1"/>
  <c r="C524" i="21" s="1"/>
  <c r="E524" i="21" s="1"/>
  <c r="A222" i="21"/>
  <c r="A393" i="21" s="1"/>
  <c r="A426" i="21" s="1"/>
  <c r="A459" i="21" s="1"/>
  <c r="A492" i="21" s="1"/>
  <c r="A524" i="21" s="1"/>
  <c r="B213" i="21"/>
  <c r="C213" i="21"/>
  <c r="A213" i="21"/>
  <c r="B220" i="21"/>
  <c r="B391" i="21" s="1"/>
  <c r="B424" i="21" s="1"/>
  <c r="B457" i="21" s="1"/>
  <c r="B490" i="21" s="1"/>
  <c r="C220" i="21"/>
  <c r="C391" i="21" s="1"/>
  <c r="C424" i="21" s="1"/>
  <c r="C457" i="21" s="1"/>
  <c r="C490" i="21" s="1"/>
  <c r="B221" i="21"/>
  <c r="B392" i="21" s="1"/>
  <c r="B425" i="21" s="1"/>
  <c r="B458" i="21" s="1"/>
  <c r="B491" i="21" s="1"/>
  <c r="C221" i="21"/>
  <c r="C392" i="21" s="1"/>
  <c r="C425" i="21" s="1"/>
  <c r="C458" i="21" s="1"/>
  <c r="C491" i="21" s="1"/>
  <c r="B212" i="21"/>
  <c r="C212" i="21"/>
  <c r="A231" i="21"/>
  <c r="A221" i="21"/>
  <c r="A392" i="21" s="1"/>
  <c r="A425" i="21" s="1"/>
  <c r="A458" i="21" s="1"/>
  <c r="A491" i="21" s="1"/>
  <c r="A220" i="21"/>
  <c r="A391" i="21" s="1"/>
  <c r="A424" i="21" s="1"/>
  <c r="A457" i="21" s="1"/>
  <c r="A490" i="21" s="1"/>
  <c r="A212" i="21"/>
  <c r="D188" i="21"/>
  <c r="D187" i="21"/>
  <c r="B198" i="21"/>
  <c r="C198" i="21"/>
  <c r="B187" i="21"/>
  <c r="C187" i="21"/>
  <c r="B188" i="21"/>
  <c r="C188" i="21"/>
  <c r="B179" i="21"/>
  <c r="C179" i="21"/>
  <c r="B180" i="21"/>
  <c r="C180" i="21"/>
  <c r="B181" i="21"/>
  <c r="C181" i="21"/>
  <c r="B182" i="21"/>
  <c r="C182" i="21"/>
  <c r="A182" i="21"/>
  <c r="A198" i="21"/>
  <c r="A188" i="21"/>
  <c r="A187" i="21"/>
  <c r="A181" i="21"/>
  <c r="A180" i="21"/>
  <c r="A179" i="21"/>
  <c r="D155" i="21"/>
  <c r="D154" i="21"/>
  <c r="B165" i="21"/>
  <c r="C165" i="21"/>
  <c r="B154" i="21"/>
  <c r="C154" i="21"/>
  <c r="B155" i="21"/>
  <c r="C155" i="21"/>
  <c r="A165" i="21"/>
  <c r="A155" i="21"/>
  <c r="A154" i="21"/>
  <c r="B146" i="21"/>
  <c r="C146" i="21"/>
  <c r="B147" i="21"/>
  <c r="C147" i="21"/>
  <c r="B148" i="21"/>
  <c r="C148" i="21"/>
  <c r="A148" i="21"/>
  <c r="A147" i="21"/>
  <c r="A146" i="21"/>
  <c r="D123" i="21"/>
  <c r="D122" i="21"/>
  <c r="D121" i="21"/>
  <c r="B132" i="21"/>
  <c r="C132" i="21"/>
  <c r="B121" i="21"/>
  <c r="C121" i="21"/>
  <c r="B122" i="21"/>
  <c r="C122" i="21"/>
  <c r="B123" i="21"/>
  <c r="C123" i="21"/>
  <c r="B113" i="21"/>
  <c r="C113" i="21"/>
  <c r="B114" i="21"/>
  <c r="C114" i="21"/>
  <c r="B115" i="21"/>
  <c r="C115" i="21"/>
  <c r="B116" i="21"/>
  <c r="C116" i="21"/>
  <c r="A132" i="21"/>
  <c r="A116" i="21"/>
  <c r="A115" i="21"/>
  <c r="A123" i="21"/>
  <c r="A122" i="21"/>
  <c r="A121" i="21"/>
  <c r="A114" i="21"/>
  <c r="A113" i="21"/>
  <c r="D90" i="21"/>
  <c r="D89" i="21"/>
  <c r="B99" i="21"/>
  <c r="C99" i="21"/>
  <c r="B88" i="21"/>
  <c r="C88" i="21"/>
  <c r="B89" i="21"/>
  <c r="C89" i="21"/>
  <c r="B90" i="21"/>
  <c r="C90" i="21"/>
  <c r="B80" i="21"/>
  <c r="C80" i="21"/>
  <c r="B81" i="21"/>
  <c r="C81" i="21"/>
  <c r="A99" i="21"/>
  <c r="A90" i="21"/>
  <c r="A89" i="21"/>
  <c r="A88" i="21"/>
  <c r="A81" i="21"/>
  <c r="A80" i="21"/>
  <c r="B66" i="21"/>
  <c r="C66" i="21"/>
  <c r="A66" i="21"/>
  <c r="B397" i="20"/>
  <c r="C397" i="20"/>
  <c r="A397" i="20"/>
  <c r="B385" i="20"/>
  <c r="C385" i="20"/>
  <c r="B377" i="20"/>
  <c r="C377" i="20"/>
  <c r="B378" i="20"/>
  <c r="C378" i="20"/>
  <c r="B379" i="20"/>
  <c r="C379" i="20"/>
  <c r="A379" i="20"/>
  <c r="A385" i="20"/>
  <c r="A378" i="20"/>
  <c r="A377" i="20"/>
  <c r="B358" i="20"/>
  <c r="C358" i="20"/>
  <c r="B352" i="20"/>
  <c r="C352" i="20"/>
  <c r="B344" i="20"/>
  <c r="C344" i="20"/>
  <c r="B345" i="20"/>
  <c r="C345" i="20"/>
  <c r="A358" i="20"/>
  <c r="A352" i="20"/>
  <c r="A345" i="20"/>
  <c r="A344" i="20"/>
  <c r="B325" i="20"/>
  <c r="C325" i="20"/>
  <c r="B319" i="20"/>
  <c r="C319" i="20"/>
  <c r="B311" i="20"/>
  <c r="C311" i="20"/>
  <c r="B312" i="20"/>
  <c r="C312" i="20"/>
  <c r="A325" i="20"/>
  <c r="A319" i="20"/>
  <c r="A312" i="20"/>
  <c r="A311" i="20"/>
  <c r="D287" i="20"/>
  <c r="D286" i="20"/>
  <c r="B297" i="20"/>
  <c r="C297" i="20"/>
  <c r="B286" i="20"/>
  <c r="C286" i="20"/>
  <c r="B287" i="20"/>
  <c r="C287" i="20"/>
  <c r="B278" i="20"/>
  <c r="C278" i="20"/>
  <c r="B279" i="20"/>
  <c r="C279" i="20"/>
  <c r="B280" i="20"/>
  <c r="C280" i="20"/>
  <c r="A297" i="20"/>
  <c r="A287" i="20"/>
  <c r="A286" i="20"/>
  <c r="A280" i="20"/>
  <c r="A279" i="20"/>
  <c r="A278" i="20"/>
  <c r="D255" i="20"/>
  <c r="D254" i="20"/>
  <c r="D253" i="20"/>
  <c r="D246" i="20"/>
  <c r="B264" i="20"/>
  <c r="C264" i="20"/>
  <c r="B253" i="20"/>
  <c r="C253" i="20"/>
  <c r="B254" i="20"/>
  <c r="C254" i="20"/>
  <c r="B255" i="20"/>
  <c r="C255" i="20"/>
  <c r="B245" i="20"/>
  <c r="C245" i="20"/>
  <c r="B246" i="20"/>
  <c r="C246" i="20"/>
  <c r="B247" i="20"/>
  <c r="C247" i="20"/>
  <c r="A264" i="20"/>
  <c r="A255" i="20"/>
  <c r="A254" i="20"/>
  <c r="A253" i="20"/>
  <c r="A247" i="20"/>
  <c r="A246" i="20"/>
  <c r="A245" i="20"/>
  <c r="D213" i="20"/>
  <c r="B231" i="20"/>
  <c r="C231" i="20"/>
  <c r="B220" i="20"/>
  <c r="C220" i="20"/>
  <c r="B221" i="20"/>
  <c r="C221" i="20"/>
  <c r="B212" i="20"/>
  <c r="C212" i="20"/>
  <c r="B213" i="20"/>
  <c r="C213" i="20"/>
  <c r="B214" i="20"/>
  <c r="C214" i="20"/>
  <c r="A231" i="20"/>
  <c r="A221" i="20"/>
  <c r="A220" i="20"/>
  <c r="A214" i="20"/>
  <c r="A213" i="20"/>
  <c r="A212" i="20"/>
  <c r="B198" i="20"/>
  <c r="C198" i="20"/>
  <c r="B187" i="20"/>
  <c r="C187" i="20"/>
  <c r="B179" i="20"/>
  <c r="C179" i="20"/>
  <c r="B180" i="20"/>
  <c r="C180" i="20"/>
  <c r="B181" i="20"/>
  <c r="C181" i="20"/>
  <c r="A198" i="20"/>
  <c r="A187" i="20"/>
  <c r="A181" i="20"/>
  <c r="A180" i="20"/>
  <c r="A179" i="20"/>
  <c r="D155" i="20"/>
  <c r="D154" i="20"/>
  <c r="B165" i="20"/>
  <c r="C165" i="20"/>
  <c r="B154" i="20"/>
  <c r="C154" i="20"/>
  <c r="B155" i="20"/>
  <c r="C155" i="20"/>
  <c r="B146" i="20"/>
  <c r="C146" i="20"/>
  <c r="B147" i="20"/>
  <c r="C147" i="20"/>
  <c r="B148" i="20"/>
  <c r="C148" i="20"/>
  <c r="A165" i="20"/>
  <c r="A155" i="20"/>
  <c r="A154" i="20"/>
  <c r="A148" i="20"/>
  <c r="A147" i="20"/>
  <c r="A146" i="20"/>
  <c r="D123" i="20"/>
  <c r="D122" i="20"/>
  <c r="D121" i="20"/>
  <c r="D117" i="20"/>
  <c r="D115" i="20"/>
  <c r="D114" i="20"/>
  <c r="D113" i="20"/>
  <c r="B132" i="20"/>
  <c r="C132" i="20"/>
  <c r="B121" i="20"/>
  <c r="C121" i="20"/>
  <c r="B122" i="20"/>
  <c r="C122" i="20"/>
  <c r="B123" i="20"/>
  <c r="C123" i="20"/>
  <c r="B113" i="20"/>
  <c r="C113" i="20"/>
  <c r="B114" i="20"/>
  <c r="C114" i="20"/>
  <c r="B115" i="20"/>
  <c r="C115" i="20"/>
  <c r="B117" i="20"/>
  <c r="C117" i="20"/>
  <c r="A132" i="20"/>
  <c r="A123" i="20"/>
  <c r="A122" i="20"/>
  <c r="A121" i="20"/>
  <c r="A117" i="20"/>
  <c r="A115" i="20"/>
  <c r="A114" i="20"/>
  <c r="A113" i="20"/>
  <c r="D90" i="20"/>
  <c r="D89" i="20"/>
  <c r="B84" i="20"/>
  <c r="C84" i="20"/>
  <c r="A84" i="20"/>
  <c r="B99" i="20"/>
  <c r="C99" i="20"/>
  <c r="B88" i="20"/>
  <c r="C88" i="20"/>
  <c r="B89" i="20"/>
  <c r="C89" i="20"/>
  <c r="B90" i="20"/>
  <c r="C90" i="20"/>
  <c r="B80" i="20"/>
  <c r="C80" i="20"/>
  <c r="B81" i="20"/>
  <c r="C81" i="20"/>
  <c r="B82" i="20"/>
  <c r="C82" i="20"/>
  <c r="A99" i="20"/>
  <c r="A90" i="20"/>
  <c r="A89" i="20"/>
  <c r="A88" i="20"/>
  <c r="A82" i="20"/>
  <c r="A81" i="20"/>
  <c r="A80" i="20"/>
  <c r="B66" i="20"/>
  <c r="C66" i="20"/>
  <c r="A66" i="20"/>
  <c r="D57" i="20"/>
  <c r="D56" i="20"/>
  <c r="B55" i="20"/>
  <c r="C55" i="20"/>
  <c r="B56" i="20"/>
  <c r="C56" i="20"/>
  <c r="B57" i="20"/>
  <c r="C57" i="20"/>
  <c r="A57" i="20"/>
  <c r="A56" i="20"/>
  <c r="A55" i="20"/>
  <c r="D47" i="20"/>
  <c r="B47" i="20"/>
  <c r="C47" i="20"/>
  <c r="B48" i="20"/>
  <c r="C48" i="20"/>
  <c r="B49" i="20"/>
  <c r="C49" i="20"/>
  <c r="B50" i="20"/>
  <c r="C50" i="20"/>
  <c r="A50" i="20"/>
  <c r="A49" i="20"/>
  <c r="A48" i="20"/>
  <c r="A47" i="20"/>
  <c r="D24" i="20"/>
  <c r="D23" i="20"/>
  <c r="B22" i="20"/>
  <c r="C22" i="20"/>
  <c r="A22" i="20"/>
  <c r="B33" i="20"/>
  <c r="C33" i="20"/>
  <c r="A33" i="20"/>
  <c r="B23" i="20"/>
  <c r="C23" i="20"/>
  <c r="B24" i="20"/>
  <c r="C24" i="20"/>
  <c r="A24" i="20"/>
  <c r="A23" i="20"/>
  <c r="D14" i="20"/>
  <c r="B14" i="20"/>
  <c r="B15" i="20"/>
  <c r="C15" i="20"/>
  <c r="B16" i="20"/>
  <c r="C16" i="20"/>
  <c r="B55" i="21"/>
  <c r="C55" i="21"/>
  <c r="B56" i="21"/>
  <c r="C56" i="21"/>
  <c r="B47" i="21"/>
  <c r="C47" i="21"/>
  <c r="B48" i="21"/>
  <c r="C48" i="21"/>
  <c r="A56" i="21"/>
  <c r="A55" i="21"/>
  <c r="A48" i="21"/>
  <c r="A47" i="21"/>
  <c r="B34" i="21"/>
  <c r="C34" i="21"/>
  <c r="A34" i="21"/>
  <c r="B33" i="21"/>
  <c r="C33" i="21"/>
  <c r="A33" i="21"/>
  <c r="D23" i="21"/>
  <c r="D22" i="21"/>
  <c r="B24" i="21"/>
  <c r="C24" i="21"/>
  <c r="A24" i="21"/>
  <c r="B22" i="21"/>
  <c r="C22" i="21"/>
  <c r="B23" i="21"/>
  <c r="C23" i="21"/>
  <c r="A23" i="21"/>
  <c r="A22" i="21"/>
  <c r="B14" i="21"/>
  <c r="C14" i="21"/>
  <c r="B15" i="21"/>
  <c r="C15" i="21"/>
  <c r="B16" i="21"/>
  <c r="C16" i="21"/>
  <c r="B17" i="21"/>
  <c r="C17" i="21"/>
  <c r="A17" i="21"/>
  <c r="A16" i="21"/>
  <c r="A15" i="21"/>
  <c r="A14" i="21"/>
  <c r="A16" i="20"/>
  <c r="A15" i="20"/>
  <c r="A14" i="20"/>
  <c r="D584" i="16"/>
  <c r="D583" i="16"/>
  <c r="B583" i="16"/>
  <c r="C583" i="16"/>
  <c r="B584" i="16"/>
  <c r="C584" i="16"/>
  <c r="B575" i="16"/>
  <c r="C575" i="16"/>
  <c r="A575" i="16"/>
  <c r="A584" i="16"/>
  <c r="A583" i="16"/>
  <c r="B561" i="16"/>
  <c r="C561" i="16"/>
  <c r="B550" i="16"/>
  <c r="C550" i="16"/>
  <c r="B551" i="16"/>
  <c r="C551" i="16"/>
  <c r="B542" i="16"/>
  <c r="C542" i="16"/>
  <c r="B543" i="16"/>
  <c r="C543" i="16"/>
  <c r="B544" i="16"/>
  <c r="C544" i="16"/>
  <c r="A561" i="16"/>
  <c r="A551" i="16"/>
  <c r="A550" i="16"/>
  <c r="A544" i="16"/>
  <c r="A543" i="16"/>
  <c r="A542" i="16"/>
  <c r="D519" i="16"/>
  <c r="D486" i="16"/>
  <c r="B528" i="16"/>
  <c r="C528" i="16"/>
  <c r="B523" i="16"/>
  <c r="C523" i="16"/>
  <c r="B517" i="16"/>
  <c r="C517" i="16"/>
  <c r="B518" i="16"/>
  <c r="C518" i="16"/>
  <c r="B519" i="16"/>
  <c r="C519" i="16"/>
  <c r="B509" i="16"/>
  <c r="C509" i="16"/>
  <c r="A528" i="16"/>
  <c r="A523" i="16"/>
  <c r="A519" i="16"/>
  <c r="A518" i="16"/>
  <c r="A517" i="16"/>
  <c r="A509" i="16"/>
  <c r="B495" i="16"/>
  <c r="C495" i="16"/>
  <c r="B484" i="16"/>
  <c r="C484" i="16"/>
  <c r="B485" i="16"/>
  <c r="C485" i="16"/>
  <c r="B486" i="16"/>
  <c r="C486" i="16"/>
  <c r="A495" i="16"/>
  <c r="A486" i="16"/>
  <c r="A485" i="16"/>
  <c r="A484" i="16"/>
  <c r="B462" i="16"/>
  <c r="C462" i="16"/>
  <c r="B451" i="16"/>
  <c r="C451" i="16"/>
  <c r="B452" i="16"/>
  <c r="C452" i="16"/>
  <c r="B443" i="16"/>
  <c r="A462" i="16"/>
  <c r="A452" i="16"/>
  <c r="A451" i="16"/>
  <c r="A443" i="16"/>
  <c r="B429" i="16"/>
  <c r="C429" i="16"/>
  <c r="A429" i="16"/>
  <c r="B418" i="16"/>
  <c r="C418" i="16"/>
  <c r="B419" i="16"/>
  <c r="C419" i="16"/>
  <c r="B420" i="16"/>
  <c r="C420" i="16"/>
  <c r="A420" i="16"/>
  <c r="A419" i="16"/>
  <c r="A418" i="16"/>
  <c r="D386" i="16"/>
  <c r="D385" i="16"/>
  <c r="B396" i="16"/>
  <c r="C396" i="16"/>
  <c r="B385" i="16"/>
  <c r="C385" i="16"/>
  <c r="B386" i="16"/>
  <c r="C386" i="16"/>
  <c r="B387" i="16"/>
  <c r="C387" i="16"/>
  <c r="B377" i="16"/>
  <c r="A396" i="16"/>
  <c r="A387" i="16"/>
  <c r="A386" i="16"/>
  <c r="A385" i="16"/>
  <c r="A377" i="16"/>
  <c r="E189" i="16"/>
  <c r="E156" i="16"/>
  <c r="E24" i="16"/>
  <c r="E123" i="16"/>
  <c r="E90" i="16"/>
  <c r="E57" i="16"/>
  <c r="B363" i="16"/>
  <c r="C363" i="16"/>
  <c r="B352" i="16"/>
  <c r="C352" i="16"/>
  <c r="B353" i="16"/>
  <c r="C353" i="16"/>
  <c r="A363" i="16"/>
  <c r="A353" i="16"/>
  <c r="A352" i="16"/>
  <c r="B344" i="16"/>
  <c r="B345" i="16"/>
  <c r="C345" i="16"/>
  <c r="A345" i="16"/>
  <c r="A344" i="16"/>
  <c r="D320" i="16"/>
  <c r="D319" i="16"/>
  <c r="B330" i="16"/>
  <c r="C330" i="16"/>
  <c r="B319" i="16"/>
  <c r="C319" i="16"/>
  <c r="B320" i="16"/>
  <c r="C320" i="16"/>
  <c r="A330" i="16"/>
  <c r="A320" i="16"/>
  <c r="A319" i="16"/>
  <c r="B311" i="16"/>
  <c r="A311" i="16"/>
  <c r="D287" i="16"/>
  <c r="D286" i="16"/>
  <c r="B297" i="16"/>
  <c r="C297" i="16"/>
  <c r="B286" i="16"/>
  <c r="C286" i="16"/>
  <c r="B287" i="16"/>
  <c r="C287" i="16"/>
  <c r="A297" i="16"/>
  <c r="A287" i="16"/>
  <c r="A286" i="16"/>
  <c r="B278" i="16"/>
  <c r="C278" i="16"/>
  <c r="B279" i="16"/>
  <c r="C279" i="16"/>
  <c r="B280" i="16"/>
  <c r="C280" i="16"/>
  <c r="A280" i="16"/>
  <c r="A279" i="16"/>
  <c r="A278" i="16"/>
  <c r="B245" i="16"/>
  <c r="C245" i="16"/>
  <c r="A245" i="16"/>
  <c r="D254" i="16"/>
  <c r="D253" i="16"/>
  <c r="B264" i="16"/>
  <c r="C264" i="16"/>
  <c r="B253" i="16"/>
  <c r="C253" i="16"/>
  <c r="B254" i="16"/>
  <c r="C254" i="16"/>
  <c r="A264" i="16"/>
  <c r="A254" i="16"/>
  <c r="A253" i="16"/>
  <c r="D221" i="16"/>
  <c r="D220" i="16"/>
  <c r="B226" i="16"/>
  <c r="C226" i="16"/>
  <c r="B220" i="16"/>
  <c r="C220" i="16"/>
  <c r="B221" i="16"/>
  <c r="C221" i="16"/>
  <c r="B212" i="16"/>
  <c r="A226" i="16"/>
  <c r="A221" i="16"/>
  <c r="A220" i="16"/>
  <c r="A212" i="16"/>
  <c r="B198" i="16"/>
  <c r="C198" i="16"/>
  <c r="B187" i="16"/>
  <c r="C187" i="16"/>
  <c r="B188" i="16"/>
  <c r="C188" i="16"/>
  <c r="B179" i="16"/>
  <c r="A198" i="16"/>
  <c r="A188" i="16"/>
  <c r="A187" i="16"/>
  <c r="A179" i="16"/>
  <c r="D155" i="16"/>
  <c r="D154" i="16"/>
  <c r="B155" i="16"/>
  <c r="C155" i="16"/>
  <c r="B154" i="16"/>
  <c r="C154" i="16"/>
  <c r="B146" i="16"/>
  <c r="A155" i="16"/>
  <c r="A154" i="16"/>
  <c r="A146" i="16"/>
  <c r="D122" i="16"/>
  <c r="D121" i="16"/>
  <c r="D55" i="16"/>
  <c r="B121" i="16"/>
  <c r="C121" i="16"/>
  <c r="B122" i="16"/>
  <c r="C122" i="16"/>
  <c r="B113" i="16"/>
  <c r="A122" i="16"/>
  <c r="A121" i="16"/>
  <c r="A113" i="16"/>
  <c r="D88" i="16"/>
  <c r="D89" i="16"/>
  <c r="B99" i="16"/>
  <c r="C99" i="16"/>
  <c r="B88" i="16"/>
  <c r="C88" i="16"/>
  <c r="B89" i="16"/>
  <c r="C89" i="16"/>
  <c r="B80" i="16"/>
  <c r="C80" i="16"/>
  <c r="B81" i="16"/>
  <c r="C81" i="16"/>
  <c r="A99" i="16"/>
  <c r="A89" i="16"/>
  <c r="A88" i="16"/>
  <c r="A81" i="16"/>
  <c r="A80" i="16"/>
  <c r="B66" i="16"/>
  <c r="C66" i="16"/>
  <c r="A66" i="16"/>
  <c r="D22" i="16"/>
  <c r="B56" i="16"/>
  <c r="C56" i="16"/>
  <c r="B55" i="16"/>
  <c r="C55" i="16"/>
  <c r="B47" i="16"/>
  <c r="A56" i="16"/>
  <c r="A55" i="16"/>
  <c r="A47" i="16"/>
  <c r="A23" i="16"/>
  <c r="B14" i="16"/>
  <c r="A14" i="16"/>
  <c r="D23" i="16"/>
  <c r="B33" i="16"/>
  <c r="C33" i="16"/>
  <c r="A33" i="16"/>
  <c r="B22" i="16"/>
  <c r="C22" i="16"/>
  <c r="B23" i="16"/>
  <c r="C23" i="16"/>
  <c r="A22" i="16"/>
  <c r="E565" i="26"/>
  <c r="E566" i="26" s="1"/>
  <c r="E499" i="26"/>
  <c r="E494" i="26"/>
  <c r="E489" i="26"/>
  <c r="E483" i="26"/>
  <c r="E488" i="26"/>
  <c r="E482" i="26"/>
  <c r="E481" i="26"/>
  <c r="E480" i="26"/>
  <c r="E466" i="26"/>
  <c r="E461" i="26"/>
  <c r="E456" i="26"/>
  <c r="E450" i="26"/>
  <c r="E455" i="26"/>
  <c r="E449" i="26"/>
  <c r="E448" i="26"/>
  <c r="E447" i="26"/>
  <c r="E433" i="26"/>
  <c r="E428" i="26"/>
  <c r="E423" i="26"/>
  <c r="E399" i="26"/>
  <c r="E394" i="26"/>
  <c r="E389" i="26"/>
  <c r="E365" i="26"/>
  <c r="E360" i="26"/>
  <c r="E355" i="26"/>
  <c r="E331" i="26"/>
  <c r="E326" i="26"/>
  <c r="E321" i="26"/>
  <c r="E315" i="26"/>
  <c r="E314" i="26"/>
  <c r="E298" i="26"/>
  <c r="E293" i="26"/>
  <c r="E288" i="26"/>
  <c r="E282" i="26"/>
  <c r="E281" i="26"/>
  <c r="E265" i="26"/>
  <c r="E260" i="26"/>
  <c r="E255" i="26"/>
  <c r="E249" i="26"/>
  <c r="E232" i="26"/>
  <c r="E231" i="26"/>
  <c r="E227" i="26"/>
  <c r="E222" i="26"/>
  <c r="E216" i="26"/>
  <c r="E215" i="26"/>
  <c r="E199" i="26"/>
  <c r="E194" i="26"/>
  <c r="E189" i="26"/>
  <c r="E166" i="26"/>
  <c r="E165" i="26"/>
  <c r="E161" i="26"/>
  <c r="E150" i="26"/>
  <c r="E149" i="26"/>
  <c r="E148" i="26"/>
  <c r="E133" i="26"/>
  <c r="E132" i="26"/>
  <c r="E128" i="26"/>
  <c r="E123" i="26"/>
  <c r="E117" i="26"/>
  <c r="E122" i="26"/>
  <c r="E116" i="26"/>
  <c r="E114" i="26"/>
  <c r="E100" i="26"/>
  <c r="E99" i="26"/>
  <c r="E95" i="26"/>
  <c r="E90" i="26"/>
  <c r="E84" i="26"/>
  <c r="E89" i="26"/>
  <c r="E83" i="26"/>
  <c r="E82" i="26"/>
  <c r="E67" i="26"/>
  <c r="E62" i="26"/>
  <c r="E57" i="26"/>
  <c r="E51" i="26"/>
  <c r="E34" i="26"/>
  <c r="E29" i="26"/>
  <c r="E24" i="26"/>
  <c r="E23" i="26"/>
  <c r="E18" i="26"/>
  <c r="E17" i="26"/>
  <c r="E586" i="25"/>
  <c r="E563" i="25"/>
  <c r="E558" i="25"/>
  <c r="E553" i="25"/>
  <c r="E547" i="25"/>
  <c r="E546" i="25"/>
  <c r="E545" i="25"/>
  <c r="E544" i="25"/>
  <c r="E497" i="25"/>
  <c r="E492" i="25"/>
  <c r="E487" i="25"/>
  <c r="E481" i="25"/>
  <c r="E480" i="25"/>
  <c r="E479" i="25"/>
  <c r="E464" i="25"/>
  <c r="E459" i="25"/>
  <c r="E454" i="25"/>
  <c r="E448" i="25"/>
  <c r="E447" i="25"/>
  <c r="E446" i="25"/>
  <c r="E431" i="25"/>
  <c r="E426" i="25"/>
  <c r="E421" i="25"/>
  <c r="E415" i="25"/>
  <c r="E414" i="25"/>
  <c r="E413" i="25"/>
  <c r="E398" i="25"/>
  <c r="E393" i="25"/>
  <c r="E388" i="25"/>
  <c r="E382" i="25"/>
  <c r="E365" i="25"/>
  <c r="E360" i="25"/>
  <c r="E355" i="25"/>
  <c r="E332" i="25"/>
  <c r="E327" i="25"/>
  <c r="E322" i="25"/>
  <c r="E298" i="25"/>
  <c r="E293" i="25"/>
  <c r="E288" i="25"/>
  <c r="E265" i="25"/>
  <c r="E260" i="25"/>
  <c r="E255" i="25"/>
  <c r="E249" i="25"/>
  <c r="E232" i="25"/>
  <c r="E227" i="25"/>
  <c r="E222" i="25"/>
  <c r="E216" i="25"/>
  <c r="E199" i="25"/>
  <c r="E194" i="25"/>
  <c r="E189" i="25"/>
  <c r="E183" i="25"/>
  <c r="E182" i="25"/>
  <c r="E166" i="25"/>
  <c r="E161" i="25"/>
  <c r="E156" i="25"/>
  <c r="E150" i="25"/>
  <c r="E149" i="25"/>
  <c r="E133" i="25"/>
  <c r="E128" i="25"/>
  <c r="E123" i="25"/>
  <c r="E121" i="25"/>
  <c r="E117" i="25"/>
  <c r="E122" i="25"/>
  <c r="E116" i="25"/>
  <c r="E100" i="25"/>
  <c r="E99" i="25"/>
  <c r="E95" i="25"/>
  <c r="E90" i="25"/>
  <c r="E84" i="25"/>
  <c r="E83" i="25"/>
  <c r="E82" i="25"/>
  <c r="E67" i="25"/>
  <c r="E62" i="25"/>
  <c r="E57" i="25"/>
  <c r="E51" i="25"/>
  <c r="E50" i="25"/>
  <c r="E49" i="25"/>
  <c r="E34" i="25"/>
  <c r="E29" i="25"/>
  <c r="E24" i="25"/>
  <c r="E18" i="25"/>
  <c r="E17" i="25"/>
  <c r="E16" i="25"/>
  <c r="E496" i="24"/>
  <c r="E495" i="24"/>
  <c r="E491" i="24"/>
  <c r="E490" i="24"/>
  <c r="E486" i="24"/>
  <c r="E480" i="24"/>
  <c r="E485" i="24"/>
  <c r="E479" i="24"/>
  <c r="E478" i="24"/>
  <c r="E463" i="24"/>
  <c r="E458" i="24"/>
  <c r="E453" i="24"/>
  <c r="E447" i="24"/>
  <c r="E452" i="24"/>
  <c r="E446" i="24"/>
  <c r="E445" i="24"/>
  <c r="E430" i="24"/>
  <c r="E425" i="24"/>
  <c r="E420" i="24"/>
  <c r="E414" i="24"/>
  <c r="E419" i="24"/>
  <c r="E413" i="24"/>
  <c r="E412" i="24"/>
  <c r="E397" i="24"/>
  <c r="E392" i="24"/>
  <c r="E387" i="24"/>
  <c r="E381" i="24"/>
  <c r="E386" i="24"/>
  <c r="E380" i="24"/>
  <c r="E379" i="24"/>
  <c r="E364" i="24"/>
  <c r="E363" i="24"/>
  <c r="E359" i="24"/>
  <c r="E354" i="24"/>
  <c r="E348" i="24"/>
  <c r="E353" i="24"/>
  <c r="E347" i="24"/>
  <c r="E346" i="24"/>
  <c r="E345" i="24"/>
  <c r="E331" i="24"/>
  <c r="E330" i="24"/>
  <c r="E326" i="24"/>
  <c r="E321" i="24"/>
  <c r="E315" i="24"/>
  <c r="E320" i="24"/>
  <c r="E314" i="24"/>
  <c r="E313" i="24"/>
  <c r="E312" i="24"/>
  <c r="E298" i="24"/>
  <c r="E297" i="24"/>
  <c r="E293" i="24"/>
  <c r="E288" i="24"/>
  <c r="E282" i="24"/>
  <c r="E287" i="24"/>
  <c r="E281" i="24"/>
  <c r="E280" i="24"/>
  <c r="E279" i="24"/>
  <c r="E265" i="24"/>
  <c r="E260" i="24"/>
  <c r="E255" i="24"/>
  <c r="E249" i="24"/>
  <c r="E254" i="24"/>
  <c r="E248" i="24"/>
  <c r="E247" i="24"/>
  <c r="E246" i="24"/>
  <c r="E232" i="24"/>
  <c r="E231" i="24"/>
  <c r="E227" i="24"/>
  <c r="E222" i="24"/>
  <c r="E216" i="24"/>
  <c r="E215" i="24"/>
  <c r="E214" i="24"/>
  <c r="E199" i="24"/>
  <c r="E198" i="24"/>
  <c r="E194" i="24"/>
  <c r="E189" i="24"/>
  <c r="E183" i="24"/>
  <c r="E182" i="24"/>
  <c r="E181" i="24"/>
  <c r="E180" i="24"/>
  <c r="E166" i="24"/>
  <c r="E165" i="24"/>
  <c r="E161" i="24"/>
  <c r="E156" i="24"/>
  <c r="E150" i="24"/>
  <c r="E133" i="24"/>
  <c r="E132" i="24"/>
  <c r="E128" i="24"/>
  <c r="E123" i="24"/>
  <c r="E117" i="24"/>
  <c r="E116" i="24"/>
  <c r="E115" i="24"/>
  <c r="E114" i="24"/>
  <c r="E100" i="24"/>
  <c r="E99" i="24"/>
  <c r="E95" i="24"/>
  <c r="E90" i="24"/>
  <c r="E84" i="24"/>
  <c r="E89" i="24"/>
  <c r="E83" i="24"/>
  <c r="E82" i="24"/>
  <c r="E67" i="24"/>
  <c r="E66" i="24"/>
  <c r="E62" i="24"/>
  <c r="E57" i="24"/>
  <c r="E51" i="24"/>
  <c r="E50" i="24"/>
  <c r="E49" i="24"/>
  <c r="E34" i="24"/>
  <c r="E33" i="24"/>
  <c r="E29" i="24"/>
  <c r="E24" i="24"/>
  <c r="E18" i="24"/>
  <c r="E23" i="24"/>
  <c r="E17" i="24"/>
  <c r="E16" i="24"/>
  <c r="E15" i="24"/>
  <c r="E532" i="23"/>
  <c r="E516" i="23"/>
  <c r="E515" i="23"/>
  <c r="E514" i="23"/>
  <c r="E499" i="23"/>
  <c r="E494" i="23"/>
  <c r="E489" i="23"/>
  <c r="E483" i="23"/>
  <c r="E488" i="23"/>
  <c r="E482" i="23"/>
  <c r="E481" i="23"/>
  <c r="E480" i="23"/>
  <c r="E466" i="23"/>
  <c r="E461" i="23"/>
  <c r="E456" i="23"/>
  <c r="E450" i="23"/>
  <c r="E455" i="23"/>
  <c r="E449" i="23"/>
  <c r="E448" i="23"/>
  <c r="E447" i="23"/>
  <c r="E433" i="23"/>
  <c r="E428" i="23"/>
  <c r="E423" i="23"/>
  <c r="E400" i="23"/>
  <c r="E364" i="23"/>
  <c r="E359" i="23"/>
  <c r="E354" i="23"/>
  <c r="E348" i="23"/>
  <c r="E331" i="23"/>
  <c r="E326" i="23"/>
  <c r="E321" i="23"/>
  <c r="E315" i="23"/>
  <c r="E298" i="23"/>
  <c r="E293" i="23"/>
  <c r="E282" i="23"/>
  <c r="E281" i="23"/>
  <c r="E265" i="23"/>
  <c r="E264" i="23"/>
  <c r="E260" i="23"/>
  <c r="E255" i="23"/>
  <c r="E249" i="23"/>
  <c r="E248" i="23"/>
  <c r="E247" i="23"/>
  <c r="E246" i="23"/>
  <c r="E232" i="23"/>
  <c r="E227" i="23"/>
  <c r="E222" i="23"/>
  <c r="E216" i="23"/>
  <c r="E221" i="23"/>
  <c r="E215" i="23"/>
  <c r="E214" i="23"/>
  <c r="E199" i="23"/>
  <c r="E198" i="23"/>
  <c r="E194" i="23"/>
  <c r="E189" i="23"/>
  <c r="E183" i="23"/>
  <c r="E188" i="23"/>
  <c r="E182" i="23"/>
  <c r="E181" i="23"/>
  <c r="E180" i="23"/>
  <c r="E166" i="23"/>
  <c r="E165" i="23"/>
  <c r="E161" i="23"/>
  <c r="E150" i="23"/>
  <c r="E149" i="23"/>
  <c r="E148" i="23"/>
  <c r="E147" i="23"/>
  <c r="E133" i="23"/>
  <c r="E117" i="23"/>
  <c r="E100" i="23"/>
  <c r="E90" i="23"/>
  <c r="E84" i="23"/>
  <c r="E83" i="23"/>
  <c r="E67" i="23"/>
  <c r="E57" i="23"/>
  <c r="E51" i="23"/>
  <c r="E50" i="23"/>
  <c r="E34" i="23"/>
  <c r="E29" i="23"/>
  <c r="E24" i="23"/>
  <c r="E18" i="23"/>
  <c r="E17" i="23"/>
  <c r="E16" i="23"/>
  <c r="E15" i="23"/>
  <c r="D970" i="26"/>
  <c r="A772" i="26"/>
  <c r="A739" i="26"/>
  <c r="D706" i="26"/>
  <c r="A706" i="26"/>
  <c r="C706" i="26"/>
  <c r="D574" i="26"/>
  <c r="C541" i="26"/>
  <c r="D241" i="26"/>
  <c r="D175" i="26"/>
  <c r="D109" i="26"/>
  <c r="A76" i="26"/>
  <c r="C76" i="26"/>
  <c r="C43" i="26"/>
  <c r="D506" i="25"/>
  <c r="D473" i="25"/>
  <c r="C473" i="25"/>
  <c r="D440" i="25"/>
  <c r="A440" i="25"/>
  <c r="D274" i="25"/>
  <c r="D241" i="25"/>
  <c r="D208" i="25"/>
  <c r="D142" i="25"/>
  <c r="D76" i="25"/>
  <c r="A43" i="25"/>
  <c r="A10" i="25"/>
  <c r="A868" i="24"/>
  <c r="D835" i="24"/>
  <c r="A835" i="24"/>
  <c r="A802" i="24"/>
  <c r="D604" i="24"/>
  <c r="C604" i="24"/>
  <c r="D571" i="24"/>
  <c r="A538" i="24"/>
  <c r="D505" i="24"/>
  <c r="D472" i="24"/>
  <c r="A439" i="24"/>
  <c r="C439" i="24"/>
  <c r="C406" i="24"/>
  <c r="D208" i="24"/>
  <c r="D175" i="24"/>
  <c r="A142" i="24"/>
  <c r="A76" i="24"/>
  <c r="D607" i="23"/>
  <c r="D574" i="23"/>
  <c r="C541" i="23"/>
  <c r="A442" i="23"/>
  <c r="A409" i="23"/>
  <c r="C409" i="23"/>
  <c r="D373" i="23"/>
  <c r="D208" i="23"/>
  <c r="C208" i="23"/>
  <c r="D175" i="23"/>
  <c r="A142" i="23"/>
  <c r="D76" i="23"/>
  <c r="D10" i="23"/>
  <c r="D511" i="21"/>
  <c r="C412" i="21"/>
  <c r="D346" i="21"/>
  <c r="C346" i="21"/>
  <c r="A311" i="21"/>
  <c r="C311" i="21"/>
  <c r="D109" i="21"/>
  <c r="D76" i="21"/>
  <c r="A76" i="21"/>
  <c r="A43" i="21"/>
  <c r="A6" i="21"/>
  <c r="D373" i="20"/>
  <c r="A373" i="20"/>
  <c r="D307" i="20"/>
  <c r="D274" i="20"/>
  <c r="D109" i="20"/>
  <c r="A76" i="20"/>
  <c r="C76" i="20"/>
  <c r="D43" i="20"/>
  <c r="C43" i="20"/>
  <c r="D505" i="16"/>
  <c r="D472" i="16"/>
  <c r="A472" i="16"/>
  <c r="D307" i="16"/>
  <c r="D241" i="16"/>
  <c r="D208" i="16"/>
  <c r="D76" i="16"/>
  <c r="D43" i="16"/>
  <c r="A43" i="16"/>
  <c r="C43" i="16"/>
  <c r="C10" i="16"/>
  <c r="C280" i="23" l="1"/>
  <c r="E280" i="23" s="1"/>
  <c r="E283" i="23" s="1"/>
  <c r="E179" i="23"/>
  <c r="E754" i="26"/>
  <c r="E748" i="26"/>
  <c r="E698" i="26"/>
  <c r="A564" i="23"/>
  <c r="A597" i="23" s="1"/>
  <c r="C301" i="21"/>
  <c r="C336" i="21" s="1"/>
  <c r="E336" i="21" s="1"/>
  <c r="E883" i="26"/>
  <c r="E886" i="26" s="1"/>
  <c r="E863" i="26"/>
  <c r="E917" i="26"/>
  <c r="E896" i="26"/>
  <c r="E916" i="26"/>
  <c r="E873" i="24"/>
  <c r="E877" i="24" s="1"/>
  <c r="E616" i="24"/>
  <c r="E619" i="24" s="1"/>
  <c r="E649" i="24"/>
  <c r="E715" i="24"/>
  <c r="E906" i="24"/>
  <c r="E910" i="24" s="1"/>
  <c r="E886" i="24"/>
  <c r="E888" i="24" s="1"/>
  <c r="E987" i="24"/>
  <c r="E559" i="23"/>
  <c r="B564" i="23"/>
  <c r="B597" i="23" s="1"/>
  <c r="E255" i="21"/>
  <c r="E258" i="21" s="1"/>
  <c r="E247" i="21"/>
  <c r="E246" i="21"/>
  <c r="B531" i="23"/>
  <c r="E531" i="21"/>
  <c r="C564" i="23"/>
  <c r="E564" i="23" s="1"/>
  <c r="E566" i="23" s="1"/>
  <c r="C955" i="26"/>
  <c r="E955" i="26" s="1"/>
  <c r="E957" i="26" s="1"/>
  <c r="E880" i="26"/>
  <c r="A531" i="23"/>
  <c r="E632" i="26"/>
  <c r="E785" i="26"/>
  <c r="E784" i="26"/>
  <c r="E797" i="26"/>
  <c r="E792" i="26"/>
  <c r="E781" i="26"/>
  <c r="E653" i="26"/>
  <c r="E818" i="26"/>
  <c r="E619" i="26"/>
  <c r="E620" i="26"/>
  <c r="E817" i="26"/>
  <c r="E982" i="24"/>
  <c r="E815" i="24"/>
  <c r="B521" i="23"/>
  <c r="E616" i="26"/>
  <c r="E561" i="26"/>
  <c r="E627" i="26"/>
  <c r="E652" i="26"/>
  <c r="E660" i="26"/>
  <c r="E891" i="26"/>
  <c r="E924" i="26"/>
  <c r="E1089" i="26"/>
  <c r="E594" i="26"/>
  <c r="E1018" i="26"/>
  <c r="E1084" i="26"/>
  <c r="E454" i="26"/>
  <c r="E457" i="26" s="1"/>
  <c r="E465" i="26"/>
  <c r="E467" i="26" s="1"/>
  <c r="E583" i="26"/>
  <c r="E990" i="26"/>
  <c r="E715" i="26"/>
  <c r="E1028" i="26"/>
  <c r="E556" i="26"/>
  <c r="E985" i="26"/>
  <c r="E665" i="26"/>
  <c r="E825" i="26"/>
  <c r="E682" i="26"/>
  <c r="E995" i="26"/>
  <c r="E847" i="26"/>
  <c r="E952" i="26"/>
  <c r="E1012" i="26"/>
  <c r="E1056" i="26"/>
  <c r="E913" i="26"/>
  <c r="E853" i="26"/>
  <c r="E962" i="26"/>
  <c r="E589" i="26"/>
  <c r="E550" i="26"/>
  <c r="E721" i="26"/>
  <c r="E929" i="26"/>
  <c r="E1045" i="26"/>
  <c r="E946" i="26"/>
  <c r="E726" i="26"/>
  <c r="E830" i="26"/>
  <c r="E1094" i="26"/>
  <c r="C493" i="26"/>
  <c r="E493" i="26" s="1"/>
  <c r="E495" i="26" s="1"/>
  <c r="E688" i="26"/>
  <c r="E1051" i="26"/>
  <c r="E1023" i="26"/>
  <c r="E528" i="26"/>
  <c r="E649" i="26"/>
  <c r="E693" i="26"/>
  <c r="E1061" i="26"/>
  <c r="E1078" i="26"/>
  <c r="E814" i="26"/>
  <c r="E858" i="26"/>
  <c r="E979" i="26"/>
  <c r="E214" i="26"/>
  <c r="E393" i="26"/>
  <c r="E395" i="26" s="1"/>
  <c r="C383" i="26"/>
  <c r="C432" i="26"/>
  <c r="E432" i="26" s="1"/>
  <c r="E434" i="26" s="1"/>
  <c r="C382" i="26"/>
  <c r="C381" i="26"/>
  <c r="E280" i="26"/>
  <c r="C379" i="26"/>
  <c r="E180" i="26"/>
  <c r="E287" i="26"/>
  <c r="E312" i="26"/>
  <c r="E188" i="26"/>
  <c r="E157" i="26"/>
  <c r="E279" i="26"/>
  <c r="E254" i="26"/>
  <c r="E313" i="26"/>
  <c r="E162" i="26"/>
  <c r="E361" i="26"/>
  <c r="E167" i="26"/>
  <c r="E266" i="26"/>
  <c r="C346" i="26"/>
  <c r="E187" i="26"/>
  <c r="E246" i="26"/>
  <c r="E250" i="26" s="1"/>
  <c r="E261" i="26"/>
  <c r="E320" i="26"/>
  <c r="C354" i="26"/>
  <c r="E319" i="26"/>
  <c r="C353" i="26"/>
  <c r="E181" i="26"/>
  <c r="E253" i="26"/>
  <c r="C364" i="26"/>
  <c r="E364" i="26" s="1"/>
  <c r="E366" i="26" s="1"/>
  <c r="C344" i="26"/>
  <c r="E213" i="26"/>
  <c r="E286" i="26"/>
  <c r="E971" i="24"/>
  <c r="E976" i="24" s="1"/>
  <c r="E151" i="26"/>
  <c r="E118" i="26"/>
  <c r="E124" i="26"/>
  <c r="E91" i="26"/>
  <c r="E63" i="26"/>
  <c r="E127" i="26"/>
  <c r="E129" i="26" s="1"/>
  <c r="E94" i="26"/>
  <c r="E96" i="26" s="1"/>
  <c r="E85" i="26"/>
  <c r="E101" i="26"/>
  <c r="E68" i="26"/>
  <c r="E52" i="26"/>
  <c r="E708" i="24"/>
  <c r="E748" i="24"/>
  <c r="E751" i="24" s="1"/>
  <c r="E716" i="24"/>
  <c r="E814" i="24"/>
  <c r="E847" i="24"/>
  <c r="E850" i="24" s="1"/>
  <c r="E709" i="24"/>
  <c r="E682" i="24"/>
  <c r="E717" i="24"/>
  <c r="E710" i="24"/>
  <c r="E781" i="24"/>
  <c r="E784" i="24" s="1"/>
  <c r="E624" i="24"/>
  <c r="E253" i="24"/>
  <c r="E256" i="24" s="1"/>
  <c r="E558" i="24"/>
  <c r="E650" i="24"/>
  <c r="E683" i="24"/>
  <c r="E690" i="24"/>
  <c r="E756" i="24"/>
  <c r="E822" i="24"/>
  <c r="E954" i="24"/>
  <c r="A526" i="23"/>
  <c r="B526" i="23"/>
  <c r="B527" i="23"/>
  <c r="A527" i="23"/>
  <c r="E855" i="24"/>
  <c r="E921" i="24"/>
  <c r="E517" i="24"/>
  <c r="E520" i="24" s="1"/>
  <c r="E251" i="21"/>
  <c r="E525" i="24"/>
  <c r="E591" i="24"/>
  <c r="E657" i="24"/>
  <c r="E723" i="24"/>
  <c r="E789" i="24"/>
  <c r="E761" i="24"/>
  <c r="E827" i="24"/>
  <c r="E893" i="24"/>
  <c r="E959" i="24"/>
  <c r="E662" i="24"/>
  <c r="E728" i="24"/>
  <c r="E794" i="24"/>
  <c r="E860" i="24"/>
  <c r="E926" i="24"/>
  <c r="E992" i="24"/>
  <c r="E949" i="24"/>
  <c r="E943" i="24"/>
  <c r="E916" i="24"/>
  <c r="E883" i="24"/>
  <c r="E844" i="24"/>
  <c r="E811" i="24"/>
  <c r="E778" i="24"/>
  <c r="E679" i="24"/>
  <c r="E745" i="24"/>
  <c r="E563" i="24"/>
  <c r="E629" i="24"/>
  <c r="E695" i="24"/>
  <c r="E646" i="24"/>
  <c r="E530" i="24"/>
  <c r="E596" i="24"/>
  <c r="E613" i="24"/>
  <c r="E580" i="24"/>
  <c r="E586" i="24"/>
  <c r="E547" i="24"/>
  <c r="E553" i="24"/>
  <c r="E514" i="24"/>
  <c r="E286" i="24"/>
  <c r="E289" i="24" s="1"/>
  <c r="E484" i="24"/>
  <c r="E487" i="24" s="1"/>
  <c r="E352" i="24"/>
  <c r="E355" i="24" s="1"/>
  <c r="E319" i="24"/>
  <c r="E322" i="24" s="1"/>
  <c r="E88" i="24"/>
  <c r="E91" i="24" s="1"/>
  <c r="C155" i="24"/>
  <c r="E155" i="24" s="1"/>
  <c r="E451" i="24"/>
  <c r="E454" i="24" s="1"/>
  <c r="E250" i="21"/>
  <c r="C281" i="21"/>
  <c r="E281" i="21" s="1"/>
  <c r="E454" i="23"/>
  <c r="E457" i="23" s="1"/>
  <c r="E56" i="24"/>
  <c r="C521" i="23"/>
  <c r="E521" i="23" s="1"/>
  <c r="E399" i="23"/>
  <c r="C531" i="23"/>
  <c r="E531" i="23" s="1"/>
  <c r="E533" i="23" s="1"/>
  <c r="E394" i="23"/>
  <c r="E55" i="24"/>
  <c r="C291" i="21"/>
  <c r="C326" i="21" s="1"/>
  <c r="E326" i="21" s="1"/>
  <c r="E245" i="21"/>
  <c r="C292" i="21"/>
  <c r="C327" i="21" s="1"/>
  <c r="E327" i="21" s="1"/>
  <c r="E263" i="21"/>
  <c r="E217" i="24"/>
  <c r="E154" i="24"/>
  <c r="C187" i="24"/>
  <c r="E121" i="24"/>
  <c r="E124" i="24" s="1"/>
  <c r="E151" i="24"/>
  <c r="C47" i="24"/>
  <c r="E47" i="24" s="1"/>
  <c r="E52" i="24" s="1"/>
  <c r="B512" i="23"/>
  <c r="A512" i="23"/>
  <c r="E583" i="23"/>
  <c r="B522" i="23"/>
  <c r="A522" i="23"/>
  <c r="C562" i="25"/>
  <c r="E562" i="25" s="1"/>
  <c r="E564" i="25" s="1"/>
  <c r="E548" i="25"/>
  <c r="B354" i="25"/>
  <c r="B387" i="25" s="1"/>
  <c r="B453" i="25" s="1"/>
  <c r="B486" i="25" s="1"/>
  <c r="B519" i="25" s="1"/>
  <c r="B552" i="25" s="1"/>
  <c r="E526" i="25"/>
  <c r="C187" i="25"/>
  <c r="B353" i="25"/>
  <c r="B386" i="25" s="1"/>
  <c r="B452" i="25" s="1"/>
  <c r="B485" i="25" s="1"/>
  <c r="B518" i="25" s="1"/>
  <c r="B551" i="25" s="1"/>
  <c r="C215" i="25"/>
  <c r="C248" i="25" s="1"/>
  <c r="E248" i="25" s="1"/>
  <c r="E180" i="25"/>
  <c r="C387" i="25"/>
  <c r="C453" i="25" s="1"/>
  <c r="E354" i="25"/>
  <c r="E213" i="25"/>
  <c r="C188" i="25"/>
  <c r="C478" i="25"/>
  <c r="E478" i="25" s="1"/>
  <c r="E482" i="25" s="1"/>
  <c r="E155" i="25"/>
  <c r="E416" i="25"/>
  <c r="E353" i="25"/>
  <c r="C386" i="25"/>
  <c r="A353" i="25"/>
  <c r="A386" i="25" s="1"/>
  <c r="A452" i="25" s="1"/>
  <c r="A485" i="25" s="1"/>
  <c r="A518" i="25" s="1"/>
  <c r="A551" i="25" s="1"/>
  <c r="E154" i="25"/>
  <c r="A188" i="25"/>
  <c r="A221" i="25" s="1"/>
  <c r="A254" i="25" s="1"/>
  <c r="E515" i="25"/>
  <c r="B221" i="25"/>
  <c r="B287" i="25" s="1"/>
  <c r="B321" i="25" s="1"/>
  <c r="B181" i="25"/>
  <c r="B214" i="25" s="1"/>
  <c r="B247" i="25" s="1"/>
  <c r="C198" i="25"/>
  <c r="E198" i="25" s="1"/>
  <c r="E200" i="25" s="1"/>
  <c r="E146" i="25"/>
  <c r="C282" i="25"/>
  <c r="C315" i="25" s="1"/>
  <c r="B253" i="25"/>
  <c r="B286" i="25"/>
  <c r="B320" i="25" s="1"/>
  <c r="A253" i="25"/>
  <c r="A286" i="25"/>
  <c r="A320" i="25" s="1"/>
  <c r="C181" i="25"/>
  <c r="A181" i="25"/>
  <c r="A214" i="25" s="1"/>
  <c r="A247" i="25" s="1"/>
  <c r="E299" i="25"/>
  <c r="E366" i="25"/>
  <c r="E432" i="25"/>
  <c r="E498" i="25"/>
  <c r="E23" i="25"/>
  <c r="E25" i="25" s="1"/>
  <c r="C193" i="25"/>
  <c r="E147" i="25"/>
  <c r="E151" i="25" s="1"/>
  <c r="E28" i="25"/>
  <c r="E30" i="25" s="1"/>
  <c r="E101" i="25"/>
  <c r="E465" i="23"/>
  <c r="E467" i="23" s="1"/>
  <c r="E560" i="23"/>
  <c r="A521" i="23"/>
  <c r="C520" i="23"/>
  <c r="E520" i="23" s="1"/>
  <c r="B520" i="23"/>
  <c r="C522" i="23"/>
  <c r="E522" i="23" s="1"/>
  <c r="A520" i="23"/>
  <c r="C553" i="23"/>
  <c r="E553" i="23" s="1"/>
  <c r="E556" i="23" s="1"/>
  <c r="E413" i="23"/>
  <c r="E446" i="23"/>
  <c r="E451" i="23" s="1"/>
  <c r="E377" i="23"/>
  <c r="E346" i="23"/>
  <c r="E379" i="23"/>
  <c r="E460" i="23"/>
  <c r="E462" i="23" s="1"/>
  <c r="C493" i="23"/>
  <c r="E493" i="23" s="1"/>
  <c r="E495" i="23" s="1"/>
  <c r="E427" i="23"/>
  <c r="E429" i="23" s="1"/>
  <c r="E121" i="23"/>
  <c r="E380" i="23"/>
  <c r="E378" i="23"/>
  <c r="C389" i="23"/>
  <c r="E536" i="21"/>
  <c r="B389" i="23"/>
  <c r="B422" i="23" s="1"/>
  <c r="C384" i="23"/>
  <c r="E384" i="23" s="1"/>
  <c r="A389" i="23"/>
  <c r="A422" i="23" s="1"/>
  <c r="B384" i="23"/>
  <c r="C388" i="23"/>
  <c r="A384" i="23"/>
  <c r="B388" i="23"/>
  <c r="B421" i="23" s="1"/>
  <c r="B382" i="23"/>
  <c r="C390" i="23"/>
  <c r="E390" i="23" s="1"/>
  <c r="A388" i="23"/>
  <c r="A421" i="23" s="1"/>
  <c r="B395" i="23"/>
  <c r="A382" i="23"/>
  <c r="B390" i="23"/>
  <c r="A395" i="23"/>
  <c r="B381" i="23"/>
  <c r="B416" i="23" s="1"/>
  <c r="A390" i="23"/>
  <c r="C414" i="23"/>
  <c r="E414" i="23" s="1"/>
  <c r="C383" i="23"/>
  <c r="E383" i="23" s="1"/>
  <c r="A381" i="23"/>
  <c r="A416" i="23" s="1"/>
  <c r="B383" i="23"/>
  <c r="A383" i="23"/>
  <c r="E345" i="23"/>
  <c r="E294" i="23"/>
  <c r="E162" i="23"/>
  <c r="E288" i="23"/>
  <c r="E314" i="23"/>
  <c r="E316" i="23" s="1"/>
  <c r="E320" i="23"/>
  <c r="E80" i="23"/>
  <c r="E85" i="23" s="1"/>
  <c r="C95" i="23"/>
  <c r="E95" i="23" s="1"/>
  <c r="E287" i="23"/>
  <c r="C358" i="23"/>
  <c r="E358" i="23" s="1"/>
  <c r="E360" i="23" s="1"/>
  <c r="E22" i="23"/>
  <c r="E25" i="23" s="1"/>
  <c r="E187" i="23"/>
  <c r="E190" i="23" s="1"/>
  <c r="E128" i="23"/>
  <c r="E129" i="23" s="1"/>
  <c r="C353" i="23"/>
  <c r="E353" i="23" s="1"/>
  <c r="E61" i="23"/>
  <c r="E63" i="23" s="1"/>
  <c r="C94" i="23"/>
  <c r="E94" i="23" s="1"/>
  <c r="C55" i="23"/>
  <c r="E55" i="23" s="1"/>
  <c r="E28" i="23"/>
  <c r="E30" i="23" s="1"/>
  <c r="C213" i="23"/>
  <c r="E213" i="23" s="1"/>
  <c r="E118" i="23"/>
  <c r="E228" i="23"/>
  <c r="E123" i="23"/>
  <c r="E47" i="23"/>
  <c r="C66" i="23"/>
  <c r="E184" i="23"/>
  <c r="E266" i="23"/>
  <c r="E332" i="23"/>
  <c r="E401" i="23"/>
  <c r="E490" i="23"/>
  <c r="E223" i="23"/>
  <c r="C56" i="23"/>
  <c r="C259" i="23"/>
  <c r="E259" i="23" s="1"/>
  <c r="E261" i="23" s="1"/>
  <c r="C212" i="23"/>
  <c r="E212" i="23" s="1"/>
  <c r="E35" i="25"/>
  <c r="E48" i="23"/>
  <c r="E49" i="23"/>
  <c r="E14" i="23"/>
  <c r="E19" i="23" s="1"/>
  <c r="E526" i="21"/>
  <c r="E520" i="21"/>
  <c r="C430" i="21"/>
  <c r="E317" i="21"/>
  <c r="E383" i="21"/>
  <c r="C297" i="21"/>
  <c r="C395" i="23" s="1"/>
  <c r="E395" i="23" s="1"/>
  <c r="C296" i="21"/>
  <c r="C331" i="21" s="1"/>
  <c r="E331" i="21" s="1"/>
  <c r="C283" i="21"/>
  <c r="C381" i="23" s="1"/>
  <c r="C284" i="21"/>
  <c r="C382" i="23" s="1"/>
  <c r="E382" i="23" s="1"/>
  <c r="C377" i="16"/>
  <c r="C311" i="16"/>
  <c r="C47" i="16"/>
  <c r="C179" i="16"/>
  <c r="C146" i="16"/>
  <c r="C113" i="16"/>
  <c r="C344" i="16"/>
  <c r="E30" i="26"/>
  <c r="E228" i="26"/>
  <c r="E233" i="26"/>
  <c r="E299" i="26"/>
  <c r="E500" i="26"/>
  <c r="E25" i="26"/>
  <c r="E134" i="26"/>
  <c r="E200" i="26"/>
  <c r="E223" i="26"/>
  <c r="E332" i="26"/>
  <c r="E490" i="26"/>
  <c r="E533" i="26"/>
  <c r="E294" i="26"/>
  <c r="E58" i="26"/>
  <c r="E429" i="26"/>
  <c r="E195" i="26"/>
  <c r="E327" i="26"/>
  <c r="E462" i="26"/>
  <c r="E333" i="25"/>
  <c r="E399" i="25"/>
  <c r="E465" i="25"/>
  <c r="E597" i="25"/>
  <c r="E96" i="25"/>
  <c r="E162" i="25"/>
  <c r="E294" i="25"/>
  <c r="E361" i="25"/>
  <c r="E427" i="25"/>
  <c r="E559" i="25"/>
  <c r="E167" i="25"/>
  <c r="E422" i="25"/>
  <c r="E328" i="25"/>
  <c r="E394" i="25"/>
  <c r="E460" i="25"/>
  <c r="E63" i="25"/>
  <c r="E118" i="25"/>
  <c r="E129" i="25"/>
  <c r="E449" i="25"/>
  <c r="E493" i="25"/>
  <c r="E68" i="25"/>
  <c r="E91" i="25"/>
  <c r="E134" i="25"/>
  <c r="E592" i="25"/>
  <c r="E19" i="25"/>
  <c r="E587" i="25"/>
  <c r="E58" i="25"/>
  <c r="E52" i="25"/>
  <c r="E581" i="25"/>
  <c r="E85" i="25"/>
  <c r="E124" i="25"/>
  <c r="E63" i="24"/>
  <c r="E129" i="24"/>
  <c r="E195" i="24"/>
  <c r="E261" i="24"/>
  <c r="E327" i="24"/>
  <c r="E393" i="24"/>
  <c r="E459" i="24"/>
  <c r="E68" i="24"/>
  <c r="E134" i="24"/>
  <c r="E266" i="24"/>
  <c r="E332" i="24"/>
  <c r="E398" i="24"/>
  <c r="E30" i="24"/>
  <c r="E96" i="24"/>
  <c r="E228" i="24"/>
  <c r="E35" i="24"/>
  <c r="E167" i="24"/>
  <c r="E233" i="24"/>
  <c r="E299" i="24"/>
  <c r="E388" i="24"/>
  <c r="E431" i="24"/>
  <c r="E497" i="24"/>
  <c r="E101" i="24"/>
  <c r="E365" i="24"/>
  <c r="E25" i="24"/>
  <c r="E294" i="24"/>
  <c r="E360" i="24"/>
  <c r="E481" i="24"/>
  <c r="E492" i="24"/>
  <c r="E35" i="23"/>
  <c r="E167" i="23"/>
  <c r="E233" i="23"/>
  <c r="E365" i="23"/>
  <c r="E434" i="23"/>
  <c r="E500" i="23"/>
  <c r="E627" i="23"/>
  <c r="E484" i="23"/>
  <c r="E632" i="23"/>
  <c r="E299" i="23"/>
  <c r="E594" i="23"/>
  <c r="E134" i="23"/>
  <c r="E157" i="23"/>
  <c r="E200" i="23"/>
  <c r="E250" i="23"/>
  <c r="E195" i="23"/>
  <c r="E151" i="23"/>
  <c r="E327" i="23"/>
  <c r="E35" i="26"/>
  <c r="E451" i="26"/>
  <c r="E484" i="26"/>
  <c r="E523" i="26"/>
  <c r="E19" i="26"/>
  <c r="E400" i="26"/>
  <c r="E517" i="26"/>
  <c r="E283" i="24"/>
  <c r="E85" i="24"/>
  <c r="E118" i="24"/>
  <c r="E349" i="24"/>
  <c r="E382" i="24"/>
  <c r="E421" i="24"/>
  <c r="E250" i="24"/>
  <c r="E19" i="24"/>
  <c r="E316" i="24"/>
  <c r="E162" i="24"/>
  <c r="E184" i="24"/>
  <c r="E200" i="24"/>
  <c r="E415" i="24"/>
  <c r="E426" i="24"/>
  <c r="E448" i="24"/>
  <c r="E464" i="24"/>
  <c r="E622" i="23"/>
  <c r="E616" i="23"/>
  <c r="E502" i="21"/>
  <c r="E501" i="21"/>
  <c r="E492" i="21"/>
  <c r="E490" i="21"/>
  <c r="E486" i="21"/>
  <c r="E491" i="21"/>
  <c r="E485" i="21"/>
  <c r="E484" i="21"/>
  <c r="E482" i="21"/>
  <c r="E469" i="21"/>
  <c r="E468" i="21"/>
  <c r="E459" i="21"/>
  <c r="E457" i="21"/>
  <c r="E453" i="21"/>
  <c r="E458" i="21"/>
  <c r="E452" i="21"/>
  <c r="E451" i="21"/>
  <c r="E450" i="21"/>
  <c r="E436" i="21"/>
  <c r="E435" i="21"/>
  <c r="E426" i="21"/>
  <c r="E424" i="21"/>
  <c r="E420" i="21"/>
  <c r="E425" i="21"/>
  <c r="E419" i="21"/>
  <c r="E418" i="21"/>
  <c r="E417" i="21"/>
  <c r="E403" i="21"/>
  <c r="E402" i="21"/>
  <c r="E393" i="21"/>
  <c r="E391" i="21"/>
  <c r="E386" i="21"/>
  <c r="E392" i="21"/>
  <c r="E385" i="21"/>
  <c r="E370" i="21"/>
  <c r="E369" i="21"/>
  <c r="E365" i="21"/>
  <c r="E366" i="21" s="1"/>
  <c r="E360" i="21"/>
  <c r="E358" i="21"/>
  <c r="E354" i="21"/>
  <c r="E359" i="21"/>
  <c r="E353" i="21"/>
  <c r="E352" i="21"/>
  <c r="E351" i="21"/>
  <c r="E350" i="21"/>
  <c r="E337" i="21"/>
  <c r="E325" i="21"/>
  <c r="E321" i="21"/>
  <c r="E320" i="21"/>
  <c r="E316" i="21"/>
  <c r="E315" i="21"/>
  <c r="E302" i="21"/>
  <c r="E301" i="21"/>
  <c r="E290" i="21"/>
  <c r="E286" i="21"/>
  <c r="E285" i="21"/>
  <c r="E232" i="21"/>
  <c r="E231" i="21"/>
  <c r="E227" i="21"/>
  <c r="E222" i="21"/>
  <c r="E220" i="21"/>
  <c r="E216" i="21"/>
  <c r="E221" i="21"/>
  <c r="E215" i="21"/>
  <c r="E214" i="21"/>
  <c r="E213" i="21"/>
  <c r="E212" i="21"/>
  <c r="E199" i="21"/>
  <c r="E198" i="21"/>
  <c r="E194" i="21"/>
  <c r="E189" i="21"/>
  <c r="E187" i="21"/>
  <c r="E183" i="21"/>
  <c r="E188" i="21"/>
  <c r="E182" i="21"/>
  <c r="E181" i="21"/>
  <c r="E180" i="21"/>
  <c r="E179" i="21"/>
  <c r="E166" i="21"/>
  <c r="E165" i="21"/>
  <c r="E161" i="21"/>
  <c r="E162" i="21" s="1"/>
  <c r="E156" i="21"/>
  <c r="E154" i="21"/>
  <c r="E150" i="21"/>
  <c r="E155" i="21"/>
  <c r="E149" i="21"/>
  <c r="E148" i="21"/>
  <c r="E147" i="21"/>
  <c r="E146" i="21"/>
  <c r="E133" i="21"/>
  <c r="E132" i="21"/>
  <c r="E128" i="21"/>
  <c r="E129" i="21" s="1"/>
  <c r="E123" i="21"/>
  <c r="E121" i="21"/>
  <c r="E117" i="21"/>
  <c r="E122" i="21"/>
  <c r="E116" i="21"/>
  <c r="E115" i="21"/>
  <c r="E114" i="21"/>
  <c r="E113" i="21"/>
  <c r="E100" i="21"/>
  <c r="E99" i="21"/>
  <c r="E95" i="21"/>
  <c r="E96" i="21" s="1"/>
  <c r="E90" i="21"/>
  <c r="E88" i="21"/>
  <c r="E84" i="21"/>
  <c r="E89" i="21"/>
  <c r="E83" i="21"/>
  <c r="E82" i="21"/>
  <c r="E81" i="21"/>
  <c r="E80" i="21"/>
  <c r="E67" i="21"/>
  <c r="E66" i="21"/>
  <c r="E62" i="21"/>
  <c r="E57" i="21"/>
  <c r="E55" i="21"/>
  <c r="E51" i="21"/>
  <c r="E56" i="21"/>
  <c r="E50" i="21"/>
  <c r="E49" i="21"/>
  <c r="E48" i="21"/>
  <c r="E47" i="21"/>
  <c r="E34" i="21"/>
  <c r="E33" i="21"/>
  <c r="E29" i="21"/>
  <c r="E24" i="21"/>
  <c r="E22" i="21"/>
  <c r="E18" i="21"/>
  <c r="E23" i="21"/>
  <c r="E17" i="21"/>
  <c r="E16" i="21"/>
  <c r="E15" i="21"/>
  <c r="E14" i="21"/>
  <c r="E398" i="20"/>
  <c r="E397" i="20"/>
  <c r="E399" i="20" s="1"/>
  <c r="E393" i="20"/>
  <c r="E386" i="20"/>
  <c r="E385" i="20"/>
  <c r="E381" i="20"/>
  <c r="E387" i="20"/>
  <c r="E380" i="20"/>
  <c r="E379" i="20"/>
  <c r="E378" i="20"/>
  <c r="E377" i="20"/>
  <c r="E364" i="20"/>
  <c r="E363" i="20"/>
  <c r="E359" i="20"/>
  <c r="E358" i="20"/>
  <c r="E353" i="20"/>
  <c r="E352" i="20"/>
  <c r="E354" i="20"/>
  <c r="E348" i="20"/>
  <c r="E347" i="20"/>
  <c r="E346" i="20"/>
  <c r="E345" i="20"/>
  <c r="E344" i="20"/>
  <c r="E331" i="20"/>
  <c r="E330" i="20"/>
  <c r="E326" i="20"/>
  <c r="E325" i="20"/>
  <c r="E320" i="20"/>
  <c r="E319" i="20"/>
  <c r="E321" i="20"/>
  <c r="E315" i="20"/>
  <c r="E314" i="20"/>
  <c r="E313" i="20"/>
  <c r="E312" i="20"/>
  <c r="E311" i="20"/>
  <c r="E298" i="20"/>
  <c r="E297" i="20"/>
  <c r="E293" i="20"/>
  <c r="E294" i="20" s="1"/>
  <c r="E287" i="20"/>
  <c r="E286" i="20"/>
  <c r="E288" i="20"/>
  <c r="E282" i="20"/>
  <c r="E281" i="20"/>
  <c r="E280" i="20"/>
  <c r="E279" i="20"/>
  <c r="E278" i="20"/>
  <c r="E265" i="20"/>
  <c r="E264" i="20"/>
  <c r="E260" i="20"/>
  <c r="E261" i="20" s="1"/>
  <c r="E254" i="20"/>
  <c r="E253" i="20"/>
  <c r="E255" i="20"/>
  <c r="E249" i="20"/>
  <c r="E248" i="20"/>
  <c r="E247" i="20"/>
  <c r="E246" i="20"/>
  <c r="E245" i="20"/>
  <c r="E232" i="20"/>
  <c r="E231" i="20"/>
  <c r="E227" i="20"/>
  <c r="E228" i="20" s="1"/>
  <c r="E221" i="20"/>
  <c r="E220" i="20"/>
  <c r="E222" i="20"/>
  <c r="E216" i="20"/>
  <c r="E215" i="20"/>
  <c r="E214" i="20"/>
  <c r="E213" i="20"/>
  <c r="E212" i="20"/>
  <c r="E199" i="20"/>
  <c r="E198" i="20"/>
  <c r="E194" i="20"/>
  <c r="E188" i="20"/>
  <c r="E187" i="20"/>
  <c r="E189" i="20"/>
  <c r="E183" i="20"/>
  <c r="E182" i="20"/>
  <c r="E181" i="20"/>
  <c r="E180" i="20"/>
  <c r="E179" i="20"/>
  <c r="E166" i="20"/>
  <c r="E165" i="20"/>
  <c r="E160" i="20"/>
  <c r="E162" i="20" s="1"/>
  <c r="E155" i="20"/>
  <c r="E154" i="20"/>
  <c r="E156" i="20"/>
  <c r="E150" i="20"/>
  <c r="E149" i="20"/>
  <c r="E148" i="20"/>
  <c r="E147" i="20"/>
  <c r="E146" i="20"/>
  <c r="E133" i="20"/>
  <c r="E132" i="20"/>
  <c r="E128" i="20"/>
  <c r="E129" i="20" s="1"/>
  <c r="E122" i="20"/>
  <c r="E121" i="20"/>
  <c r="E123" i="20"/>
  <c r="E117" i="20"/>
  <c r="E115" i="20"/>
  <c r="E114" i="20"/>
  <c r="E113" i="20"/>
  <c r="E100" i="20"/>
  <c r="E99" i="20"/>
  <c r="E95" i="20"/>
  <c r="E89" i="20"/>
  <c r="E88" i="20"/>
  <c r="E90" i="20"/>
  <c r="E84" i="20"/>
  <c r="E82" i="20"/>
  <c r="E81" i="20"/>
  <c r="E80" i="20"/>
  <c r="E67" i="20"/>
  <c r="E66" i="20"/>
  <c r="E61" i="20"/>
  <c r="E63" i="20" s="1"/>
  <c r="E56" i="20"/>
  <c r="E55" i="20"/>
  <c r="E57" i="20"/>
  <c r="E51" i="20"/>
  <c r="E50" i="20"/>
  <c r="E49" i="20"/>
  <c r="E48" i="20"/>
  <c r="E47" i="20"/>
  <c r="E34" i="20"/>
  <c r="E33" i="20"/>
  <c r="E28" i="20"/>
  <c r="E30" i="20" s="1"/>
  <c r="E24" i="20"/>
  <c r="E23" i="20"/>
  <c r="E22" i="20"/>
  <c r="E18" i="20"/>
  <c r="E17" i="20"/>
  <c r="E16" i="20"/>
  <c r="E15" i="20"/>
  <c r="E14" i="20"/>
  <c r="E595" i="16"/>
  <c r="E594" i="16"/>
  <c r="E589" i="16"/>
  <c r="E591" i="16" s="1"/>
  <c r="E584" i="16"/>
  <c r="E583" i="16"/>
  <c r="E585" i="16"/>
  <c r="E579" i="16"/>
  <c r="E578" i="16"/>
  <c r="E577" i="16"/>
  <c r="E576" i="16"/>
  <c r="E575" i="16"/>
  <c r="E562" i="16"/>
  <c r="E561" i="16"/>
  <c r="E563" i="16" s="1"/>
  <c r="E557" i="16"/>
  <c r="E558" i="16" s="1"/>
  <c r="E551" i="16"/>
  <c r="E550" i="16"/>
  <c r="E552" i="16"/>
  <c r="E546" i="16"/>
  <c r="E545" i="16"/>
  <c r="E544" i="16"/>
  <c r="E543" i="16"/>
  <c r="E542" i="16"/>
  <c r="A124" i="18"/>
  <c r="A125" i="18" s="1"/>
  <c r="A126" i="18" s="1"/>
  <c r="A127" i="18" s="1"/>
  <c r="A128" i="18" s="1"/>
  <c r="A129" i="18" s="1"/>
  <c r="A130" i="18" s="1"/>
  <c r="A131" i="18" s="1"/>
  <c r="A132" i="18" s="1"/>
  <c r="A133"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23" i="18"/>
  <c r="A104" i="18"/>
  <c r="A105" i="18" s="1"/>
  <c r="A106" i="18" s="1"/>
  <c r="A107" i="18" s="1"/>
  <c r="A108" i="18" s="1"/>
  <c r="A109" i="18" s="1"/>
  <c r="A110" i="18" s="1"/>
  <c r="A111" i="18" s="1"/>
  <c r="A112" i="18" s="1"/>
  <c r="A113" i="18" s="1"/>
  <c r="A114" i="18" s="1"/>
  <c r="A115" i="18" s="1"/>
  <c r="A116" i="18" s="1"/>
  <c r="A117" i="18" s="1"/>
  <c r="A118" i="18" s="1"/>
  <c r="A119" i="18" s="1"/>
  <c r="A120" i="18" s="1"/>
  <c r="A121" i="18" s="1"/>
  <c r="A74" i="18"/>
  <c r="A75" i="18" s="1"/>
  <c r="A76" i="18" s="1"/>
  <c r="A77" i="18" s="1"/>
  <c r="A78" i="18" s="1"/>
  <c r="A79" i="18" s="1"/>
  <c r="A80" i="18" s="1"/>
  <c r="A81" i="18" s="1"/>
  <c r="A82" i="18" s="1"/>
  <c r="A83" i="18" s="1"/>
  <c r="A84" i="18" s="1"/>
  <c r="A85" i="18" s="1"/>
  <c r="A86" i="18" s="1"/>
  <c r="A87" i="18" s="1"/>
  <c r="A88" i="18" s="1"/>
  <c r="A89" i="18" s="1"/>
  <c r="A90" i="18" s="1"/>
  <c r="A91" i="18" s="1"/>
  <c r="A92" i="18" s="1"/>
  <c r="A93" i="18" s="1"/>
  <c r="A94" i="18" s="1"/>
  <c r="A95" i="18" s="1"/>
  <c r="A96" i="18" s="1"/>
  <c r="A97" i="18" s="1"/>
  <c r="A98" i="18" s="1"/>
  <c r="A99" i="18" s="1"/>
  <c r="A100" i="18" s="1"/>
  <c r="A101" i="18" s="1"/>
  <c r="A102" i="18" s="1"/>
  <c r="A73" i="18"/>
  <c r="A53" i="18"/>
  <c r="A54" i="18" s="1"/>
  <c r="A55" i="18" s="1"/>
  <c r="A56" i="18" s="1"/>
  <c r="A57" i="18" s="1"/>
  <c r="A58" i="18" s="1"/>
  <c r="A59" i="18" s="1"/>
  <c r="A60" i="18" s="1"/>
  <c r="A61" i="18" s="1"/>
  <c r="A62" i="18" s="1"/>
  <c r="A63" i="18" s="1"/>
  <c r="A64" i="18" s="1"/>
  <c r="A65" i="18" s="1"/>
  <c r="A66" i="18" s="1"/>
  <c r="A67" i="18" s="1"/>
  <c r="A68" i="18" s="1"/>
  <c r="A69" i="18" s="1"/>
  <c r="A70" i="18" s="1"/>
  <c r="A71" i="18" s="1"/>
  <c r="A36" i="18"/>
  <c r="A37" i="18" s="1"/>
  <c r="A38" i="18" s="1"/>
  <c r="A39" i="18" s="1"/>
  <c r="A40" i="18" s="1"/>
  <c r="A41" i="18" s="1"/>
  <c r="A42" i="18" s="1"/>
  <c r="A43" i="18" s="1"/>
  <c r="A44" i="18" s="1"/>
  <c r="A45" i="18" s="1"/>
  <c r="A46" i="18" s="1"/>
  <c r="A47" i="18" s="1"/>
  <c r="A48" i="18" s="1"/>
  <c r="A49" i="18" s="1"/>
  <c r="A50" i="18" s="1"/>
  <c r="A51" i="18" s="1"/>
  <c r="A23" i="18"/>
  <c r="A24" i="18" s="1"/>
  <c r="A25" i="18" s="1"/>
  <c r="A26" i="18" s="1"/>
  <c r="A27" i="18" s="1"/>
  <c r="A28" i="18" s="1"/>
  <c r="A29" i="18" s="1"/>
  <c r="A30" i="18" s="1"/>
  <c r="A31" i="18" s="1"/>
  <c r="A32" i="18" s="1"/>
  <c r="A33" i="18" s="1"/>
  <c r="A34" i="18" s="1"/>
  <c r="A4" i="18"/>
  <c r="A5" i="18" s="1"/>
  <c r="A6" i="18" s="1"/>
  <c r="A7" i="18" s="1"/>
  <c r="A8" i="18" s="1"/>
  <c r="A9" i="18" s="1"/>
  <c r="A10" i="18" s="1"/>
  <c r="A11" i="18" s="1"/>
  <c r="A12" i="18" s="1"/>
  <c r="A13" i="18" s="1"/>
  <c r="A14" i="18" s="1"/>
  <c r="A15" i="18" s="1"/>
  <c r="A16" i="18" s="1"/>
  <c r="A17" i="18" s="1"/>
  <c r="A18" i="18" s="1"/>
  <c r="A19" i="18" s="1"/>
  <c r="A20" i="18" s="1"/>
  <c r="A21" i="18" s="1"/>
  <c r="E596" i="16" l="1"/>
  <c r="E157" i="20"/>
  <c r="E919" i="26"/>
  <c r="E904" i="26" s="1"/>
  <c r="E150" i="22" s="1"/>
  <c r="E580" i="16"/>
  <c r="E561" i="23"/>
  <c r="E871" i="26"/>
  <c r="E149" i="22" s="1"/>
  <c r="E396" i="23"/>
  <c r="E652" i="24"/>
  <c r="E637" i="24" s="1"/>
  <c r="E92" i="22" s="1"/>
  <c r="C597" i="23"/>
  <c r="E597" i="23" s="1"/>
  <c r="E599" i="23" s="1"/>
  <c r="E787" i="26"/>
  <c r="E511" i="21"/>
  <c r="E51" i="22" s="1"/>
  <c r="E820" i="26"/>
  <c r="E805" i="26" s="1"/>
  <c r="E147" i="22" s="1"/>
  <c r="E817" i="24"/>
  <c r="E802" i="24" s="1"/>
  <c r="E97" i="22" s="1"/>
  <c r="E838" i="26"/>
  <c r="E148" i="22" s="1"/>
  <c r="E655" i="26"/>
  <c r="E640" i="26" s="1"/>
  <c r="E142" i="22" s="1"/>
  <c r="E622" i="26"/>
  <c r="E607" i="26" s="1"/>
  <c r="E141" i="22" s="1"/>
  <c r="E718" i="24"/>
  <c r="E685" i="24"/>
  <c r="E670" i="24" s="1"/>
  <c r="E93" i="22" s="1"/>
  <c r="E289" i="26"/>
  <c r="E283" i="26"/>
  <c r="E217" i="26"/>
  <c r="E208" i="26" s="1"/>
  <c r="E129" i="22" s="1"/>
  <c r="E574" i="26"/>
  <c r="E140" i="22" s="1"/>
  <c r="E475" i="26"/>
  <c r="E137" i="22" s="1"/>
  <c r="E184" i="26"/>
  <c r="E316" i="26"/>
  <c r="E190" i="26"/>
  <c r="E379" i="26"/>
  <c r="C413" i="26"/>
  <c r="E413" i="26" s="1"/>
  <c r="E381" i="26"/>
  <c r="E382" i="26"/>
  <c r="C416" i="26"/>
  <c r="E416" i="26" s="1"/>
  <c r="E383" i="26"/>
  <c r="C417" i="26"/>
  <c r="E417" i="26" s="1"/>
  <c r="E344" i="26"/>
  <c r="C378" i="26"/>
  <c r="E346" i="26"/>
  <c r="C380" i="26"/>
  <c r="E353" i="26"/>
  <c r="C387" i="26"/>
  <c r="C421" i="26" s="1"/>
  <c r="E421" i="26" s="1"/>
  <c r="E354" i="26"/>
  <c r="E388" i="26" s="1"/>
  <c r="C388" i="26"/>
  <c r="C422" i="26" s="1"/>
  <c r="E422" i="26" s="1"/>
  <c r="E322" i="26"/>
  <c r="E256" i="26"/>
  <c r="E241" i="26" s="1"/>
  <c r="E130" i="22" s="1"/>
  <c r="E109" i="26"/>
  <c r="E126" i="22" s="1"/>
  <c r="E43" i="26"/>
  <c r="E124" i="22" s="1"/>
  <c r="E868" i="24"/>
  <c r="E99" i="22" s="1"/>
  <c r="E901" i="24"/>
  <c r="E100" i="22" s="1"/>
  <c r="E934" i="24"/>
  <c r="E101" i="22" s="1"/>
  <c r="E712" i="24"/>
  <c r="E835" i="24"/>
  <c r="E98" i="22" s="1"/>
  <c r="E769" i="24"/>
  <c r="E96" i="22" s="1"/>
  <c r="E736" i="24"/>
  <c r="E95" i="22" s="1"/>
  <c r="E604" i="24"/>
  <c r="E91" i="22" s="1"/>
  <c r="E252" i="21"/>
  <c r="E970" i="26"/>
  <c r="E152" i="22" s="1"/>
  <c r="E538" i="24"/>
  <c r="E89" i="22" s="1"/>
  <c r="E571" i="24"/>
  <c r="E90" i="22" s="1"/>
  <c r="E967" i="24"/>
  <c r="E102" i="22" s="1"/>
  <c r="C188" i="24"/>
  <c r="C221" i="24" s="1"/>
  <c r="E221" i="24" s="1"/>
  <c r="E157" i="24"/>
  <c r="E142" i="24" s="1"/>
  <c r="E77" i="22" s="1"/>
  <c r="E58" i="24"/>
  <c r="E43" i="24" s="1"/>
  <c r="E74" i="22" s="1"/>
  <c r="E217" i="23"/>
  <c r="E208" i="23" s="1"/>
  <c r="E59" i="22" s="1"/>
  <c r="E387" i="25"/>
  <c r="E292" i="21"/>
  <c r="C463" i="21"/>
  <c r="C496" i="21" s="1"/>
  <c r="E496" i="21" s="1"/>
  <c r="C526" i="23"/>
  <c r="E526" i="23" s="1"/>
  <c r="E187" i="24"/>
  <c r="C220" i="24"/>
  <c r="E220" i="24" s="1"/>
  <c r="E291" i="21"/>
  <c r="E215" i="25"/>
  <c r="E76" i="24"/>
  <c r="E75" i="22" s="1"/>
  <c r="C231" i="25"/>
  <c r="C264" i="25" s="1"/>
  <c r="E264" i="25" s="1"/>
  <c r="E266" i="25" s="1"/>
  <c r="E157" i="25"/>
  <c r="E356" i="25"/>
  <c r="B254" i="25"/>
  <c r="E407" i="25"/>
  <c r="E116" i="22" s="1"/>
  <c r="E282" i="25"/>
  <c r="E283" i="25" s="1"/>
  <c r="A287" i="25"/>
  <c r="A321" i="25" s="1"/>
  <c r="C349" i="25"/>
  <c r="E315" i="25"/>
  <c r="E317" i="25" s="1"/>
  <c r="E453" i="25"/>
  <c r="C486" i="25"/>
  <c r="E386" i="25"/>
  <c r="C452" i="25"/>
  <c r="E187" i="25"/>
  <c r="C220" i="25"/>
  <c r="C226" i="25"/>
  <c r="E193" i="25"/>
  <c r="E195" i="25" s="1"/>
  <c r="C214" i="25"/>
  <c r="E181" i="25"/>
  <c r="E184" i="25" s="1"/>
  <c r="E188" i="25"/>
  <c r="C221" i="25"/>
  <c r="E109" i="25"/>
  <c r="E107" i="22" s="1"/>
  <c r="E523" i="23"/>
  <c r="E553" i="16"/>
  <c r="E349" i="23"/>
  <c r="E124" i="23"/>
  <c r="E109" i="23" s="1"/>
  <c r="E56" i="22" s="1"/>
  <c r="C422" i="23"/>
  <c r="E389" i="23"/>
  <c r="E422" i="23" s="1"/>
  <c r="E381" i="23"/>
  <c r="E385" i="23" s="1"/>
  <c r="C416" i="23"/>
  <c r="E416" i="23" s="1"/>
  <c r="E418" i="23" s="1"/>
  <c r="C421" i="23"/>
  <c r="E388" i="23"/>
  <c r="E547" i="16"/>
  <c r="E96" i="23"/>
  <c r="E289" i="23"/>
  <c r="E274" i="23" s="1"/>
  <c r="E61" i="22" s="1"/>
  <c r="C88" i="23"/>
  <c r="C254" i="23" s="1"/>
  <c r="E56" i="23"/>
  <c r="E58" i="23" s="1"/>
  <c r="C89" i="23"/>
  <c r="E89" i="23" s="1"/>
  <c r="E52" i="23"/>
  <c r="E66" i="23"/>
  <c r="E68" i="23" s="1"/>
  <c r="C99" i="23"/>
  <c r="E99" i="23" s="1"/>
  <c r="E101" i="23" s="1"/>
  <c r="E430" i="21"/>
  <c r="E296" i="21"/>
  <c r="E297" i="21"/>
  <c r="C332" i="21"/>
  <c r="E283" i="21"/>
  <c r="C318" i="21"/>
  <c r="E318" i="21" s="1"/>
  <c r="E284" i="21"/>
  <c r="C319" i="21"/>
  <c r="E19" i="21"/>
  <c r="E266" i="20"/>
  <c r="E68" i="20"/>
  <c r="E365" i="20"/>
  <c r="E134" i="20"/>
  <c r="E195" i="20"/>
  <c r="E388" i="20"/>
  <c r="E184" i="20"/>
  <c r="E250" i="20"/>
  <c r="E256" i="20"/>
  <c r="E322" i="20"/>
  <c r="E25" i="20"/>
  <c r="E316" i="20"/>
  <c r="E327" i="20"/>
  <c r="E382" i="20"/>
  <c r="E35" i="21"/>
  <c r="E772" i="26"/>
  <c r="E146" i="22" s="1"/>
  <c r="E739" i="26"/>
  <c r="E145" i="22" s="1"/>
  <c r="E1003" i="26"/>
  <c r="E153" i="22" s="1"/>
  <c r="E76" i="26"/>
  <c r="E125" i="22" s="1"/>
  <c r="E673" i="26"/>
  <c r="E143" i="22" s="1"/>
  <c r="E541" i="26"/>
  <c r="E139" i="22" s="1"/>
  <c r="E1069" i="26"/>
  <c r="E155" i="22" s="1"/>
  <c r="E442" i="26"/>
  <c r="E136" i="22" s="1"/>
  <c r="E10" i="26"/>
  <c r="E123" i="22" s="1"/>
  <c r="E706" i="26"/>
  <c r="E144" i="22" s="1"/>
  <c r="E508" i="26"/>
  <c r="E138" i="22" s="1"/>
  <c r="E1036" i="26"/>
  <c r="E154" i="22" s="1"/>
  <c r="E142" i="26"/>
  <c r="E127" i="22" s="1"/>
  <c r="E76" i="25"/>
  <c r="E106" i="22" s="1"/>
  <c r="E10" i="25"/>
  <c r="E104" i="22" s="1"/>
  <c r="E142" i="25"/>
  <c r="E108" i="22" s="1"/>
  <c r="E572" i="25"/>
  <c r="E121" i="22" s="1"/>
  <c r="E43" i="25"/>
  <c r="E105" i="22" s="1"/>
  <c r="E109" i="24"/>
  <c r="E76" i="22" s="1"/>
  <c r="E373" i="24"/>
  <c r="E84" i="22" s="1"/>
  <c r="E307" i="24"/>
  <c r="E82" i="22" s="1"/>
  <c r="E241" i="24"/>
  <c r="E80" i="22" s="1"/>
  <c r="E505" i="24"/>
  <c r="E88" i="22" s="1"/>
  <c r="E439" i="24"/>
  <c r="E86" i="22" s="1"/>
  <c r="E10" i="24"/>
  <c r="E73" i="22" s="1"/>
  <c r="E274" i="24"/>
  <c r="E81" i="22" s="1"/>
  <c r="E472" i="24"/>
  <c r="E87" i="22" s="1"/>
  <c r="E406" i="24"/>
  <c r="E85" i="22" s="1"/>
  <c r="E340" i="24"/>
  <c r="E83" i="22" s="1"/>
  <c r="E475" i="23"/>
  <c r="E67" i="22" s="1"/>
  <c r="E541" i="23"/>
  <c r="E69" i="22" s="1"/>
  <c r="E10" i="23"/>
  <c r="E53" i="22" s="1"/>
  <c r="E142" i="23"/>
  <c r="E57" i="22" s="1"/>
  <c r="E607" i="23"/>
  <c r="E71" i="22" s="1"/>
  <c r="E442" i="23"/>
  <c r="E66" i="22" s="1"/>
  <c r="E175" i="23"/>
  <c r="E58" i="22" s="1"/>
  <c r="E101" i="21"/>
  <c r="E167" i="21"/>
  <c r="E233" i="21"/>
  <c r="E303" i="21"/>
  <c r="E328" i="21"/>
  <c r="E371" i="21"/>
  <c r="E460" i="21"/>
  <c r="E503" i="21"/>
  <c r="E361" i="21"/>
  <c r="E355" i="21"/>
  <c r="E68" i="21"/>
  <c r="E338" i="21"/>
  <c r="E404" i="21"/>
  <c r="E427" i="21"/>
  <c r="E470" i="21"/>
  <c r="E493" i="21"/>
  <c r="E223" i="21"/>
  <c r="E190" i="21"/>
  <c r="E124" i="21"/>
  <c r="E25" i="21"/>
  <c r="E58" i="21"/>
  <c r="E52" i="21"/>
  <c r="E91" i="21"/>
  <c r="E228" i="21"/>
  <c r="E200" i="21"/>
  <c r="E118" i="21"/>
  <c r="E85" i="21"/>
  <c r="E151" i="21"/>
  <c r="E217" i="21"/>
  <c r="E437" i="21"/>
  <c r="E355" i="20"/>
  <c r="E349" i="20"/>
  <c r="E289" i="20"/>
  <c r="E283" i="20"/>
  <c r="E190" i="20"/>
  <c r="E223" i="20"/>
  <c r="E217" i="20"/>
  <c r="E58" i="20"/>
  <c r="E124" i="20"/>
  <c r="E151" i="20"/>
  <c r="E52" i="20"/>
  <c r="E118" i="20"/>
  <c r="E91" i="20"/>
  <c r="E85" i="20"/>
  <c r="E96" i="20"/>
  <c r="E167" i="20"/>
  <c r="E299" i="20"/>
  <c r="E19" i="20"/>
  <c r="E35" i="20"/>
  <c r="E101" i="20"/>
  <c r="E360" i="20"/>
  <c r="E233" i="20"/>
  <c r="E586" i="16"/>
  <c r="E937" i="26"/>
  <c r="E151" i="22" s="1"/>
  <c r="E184" i="21"/>
  <c r="E63" i="21"/>
  <c r="E30" i="21"/>
  <c r="E134" i="21"/>
  <c r="E157" i="21"/>
  <c r="E195" i="21"/>
  <c r="E394" i="21"/>
  <c r="E200" i="20"/>
  <c r="E332" i="20"/>
  <c r="E394" i="20"/>
  <c r="E523" i="16"/>
  <c r="E518" i="16"/>
  <c r="E529" i="16"/>
  <c r="E528" i="16"/>
  <c r="E524" i="16"/>
  <c r="E517" i="16"/>
  <c r="E519" i="16"/>
  <c r="E513" i="16"/>
  <c r="E512" i="16"/>
  <c r="E510" i="16"/>
  <c r="E509" i="16"/>
  <c r="E496" i="16"/>
  <c r="E495" i="16"/>
  <c r="E497" i="16" s="1"/>
  <c r="E490" i="16"/>
  <c r="E492" i="16" s="1"/>
  <c r="E485" i="16"/>
  <c r="E484" i="16"/>
  <c r="E486" i="16"/>
  <c r="E480" i="16"/>
  <c r="E479" i="16"/>
  <c r="E478" i="16"/>
  <c r="E477" i="16"/>
  <c r="E476" i="16"/>
  <c r="E463" i="16"/>
  <c r="E462" i="16"/>
  <c r="E457" i="16"/>
  <c r="E459" i="16" s="1"/>
  <c r="E452" i="16"/>
  <c r="E451" i="16"/>
  <c r="E453" i="16"/>
  <c r="E447" i="16"/>
  <c r="E446" i="16"/>
  <c r="E445" i="16"/>
  <c r="E444" i="16"/>
  <c r="E443" i="16"/>
  <c r="E430" i="16"/>
  <c r="E429" i="16"/>
  <c r="E431" i="16" s="1"/>
  <c r="E426" i="16"/>
  <c r="E419" i="16"/>
  <c r="E418" i="16"/>
  <c r="E420" i="16"/>
  <c r="E414" i="16"/>
  <c r="E413" i="16"/>
  <c r="E412" i="16"/>
  <c r="E411" i="16"/>
  <c r="E410" i="16"/>
  <c r="E415" i="16" s="1"/>
  <c r="E397" i="16"/>
  <c r="E396" i="16"/>
  <c r="E391" i="16"/>
  <c r="E393" i="16" s="1"/>
  <c r="E386" i="16"/>
  <c r="E385" i="16"/>
  <c r="E387" i="16"/>
  <c r="E381" i="16"/>
  <c r="E380" i="16"/>
  <c r="E379" i="16"/>
  <c r="E378" i="16"/>
  <c r="E377" i="16"/>
  <c r="E364" i="16"/>
  <c r="E363" i="16"/>
  <c r="E365" i="16" s="1"/>
  <c r="E358" i="16"/>
  <c r="E360" i="16" s="1"/>
  <c r="E353" i="16"/>
  <c r="E352" i="16"/>
  <c r="E354" i="16"/>
  <c r="E348" i="16"/>
  <c r="E347" i="16"/>
  <c r="E346" i="16"/>
  <c r="E345" i="16"/>
  <c r="E344" i="16"/>
  <c r="E331" i="16"/>
  <c r="E330" i="16"/>
  <c r="E332" i="16" s="1"/>
  <c r="E325" i="16"/>
  <c r="E327" i="16" s="1"/>
  <c r="E320" i="16"/>
  <c r="E319" i="16"/>
  <c r="E321" i="16"/>
  <c r="E315" i="16"/>
  <c r="E314" i="16"/>
  <c r="E313" i="16"/>
  <c r="E312" i="16"/>
  <c r="E311" i="16"/>
  <c r="E316" i="16" s="1"/>
  <c r="E298" i="16"/>
  <c r="E297" i="16"/>
  <c r="E299" i="16" s="1"/>
  <c r="E287" i="16"/>
  <c r="E286" i="16"/>
  <c r="E288" i="16"/>
  <c r="E282" i="16"/>
  <c r="E281" i="16"/>
  <c r="E280" i="16"/>
  <c r="E279" i="16"/>
  <c r="E278" i="16"/>
  <c r="E265" i="16"/>
  <c r="E264" i="16"/>
  <c r="E266" i="16" s="1"/>
  <c r="E259" i="16"/>
  <c r="E261" i="16" s="1"/>
  <c r="E254" i="16"/>
  <c r="E253" i="16"/>
  <c r="E255" i="16"/>
  <c r="E249" i="16"/>
  <c r="E248" i="16"/>
  <c r="E247" i="16"/>
  <c r="E246" i="16"/>
  <c r="E245" i="16"/>
  <c r="E231" i="16"/>
  <c r="E233" i="16" s="1"/>
  <c r="E227" i="16"/>
  <c r="E226" i="16"/>
  <c r="E228" i="16" s="1"/>
  <c r="E221" i="16"/>
  <c r="E220" i="16"/>
  <c r="E222" i="16"/>
  <c r="E216" i="16"/>
  <c r="E215" i="16"/>
  <c r="E214" i="16"/>
  <c r="E213" i="16"/>
  <c r="E212" i="16"/>
  <c r="E217" i="16" s="1"/>
  <c r="E199" i="16"/>
  <c r="E198" i="16"/>
  <c r="E200" i="16" s="1"/>
  <c r="E193" i="16"/>
  <c r="E195" i="16" s="1"/>
  <c r="E188" i="16"/>
  <c r="E187" i="16"/>
  <c r="E183" i="16"/>
  <c r="E182" i="16"/>
  <c r="E181" i="16"/>
  <c r="E180" i="16"/>
  <c r="E179" i="16"/>
  <c r="E166" i="16"/>
  <c r="E165" i="16"/>
  <c r="E167" i="16" s="1"/>
  <c r="E160" i="16"/>
  <c r="E162" i="16" s="1"/>
  <c r="E155" i="16"/>
  <c r="E154" i="16"/>
  <c r="E150" i="16"/>
  <c r="E149" i="16"/>
  <c r="E148" i="16"/>
  <c r="E147" i="16"/>
  <c r="E146" i="16"/>
  <c r="E133" i="16"/>
  <c r="E132" i="16"/>
  <c r="E134" i="16" s="1"/>
  <c r="E127" i="16"/>
  <c r="E129" i="16" s="1"/>
  <c r="E122" i="16"/>
  <c r="E121" i="16"/>
  <c r="E117" i="16"/>
  <c r="E116" i="16"/>
  <c r="E115" i="16"/>
  <c r="E114" i="16"/>
  <c r="E113" i="16"/>
  <c r="E100" i="16"/>
  <c r="E99" i="16"/>
  <c r="E101" i="16" s="1"/>
  <c r="E94" i="16"/>
  <c r="E96" i="16" s="1"/>
  <c r="E89" i="16"/>
  <c r="E88" i="16"/>
  <c r="E84" i="16"/>
  <c r="E83" i="16"/>
  <c r="E82" i="16"/>
  <c r="E81" i="16"/>
  <c r="E80" i="16"/>
  <c r="E67" i="16"/>
  <c r="E66" i="16"/>
  <c r="E68" i="16" s="1"/>
  <c r="E62" i="16"/>
  <c r="E63" i="16" s="1"/>
  <c r="E56" i="16"/>
  <c r="E55" i="16"/>
  <c r="E51" i="16"/>
  <c r="E50" i="16"/>
  <c r="E49" i="16"/>
  <c r="E48" i="16"/>
  <c r="E47" i="16"/>
  <c r="E530" i="16" l="1"/>
  <c r="E274" i="26"/>
  <c r="E131" i="22" s="1"/>
  <c r="E231" i="25"/>
  <c r="E233" i="25" s="1"/>
  <c r="E175" i="26"/>
  <c r="E128" i="22" s="1"/>
  <c r="E118" i="16"/>
  <c r="E250" i="16"/>
  <c r="E289" i="16"/>
  <c r="E448" i="16"/>
  <c r="E525" i="16"/>
  <c r="E151" i="16"/>
  <c r="E464" i="16"/>
  <c r="E52" i="16"/>
  <c r="E382" i="16"/>
  <c r="E184" i="16"/>
  <c r="E398" i="16"/>
  <c r="E481" i="16"/>
  <c r="E322" i="16"/>
  <c r="E703" i="24"/>
  <c r="E94" i="22" s="1"/>
  <c r="E124" i="16"/>
  <c r="E463" i="21"/>
  <c r="E293" i="21"/>
  <c r="E88" i="23"/>
  <c r="E91" i="23" s="1"/>
  <c r="E76" i="23" s="1"/>
  <c r="E55" i="22" s="1"/>
  <c r="E389" i="25"/>
  <c r="E307" i="26"/>
  <c r="E132" i="22" s="1"/>
  <c r="E350" i="26"/>
  <c r="E424" i="26"/>
  <c r="E380" i="26"/>
  <c r="C414" i="26"/>
  <c r="E414" i="26" s="1"/>
  <c r="E378" i="26"/>
  <c r="C412" i="26"/>
  <c r="E412" i="26" s="1"/>
  <c r="E356" i="26"/>
  <c r="E387" i="26"/>
  <c r="E390" i="26" s="1"/>
  <c r="E188" i="24"/>
  <c r="E190" i="24" s="1"/>
  <c r="E175" i="24" s="1"/>
  <c r="E78" i="22" s="1"/>
  <c r="E223" i="24"/>
  <c r="E208" i="24" s="1"/>
  <c r="E79" i="22" s="1"/>
  <c r="E58" i="16"/>
  <c r="E190" i="16"/>
  <c r="E223" i="16"/>
  <c r="E454" i="16"/>
  <c r="E349" i="25"/>
  <c r="E350" i="25" s="1"/>
  <c r="E341" i="25" s="1"/>
  <c r="E114" i="22" s="1"/>
  <c r="C381" i="25"/>
  <c r="E381" i="25" s="1"/>
  <c r="E383" i="25" s="1"/>
  <c r="C485" i="25"/>
  <c r="E452" i="25"/>
  <c r="E455" i="25" s="1"/>
  <c r="E440" i="25" s="1"/>
  <c r="E117" i="22" s="1"/>
  <c r="E486" i="25"/>
  <c r="C519" i="25"/>
  <c r="E190" i="25"/>
  <c r="E175" i="25" s="1"/>
  <c r="E109" i="22" s="1"/>
  <c r="C259" i="25"/>
  <c r="E259" i="25" s="1"/>
  <c r="E261" i="25" s="1"/>
  <c r="E226" i="25"/>
  <c r="E228" i="25" s="1"/>
  <c r="E221" i="25"/>
  <c r="C287" i="25"/>
  <c r="C254" i="25"/>
  <c r="E254" i="25" s="1"/>
  <c r="E214" i="25"/>
  <c r="E217" i="25" s="1"/>
  <c r="C247" i="25"/>
  <c r="E247" i="25" s="1"/>
  <c r="E250" i="25" s="1"/>
  <c r="E220" i="25"/>
  <c r="C286" i="25"/>
  <c r="C253" i="25"/>
  <c r="E253" i="25" s="1"/>
  <c r="E388" i="16"/>
  <c r="E91" i="16"/>
  <c r="E487" i="16"/>
  <c r="E520" i="16"/>
  <c r="E421" i="16"/>
  <c r="E157" i="16"/>
  <c r="E256" i="16"/>
  <c r="E355" i="16"/>
  <c r="E421" i="23"/>
  <c r="E424" i="23" s="1"/>
  <c r="E409" i="23" s="1"/>
  <c r="E65" i="22" s="1"/>
  <c r="E391" i="23"/>
  <c r="E373" i="23" s="1"/>
  <c r="E64" i="22" s="1"/>
  <c r="E43" i="23"/>
  <c r="E54" i="22" s="1"/>
  <c r="C286" i="23"/>
  <c r="E254" i="23"/>
  <c r="E256" i="23" s="1"/>
  <c r="E241" i="23" s="1"/>
  <c r="E60" i="22" s="1"/>
  <c r="E349" i="16"/>
  <c r="E283" i="16"/>
  <c r="E85" i="16"/>
  <c r="E332" i="21"/>
  <c r="E333" i="21" s="1"/>
  <c r="C398" i="21"/>
  <c r="E298" i="21"/>
  <c r="E319" i="21"/>
  <c r="E322" i="21" s="1"/>
  <c r="C384" i="21"/>
  <c r="E287" i="21"/>
  <c r="E109" i="20"/>
  <c r="E26" i="22" s="1"/>
  <c r="E10" i="20"/>
  <c r="E23" i="22" s="1"/>
  <c r="E43" i="20"/>
  <c r="E24" i="22" s="1"/>
  <c r="E43" i="21"/>
  <c r="E37" i="22" s="1"/>
  <c r="E208" i="21"/>
  <c r="E42" i="22" s="1"/>
  <c r="E346" i="21"/>
  <c r="E46" i="22" s="1"/>
  <c r="E10" i="21"/>
  <c r="E36" i="22" s="1"/>
  <c r="E76" i="21"/>
  <c r="E38" i="22" s="1"/>
  <c r="E241" i="21"/>
  <c r="E43" i="22" s="1"/>
  <c r="E175" i="21"/>
  <c r="E41" i="22" s="1"/>
  <c r="E142" i="21"/>
  <c r="E40" i="22" s="1"/>
  <c r="E109" i="21"/>
  <c r="E39" i="22" s="1"/>
  <c r="E373" i="20"/>
  <c r="E34" i="22" s="1"/>
  <c r="E511" i="16"/>
  <c r="E514" i="16" s="1"/>
  <c r="E17" i="16"/>
  <c r="E22" i="16"/>
  <c r="E14" i="16"/>
  <c r="E34" i="16"/>
  <c r="E33" i="16"/>
  <c r="E35" i="16" s="1"/>
  <c r="E28" i="16"/>
  <c r="E29" i="16"/>
  <c r="E18" i="16"/>
  <c r="E16" i="16"/>
  <c r="E15" i="16"/>
  <c r="E23" i="16"/>
  <c r="E418" i="26" l="1"/>
  <c r="E408" i="26" s="1"/>
  <c r="E135" i="22" s="1"/>
  <c r="E384" i="26"/>
  <c r="E374" i="26" s="1"/>
  <c r="E134" i="22" s="1"/>
  <c r="E19" i="16"/>
  <c r="E374" i="25"/>
  <c r="E115" i="22" s="1"/>
  <c r="E340" i="26"/>
  <c r="E133" i="22" s="1"/>
  <c r="E276" i="21"/>
  <c r="E44" i="22" s="1"/>
  <c r="E311" i="21"/>
  <c r="E45" i="22" s="1"/>
  <c r="E519" i="25"/>
  <c r="C552" i="25"/>
  <c r="E552" i="25" s="1"/>
  <c r="C518" i="25"/>
  <c r="E485" i="25"/>
  <c r="E488" i="25" s="1"/>
  <c r="E473" i="25" s="1"/>
  <c r="E118" i="22" s="1"/>
  <c r="E287" i="25"/>
  <c r="C321" i="25"/>
  <c r="E321" i="25" s="1"/>
  <c r="E286" i="25"/>
  <c r="C320" i="25"/>
  <c r="E320" i="25" s="1"/>
  <c r="E223" i="25"/>
  <c r="E208" i="25" s="1"/>
  <c r="E110" i="22" s="1"/>
  <c r="E256" i="25"/>
  <c r="E241" i="25" s="1"/>
  <c r="E111" i="22" s="1"/>
  <c r="C319" i="23"/>
  <c r="E286" i="23"/>
  <c r="E398" i="21"/>
  <c r="E399" i="21" s="1"/>
  <c r="C431" i="21"/>
  <c r="C527" i="23" s="1"/>
  <c r="E527" i="23" s="1"/>
  <c r="E528" i="23" s="1"/>
  <c r="E384" i="21"/>
  <c r="E388" i="21" s="1"/>
  <c r="C416" i="21"/>
  <c r="C512" i="23" s="1"/>
  <c r="E512" i="23" s="1"/>
  <c r="E517" i="23" s="1"/>
  <c r="E30" i="16"/>
  <c r="E25" i="16"/>
  <c r="E43" i="16"/>
  <c r="E5" i="22" s="1"/>
  <c r="E142" i="16"/>
  <c r="E8" i="22" s="1"/>
  <c r="E109" i="16"/>
  <c r="E7" i="22" s="1"/>
  <c r="E76" i="16"/>
  <c r="E6" i="22" s="1"/>
  <c r="E379" i="21" l="1"/>
  <c r="E47" i="22" s="1"/>
  <c r="E508" i="23"/>
  <c r="E68" i="22" s="1"/>
  <c r="E518" i="25"/>
  <c r="E521" i="25" s="1"/>
  <c r="E506" i="25" s="1"/>
  <c r="E119" i="22" s="1"/>
  <c r="C551" i="25"/>
  <c r="E551" i="25" s="1"/>
  <c r="E554" i="25" s="1"/>
  <c r="E539" i="25" s="1"/>
  <c r="E120" i="22" s="1"/>
  <c r="E289" i="25"/>
  <c r="E274" i="25" s="1"/>
  <c r="E112" i="22" s="1"/>
  <c r="E323" i="25"/>
  <c r="E307" i="25" s="1"/>
  <c r="E113" i="22" s="1"/>
  <c r="C352" i="23"/>
  <c r="C586" i="23" s="1"/>
  <c r="E319" i="23"/>
  <c r="E322" i="23" s="1"/>
  <c r="E307" i="23" s="1"/>
  <c r="E62" i="22" s="1"/>
  <c r="C449" i="21"/>
  <c r="E416" i="21"/>
  <c r="E421" i="21" s="1"/>
  <c r="C464" i="21"/>
  <c r="E431" i="21"/>
  <c r="E432" i="21" s="1"/>
  <c r="E10" i="16"/>
  <c r="E4" i="22" s="1"/>
  <c r="E175" i="16"/>
  <c r="E9" i="22" s="1"/>
  <c r="E208" i="16"/>
  <c r="E10" i="22" s="1"/>
  <c r="E241" i="16"/>
  <c r="E11" i="22" s="1"/>
  <c r="E274" i="16"/>
  <c r="E12" i="22" s="1"/>
  <c r="E307" i="16"/>
  <c r="E13" i="22" s="1"/>
  <c r="E340" i="16"/>
  <c r="E14" i="22" s="1"/>
  <c r="E373" i="16"/>
  <c r="E15" i="22" s="1"/>
  <c r="E406" i="16"/>
  <c r="E16" i="22" s="1"/>
  <c r="E439" i="16"/>
  <c r="E17" i="22" s="1"/>
  <c r="E472" i="16"/>
  <c r="E18" i="22" s="1"/>
  <c r="E505" i="16"/>
  <c r="E19" i="22" s="1"/>
  <c r="E538" i="16"/>
  <c r="E20" i="22" s="1"/>
  <c r="E571" i="16"/>
  <c r="E21" i="22" s="1"/>
  <c r="E76" i="20"/>
  <c r="E25" i="22" s="1"/>
  <c r="E142" i="20"/>
  <c r="E27" i="22" s="1"/>
  <c r="E175" i="20"/>
  <c r="E28" i="22" s="1"/>
  <c r="E208" i="20"/>
  <c r="E29" i="22" s="1"/>
  <c r="E241" i="20"/>
  <c r="E30" i="22" s="1"/>
  <c r="E274" i="20"/>
  <c r="E31" i="22" s="1"/>
  <c r="E307" i="20"/>
  <c r="E32" i="22" s="1"/>
  <c r="E340" i="20"/>
  <c r="E33" i="22" s="1"/>
  <c r="E352" i="23" l="1"/>
  <c r="E355" i="23" s="1"/>
  <c r="E340" i="23" s="1"/>
  <c r="E63" i="22" s="1"/>
  <c r="E586" i="23"/>
  <c r="E589" i="23" s="1"/>
  <c r="E574" i="23" s="1"/>
  <c r="E70" i="22" s="1"/>
  <c r="C497" i="21"/>
  <c r="E464" i="21"/>
  <c r="E465" i="21" s="1"/>
  <c r="E412" i="21"/>
  <c r="E48" i="22" s="1"/>
  <c r="C483" i="21"/>
  <c r="E449" i="21"/>
  <c r="E454" i="21" s="1"/>
  <c r="E445" i="21" l="1"/>
  <c r="E49" i="22" s="1"/>
  <c r="E483" i="21"/>
  <c r="E487" i="21" s="1"/>
  <c r="E497" i="21"/>
  <c r="E498" i="21" s="1"/>
  <c r="E478" i="21" l="1"/>
  <c r="E50" i="22" s="1"/>
  <c r="E156" i="22" s="1"/>
</calcChain>
</file>

<file path=xl/sharedStrings.xml><?xml version="1.0" encoding="utf-8"?>
<sst xmlns="http://schemas.openxmlformats.org/spreadsheetml/2006/main" count="5924" uniqueCount="731">
  <si>
    <t>ESPECIFICACIONES TECNICAS PARA MANTENIMIENTO, ADECUACION Y MEJORAMIENTO DE INFRAESTRUTURA FISICA DE LA UNP</t>
  </si>
  <si>
    <t>ITEM</t>
  </si>
  <si>
    <t>DEFINICION DEL ITEM</t>
  </si>
  <si>
    <t>UN. DE MEDIDA</t>
  </si>
  <si>
    <t>DESCRIPCIÓN TECNICA DE LA ACTIVIDAD</t>
  </si>
  <si>
    <t>CAPITULO 1 ACTIVIDADES PRELIMINARES</t>
  </si>
  <si>
    <t>UNIDAD</t>
  </si>
  <si>
    <t>DESCRIPCIÓN TECNICA</t>
  </si>
  <si>
    <t>Desmonte o desinstalación de puestos de trabajo, incluye trasiego.</t>
  </si>
  <si>
    <t>m2</t>
  </si>
  <si>
    <t>Este ítem se refiere al desmonte de los puestos de trabajo que se encuentran instalados en los espacios a intervenir incluye el desmonte de paneles divisorios, herrajes, elementos de soporte y desinstalación de puntos eléctricos y datos; se debe tener especial cuidado con todos los elementos del puesto de trabajo; Aquellos elementos que no estén dentro de la reutilización se deben entregar al contratante para su almacenamiento. El trasiego interno va por cuenta del contratista y bajo las instrucciones del contratante para su disposición.</t>
  </si>
  <si>
    <t>Desmonte de canaleta incluido cableado y aparatos eléctricos y de datos.</t>
  </si>
  <si>
    <t>ml</t>
  </si>
  <si>
    <t>Este ítem se refiere al retiro de las canaletas metalicas o plasticas instaladas para contener cableados electricos y de voz o datos, por lo tanto la actividad incluye el retiro de la totalidad de los elementos contenidos y anexos a la canaleta, como actividad integral. El retiro, transporte y disposcicón final de los elementos retirados como resultante de la actividad estarán a cargo del contratista, incluidos en el costo de esta.</t>
  </si>
  <si>
    <t>Suspension de puntos electricos, incluye descableado.</t>
  </si>
  <si>
    <t>un</t>
  </si>
  <si>
    <t>Este ítem se refiere al retiro cableado, ducterias, aparatos de control y elementos de iluminación instalados, la actividad debe grantizar el corte total de fluido elctrico en redes desmontadas y la instalación de tapas ciegas sobre cajas de salidas; los residuos resultantes de la actividad, al desmonte los elementos posterior almacenamiento, transportándolas y disposición final en cumplimiento de las normas RETIE, RETILAP, NTC-4552 (1, 2, 3 Versión 2008), NTC–2050</t>
  </si>
  <si>
    <r>
      <t>Desmonte o desinstalación de puertas entamboradas en made</t>
    </r>
    <r>
      <rPr>
        <b/>
        <sz val="8"/>
        <rFont val="Verdana"/>
        <family val="2"/>
      </rPr>
      <t>r</t>
    </r>
    <r>
      <rPr>
        <sz val="8"/>
        <rFont val="Verdana"/>
        <family val="2"/>
      </rPr>
      <t>a, incluido marco.</t>
    </r>
  </si>
  <si>
    <t>Este ítem se refiere a las actividades, equipos e insumos necesarios para desmontar y retirar las puertas de madera incluyendo el marco, según indicaciones del contratante. Comprende el trasiego interno si aplica su traslado.</t>
  </si>
  <si>
    <t>Desmonte o desinstalación de puertas o ventanas en perfiles de acero o aluminio, incluidos marcos y vidrios.</t>
  </si>
  <si>
    <t>Este ítem se refiere a los trabajos necesarios para desmontar y retirar las puertas en madera incluyendo el marco de las zonas de ejecución, previamente indicadas por el contratante.</t>
  </si>
  <si>
    <t>Desmonte o desinstalación de divisiones de oficinas, metálicas o madera.</t>
  </si>
  <si>
    <t>Este ítem se refiere a los trabajos necesarios para desmontar y retirar las divisiones de oficinas o puestos de trabajo en madera o metálica en las zonas de ejecución, previamente indicadas por el contratante. Comprende el trasiego interno si aplica su traslado.</t>
  </si>
  <si>
    <t>Desmonte de mueble inferior o superior y superficies de cocina.</t>
  </si>
  <si>
    <t>Este ítem se refiere a los trabajos necesarios para desmontar y retirar los mueble inferior o  superiores de cocinas o bibliotecas fijas, previamente indicadas por el contratante. incluye el trasiego interno si aplica su traslado.</t>
  </si>
  <si>
    <t>Desmonte de aparatos sanitarios, lavamanos y/o orinales,  incluye trasiego interno.</t>
  </si>
  <si>
    <t>Este ítem se refiere a los trabajos necesarios para desmontar y retirar los aparatos sanitarios de baños, previamente indicadas por el contratante. incluye el trasiego interno si aplica su traslado.</t>
  </si>
  <si>
    <t>Reinstalación de aparatos sanitarios, lavamanos y/o orinales,  incluye trasiego interno.</t>
  </si>
  <si>
    <t>Este ítem se refiere a los trabajos necesarios para la instalación de los aparatos sanitarios reutilizados para baños, previamente indicadas por el contratante. Comprende el trasiego interno si aplica su traslado.</t>
  </si>
  <si>
    <t>Desmonte cielo raso en drywall, duracustick o similar incluye retiro de estructura.</t>
  </si>
  <si>
    <t>Este ítem se refiere a trabajos de demolición de cielos rasos de drywall, duracustick o similar, se realizará por medios manuales, demarcando de antemano la línea de corte con cortadora de disco, retirar, despejar y limpiar el área a trabajar, y todos los materiales extraños que obstaculicen las labores posteriores. Incluye cargue y retiro de escombros.</t>
  </si>
  <si>
    <t>Desmonte o desinstalación de vidrio templado o puerta en vidrio de 6 a 10 mm división oficina piso techo.</t>
  </si>
  <si>
    <t>Este ítem se refiere a los trabajos necesarios para desmontar paneles en vidrio o puertas de vidrio de oficinas o puestos de trabajo en las zonas de ejecución, previamente indicadas por el contratante.
Comprende el trasiego interno si aplica su traslado.</t>
  </si>
  <si>
    <t>Demolición muro en sistema stell framing o similar incluye retiro de estructura.</t>
  </si>
  <si>
    <t>Este ítem se refiere a los trabajos de demolición o desmonte de muros en drywall, fibrocemento o similar, incluidos elementos de estructura metálica, se realizará por medios manuales, demarcando de antemano la línea de corte con cortadora de disco y se debe retirar, despejar y limpiar el área a intervenir y todos los materiales extraños que obstaculicen las labores posteriores. Incluye cargue, transporte y disposición de escombros.</t>
  </si>
  <si>
    <t>Demolición de enchapes de pisos o muros.</t>
  </si>
  <si>
    <t>Este ítem se refiere a la demolición y retiro de enchape que se encuentre instalado en piso o pared descubriendo la superficie del mismo dejándola lista para la instalación de un nuevo enchape. Los escombros resultantes de la actividad estarán a cargo del contratista. Las demoliciones parciales de piso se realizarán aislando primero el sector a sustituir con cortes rectos, parejos, verticales (sin chaflán), y octogonales a las líneas del piso existente. Los cortes se efectuarán con el uso de sierra metálica o máquina cortadora con disco. Los cortes se realizarán para definir el cuadrado del piso a sustituir tomando en cuenta el acabado completo.</t>
  </si>
  <si>
    <t>Demolición de pañetes.</t>
  </si>
  <si>
    <t>Este ítem se refiere al raspado total y/o escarificación de pañetes existentes sobre muros o columnas existentes, utilizando las herramientas apropiadas, debiendo aislar el área a trabajar para evitar la propagación de polvo y partículas. Los escombros resultantes de la actividad estarán a cargo del contratista.</t>
  </si>
  <si>
    <t>Demolición placa contrapiso maciza e=0,10 a 0,15 m. incluye corte y retiro de refuerzo.</t>
  </si>
  <si>
    <t>Este ítem se refiere a la demolición de placa de piso en concreto. Los escombros resultantes de la actividad estarán a cargo del contratista. Las demoliciones parciales de piso se realizarán aislando primero el sector a sustituir con cortes rectos, parejos, verticales (sin chaflán), y octogonales a las líneas del piso existente. Los cortes se efectuarán con el uso de sierra metálica o máquina cortadora con disco.</t>
  </si>
  <si>
    <t>Demolición de muros en mampostería de arcilla o concreto, incluido pañete a dos caras.</t>
  </si>
  <si>
    <t>Este ítem se refiere a la demolición de muros en mampostería de arcilla o concreto incluidos pañetes. Los escombros resultantes de la actividad estarán a cargo del contratista. Las demoliciones parciales se realizarán con cortes rectos, parejos, verticales utilizando equipo de corte con disco.</t>
  </si>
  <si>
    <t>Cortes y demolición para regatas en muros, pisos o entrepisos, incluye resane.</t>
  </si>
  <si>
    <t>Este ítem se refiere a los cortes requeridos en muros para regatas. Los escombros resultantes de la actividad estarán a cargo del contratista. Se realizarán con cortes rectos, parejos, utilizando equipo de corte con disco.</t>
  </si>
  <si>
    <t>Montaje o armado de puestos de trabajo, incluye trasiego interno.</t>
  </si>
  <si>
    <t>Este ítem se refiere al montaje de los puestos de trabajo que se reutilizaran en los espacios a intervenir. Incluye el montaje de paneles divisorios, herrajes, elementos de soporte e instalación de puntos eléctricos y datos. El trasiego interno va por cuenta del contratista y bajo las instrucciones del contratante para su disposición.</t>
  </si>
  <si>
    <t>CAPITULO 2 BASES PISOS Y ACABADOS</t>
  </si>
  <si>
    <t>Alistado de piso en mortero 1:3 afinado e=4cm.</t>
  </si>
  <si>
    <t>Este ítem se refiere a la aplicación de mortero para la nivelación y preparación de superficies irregulares y bruscas de losas estructurales o placas de contra piso, con mortero e=4cm mezclados en proporción de una parte de cemento portland por 3 partes de arena lavada o semilavada de pozo o de cantera, el material extendido y afinado, deberá ofrecer una superficie nivelada, homogénea y sin resaltos que permita recibir la instalación de acabados de pisos tales como tablones de gres, tabletas cerámicas o porcelánicas, maderas naturales o contrachapadas, laminadas, PVC, spc o alfombras entre otros.</t>
  </si>
  <si>
    <t>Alistado de piso en mortero impermeabilizado 1:3 afinado e=4cm.</t>
  </si>
  <si>
    <t>Este ítem se refiere a la aplicación de mortero para la nivelación y preparación de superficies irregulares y bruscas de losas estructurales o placas de contra piso, con mortero e=4cm para recibir acabados de pisos tales como paquetón de madera, listón, tabletas cerámicas, tabletas vibro prensadas de granito, alfombras y vinisol.</t>
  </si>
  <si>
    <t>Suministro e instalación de enchapes cerámicos para pisos y/o muros.</t>
  </si>
  <si>
    <t>Este ítem se refiere a la instalación del revestimiento cerámico sobre el piso o pared previamente realistado y afinado a nivel, la instalación de esta cerámica permite la terminación del piso o pared obteniendo un excelente acabado con baldosas puestas según la forma que la interventoría requiera teniendo en cuenta la dilatación con la que serán insta ladas las baldosa.
Se debe verificar que el piso o pared donde se va a instalar el revestimiento cerámico este nivelado, sin protuberancias y aseado, de no ser así limpiarlo y verificar lotes de fabricación de cerámica para garantizar texturas y colores uniformes, según el área y la forma como se instalará la cerámica, se define los despieces y orden de colocación de las baldosas, dejando las piezas cortadas (si se requieren) en el lugar menos visible. Preparar la pega es decir remojar el pegante cerámico con agua suficiente e indicada por el fabricante del material. Alinear las hiladas de baldosa con hilos transversales en el caso del piso. Extender la pega sobre la baldosa con llana metálica dentada para que forme ranuras horizontales y esta se adhiera mejor al piso y a la pared, esta pega debe tener un grosor mínimo de 5 mm. Colocar sobre el piso y la pared la baldosa dando golpes suaves sobre ella con el martillo de caucho, para que esta se adhiera mejor a la superficie. (Colocar las hiladas de baldosa transversales sucesivas, dejando un piso uniforme y continuo). Se debe tener cuidado con las juntas, estas deben estar hiladas y con igual espesor. Las juntas del enchape del muro deben coincidir con las juntas de la cerámica del piso. Una vez fraguado la pega se procede al sellado o emboquillado de las juntas con una lechada de boquilla con color según la baldosa, utilizando para ello un elemento no metálico para evitar ralladuras. (Con una espátula de caucho y boquilla se rellenan las juntas). Posteriormente se procederá a efectuar una primera limpieza en seco con esponja o tela para retirar sobrantes del material de emboquillado. Transcurridas 24 horas, la superficie enchapada se lavará con agua, retirándose todo sobrante de mezcla o pegante, debiéndose mantener protegida y limpia. En los remates, intersecciones de muros (filos) que indique la interventoría, se utilizarán esquineras de aluminio. Los extremos cortados de las piezas deberán pulirse.</t>
  </si>
  <si>
    <t>Suministro e instalación de Guarda escoba en cerámica.</t>
  </si>
  <si>
    <t>Este ítem se refiere a la instalación del guarda escobas en cerámica, la instalación permite la terminación del piso obteniendo un excelente acabado según la forma que el contratante lo requiera teniendo en cuenta instalación de wines metálicos o plásticos, de acuerdo con las descripciones indicadas por el contratante contratante y/o interventoría</t>
  </si>
  <si>
    <t>Suministro e instalación de piso vinílico SPC, incluye renivelación sobre piso existente.</t>
  </si>
  <si>
    <t>Este ítem se refiere a la instalación de piso vinílico tipo SPC, texturas tipo madera o similares, sobre el piso previamente alistado y afinado a nivel, labor esta incluida y que se debe realizar con morteros listos o masillas acrílicas, dependiendo del estado y material existente sobre la superficie donde se vaya a instalar el piso, y previo tratamiento de limpieza que permita las mejores condiciones de adherencia del material nivelante que garantice la estabilidad de capas delgadas, es decir entre 1mm y 4 mm de espesor y luego del debido tiempo de secado se procederá a la instalación que permita la terminación homogénea y nivelada del piso, según la forma que el contratante lo requiera teniendo en cuenta instalación de pirlanes de remate, de acuerdo con las descripciones indicadas por el contratante contratante y/o interventoría.
Se debe verificar lotes de fabricación de material para garantizar texturas y colores uniformes. Se debe verificar niveles y pendientes del piso, según el área y la forma como se instalará el insumo, se define los despieces y orden de colocación de los listones de PVC, dejando las piezas cortadas (si se requieren) en el lugar menos visible.                                                                                   Dejar sobre una superficie plana y seca el lote de PVC seis horas antes de su instalación, posteriormente se procederá a efectuar una primera limpieza en seco con esponja o tela para retirar material o polvo evitando los rayones.</t>
  </si>
  <si>
    <t>Suministro e instalación de guarda escoba en madera.</t>
  </si>
  <si>
    <t>Este ítem se refiere a la instalación del guarda escobas en MDF tipo Madera, la instalación permite la terminación del piso obteniendo un excelente según la forma que el contratante lo requiera teniendo en cuenta instalación de pirlanes, de acuerdo con las descripciones indicadas por el contratante contratante.</t>
  </si>
  <si>
    <t>Suministro e instalación de tablón de gres liso o rústico desde 11x11 hasta 33x 33 zonas exteriores e interiores.</t>
  </si>
  <si>
    <t>Este ítem se refiere a la instalación de piso tipo tablón de gres sobre el piso que se debe verificar que el piso o pared donde se va a instalar el revestimiento de gres este nivelado, sin protuberancias y aseado, de no ser así limpiarlo y verificar lotes de fabricación de cerámica para garantizar texturas y colores uniformes, según el área y la forma como se instalará la cerámica, se define los despieces y orden de colocación de los tablones, dejando las piezas cortadas (si se requieren) en el lugar menos visible, preparar la pega es decir remojar el mortero 1:3 con agua suficiente e indicada por el fabricante del material.                                                                                                         Alinear las hiladas de baldosa con hilos transversales en el caso del piso. Extender la pega sobre la baldosa con llana metálica dentada para que forme ranuras horizontales y esta se adhiera mejor al piso y a la pared, esta pega debe tener un grosor mínimo de 5 mm. Colocar sobre el piso y la pared la baldosa dando golpes suaves sobre ella con el martillo de caucho, para que esta se adhiera mejor a la superficie. (Colocar las hiladas de baldosa transversales sucesivas, dejando un piso uniforme y continuo). Se debe tener cuidado con las juntas, estas deben estar hiladas y con igual espesor. Las juntas del enchape del muro deben coincidir con las juntas del tablón de piso. Una vez fraguado la pega se procede al sellado o emboquillado de las juntas con una lechada de boquilla con color según la baldosa, utilizando para ello un elemento no metálico para evitar ralladuras. (Con una espátula de caucho y boquilla se rellenan las juntas). Posteriormente se procederá a efectuar una primera limpieza en seco con esponja o tela para retirar sobrantes del material de emboquillado. Transcurridas 24 horas, la superficie enchapada se lavará con agua, retirándose todo sobrante de mezcla o pegante, debiéndose mantener protegida y limpia. En los remates, intersecciones de muros (filos) que indique la interventoría, se utilizarán esquineras de aluminio. Los extremos cortados de las piezas deberán pulirse.</t>
  </si>
  <si>
    <t>Construcción de rampa en concreto incluye demolición, relleno, placa de concreto y refuerzo, terminada en cemento escobillado.</t>
  </si>
  <si>
    <t>Este ítem se refiere a la construcción de un elemento de piso inclinado para la circulación peatonal que conecta espacios dispuestos a dos diferentes niveles conservando la pendiente, ancho, textura adecuadas para la circulación segura para todas las personas, incluidos usuarios en condiciones de discapacidad o movilidad reducida y entre tanto se contemplan las actividades necesarias:                                Demoliciones de pisos o placas, rellenos en recebo compactado, placa en concreto de 3000 p.s.i, en espesor de 10 cm, terminada en textura escobillada, rematados filos y dilataciones, actividades estas que serán ejecutadas según especificaciones tecnicas de este anexo. pero el valor de este item sera el producto de la sumatoria de los costos de las diversas actividades y su prorrateo por m2 de esta actividad. Acorde a los planos presentados por el contratante para cada caso especifico, el presente item se trata de la</t>
  </si>
  <si>
    <t>Suministro e instalación de piso en gravilla lavada.</t>
  </si>
  <si>
    <t>Este ítem se refiere a la instalación de un mortero con alto contenido de gravilla fina (1/16") en el color que defina el contratante, sobre superfiies de concreto o mamposteria y que antes de terminar su fraguado total sea afinada y lavada con agua, retirando los excesos de cemento y dejando expuesta la gravilla limpia, la instalación de este material permite la terminación de superficies obteniendo un excelente acabado antidelslizante cpn una apriencia homogenea.</t>
  </si>
  <si>
    <t>Suministro e instalación de cinta autoadhesiva antideslizante.</t>
  </si>
  <si>
    <t>Este ítem se refiere a la instalación de la cinta antideslizante sobre una superficie que debe estar limpia, libre de cualquier componente o material que dificulte la adherencia, tal es el caso de productos como aceites, ceras, grasas en general, restos de silicona y carburantes.
Para superficies de madera se necesitará que estén muy pulidas o de textura fina, además de estar libre del todo de particulas de polvo propias de la madera.
Las superficies metálicas deberán estar exentas de óxido y restos de pinturas que originen películas intermedias que impidan la completa adherencia. En otras superficies como piedras, cerámica y cemento, deben evitarse principalmente suciedades y partículas de polvo
En el caso de las baldosas de cerámicas, no aplicar sobre las juntas, pues ello posibilitará el que por fricción y presión con la parte que no queda completamente adherida (circunstancia no apreciable a la visión del ojo humano), acabe fracturando la cinta y perdiendo sus propiedades adhesivas.
Se recomienda usar el borde y utilizar “sellador de bordes”, que ayudará a la fijación de los extremos y laterales de la cinta evitando de esta manera el desprendimiento de bordes.
Se recomienda hacer una prueba con una pequeña muestra de cinta para eliminar cualquier tipo de duda.</t>
  </si>
  <si>
    <t>Suministro e instalación de cinta autoadhesiva antideslizante fotoluminiscente.</t>
  </si>
  <si>
    <t>Lineas de demarcación en pintura tipo trafico pesado para pisos ancho 0,10 m.</t>
  </si>
  <si>
    <t>Este ítem se refiere a la demarcación con pintura en zonas de tráfico pesado, se debe usar pinturas de tráfico de alta resistencia, como las acrílicas o termoplásticas y en caso necesario con microesferas de vidrio para mayor reflectividad nocturna, por lo que estas pinturas deben ser duraderas, resistentes a la abrasión, a la intemperie y a la humedad. 
La superficie a pintar debe estar limpia, seca y libre de grasa y polvo. En el caso de concreto, puede ser necesario neutralizar la superficie. Se pueden aplicar con brochas, rodillos, o máquinas.</t>
  </si>
  <si>
    <t>CAPITULO 3 MAMPOSTERIA REFUERZOS, PAÑETES, MUROS SECOS Y PINTURA</t>
  </si>
  <si>
    <t>Suministro e instalación de concreto de 3000 PSI, incluye encofrados.</t>
  </si>
  <si>
    <t>m3</t>
  </si>
  <si>
    <t>Este ítem se refiere a la preparación, suministro e instalación del concreto de esta especificación para lo cual estará constituido por una mezcla docificada en proporciones de cemento Portland, agua, agregados fino y grueso, y aditivos en algunos casos.                                                                                                   El diseño de las mezclas de concreto se basará en la relación agua-cemento necesaria para obtener una mezcla plástica y manejable según las condiciones específicas de colocación de tal manera que se logre un concreto de durabilidad, impermeabilidad y resistencia de 210 Kg/cm2 o 3000 psi, que esté de acuerdo con los requisitos que se exigen para las diversas estructuras, según los planos.                                                                              Cemento Portland. El diseño de las estructuras y estas especificaciones fueron ejecutadas para el uso de cemento Portland que se ajuste a las especificaciones C-150 tipo 1 de la ASTM y las normas ICONTEC 30, 33, 117, 121, 107, 108, 110, 184, 225, 297, 321. Si se utilizare otro tipo de cemento será necesario efectuar los cambios correspondientes, siempre que dicho tipo sea aceptado por el Interventor. Sólo se aceptará cemento de calidad y características uniformes y en caso de que se le transporte en sacos, éstos serán lo suficientemente herméticos y fuertes para que el cemento no sufra alteraciones durante el transporte, manejo y almacenamiento. El cemento utilizado en la obra corresponderá al que sirvió de base para el diseño de la mezcla.                                                                                                       Los agregados finos y gruesos para fabricación de concreto cumplirán con las especificaciones de la designación C-33 de la ASTM y las normas ICONTEC 77, 78, 92, 93, 98, 126, 127, 129, 130, 174, 177, 589. El agregado fino que se utilice para la fabricación del concreto cumplirá con las siguientes condiciones: Módulo de finura entre 2.3 y 3.1, Pasa tamiz 200, no mayor del 3% para hormigón sujeto a desgaste y no mayor del 5% para cualquier otro caso, deberá estar libre de raíces, micas, limos o cualquier otro material que pueda afectar la resistencia del concreto.</t>
  </si>
  <si>
    <t>Suministro figurada y amarre de acero 60000 PSI.</t>
  </si>
  <si>
    <t>kg</t>
  </si>
  <si>
    <t>Este ítem se refiere a la varillas corrugadas que se emplearán para refuerzo de concreto, deberán ser de acero grado 60 y deberán cumplir con los requisitos establecidos en la Norma ICONTEC 2289 o su equivalente ASTM A706.                                                                                                                           Malla Electro-soldada para refuerzo de concreto deberá cumplir con los requisitos establecidos en las normas ASTM A82 y A185.  laminados en caliente y estirados en frío, con una resistencia garantizada a la rotura en ensayo de tracción de 5.250 kg/cm²; el espaciamiento entre varillas deberá ser de 15 cm y el diámetro el especificado en los planos de construcción.</t>
  </si>
  <si>
    <t>Muro en bloque #5 e=12 cm. con mortero de pega 1:3.</t>
  </si>
  <si>
    <t>Este ítem se refiere a la ejecución de muros interiores y exteriores especificados como bloque No. 5, en planos arquitectónicos. Los bloques serán de arcilla bien cocida, libre de grietas y roturas, diseñados con perforaciones horizontales, deben presentar una estructura uniforme, densa y de grano fino, libre de acumulaciones, sa las solubles o cualquier otro defecto que pueda afectar su resistencia, durabilidad, apariencia o posibilidad de uso. 
El mortero de pega se prepara en proporción de una parte de cemento por 3 partes de arena. La arena será de procedencia conocida, limpia, es decir, no deberá contener más de un 1% al peso de impurezas orgánicas y arcillas. la granulometría deberá ser tal que del 95 al 100% pase el cedazo No 8 y no más del 25 %, deberá ser retenida entre el cedazo No 50 y el No 100.
Las paredes se levantarán a plomo y de los espesores que enseñen los planos. Los ladrillos deben ser saturados con agua antes de ser colocados. El contratista pegará la primera hilada perfectamente nivelada y a escuadra con los demás muros y la someterá a la aprobación de la supervisión, quién autorizará la continuación del muro u ordenará las correcciones del caso. Las juntas de los muros que van a recibir repello o enchapados deben terminarse a plomo junto con el ladrillo. En todos los empates entre cualquier adecuación de mampostería y la estructura de concreto, deben emplearse anclajes de varillas de 1/4" de 40 cms de largo libre, que penetren en la columna por lo menos 20 cms. Dichos anclajes se colocarán en las juntas horizontales, cada cincuenta (50) cms verticalmente.</t>
  </si>
  <si>
    <t>Muro ladrillo estructural e=0.12 cm, debe incluir acero de refuerzo 60,000 PSI con anclaje mecanico al piso.</t>
  </si>
  <si>
    <t>Este ítem se refiere a la ejecución de muros interiores o exteriores especificados como estructurales, en planos arquitectónicos. Los ladrillos que lo componen serán de arcilla bien cocida, libre de grietas, roturas, deben presentar una estructura uniforme, densa y de grano fino, libre de acumulaciones, sa las solubles o cualquier otro defecto que pueda afectar su resistencia, durabilidad, apariencia o posibilidad de uso y deben tener dos perforaciones verticales redondas, que permiten el vaciado de grouting.
Es importante en estos muros su debido de anclaje a la viga o placa de cimentación, la cual debe asegurarse con el anclaje de barras de acero de 1/2" astm 60000, medidente perforación y anclaje epoxico en el caso de concretos que ya hayan obtenido su resistencia final o insta ladas con ganchos antes de fundirse el elemento, estos anclajes deben estar distanciados a cada 3 ladrillos, es decir una distancia promedio a ejes de perforaciones de 50 cm y en una altura minima de 1,00 mt que permitan hacer el traslape del refuerzo en acero.                                                                                                                           El mortero de pega se prepara en proporción de una parte de cemento por 3 partes de arena. La arena será de procedencia conocida, limpia, es decir, no deberá contener más de un 1% al peso de impurezas orgánicas y arcillas. La granulometría deberá ser tal que del 95 al 100% pase el cedazo No 8 y no más del 25 %, deberá ser retenida entre el cedazo No 50 y el No 100. Tanto el cemento como el agua deberán llenar los requisitos establecidos en estas especificaciones. 
El grout es un concreto fluido con agregado fino o sin agregado, es_x0002_pecialmente diseñado para ser utilizado como relleno de celdas en mampostería estructural.  Para la aplicación de grout para llenado de muros, en este caso se hara para el 25% de las perforaciones verticaels es decir 1 de cada 4, donde haya varillas de refuerzo y se deben tener en cuenta las siguientes especificaciones técnicas:
Ángulo de la caja de carga: Debe ser de 45° para darle cabeza de llenado al grout.
Mezcla mecánica: Se recomienda realizar la mezcla de forma mecánica con equipo de bajas revoluciones para evitar segregación y bajas resistencias.
Fluidez: La mezcla debe tener buena fluidez para facilitar la colocación y asegurar un llenado completo libre de retracciones: El grout debe ser libre de retracciones bajo placas o en las perforaciones.
Exudación y expansión controladas: Esto asegura la adherencia y el traspaso de cargas.
Baja inclusión de aire: Se debe evitar la inclusión de aire en la mezcla Las paredes se levantarán a plomo y de los espesores que enseñen los planos.                                      Los ladrillos deben ser saturados con agua antes de ser colocados.El contratista pegará la primera hilada perfectamente nivelada y a escuadra con los demás muros y la someterá a la aprobación de la supervisión, quién autorizará la continuación del muro u ordenará las correcciones del caso. Las juntas de los muros que van a recibir repello o enchapados deben terminarse a plomo junto con el ladrillo.</t>
  </si>
  <si>
    <t>Pañete 1:4 liso debe incluir filos y dilataciones.</t>
  </si>
  <si>
    <t xml:space="preserve">Este ítem se refiere al recubrimiento de muros con capas de mortero 1:4 definiendo las superficies de los mismos, para ser acabadas con estuco, pintura o enchapes de cerámica de acuerdo a lo seña lado en los planos arquitectónicos, incluye filos y dilataciones. 
Previamente a la ejecución de los pañetes se debe dejar el muro libre de grasa, o residuos del mortero de pega y humedecerse para recibir el pañete. Posteriormente se realizará la nivelación y plomada de muros a pañetar para proceder a ejecutar guías maestras verticales a una distancia máxima de dos metros, con el fin de obtener pañetes perfectamente hilados, plomados y reglados. 
Preparar el pañete en proporciones indicadas – Mortero 1:4 de cemento y arena de Peña. 
Obteniendo el fraguado inicial de las guías maestras, el mortero se aplicará fuertemente contra el muro con un palustre y se esparcirá con una regla de madera o aluminio que se apoyará contra las guías maestras. Una vez iniciado el fraguado se deberán llenar las hendiduras o porosidades que resultaren hasta lograr una superficie completamente lisa y uniforme. 
Los pañetes deben rematarse contra el piso, cielorraso y ángulos con otros muros y dejar las aristas de columnas, ventanas, muros machones y demás filos, ligeramente redondeados. 
Todos los pañetes se medirán por metro cuadrado incluyendo filos y dilataciones y descontando vanos de puertas y ventanas. </t>
  </si>
  <si>
    <t>Pañete 1:3 impermeabilizado debe incluir filos y dilataciones.</t>
  </si>
  <si>
    <t>Este ítem se refiere al recubrimiento de muros con capas de mortero 1:3 impermeabilizado definiendo las superficies de los mismos, para ser acabadas con estucos plástico para exterior, pintura o enchapes de cerámica de acuerdo a lo seña lado en los Planos Arquitectónicos. Incluye filos y dilataciones. 
Previamente a la ejecución de los pañetes se debe dejar el muro libre de grasa, o residuos del mortero de pega y humedecerse para recibir el pañete. Posteriormente se realizará la nivelación y plomada de muros a pañetar para proceder a ejecutar guías maestras verticales a una distancia máxima de dos metros, con el fin de obtener pañetes perfectamente hilados, plomados y reglados. 
Preparar el pañete en proporciones indicadas – Mortero 1:3 de cemento y arena de Peña e Impermeabilizar la mezcla con un Impermeabilizante Integral para mortero (Sika-1, Masterseal 501, Toxement 1A, Omicron, Toxement Polvo) o equivalentes siguiendo las especificaciones del fabricante. 
Obteniendo el fraguado inicial de las guías maestras, el mortero se aplicará fuertemente contra el muro con un palustre y se esparcirá con una regla de madera o aluminio que se apoyará contra las guías maestras. Una vez iniciado el fraguado se deberán llenar las hendiduras o porosidades que resultaren hasta lograr una superficie completamente lisa y uniforme. 
Los pañetes deben rematarse contra el piso, cielorraso y ángulos con otros muros y dejar las aristas de columnas, ventanas, muros machones y demás filos, ligeramente redondeados. 
Todos los pañetes se medirán por metro cuadrado incluyendo filos y dilataciones y descontando vanos de puertas y ventanas.</t>
  </si>
  <si>
    <t>Estuco y pintura vinilo tipo 1 sobre pañete tres manos,  debe incluir filos y dilataciones.</t>
  </si>
  <si>
    <t>Este ítem se refiere al recubrimiento sobre muros en mamposteria y previamente pañetados y luego que hayan obtenido el debido secado se aplicaran capas de estuco plastico en diferentes direcciones con el fin de regularizar la superficie y sellar la porosidad de las superficies. y luego de dejar secar cada capa se destroncara manualmente las irregularidades y lineas y se porcedera a lijar manualmente hasta obtener una superficie homojenea lisa y suave que permita dar acabado fnal a llos muros. El acabado final se da mediante la aplicación de pintura en vinilo tipo 1 a dos manos con rodillo de felpa procurando que no queden grumos en la pared y retirando los elementos extraños que se puedan adherir a la pared, de tal forma que la superficie terminada quede completamente lisa y de un color uniforme. Su cuantificación se realizará por metro cuadrado incluyendo filos y dilataciones, se descontarán vanos de ventanas y puertas.</t>
  </si>
  <si>
    <t>Muro stell framing estructura metálica base 9 cal 26, a dos caras en fibrocemento de 8 mm, incluye cantos filos y dilataciones.</t>
  </si>
  <si>
    <t>Este ítem se refiere al armado de muros a doble cara terminados de acuerdo a las dimesiones solicitadas en planos y acabados en vinilo tipo 1 o equivalente a 3 manos , con ancho final 0,105 m.
ESTRUCTURA: Compuesta por canales tipo C dispuestos horizontalmente, y parales tipo U dispuestos verticalmente en acero galvanizados calibre 26, 3.5" de ancho atornilladas entre si y fijadas en modo debido al pisos y muros, cada paral metálico tendrá perforaciones para la colocación adecuada de insta laciones eléctricas, dichas perforaciones deben permitir el paso de ducterias y la distancia maxima entre parales sera de 0,407 mt a ejes, conservando la debida alineación plomado y nivel dentro de los espacios intervenidos 
SISTEMAS DE FIJACIÓN: Se utilizarán los siguientes elementos: 
Tornillo Framer: Este tornillo tiene una longitud de 1.1. cm. (7/16”) es el adecuado para unir perfil con perfil para formar estructuras de muros divisorios y dinteles. 
Tornillo Largo: Este tornillo tiene una longitud de 6*1” y se utilizara para fijar el panel de revestimiento a los perfiles de acero galvanizado, de muros divisorios y dinteles. 
Clavos o Chazos: Estos se utilizarán para fijar la canal superior e inferior de los muros, garantizando con esto la estabilidad de la estructura. 
LAMINA FIBROCEMENTO e=8mm: La estructura metalica sera recubierta en lámina de fibrocemento, presentara una superficie lisa, apta para recibir todo tipo de acabado, con una superficie plana en su parte posterior. El principal elemento que forma el cuerpo del panel es fibreocemento, 1,22X2,44 mt y espesor 8mm.
Para aumentar la resistencia al impacto y la flexión, el panel de fibrocemente deberá contener fibra celulosa y/o fibra de vidrio en su cuerpo, cumpliendo con todas las normas internacionales (ASTM C36). 
CINTA DE SELLE: Cinta de malla o papel de 90 2" de ancho, este producto se utilizará en conjunto con la pasta siendo este elemento el que impide al momento de hacer el tratamiento de la junta, que en el futuro se llegue a fisura la junta. Dándole uniformidad a la superficie en los dos tableros que forman la junta. 
ESTUCO: Estuco plástico listo para usar, máxima blancura, alto rendimiento, lavable, óptimo para interior y exterior. Se usará para asentar la cinta, hacer el acabado de las capas, recubrir esquineros, rebordes y fijadores. 
PINTURA VINÍLICA TIPO 1: Se utilizará como base del acabado de muros en dry wall, a tres manos quedando listo el panel con el acabado final.</t>
  </si>
  <si>
    <t>Muro stell framing estructura metálica base 9 cal 26, a dos caras en drywall de 1/2", incluye cantos filos y dilataciones.</t>
  </si>
  <si>
    <t>Este ítem se refiere al armado de muros doble cara terminados de acuerdo a las dimesiones solicitadas en planos y acabados en vinilo tipo 1 a 3 manos o equivalente, con ancho final 0,115 m.
ESTRUCTURA: Compuesta por canales tipo C dispuestos horizontalmente, y parales tipo U dispuestos verticalmente en acero galvanizados calibre 26, 3.5" de ancho atornilladas entre si y fijadas en modo debido al pisos y muros, cada paral metálico tendrá perforaciones para la colocación adecuada de insta laciones eléctricas, dichas perforaciones deben permitir el paso de ducterias y la distancia maxima entre parales sera de 0,407 mt a ejes. conservando la debida alineación plomado y nivel dentro de los espacios intervenidos 
SISTEMAS DE FIJACIÓN: Se utilizarán los siguientes elementos: 
Tornillo Framer: Este tornillo tiene una longitud de 1.1. cm. (7/16”) es el adecuado para unir perfil con perfil para formar estructuras de muros divisorios y dinteles. 
Tornillo Largo: Este tornillo tiene una longitud de 6*1” y se utilizara para fijar el panel de revestimiento a los perfiles de acero galvanizado, de muros divisorios y dinteles. 
Clavos o Chazos: Estos se utilizarán para fijar la canal superior e inferior de los muros, garantizando con esto la estabilidad de la estructura. 
LAMINA DE YESO ST 1/2": La estructura metalica sera recubierta en lámina de yeso carton, presentara una superficie lisa y clara, apta para recibir todo tipo de acabado, con una superficie plana en su parte posterior. El principal elemento que forma el cuerpo del panel es el yeso ST 1/2", 1,22X2,44 mt y espesor 12,7 mm. cumpliendo con todas las normas internacionales (ASTM C36). 
CINTA DE SELLE: Cinta de malla o papel de 90 2" de ancho, este producto se utilizará en conjunto con la pasta siendo este elemento el que impide al momento de hacer el tratamiento de la junta, que en el futuro se llegue a fisura la junta. Dándole uniformidad a la superficie en los dos tableros que forman la junta. 
ESTUCO: Estuco plástico listo para usar, máxima blancura, alto rendimiento, lavable, óptimo para interior y exterior. Se usará para asentar la cinta, hacer el acabado de las capas, recubrir esquineros, rebordes y fijadores. 
PINTURA VINÍLICA TIPO 1: Se utilizará como base del acabado de muros en dry wall, a tres manos quedando listo el panel con el acabado final.</t>
  </si>
  <si>
    <t>Muro stell framing estructura metálica base 6 cal 26, a dos caras en drywall de 1/2", incluye cantos filos y dilataciones.</t>
  </si>
  <si>
    <t>Este ítem se refiere al armado de muros doble cara terminados de acuerdo a las dimesiones solicitadas en planos y acabados en vinilo tipo 1 a 3 manos o equivalente, con ancho final 0,90 m.
ESTRUCTURA: Compuesta por canales tipo C dispuestos horizontalmente, y parales tipo U dispuestos verticalmente en acero galvanizados calibre 26, 2.5" de ancho atornilladas entre si y fijadas en modo debido al pisos y muros, cada paral metálico tendrá perforaciones para la colocación adecuada de insta laciones eléctricas, dichas perforaciones deben permitir el paso de ducterias y la distancia maxima entre parales sera de 0,407 mt a ejes.conservando la debida alineación plomado y nivel dentro de los espacios intervenidos 
SISTEMAS DE FIJACIÓN: Se utilizarán los siguientes elementos: 
Tornillo Framer: Este tornillo tiene una longitud de 1.1. cm. (7/16”) es el adecuado para unir perfil con perfil para formar estructuras de muros divisorios y dinteles. 
Tornillo Largo: Este tornillo tiene una longitud de 6*1” y se utilizara para fijar el panel de revestimiento a los perfiles de acero galvanizado, de muros divisorios y dinteles. 
Clavos o Chazos: Estos se utilizarán para fijar la canal superior e inferior de los muros, garantizando con esto la estabilidad de la estructura. 
LAMINA DE YESO ST e=1/2": La estructura metalica sera recubierta en lámina de yeso carton, presentara una superficie lisa y clara, apta para recibir todo tipo de acabado, con una superficie plana en su parte posterior. El principal elemento que forma el cuerpo del panel es el yeso ST 1/2", 1,22X2,44 mt y espesor 12,7 mm, cumpliendo con todas las normas internacionales (ASTM C36). 
CINTA DE SELLE: Cinta de malla o papel de 90 2" de ancho, este producto se utilizará en conjunto con la pasta siendo este elemento el que impide al momento de hacer el tratamiento de la junta, que en el futuro se llegue a fisura la junta. Dándole uniformidad a la superficie en los dos tableros que forman la junta. 
ESTUCO: Estuco plástico listo para usar, máxima blancura, alto rendimiento, lavable, óptimo para interior y exterior. Se usará para asentar la cinta, hacer el acabado de las capas, recubrir esquineros, rebordes y fijadores. 
PINTURA VINÍLICA TIPO 1: Se utilizará como base del acabado de muros en dry wall, a tres manos quedando listo el panel con el acabado final.</t>
  </si>
  <si>
    <t>Suministro e instalación de aislamiento acústico para muros en stell framing b6 en poliestireno expandido d:15kg/m3 y espesor 0,06 m.</t>
  </si>
  <si>
    <t>Este ítem se refiere a la actividad de suministro e instalación de aislamiento acustico compuesto por una lamina de poliestireno expandido densidad 15 kg/m3 y en espesor de 6 cm en las dimensiones que permita incorporarse dentro de la estructura de acero que conforma los muros stell framing base 6 cal 26, a dos caras en drywall de 1/2", actividad que se realizara inmediatamente antes de la instalación de las tapas de acabado en drywall de 1/2" a fin de conseguir el debido aislamiento termico y acustico propio del material.</t>
  </si>
  <si>
    <t>Estampillada laminas de drywall sobre muros en mamposteria, masillado y pintado en vinilo tipo 2 a 3 manos.</t>
  </si>
  <si>
    <t xml:space="preserve">Este ítem se refiere a la labor de adherir mediante masilla o compuesto desarrollados para el tratamiento de juntas en placas de yeso, con el fin de cubrir muros en mamposteria, con o sin pañete, sin necesidad de repellar y dar otro tipo de tratamientos sobre los muros, esta actividad debe grantizar el optimo acabado de de los muros tratados, asícomo el optimo plomado y alineación de los muros.                                                          LAMINA DE YESO ST e=1/2": La lámina de yeso carton, presentara una superficie lisa y clara, apta para recibir todo tipo de acabado, con una superficie plana en su parte posterior. El principal elemento que forma el cuerpo del panel es el yeso ST 1/2", 1,22X2,44 mt y espesor 12,7 mm, cumpliendo con todas las normas internacionales (ASTM C36).
CINTA DE SELLE: Cinta de malla o papel de 90 2" de ancho, este producto se utilizará en conjunto con la pasta siendo este elemento el que impide al momento de hacer el tratamiento de la junta, que en el futuro se llegue a fisura la junta. Dándole uniformidad a la superficie en los dos tableros que forman la junta. 
ESTUCO: Estuco plástico listo para usar, máxima blancura, alto rendimiento, lavable, óptimo para interior y exterior. Se usará para asentar la cinta, hacer el acabado de las capas, recubrir esquineros, rebordes y fijadores. 
PINTURA VINÍLICA TIPO 1: Se utilizará como base del acabado de muros en dry wall, a tres manos quedando listo el panel con el acabado final. </t>
  </si>
  <si>
    <t>Resanes sobre muros interiores de mamposteria, drywall o fibrocemento y aplicación de pintura en vinilo tipo 1 a 2 manos.</t>
  </si>
  <si>
    <t>Este ítem se refiere a la aplicación de pintura en vinilo tipo 1 a dos manos sobre superficies de muros cuyas caras exteriores esten compuestas por drywall o fibrocemento como acabado previamente ejecutando los resanes sobre las superficies irregulares, perforadas, rayadaas, o descascaradas, con yeso y/o masilla adecuada para cada base, lijando y reconstruyendo filos y/o dilataciones. Para este ítem se utilizará pintura vinilo tipo 1 de primera calidad o similar y su aplicación se realizará con rodillo de felpa procurando que no queden grumos en la pared y retirando los elementos extraños que se puedan adherir a la pared, de tal forma que la superficie terminada quede completamente lisa y de un color uniforme. Su cuantificación se realizará por metro cuadrado incluyendo filos y dilataciones, se descontarán vanos de ventanas y puertas.</t>
  </si>
  <si>
    <t>Resanes sobre muros exteriores de mamposteria o fibrocemento y aplicación de pintura acrilica para exteriores a 2 manos.</t>
  </si>
  <si>
    <t>Este ítem se refiere a la aplicación de pintura en vinilo tipo acrilica para exteriores a dos manos sobre superficies de muros cuyas caras exteriores esten compuestas por  fibrocemento como acabado previamente ejecutando los resanes sobre las superficies irregulares, perforadas, rayadaas, o descascaradas, con masilla acrilica adecuada para cada base, lijando y reconstruyendo filos y/o dilataciones. Para este ítem se utilizará pintura vinilo acrilico certificado para uso exterior de o similar y su aplicación se realizará con rodillo de felpa procurando que no queden grumos en la pared y retirando los elementos extraños que se puedan adherir a la pared, de tal forma que la superficie terminada quede completamente lisa y de un color uniforme. Su cuantificación se realizará por metro cuadrado incluyendo filos y dilataciones, se descontarán vanos de ventanas y puertas.</t>
  </si>
  <si>
    <t>Aplicación de pasta acrílica sobre muros interiores en cerámica, mas estuco plastico y acabado en vinilo tipo 1 a 2 manos.</t>
  </si>
  <si>
    <t>Este ítem se refiere al recubrimiento sobre muros enchapados en ceramica que se requieren con apariencia de estuco, para tal fin se aplicara mediante llana metalica una base de pasta acrilica o similar en diferentes direcciones con el fin de regularizar la superficie, sellar las juntas de las tabletas y porosidad de los muros donde luego de dejar secar cada capa se aplicaran dos capas de estuco plastico en diferentes direcciones con el fin de regularizar la superficie y sellar la porosidad de las superficies. y luego de dejar secar cada capa se destroncara manualmente las irregularidades y lineas y se porcedera a lijar manualmente hasta obtener una superficie homojenea lisa y suave que permita dar acabado fnal a llos muros, mediante la aplicación de pintura en vinilo tipo 1 a dos manos con rodillo de felpa procurando que no queden grumos en la pared y retirando los elementos extraños que se puedan adherir a la pared, de tal forma que la superficie terminada quede completamente lisa y de un color uniforme. Su cuantificación se realizará por metro cuadrado incluyendo filos y dilataciones, se descontarán vanos de ventanas y puertas.</t>
  </si>
  <si>
    <t>Impermeabilización fachada en hidrófugo o similar.</t>
  </si>
  <si>
    <t>Este ítem se refiere a la aplicación de productos diseñados para repeler el agua sobre muros que no tengan ningun tipo de acabado superficial como pañetes o enchapes y que provean propiedades hidrofugas o hidrorepelentes a los elementos de mamposteria y pega, ademas que despues de su aplicación no cambien la apariencia de estos, por diferencia en su color, tonalidad o brillo de estos, pero si evite el paso de agua a traves del muro; Previo a la aplicación del producto sobre la superficie se debe retirar los excesos de cemento, sales, pinturas y polvo, de manera que al momento de la aplicación del producto se garantice la penetración del prodducto. Asi mismo la actividad debe incluir la adecuada protección de marcos, puertas, ventans, vidrios, cubieretyas y pisos.</t>
  </si>
  <si>
    <t>CAPITULO 4 CUBIERTAS Y CIELORASOS</t>
  </si>
  <si>
    <t>Desmonte o reinstalación de teja de fibrocemento, traslucida, acero pintado o similar, por cambio, reparación o refuerzo de estructura.</t>
  </si>
  <si>
    <t>Este ítem se refiere al retiro de tejas en cualquier tipo de material que deban ser nuervamente insta ladas y no necesariamente repuestas, situación que se da en los casos que se encuentren mal insta ladas, corridas o se deba reparar la estructura de base interna por daños en sus materiales, como madera en mal estado o perfiles metalicos deformados o corrohidos; La actividad como tal debe contemplar en su estructura de costos la provisión de andamios para acceder a la cubierta, equipos de seguridad para el personal, cobertura provisional como continjencia en caso de prolongarse los trabajos  y toda la logistica necesaria tendiente a solucionar las deficiencias de la cubierta.</t>
  </si>
  <si>
    <t>Desmonte, suministro y reemplazo de teja de fibrocemento o similar.</t>
  </si>
  <si>
    <t>Este ítem se refiere a los caso en que por deterioro, fisura o rotura en tejas de fibrocemento o similares insta ladas como cubierta de los inmuebles a intervenir se requiera el cambio de tejas de fibrocemento o similar se debera realizar el desmonte, retiro, suministro y remplazo de las tejas necesarias para solucionar los problemas derivasdos del daño en la mencionada cubierta, por lo que esta actividad como tal debe contemplar en su estructura de costos la provisión de andamios para acceder a la cubierta, equipos de seguridad para el personal y toda la logistica necesaria tendiente a solucionar las deficiencias de la cubierta.</t>
  </si>
  <si>
    <t>Desmonte, suministro y reemplazo de teja traslucida o tipo arquitectonica.</t>
  </si>
  <si>
    <t>Este ítem se refiere a los caso en que por deterioro, fisura o rotura en tejas traslucidas insta ladas como cubierta de los inmuebles a intervenir se requiera el cambio de tejas de fibrocemento o similar se debera realizar el desmonte, retiro, suministro y remplazo de las tejas necesarias para solucionar los problemas derivasdos del daño en la mencionada cubierta, por lo que esta actividad como tal debe contemplar en su estructura de costos la provisión de andamios para acceder a la cubierta, equipos de seguridad para el personal y toda la logistica necesaria tendiente a solucionar las deficiencias de la cubierta.</t>
  </si>
  <si>
    <t>Desmonte de estructura existente para teja de fibrocemento y remplazo por estructura metalica.</t>
  </si>
  <si>
    <t>Este ítem se refiere a los casos en que luego de haber retirado la cubierta necesaria con el fin de remplazar tejas o elementos de la estructura existente, bien sean estos de madera o metal, pero que presenten estado de deterioro estos seran remplazados total o parcialemente previa autorización de la supervisión del contrato, por elementos metalicos tipo perfil (tubo estructural rectangular 3"x1-1/2" en espesor de 1,5 mm. como minimo) debidamente tratado superficialmente con anticrrosivo y pintura de acabado. Para la mencionada actividad se deberan garantizar la ubicación y dimensionamiento de los apoyos a lo largo de los nuevos perfiles de modo que granticen la capacidad portante de la estructura granticen los esfuerzos de la carga que soportan.</t>
  </si>
  <si>
    <t>Mantenimiento de estructuras de cubiertas en madera, incluye inmunización.</t>
  </si>
  <si>
    <t>Este ítem se refiere a las labores propias de inmunización de los elementos de madera que componen la estructura de cubierta y que a la inspección visual no presenten avanzado detrioro, constituyendo esta actividad en una medida de prevención ante el posble ataqu de vectores biologicos y plagas que pongan en evidente vulnerabilidad estos componentes; Para la aplicación del producto quimico recomendado segun el tipo de material y posibles plagas de la zona a intervenir, se deberan observar todas las medidas de prevensión ambiental y de SGSST, ficha tecnica y hoja de manejo, segun el medio de aplicación empleado y en su estructura de costos la provisión de andamios para acceder a los espacios de cubierta, equipos de seguridad para el personal y toda la logistica necesaria tendiente a solucionar las deficiencias de la labor.</t>
  </si>
  <si>
    <t>Sellado térmico y acústico de juntas en cubiertas, con espuma de poliuretano.</t>
  </si>
  <si>
    <t>Este ítem se refiere a la aplicación de espuma de poliuretano en los espacios que no se encuentran debidamente sellados entre dos o mas elementos en estructuras de cubierta o fachadas, que permitan solucionar la entrada de agua o aire, y en su estructura de costos la provisión de andamios para acceder a los espacios de cubierta, equipos de seguridad para el personal y toda la logistica necesaria tendiente a solucionar las deficiencias de la labor.</t>
  </si>
  <si>
    <t>Mantenimiento y limpieza de canales de cubierta incluido bajantes de agua lluvia.</t>
  </si>
  <si>
    <t>Este ítem se refiere a la actividad de mantenimiento preventivo que Este ítem se refiere al retiro de materiales extraños y sedimentos, vegetación, arena o desechos que se encuentran dentro y alrededor de las canales metalicas, en PVC o concreto que recolectan el agua de las cubiertas.                                  Luego de realizado el retiro de los mencionados elementos de la canal se debe realizar una minuciosa inspección que permita determinar la existencia de fisuras, grietas, dilataciones o demas que sean causales de filtraciones de agua y se debe proceder a sellarlas con cualquiera de los productos indicados para este fin, donde los mateales y mano de obra estan incluidos en la actividad.</t>
  </si>
  <si>
    <t>Sellado de flanche, con espuma de poliuretano, masillas epoxica o similares.</t>
  </si>
  <si>
    <t>Este ítem se refiere a la aplicación de espuma de poliuretano o masilla epoxica o productos similares que permitan loa adherencia entre los flanches metalicos y superficie de muros en cemento o acabados, en los espacios que no se encuentran debidamente sellados entre los dos elementos que sirven de remae a la cubierta, que permitan solucionar la entrada de agua y en su estructura de costos la provisión de andamios para acceder a los espacios de cubierta, equipos de seguridad para el personal y toda la logistica necesaria tendiente a solucionar las deficiencias de la labor y en su estructura de costos la provisión de andamios para acceder a los espacios de cubierta, equipos de seguridad para el personal y toda la logistica necesaria tendiente a solucionar las deficiencias de la labor.</t>
  </si>
  <si>
    <t>Suministro e instalación de flanche en lámina galvanizada cal. 22; ds=30</t>
  </si>
  <si>
    <t>Este ítem se refiere a los casos en que no se hallen instalados los flanches metalicos o elementos de cierre entre cubiertas y muros se debe suministrar e inta lar flanche en lamina galvanizada  cal 22, con un desarrollo de 30cm, por la longitud que sea necesaria y grantizando su adecuada instalación y sellado que permita evitar el ingreso de agua lluvia por las uniones entre la cubierta y muros.</t>
  </si>
  <si>
    <t>Canal PVC amazonas, incluye soportes, tapas y soscos.</t>
  </si>
  <si>
    <t>Este ítem se refiere al suministro e instalación de canales colectoras de aguas lluvias, en PVC, referencia amazonas o similar, incluyendo elementos de soporrte, plasticos o ,metalicos, chazos, tapas y soscos para bajantes, esta actividad como tal debe contemplar en su estructura de costos la provisión de andamios para acceder a la cubierta, equipos de seguridad para el personal y toda la logistica necesaria tendiente a solucionar los sistemas colecEste ítem se refiere al suministro e instalación de canales coplectoras de aguas lluvias.</t>
  </si>
  <si>
    <t>Bajante PVC para canal (amazonas, raingo) incluye soportes y accesorios.</t>
  </si>
  <si>
    <t>Este ítem se refiere al suministro e instalación de bajantes de aguas lluvias, en PVC, o similar, incluyendo elementos de soporrte, plasticos o ,metalicos, chazos, tapas y soscos para bajantes, esta actividad como tal debe contemplar en su estructura de costos la provisión de andamios para acceder a la cubierta, equipos de seguridad para el personal y toda la logistica necesaria tendiente a solucionar los sistemas colectores de aguas lluvias.</t>
  </si>
  <si>
    <t>Cielo raso plano o inclinado en Drywall con estructura de acero galvanizado cal 26, incluye dilatación plastica perimetral.</t>
  </si>
  <si>
    <t>Este ítem se refiere al armado de cieloraso terminado sobre laminas de drywall de acuerdo a las dimesiones solicitadas en planos y acabados en vinilo tipo 2 a 2 manos o equivalente en una superficie plana, horizontal o inclinada 
ESTRUCTURA: Estructura metálica en acero galvanizado, calibre 26 (0.45 mm) y de longitud 8’ foot (2.44m) medida estándar. Angulo perimetral de 25mm x 25mm, perfil en C base 4 o perfil vigueta, perfil omega, material para cuelgas.                                                                                                          LAMINA DE YESO ST 1/2" 1,22X2,11M 12,7 MM: La lámina que se utilizara será en yeso, presentara una superficie lisa y clara, apta para recibir todo tipo de acabado, con una superficie plana. 
SISTEMAS DE FIJACIÓN: Se utilizarán los siguientes elementos: 
Clavo liso acerado Nº 17 x 1” o clavo más fulminante. 
Tornillo cabeza de pan Nº 7x7/16” punta aguda sulfatado para armar la estructura. 
Tornillo cabeza de trompeta Nº 6x1” punta aguda sulfatado para fijar la placa de yeso-cartón a la estructura metálica, a lambre galvanizado Nº 4 para la elaboración de cuelgas.
CINTA DE SELLE: Cinta malla superboard rollo de 90 ml, este producto se utilizará en conjunto con la pasta siendo este elemento el que impide al momento de hacer el tratamiento de la junta, que en el futuro se llegue a fisura la junta. Dándole uniformidad a la superficie en los dos tableros que forman la junta.                                                                                                                        DILATACIÓN PERIMETRAL PVC: por todo el perimetro del cieloraso instalado se debe instalar una dilatación tipo "Z" en PVC, con el fin de que no aparezcan fisuras o dilataciones en la union con los muros.
ESTUCO: Estuco plástico listo para usar, máxima blancura, alto rendimiento, lavable, óptimo para interior y exterior. Se usará para asentar la cinta, hacer el acabado de las capas, recubrir esquineros, rebordes y fijadores. 
PINTURA VINÍLICA TIPO 2: Se utilizará como base del acabado de muros en dry wall, a 2 manos quedando listo el panel con el acabado fina.</t>
  </si>
  <si>
    <t>Cielo raso plano o inclinado en PVC con estructura en acero galvanizado cal 26, incluye bocel de remate perimetral.</t>
  </si>
  <si>
    <t>Este ítem se refiere al armado de cieloraso terminado en laminas de PVC de acuerdo a las dimesiones solicitadas en planos en una superficie plana, horizontal o inclinada 
ESTRUCTURA: Estructura metálica en acero galvanizado, calibre 26 (0.45 mm) y de longitud 8’ foot (2.44m) medida estándar. Angulo perimetral de 25mm x 25mm, perfil en C base 4 o perfil vigueta, perfil omega, material para cuelgas.                                                                                                     CIELORASO EN PVC LAMINAS DE 30 cm: La lámina que se utilizara será en PVC, presentara una superficie lisa y semibrillante.
SISTEMAS DE FIJACIÓN: Se utilizarán los siguientes elementos: 
Clavo liso acerado Nº 17 x 1” o clavo más fulminante. 
Tornillo cabeza de pan Nº 7x7/16” punta aguda sulfatado para armar la estructura. 
Tornillo cabeza de trompeta Nº 6x1” punta aguda sulfatado para fijar la placa de yeso-cartón a la estructura metálica, a lambre galvanizado Nº 4 para la elaboración de cuelgas.
DILATACIÓN PERIMETRAL PVC: por todo el perimetro del cieloraso instalado se debe instalar una dilatación tipo "media caña" en PVC, con el fin de rematar la union iregular contras los muros.</t>
  </si>
  <si>
    <t>Suministro y remplazo de paneles de cieloraso tipo duracustick 0,60x0,60 m.</t>
  </si>
  <si>
    <t>Este ítem se refiere a los espaciós en que se encuentre instalado cielorasos con estrutura metalica y acabados en paneles duracustic, y en ele caso de que estos se encuentren en estado de deterioro se deben reemplazar estospaneles de 60x60 o cortados a la medida que se requiera, La actividad tambien debe contemplar la renivelación de la estrutura en caso de que esta se encuentre igualemente deteriorada sin que esto implie el suministro de perfileria para este sistema de cieloraso pero si el ajuste de los sistemas de colgadura, en esta actividad se deben garantizar el uso de andmios o escaleras adecuadas y permitidas para la actividad.</t>
  </si>
  <si>
    <t>Suministro e instalación de aislamiento térmico sobre cieloraso tipo frescasa de 3".</t>
  </si>
  <si>
    <t>Este ítem se refiere a la actividad en que previo a la instalación del material de acabado de los cielorasos, bien sean en drywall o PVC y los casos que se requiera por evidente necesidad  instalar aislamiento termico tipo frescasa en fibra de vidrio o lana de roca sin folid de aluminio en espesor de 3" garantizando continuidad en los tramos instalados y uniformidad en la colocación del citado material, en esta actividad se deben garantizar el uso de andmios o escaleras adecuadas y permitidas para la actividad.</t>
  </si>
  <si>
    <t>Resanes bajo cielorasos interiores en drywall o fibrocemento y aplicación de pintura en vinilo tipo 2 a 2 manos.</t>
  </si>
  <si>
    <t>Este ítem se refiere a la aplicación de pintura en vinilo tipo 2 a dos manos sobre superficies de muros cuyas caras exteriores esten compuestas por drywall o fibrocemento como acabado previamente ejecutando los resanes sobre las superficies irregulares, perforadas, rayadaas, o descascaradas, con yeso y/o masilla adecuada para cada base, lijando y reconstruyendo filos y/o dilataciones.                   Para este ítem se utilizará pintura vinilo tipo 2 de primera calidad o similar y su aplicación se realizará con rodillo de felpa procurando que no queden grumos en la pared y retirando los elementos extraños que se puedan adherir a la pared, de tal forma que la superficie terminada quede completamente lisa y de un color uniforme. Su cuantificación se realizará por metro cuadrado dilataciones.</t>
  </si>
  <si>
    <t>Apertura, suministro e instlación de tapas de registro para inspección, 0,40x0,40 m, bajo cielorasos de drywall o PVC.</t>
  </si>
  <si>
    <t>Este ítem se refiere a las actividades necesarias para establecer escotillas de acceso para inspección de redes entre cielorasos y cubiertas planas o inclinadas y en su ejecución se debe proceder a hacer el respectivo corte del material de acabado, (Drywall o Pvc) y que permita instalar un marco metalico en perfil "T" de manera invertida y con el mismo tipo de acabado se debe instalar un tapa removible a modo de escotilla que genere la minima afectación en apariencia respecto del acabado del cieloraso, en esta actividad se deben garantizar el uso de andmios o escaleras adecuadas y permitidas para la actividad.</t>
  </si>
  <si>
    <t>Suministro e instalación de manto asfaltico recubierto en alumnio, aplicado en caliente, sobre cubiertas o flanches.</t>
  </si>
  <si>
    <t>Este ítem se refiere a las actividades de impermeabilización de cubiertas planas o sellado de uniones entre tejas y paredes, esta actividad se refiere a la instalación de manto asfaltico en caliente, teniendo en cuenta las adecuadas condiciones de limpieza y previo sellado de fisuras, grietas y desniveles; posterior a esto se debe realizar la labor de imprimación de las superficies con emulsion asfaltica y posterior al periodo de secado recomendado en la ficha tecnica del producto se procedera a la instalación de manto asfaltico con un espesor minimo de 2.5 mm y recubierto con foild de aluminio. La instalación se realizara calentando el material con soplete a gas o combustibles similares, por lo cual se recomieda las medidas de seguridad pertinentes y herramientas adecuadas, igualemente se debe grantizar la junta fundida y sellada entre las franjas del producto instalado y asi mismo en los borde que se unan con otros materilaes como concreto, muros, metal o tejas de fiborcemento. en su estructura de costos la provisión de andamios para acceder a los espacios de cubierta, equipos de seguridad para el personal y toda la logistica necesaria tendiente a solucionar las deficiencias de la labor y en su estructura de costos la provisión de andamios para acceder a los espacios de cubierta, equipos de seguridad para el personal y toda la logistica necesaria tendiente a solucionar las deficiencias de la labor.</t>
  </si>
  <si>
    <t>Mantenimiento de terrazas o cubiertas planas en concreto o manto asfaltico, mediante pintura elastometrica con fibras o similar.</t>
  </si>
  <si>
    <t>Este ítem se refiere al caso en que las placas planas en cubierta ya cuenten con algiun sistema de impermeabilización en caliente y que como medida de mantenimiento preventivo de podra aplicar pintrua elastometrica con contenido de fibras, que se constiruiran en una membrana impermeable que reparara las pósibles filtraciones de agua, como labor previa esta activida contempla la adecuada limpieza de la superficie a intervenir así como el sellado en caliente de las posibles uniones abiertas del material de recubrimiento, El producto que se aplique debera estar grantizado por el fabricante para uso a la intemperie en superficies no transitables por mas de 5 años y so debera ser desmejorada su calidad con incorporación de agua o solvente alguno, así mismo se deberan seguir las observaciones sobre el tiempo de secado entre la aplicación de capas, que deberan ser minimo 2 y apolicadas en sentidos transversales entre una y otra y en su estructura de costos la provisión de andamios para acceder a los espacios de cubierta, equipos de seguridad para el personal y toda la logistica necesaria tendiente a solucionar las deficiencias de la labor.</t>
  </si>
  <si>
    <t>CAPITULO 5 CARPINTERIA MADERA, ACERO, ALUMINIO Y VIDRIO</t>
  </si>
  <si>
    <t>Mantenimiento de puertas de madera, incluye desmonte y reinstalación ajuste y cambio de bisagras y cantonera.</t>
  </si>
  <si>
    <t>Este ítem se refiere a las actividades necesarias para grantizar el correcto funcionamiento de las puertas internas de madera, bien sean entamboradas o entableradas, para lo que se realizaran labores de mantenimiento que incluiran cambio de bisagaras y cantoneras, asi como el correspondiemnte ajustes del marco en caso de que este se encuentre suelto, desnivelado o torcido, las labores deben contemplar las medidas de proteccion de todos los eelementos componentes de la puerta evitando rayaduras o deterioro que de presentarse estarian a costas del ejecutro de la labor.</t>
  </si>
  <si>
    <t>Mantenimiento de puertas de vidrio, incluye desmonte y reinstalación ajuste cambio de y pivotes de empotrar en piso y techo.</t>
  </si>
  <si>
    <t>juego</t>
  </si>
  <si>
    <t>Este ítem se refiere a las actividades debidas para grantizar el correcto funcionamiento de las puertas internas o externas en vidrio, total o perfiles de madera o aluminoi, se realizaran labores de mantenimiento que incluiran cambio de pivotes inferior y superior y cantoneras, asi como el correspondiemnte ajustes del marco en caso de que este se encuentre suelto, desnivelado o torcido. las labores deben contemplar las medidas de proteccion de todos los eelementos componentes de la puerta evitando rayaduras o deterioro que de presentarse estarian a costas del ejecutro de la labor.</t>
  </si>
  <si>
    <t>Suministro e instalación de brazo hidráulico de sobreponer cierra puerta hasta 45 kg.</t>
  </si>
  <si>
    <t>Este ítem se refiere al suministro e instalación de un dispositivo oleodinamico con capacidad de  carga de 45 kg que permita el cierre automatico de puertas de madera o metalicas según sea el caso y que sea instalado según las recomendaciones del fabricante observando la ubicación, calibración y forma de anclaje que granticen el optimo funcionamiento del elemento.</t>
  </si>
  <si>
    <t>Suministro e instalación de piston hidráulico embebido en piso para puertas de vidrio.</t>
  </si>
  <si>
    <t>Este ítem se refiere al suministro e instalación de un dispositivo oleodinamico con capacidad de  carga de 150 kg que permita el cierre automatico de puertas de vidrio o según sea el caso y que sea instalado según las recomendaciones del fabricante observando la ubicación, calibración y forma de anclaje que incluira las actividades de apertura de la caja requerida que granticen el optimo funcionamiento del elemento.</t>
  </si>
  <si>
    <t>Suministro e instalación de puerta entamborada y marco de madera.</t>
  </si>
  <si>
    <t xml:space="preserve">Este ítem se refiere al suministro e instalación de puerta entamborada con dimensiones estandar y debe incluir marco en madera, bisagras, cerraduira tipo pomo, tapaluces o dilataciones perimetrales, chazos, tornillos y elementos de anclaje necesarios para su instalación, la hoja de puerta debe ser entamborada con estructura perimetral en bastidor de madera de pino o similar y refuerzos en los puntos de ubicación de la cerradura, y el material de acabado exterior debe ser mdf minimo de 3,5 mm de espesor y recubierto en melamina resitente, o triplex de 2,5 mm con acabado en tintilla y barniz de excelente acabado y no se admitira acabado en peliculas tipo film. </t>
  </si>
  <si>
    <t>Suministro e instalación de puerta en aluminio y vidrio con marco en aluminio, debe incluir cerradura de seguridad.</t>
  </si>
  <si>
    <t>Este ítem se refiere al suministro e instalación de puerta en bastidor de aluminio crudo y vidrios crudos de 5 mm, con dimensiones estandar y debe incluir marco en aluminio crudo, bisagras, cerraduira tipo pomo, chazos, tornillos y elementos de anclaje necesarios para su instalación, la hoja de puerta debe ser ajustada a las medidas de vano. Durante el perido de fabricación e instalación de puerta y marco se debe conservar las peliculas de proteccion del aluminio a fin de protejer de rayones y conservar la mejor apariencia posible al momento de la instalación.</t>
  </si>
  <si>
    <t>Suministro e instalación de puerta entamborada en lámina cal 18, reforzada con chapa seguridad.</t>
  </si>
  <si>
    <t>Este ítem se refiere al suministro e instalación de puerta entamabora con tapas en bandejas preformadas en lamina c.r. calibre 18 y reforzada internamente con bastidor perimtral y minimo 3 divisiones horizontales por cuerpo, armados mediente soldadura en acero perfil cuadrado de 1-1/2" de espesor 1,5 mm, con dimensiones ajustadas a la solución den vano a instya lar, esta debe incluir marco preformado en lamina cal 18, debidamente anclado a los muros de mamposteria con chazos expansivos o varillas soldadas y este marco debe ser cargado con mortero 1:3, la union entre la hoja de la puerta y el marco se debe realizar mediante bisagras tipó pivote con diamtero exterior minimo de 1/2" en hierro maquinado, tambien debe incluir el suministro e instalación de un cerrojo de apertura intern ay exter solo con llave y una cerradura de seguridad de instalación interna que tenga minimo 3 pasadores y se pueda abrir internamente con perilla o manija, el acabado de la puerta y el marco debe ser en esmalte sintetico aplicado al duco en color definido por el contratante, sobre superficies de soldadura debidamente pulidas y masilladas para su instalación.</t>
  </si>
  <si>
    <t>Suministro e instalación de reja tipo bancaria en varilla cuadrada de 1/2" trama, mínima 15 cm acabado en esmalte.</t>
  </si>
  <si>
    <t>Este ítem se refiere al suministro e instalación de reja tipo bancaria entramada con varillas de hierro cuadrada de 3/8" con separación maxima entre varillas verticales de 15 cm y entre varillas dispuestas horizontalmente maximo 30 cm colocadas de manera alterna, todos los elementos deben estar debidamente soldados y pulidos. De acuerdo al sistema de instalación puede tener perforaciones para ser insta lada sobre puertas o ventans, chapetas o patas para se anclada a muros o bisagras tipo pivote para soldar en caso de instalarla como puerta o contrapuerta, mediante pernos o incrutada con morteros, el acabado de la reja sera en pintura al duco en el color definido por el contratante.</t>
  </si>
  <si>
    <t>Suministro e instalación de cerradura de seguridad tipo entrada principal de sobreponer.</t>
  </si>
  <si>
    <t>Este ítem se refiere al suministro e instalación o remplazo de cerraduras de seguridad de sobreponer de minimo 3 pasadores y sobre puertas metalicas, debidamente insta ladas junto con la respectiva cantonera, donde se debe incluir el montaje de manija externa.</t>
  </si>
  <si>
    <t>Suministro e instalación de cerrojo doble.</t>
  </si>
  <si>
    <t xml:space="preserve">Este ítem se refiere al suministro e instalación o remplazo de cerraduras de seguridad tipo cerrojo de apertura interna y externa con llave o interna con perilla segun la necesidad y solicitud de el contratante en puertas metalicas o de madera, debidamente insta ladas junto con la respectiva cantonera, </t>
  </si>
  <si>
    <t>Suministro e instalación de chapa pomo para baño.</t>
  </si>
  <si>
    <t xml:space="preserve">Este ítem se refiere al suministro e instalación o remplazo de cerraduras de pomo tipo baño de apertura interna y externa con llave o interna con perilla segun la necesidad y solicitud de el contratante en puertas metalicas o de madera, debidamente insta ladas junto con la respectiva cantonera, </t>
  </si>
  <si>
    <t>Suministro e instalación de vidrio crudo de 5mm.</t>
  </si>
  <si>
    <t>Este ítem se refiere al suministro e instalción o remplazo de vidrios tipo crudo con espesor minimo de 5 mm en marcos de puertas o ventanas en acero, aluminio o madera observando las medidas de seguridad, uso de herramientas adecuadas y equipos necesarios para la maniplación de estos elementos, teniendo en cuenta minimizar el riesgo de accidentes.</t>
  </si>
  <si>
    <t>Suministro e instalación de vidrio templado 6 mm, debe incluir perfil F.</t>
  </si>
  <si>
    <t>Este ítem se refiere al suministro e instalción o remplazo de vidrios templado incolora con espesor minimo de 6 mm a modo de división parcial de espacios o vanos montado sobre perfil de aluminio tipo "F", observando las medidas de seguridad, uso de herramientas adecuadas y equipos necesarios para la maniplación de estos elementos, teniendo en cuenta minimizar el riesgo de accidentes.</t>
  </si>
  <si>
    <t>División vidrio templado incoloro, barras y accesorios en acero inoxidable 8 mm.</t>
  </si>
  <si>
    <t>Este ítem se refiere al suministro e instalación las divisiones o cerramientos interiores en vidrio templado incoloro de 8 mm templado con alturas entre 2.00 m a 2,40 m, anclados a piso con herrajes en acero inoxidable con dilatadores, elementos de fijación y accesorios en acero inoxidable que garantice soporte y estabilidad suficiente a la división de vidrio; incluye, cenefa tipo franjas horizontales en vinilo tipo Frost según diseño a suministrar. 
La división deberá guardar similitud y uniformidad con las divisiones existentes, incluye sistema de fijación y espacios para instalación de cantoneras para puertas en vidrio.</t>
  </si>
  <si>
    <t>Suministro e instalación puerta, en vidrio templado incoloro de 8 mm con barra de giro en acero debe incluir cerradura.</t>
  </si>
  <si>
    <t>Este ítem se refiere al suministro e instalación puertas exteriores o interiores en vidrio templado incoloro de 8 mm templado con alturas entre 2.00 m a 2,40 m, incluido perfiles superiores e inferiores anclados a piso mediante pivotes y herrajes en acero o aluminio con dilatadores, elementos de fijación y accesorios que garantice soporte y estabilidad suficiente a la purta en vidrio.
La división deberá guardar similitud y uniformidad con las divisiones existentes, incluye sistema de fijación y espacios para instalación de cantoneras para puertas en vidrio.</t>
  </si>
  <si>
    <t>Suministro e instalación de chapa a presión para puertas de vidrio de 8mm.</t>
  </si>
  <si>
    <t>Este ítem se refiere al caso en que se requiera la adecuación de puertas en vidrio templado de 8mm que no cuenten con la debida caja para la instalación de cerradura, se suministrara e instalara chapa de sobreponer a presion para este tipo y calibre de vidrio tanto de cerradura como de cantonera.</t>
  </si>
  <si>
    <t>Suministro e instalación de película  sobre vidrio, tipo polarizada u opalizada.</t>
  </si>
  <si>
    <t>Este ítem se refiere al suministro e instalación de pelicula autoadhesiva tipo opalizada o polarizada sobre vidrios internos o externos según la necesidad de el contratante con el objetivo de generar condiciones de privacidad, control solar y seguridad por quebradura de vidrios. El material a utilizar deben ser peliculas bajo muestra de marca reconocida y calidad certificada, el proceso de instalación debe grantizar la oprima presentación y detalle de acabado rematando en todos los vordes y sin burbujas de aire o esquinas mal adheridas.</t>
  </si>
  <si>
    <t>Suministro e instalación de película  sobre vidrio, tipo microperforado con diseño.</t>
  </si>
  <si>
    <t>Este ítem se refiere al suministro e instalación de pelicula autoadhesiva tipo microperforado con diseñoimpreso sobre vidrios internos o externos según la necesidad de el contratante con el objetivo de generar condiciones de privacidad, control solar y seguridad por quebradura de vidrios. El material a utilizar deben ser peliculas bajo muestra de marca reconocida y calidad certificada, el proceso de instalación debe grantizar la oprima presentación y detalle de acabado rematando en todos los vordes y sin burbujas de aire o esquinas mal adheridas.</t>
  </si>
  <si>
    <t>Suministro e instalación de persianas tipo blackout.</t>
  </si>
  <si>
    <t xml:space="preserve">Este ítem se refiere al suministro e instalación de cortinas enrollables tipo black out, que permita cortar cerca del 100% de la luz a traves de las ventanas donde sea insta lada con el fin de generar condiciones de privacidad requerdias en determinados espacios o obscurecer espacios para la proyeccion de imagenes. La calidad de los materiales debe ser reconocida y que cumpla condiciones de resistencia a periodos prolongados de exposición a los rayos solares. el elemento de soporte y enrollado debe ser metalico y debe cubrir el frente del rollo, debe contar con cadena para sistema de enrollado y desenrollado, este debe estar anclado garantizando la operación continua. </t>
  </si>
  <si>
    <t>Suministro e instalación de baranda pasamanos h: 1,10mt en tubo de 2-1/2" anclada a piso.</t>
  </si>
  <si>
    <t>Este ítem se refiere al suministro e instalación barandas en tuberia de acero con tuberias tipo agua negra de 2-1/2" en elemento horizontal superios como pasamanos y postes verticales, con una altura de 1,05 mt como minimo y una separacion entre ellos maximo de 1,00 mt, a manera de cuerdas se instalaran 3 lineas continuas en varilla redonda de 1/2" con separación maxima entre lineas de 25 cm. desde la parte superior hacia abajo, todos los elementos deben estar debidamente soldados y pulidos. De acuerdo al sistema de instalación debe tener flanches perforados para anclar a placas de piso y o muros, el acabado de la baranda sera en pintura al duco en el color definido por el contratante.</t>
  </si>
  <si>
    <t>Suministro e instalación ducto cuadrado en lamina galvanizada cl 22, desarrollo:1:00m.</t>
  </si>
  <si>
    <t>Este ítem se refiere al suminstro e instalación de ducto metalico de seccion cuadrada 25cm x 25 cm y desarrollo de 1.00 mt, fabricado en tramos de 2,00 o 2,40 mt hasta completar la longitud requerida por el contratante. Estos elemenbtos son utsualmente utilizados para la evacuación de gases, vapores o aire de baños, cocinas o talleres y en su costo se deben contemplar los elementos de cuelga necesarios para su instalación preferiblemente en angulo de 3/4". elementos de anclaje como chazos y tornillos, asi como los flanches de remate en los extemos que deben ser fabircados en platina de acero de 1" que permita acolpar a elementos mecanicos de extracción o a muros que se deban acoplar.</t>
  </si>
  <si>
    <t>Mantenimiento de rejas y barandas debe incluir cambio de perfiles cerramiento y puertas en reja de tubo de 4x8 cm.</t>
  </si>
  <si>
    <t>Este ítem se refiere al desmonte y cambio de perfiles corroidos, torcidos, o doblados que son componenetes de puertas o cerramientos en tubo rectangular y/o cuadrados, la actividad debe contemplar el desmonete, corte, adecuacion, soldadura, pintura, de los elementos a reemplazar.</t>
  </si>
  <si>
    <t>Suministro e instalación de mueble bajo para cafeteria, superficie en acero con poceta  de 1,80 m. grifería y desagüe.</t>
  </si>
  <si>
    <t>Este ítem se refiere al suminstro e instalación de mueble inferiore de cocina ofrecen diversas características y especificaciones que pueden variar según el fabricante y el modelo, pero deben ser como minimo:
Material: Generalmente fabricados en acero, madera o melamina, con diferentes acabados y texturas para adaptarse a diferentes estilos de cocina.
Puertas y cajones: Pueden incluir puertas con apertura horizontal, cajones cubiertos o abiertos, y pueden tener diferentes configuraciones de espacio para almacenamiento y deben incluir herrajes metálicos o de aluminio, que son resistentes y duraderos.
Mesón: Algunos muebles pueden incluir un mesón, que puede ser acero inoxidable o un material sintético y debe incluir poceta para lavodo de platos, con sistema de suminstro de agua y desague.
La instalación debe grantizar la estabilidad del mueble a nivel y a plomo, alineacion de puertas y cajones, adecuada instalación de suministro de agua y desague.</t>
  </si>
  <si>
    <t>Suministro de barra de seguridad abatible y plegable con sujeción en acero inoxidable.</t>
  </si>
  <si>
    <t>Este ítem se refiere al suministro e instalación de barras de seguridad para ayuda de discapacitados de pared a pared en acero inoxidable satinado, con tornillos escondidos en diámetro de 1 ¼”. REF. 8-AA-508 de accesorios y acabados equivalente o superior, dentro de las cabinas sanitarias, de acuerdo con la localización propuesta por el contratante. No se permitirán elementos con desperfectos, abolladuras o dobleces producidos en la obra o durante su
instalación por golpes</t>
  </si>
  <si>
    <t>Suministro e instalación aviso luminoso en lona panaflex con plastificado e impresión digital.</t>
  </si>
  <si>
    <t>Este ítem se refiere al suministro e instalación de aviso en estructura de aluminio ligero y lona panaflex impreso dgitalemente y plastificados con iluminación interior, con dimensiones por determinar según el espacio donde se deba instalar, así mismo debe suminstrar el cableado suficiente para instalación en el punto electrico controlado mas cercano. en su estructura de costos la provisión de andamios para acceder a los espacios de fachada, equipos de seguridad para el personal y toda la logistica necesaria tendiente a solucionar las deficiencias de la labor.</t>
  </si>
  <si>
    <t>Suministro e instalación de concertina debe incluir elementos de soporte.</t>
  </si>
  <si>
    <t>Este ítem se refiere al suminstro e instalación de concertina de seguridad es un tipo de a lambre de seguridad que se utiliza para proteger propiedades y evitar intrusiones:
Material: Generalmente está fabricada con a lambre galvanizado y láminas de acero en forma de cuchillas, lo que la hace efectiva y duradera. 
Dimensiones: Con diametro minimo de 30 centímetros y por la longitud requerid segun sea el caso que se adaptan a diversas necesidades de el contratante,
instalación: Se debe grantizar la estabilidad de los elementos de sujeción a muros o estructuras de concreto a traves de soportes en angulo, varillas o platinas que sean necesarias y esteticamente bien terminadas. en su estructura de costos la provisión de andamios para acceder a los espacios de fachada, equipos de seguridad para el personal y toda la logistica necesaria tendiente a solucionar las deficiencias de la labor.</t>
  </si>
  <si>
    <t>Esmalte sobre lámina lineal, hasta cuatro caras por elemento.</t>
  </si>
  <si>
    <t>Este ítem se refiere a la aplicación de pintura tipo esmalte sintetico sobre elementos longitudinales componenetes de cerramientos, rejas, puertas o estructuras de cubierta. Para la correcta aplicación de la pintura se debe tener en cuenta la preparación previa de la superficie a tratar, mediante el lijado o cepillado manual o mecanico de cada elementeo retirando oxido, polvo o pintura desprendida. asi mismo en las partes donde el material metalico quede expuesto se debe aplicar pintura anticorrosiva y luego la aplicación de la pintura de acabado sobre toda la superficie del elemento logitudinalmente a 4 caras, se puede realizar con brocha, rodillo o pistola de aire de modo que grantice la correcta y homogenea aplicación, mediante la dilusión con el solvente indicado por el fabricante de la pintura teniendo en cuenta la adecuada protección de otros elementos mediante cinta de enmascarar, papel craft o peridico y o plastico. en su estructura de costos la provisión de andamios para acceder a los espacios de fachada, equipos de seguridad para el personal y toda la logistica necesaria tendiente a solucionar las deficiencias de la labor.</t>
  </si>
  <si>
    <t>Esmalte sobre lámina llena.</t>
  </si>
  <si>
    <t>Este ítem se refiere a la aplicación de pintura tipo esmalte sintetico sobre elementos planos como tableros de puertas en lamina. Para la correcta aplicación de la pintura se debe tener en cuenta la preparación previa de la superficie a tratar, mediante el lijado o cepillado manual o mecanico de cada elementeo retirando oxido, polvo o pintura desprendida. asi mismo en las partes donde el material metalico quede expuesto se debe aplicar pintura anticorrosiva y luego la aplicación de la pintura de acabado sobre toda la superficie del elemento, se puede realizar con brocha, rodillo o pistola de aire de modo que grantice la correcta y homogenea aplicación, mediante la dilusión con el solvente indicado por el fabricante de la pinturateniendo en cuenta la adecuada protección de otros elementos mediante cinta de enmascarar, papel craft o peridico y o plastico. en su estructura de costos la provisión de andamios para acceder a los espacios de fachada, equipos de seguridad para el personal y toda la logistica necesaria tendiente a solucionar las deficiencias de la labor.</t>
  </si>
  <si>
    <t>Barniz sobre madera elementos de madera 4 caras.</t>
  </si>
  <si>
    <t>Este ítem se refiere a la aplicación de pintura tipo barniz sintetico para madera con o sin tintilla sobre elementos longitudinales componenetes de cerramientos, barandas o marcos de puertas o estructuras de cubierta en madera. Para la correcta aplicación del barniz se debe tener en cuenta la preparación previa de la superficie a tratar, mediante el lijado o cepillado manual o mecanico de cada elementeo retirando, polvo o pintura desprendida. asi mismo en las partes donde la madera quede expuesto se debe aplicar tintilla diluida buscando el tono de base y luego la aplicación de la pintura de acabado sobre toda la superficie del elemento logitudinalmente a 4 caras, se puede realizar con brocha, rodillo o pistola de aire de modo que grantice la correcta y homogenea aplicación, mediante la dilusión con el solvente indicado por el fabricante del barniz teniendo en cuenta la adecuada protección de otros elementos mediante cinta de enmascarar, papel craft o peridico y o plastico. en su estructura de costos la provisión de andamios para acceder a los espacios de fachada, equipos de seguridad para el personal y toda la logistica necesaria tendiente a solucionar las deficiencias de la labor.</t>
  </si>
  <si>
    <t>Esmalte o barniz sobre madera llena.</t>
  </si>
  <si>
    <t>Este ítem se refiere a la aplicación de pintura tipo barniz sintetico para madera con o sin tintilla sobre elementos como tableros de puertas o muros enchapados en madera. Para la correcta aplicación del barniz se debe tener en cuenta la preparación previa de la superficie a tratar, mediante el lijado o cepillado manual o mecanico de cada elementeo retirando, polvo o pintura desprendida. asi mismo en las partes donde la madera quede expuesto se debe aplicar tintilla diluida buscando el tono de base y luego la aplicación de la pintura de acabado sobre toda la superficie del elemento, se puede realizar con brocha, rodillo o pistola de aire de modo que grantice la correcta y homogenea aplicación, mediante la dilusión con el solvente indicado por el fabricante del barniz teniendo en cuenta la adecuada protección de otros elementos mediante cinta de enmascarar, papel craft o peridico y o plastico. en su estructura de costos la provisión de andamios para acceder a los espacios de fachada, equipos de seguridad para el personal y toda la logistica necesaria tendiente a solucionar las deficiencias de la labor.</t>
  </si>
  <si>
    <t>CAPITULO 6 INSTALACIONES HIDROSANITARIAS</t>
  </si>
  <si>
    <t>Suspensión de puntos hidráulicos y/o sanitarios.</t>
  </si>
  <si>
    <t>Este ítem se refiere a la suspención de puntos hidraulicos y sanitarios con accesorios tipo tapones según el diametro y el material, grantizando que no se presenten fugas en el sistema de suministro de agua, ni emenacion de olores en los sitemas de desague.</t>
  </si>
  <si>
    <t>Cambio de sifones para desagues de lavamanos y lavaplatos  tipo P, o botella según el caso.</t>
  </si>
  <si>
    <t>Este ítem se refiere al desmonte de los desgues exixtentes, el suministro y reinta lación o cambio de sifones debido al mal estado y funcionamiento, esta actividad se realizará con previa indicación y aprobación del contratante, y los emenentos a instalar seran los adecuados en cada caso tipo p para lavaplatos y pocetas y tipo botella para lavamanos, en ningun caso se aceptara la instaslación de sistemaas de desague tipo acordeon o flexibles,</t>
  </si>
  <si>
    <t>Suministro e instalación de grifería institucional para lavamanos tipo push.</t>
  </si>
  <si>
    <t>Este ítem se refiere al suministro e instalación de lavamanos instituciona incluye grifería línea tipo push para lavamanos. Previo a su instalación debe presentarse la ficha tecnica para aprobar su instalción por parte de la entidad.</t>
  </si>
  <si>
    <t>Caja de inspección 60x60 debe incluir tapa en concreto.</t>
  </si>
  <si>
    <t>Este item se refiere a la construcción de una caja de inspección para las redes sanitarias y red de aguas lluvias. Su contrucción consta de una placa base en concreto reforzado, las paredes deben ser en ladrillo recocido pañetado e impermeabilizado, tapa en concreto refozado de 3000 psi,  el flujo se encauzará desde las bocas de entrada hasta la boca y salida mediante cañuelas de sección circular en el fondo de la caja, y una altura no menor de 2/3 del diámetro del tubo de salida.</t>
  </si>
  <si>
    <t>Red suministro tuberia PVC 1/2".</t>
  </si>
  <si>
    <t xml:space="preserve">Este item se refiere al suministro e instalación de tuberia de 1/2" PVC ya sea embebida o colgante para la red de suministro interna de agua potable.
Se utilizará tubería y accesorios de PVC presión SCH 40. Las uniones se harán mediante soldadura PVC.  -Antes de aplicarse la soldadura se limpiará el extremo del tubo y la campana del accesorio con limpiador removedor, aunque las superficies aparentemente se encuentren limpias.  -Las tuberías y accesorios deberán cumplir las normas ICONTEC para su construcción e instalación.  </t>
  </si>
  <si>
    <t>Red suministro tuberia PVC 3/4".</t>
  </si>
  <si>
    <t xml:space="preserve">Este item se refiere al suministro e instalación de tuberia de 3/4" PVC ya sea embebida o colgante para la red de suministro interna de agua potable.
Se utilizará tubería y accesorios de PVC presión SCH 40. Las uniones se harán mediante soldadura PVC.  -Antes de aplicarse la soldadura se limpiará el extremo del tubo y la campana del accesorio con limpiador removedor, aunque las superficies aparentemente se encuentren limpias.  -Las tuberías y accesorios deberán cumplir las normas ICONTEC para su construcción e instalación.  </t>
  </si>
  <si>
    <t>Registro de corte 1/2".</t>
  </si>
  <si>
    <t xml:space="preserve">Este item se refiere al suministro e instalación de un registro de corte de 1/2" para la red de suministro interna de agua potable. 
Seguir parametros norma Colombiana NTC 1500:2023 Insta laciones hidráulicas y sanitarias.
</t>
  </si>
  <si>
    <t>Suministro e instalación llave de paso 1/2".</t>
  </si>
  <si>
    <t xml:space="preserve">Este item se refiere al suministro e instalación de una llave de paso de 1/2" para la red de suministro interna de agua potable. 
Seguir parametros norma Colombiana NTC 1500:2023 Insta laciones hidráulicas y sanitarias.
</t>
  </si>
  <si>
    <t>Punto de agua fría de ½ + regata y accesorios.</t>
  </si>
  <si>
    <t xml:space="preserve">Este item se refiere al suministro e instalación de punto hidrulico el cual incluye tuberia hasta 1,5 ml, accesorios y regata.
Seguir parametros norma Colombiana NTC 1500:2023 Insta laciones hidráulicas y sanitarias.
</t>
  </si>
  <si>
    <t>Suministro e instalación de tanque plástico elevado 500 lt</t>
  </si>
  <si>
    <t xml:space="preserve">Este item se refiere al suministro e instalación tanque plastico elevado para el almacenamiento de agua potable, debe incluir accesorios, instalación y pruebas que garantaicén su debido funcionamiento.
Seguir parametros norma Colombiana NTC 1500:2023 Insta laciones hidráulicas y sanitarias.
</t>
  </si>
  <si>
    <t>Salida sanitaria PVC-s/paral 2".</t>
  </si>
  <si>
    <t xml:space="preserve">Este item se refiere al suministro e instalación de punto sanitario el cual incluye paral,  tuberia hasta 1,5 ml y accesorios.
Seguir parametros norma Colombiana NTC 1500:2023 Insta laciones hidráulicas y sanitarias.
</t>
  </si>
  <si>
    <t>Salida sanitaria PVC 4", incluye accesorios y hasta 1,5 m de tuberia.</t>
  </si>
  <si>
    <t xml:space="preserve">Este item se refiere al suministro e instalación de punto sanitario tuberia hasta 1,5 ml y accesorios.
Seguir parametros norma Colombiana NTC 1500:2023 Insta laciones hidráulicas y sanitarias.
</t>
  </si>
  <si>
    <t>Suministro e instalación de sanitario blanco institucional o similar.</t>
  </si>
  <si>
    <t>Este ítem se refiere al suministro e instalación de sanitario blanco línea institucional referencia, de acuerdo con la localización y las especificaciones. Incluye grifería ahorradora de push. Se instalará de acuerdo con las recomendaciones del fabricante, y se incluirán las pruebas de taponamiento y de estanqueidad para todas las bocas de desagüe antes de la instalación de los aparatos, así como de la prueba de flujos con colorante una vez instalados los aparatos.</t>
  </si>
  <si>
    <t>Suministro e instalación de lavamanos blanco institucional o similar.</t>
  </si>
  <si>
    <t>Este ítem se refiere al suministro e instalación lavamanos institucional incluye griferia, Previo a su instalación debe presentarse la ficha tecnica para aprobar su instalción por parte de la entidad.</t>
  </si>
  <si>
    <t>Suministro e instalación de orinal blanco institucional o similar.</t>
  </si>
  <si>
    <t>Este ítem se refiere al suministro e instalación de orinal institucional incluye griferia, Previo a su instalación debe presentarse la ficha tecnica para aprobar su instalción por parte de la entidad.</t>
  </si>
  <si>
    <t>Suministro e instalación de botón push para sanitario.</t>
  </si>
  <si>
    <t>Este ítem se refiere al suministro e instalación de la grifería línea institucional tipo push para lsanitarios. Previo a su instalación debe presentarse la ficha tecnica para aprobar su instalción por parte de la entidad.</t>
  </si>
  <si>
    <t>Suministro e instalación de hidroflo 0.5 HP.</t>
  </si>
  <si>
    <t>Este item se refiere al suministro e instalación de hidroflow o equipo de presurisación de la red hidraulica de 0.5 HP de potencia, bien sea por reemplazo o implementación de sistema de presión, Previo a su instalación debe presentarse la ficha tecnica para aprobar su instalción por parte de la entidad.</t>
  </si>
  <si>
    <t>Servicio de rotosonda para red sanitaria y/o pluvial.</t>
  </si>
  <si>
    <t xml:space="preserve">Este ítem se refiere a la instalación de un sistema hidroflo, o bomba hidroneumática, requiere ubicar un espacio adecuado, preparar la superficie, conectar la bomba y el tanque, conectar las tuberías, verificar las conexiones y ajustar la presión. Para ello, se necesitan materiales como la bomba, el tanque de presión, tuberías (cobre, PVC, CPVC o PEX), conectores, válvulas, y cinta teflón.
Una vez instalado se realizarán pruebas donde se verifica que no haya fugas, y se ajusta la presión de acuerdo a las necesidades. </t>
  </si>
  <si>
    <t>CAPITULO 7 INSATALACIONES ELECTRICAS</t>
  </si>
  <si>
    <t>Desmonte, suministro y reemplazo de aparatos de control electrico basico.</t>
  </si>
  <si>
    <t>Este item se refiere al suministro e instalación por reemplazo de aparatos de control electricos como son interruptor sencillo, interruptor doble, interruptor triple, interruptores conmutables, tomacorrientes, sensores de movimiento y cualquier elemento que por daño deba ser remplazado.       Esta actividad contempla el retiro e instalación en cumplimiento simpre de las normas RETIE, RETILAP, NTC-4552 (1, 2, 3 Versión 2008), NTC–2050</t>
  </si>
  <si>
    <t>Suministro e instalación de tablero parcial de 24 circuitos (debe incluir tacos de 30 amp)</t>
  </si>
  <si>
    <t>Este item se refiere al suministro e instalación de tablero 24 circuitos en cumplimiento de las normas RETIE, segun el caso este puede ser sobrepuesto o envebido en muros de mamposteria o muros secos, sin prejuicio de incluir en los costos la totalidad de actividades propias para ello así como los materiales necesarios como anclajes, soportes necesarios para la instalación, ingreso de cableado a Tablero, conexiones de red a tablero, verificación de conducción en tablero en cumplimiento de las normas RETIE, RETILAP, NTC-4552 (1, 2, 3 Versión 2008), NTC–2050                                                Debe incluir la totalidad de los barrajes en cobre, tornilleria y breakers o tacos en los amperajes que el balanceo de circuitos requiera, debidamente instalados y probados, identificados y marquillados en la totalidad de los 24 circuitos</t>
  </si>
  <si>
    <t>Suministro e instalación de totalizador 3x60 amp.</t>
  </si>
  <si>
    <t>Este item se refiere al suministro e instalación de elemento de control tipo breaker tripolar, 3X60 amp. dispuesto para corte general de la alimentación a tableros electricos, puede estar incluido dentro del tablero en espacio dispuesto para este, o como suministro e instalación en caja independiente, siempre y cuando cumpla con la normatividad RETIE, RETILAP, NTC-4552 (1, 2, 3 Versión 2008), NTC–2050</t>
  </si>
  <si>
    <t>Suministro e instalación de BREAKER de 20 o 30 amp.</t>
  </si>
  <si>
    <t>Este item se refiere al suministro e instalación de elemento de control tipo breaker sencillo de 30 amp. dispuesto para corte de alimentación de un circuito electrico incluido dentro del tablero o como suministro e instalación en caja independiente, siempre y cuando cumpla con la normatividad RETIE, RETILAP, NTC-4552 (1, 2, 3 Versión 2008), NTC–2050</t>
  </si>
  <si>
    <t>Suministro e instalación de línea de puesta a tierra de tablero general.</t>
  </si>
  <si>
    <t>global</t>
  </si>
  <si>
    <t>Este item se refiere al suministro e instalación de un sistema de polo a tierra (o sistema de puesta a tierra) es un componente crucial en instalaciones eléctricas para garantizar la seguridad y el funcionamiento correcto de los circuitos eléctricos, cuyos componentes de son:
1. Conductor de tierra (Alambre de cobre desnudo que la linea de tierra de todos los circuitos al tablero y asu vez al electrodo de tierra grantizando la descarga de todo el circuito.                                                                                                   2. Electrodo de tierra (varilla tipo coper well o placa) que debe ser enterrada segun normas RETIE, RETILAP, NTC-4552 (1, 2, 3 Versión 2008), NTC–2050</t>
  </si>
  <si>
    <t>Acometida ducto EMT de 1-1/2" 5#6 thhn.</t>
  </si>
  <si>
    <t>Este item se refiere al suministro e instalación de la red de acometida electrica principal o parcial en cancable tipo thhn o thhw segun la necesidad en calibre #6x5 lineas, instaladas dentro de una tuberia EMT de 1-1/2" y debe incluir, terminales par el cable en el tipo y calibre adecuados, la tuberia debe incluir los elementos de soporte, uniones, curvas, asi como las labores de pase en muros, elementos de proteccion en cumplimiento de las normas RETIE, RETILAP, NTC-4552 (1, 2, 3 Versión 2008), NTC–2050</t>
  </si>
  <si>
    <t>Suministro e instalación de circuitos  en  cable 3 #12.</t>
  </si>
  <si>
    <t>Este item se refiere al suministro e instalación de la red de distribuición de circuitos en cancable tipo thhn o thhw segun la necesidad en calibre #12x3 lineas, instaladas dentro del tipo de tuberia requerida segun el grado de exposición y la que debe incluir elementos de soporte, uniones, curvas, asi como las labores de pase en muros, elementos de proteccion en cumplimiento de las normas RETIE, RETILAP, NTC-4552 (1, 2, 3 Versión 2008), NTC–2050</t>
  </si>
  <si>
    <t>Suministros e instalación de ductos PVC, rigidos o coraza de 3/4".</t>
  </si>
  <si>
    <t>Este item se refiere al suministro e instalación de ducteria rigida o tipo coraza en PVC de 3/4" que por su tipo de material no pueden estar expuestas y se instalan al interior de muros con el fin de conducir por alli las lineas de cableado electrico de circuitos necesarios en la instalación de tomas o interruptores o elementos de ilumniación, el suministro de estas ducterias debe incluir, uniones, curvas y los elementos de salida como terminales y cajas metalicas homologadas debidamente instaladas incluidas en el costo de la actividad, así como las regatas y tapado de tuberias en los casos de muros en mamposteria, en cumplimiento de las normas RETIE, RETILAP, NTC-4552 (1, 2, 3 Versión 2008), NTC–2050</t>
  </si>
  <si>
    <t>Suministros e instalación de ducto EMT de 1/2".</t>
  </si>
  <si>
    <t>Este item se refiere al suministro e instalación de ducterias metalicas tipo EMT de diametro (1/2") y que pueden estar expuestas con el fin de conducir por alli las lineas de cableado electrico de circuitos necesarios en la instalación de tomas o interruptores o elementos de ilumniación, el suministro de estas ducterias debe incluir, soportes, uniones, curvas y los elementos de salida como terminales y cajas metalicas homologadas debidamente instaladas incluidas en el costo de la actividad, así como las regatas y tapado de tuberias en los casos de muros en mamposteria, en cumplimiento de las normas RETIE, RETILAP, NTC-4552 (1, 2, 3 Versión 2008), NTC–2050</t>
  </si>
  <si>
    <t>Suministros e instalación de ducto EMT de 1".</t>
  </si>
  <si>
    <t>Este item se refiere al suministro e instalación de ducterias metalicas tipo EMT de diametro (1") y que pueden estar expuestas con el fin de conducir por alli las lineas de cableado electrico de circuitos necesarios en la instalación de tomas o interruptores o elementos de ilumniación, el suministro de estas ducterias debe incluir, soportes, uniones, curvas y los elementos de salida como terminales y cajas metalicas homologadas debidamente instaladas incluidas en el costo de la actividad, así como las regatas y tapado de tuberias en los casos de muros en mamposteria, en cumplimiento de las normas RETIE, RETILAP, NTC-4552 (1, 2, 3 Versión 2008), NTC–2050</t>
  </si>
  <si>
    <t>Salida punto electrico monofasico para toma, interruptor sencillo o iluminación.</t>
  </si>
  <si>
    <t>Este item se refiere al suministro e instalación salidas electricas monofasicas para toma, interruptor sencillo o iluminación incluyendo el cableado en calibre 12AWG THHN (90°C) mas linea de tierra cal 14 en cobre desnudo, regatas, caja 5800(2X4), ductería en PVC enbevida en muros o EMT cuando sea de sobreponer y demás accesorios requeridos para su correcta instalación y funcionamiento, así como el suministro de los elementos de control electrico, como tomas o interruptores para montaje en cajas metálicas galvanizadas o tipo EMT, segun el caso e incluirá una caja galvanizada tipo rectangular, si llega una sola tubería o una caja 10x10 con suplemento, si llega más de un tubo.                                                                                           La salida interruptor o toma se entendera desde el punto de alimentación hasta el interruptor y las de iluminación seran desde el interruptor a la salida a conexion del elemento de iluminación y la longitud promedio maxima por salida de punto en tubería y cableado corresponde a un promedio de 3 m. por salida a punto, con sus conectores según el tipo de tubería, a lambre de cobre 12 AWG THHN, conectores tipo resorte y demas elementos necesarios y no incluye el suminstro ni elementos de iluminación, en el caso que las longitudes sean mayores estas seran liquidads como: Suministro e instalación de circuitos  en  cable 3 #12, Suministros e instalación de ductos PVC, rigidos o coraza de 3/4" o Suministros e instalación de ducto EMT de 1/2", segun sea el caso.</t>
  </si>
  <si>
    <t>Salida punto electrico monofasico para interruptor doble, triple o conmutables.</t>
  </si>
  <si>
    <t>Este item se refiere al suministro e instalación salidas electricas monofasicas para toma, interruptor sencillo o iluminación incluyendo el cableado en calibre 12AWG THHN (90°C) mas linea de tierra cal 14 en cobre desnudo, regatas, caja 5800(2X4), ductería en PVC enbevida en muros o EMT cuando sea de sobreponer y demás accesorios requeridos para su correcta instalación y funcionamiento, así como el suministro de los elementos de control electrico, como tomas o interruptores para montaje en cajas metálicas galvanizadas o tipo EMT, segun el caso e incluirá una caja galvanizada tipo rectangular, si llega una sola tubería o una caja 10x10 con suplemento, si llega más de un tubo.                                                                                           La salida interruptor o toma se entendera desde el punto de alimentación hasta el interruptor y las de iluminación seran desde el interruptor a la salida a conexion del elemento de iluminación y la longitud promedio maxima por salida de punto en tubería y cableado corresponde a un promedio de 4 m. por salida a punto, con sus conectores según el tipo de tubería, a lambre de cobre 12 AWG THHN, conectores tipo resorte y demas elementos necesarios y no incluye el suminstro ni elementos de iluminación, en el caso que las longitudes sean mayores estas seran liquidads como: Suministro e instalación de circuitos  en  cable 3 #12, Suministros e instalación de ductos PVC, rigidos o coraza de 3/4" o Suministros e instalación de ducto EMT de 1/2", segun sea el caso.</t>
  </si>
  <si>
    <t>Salida punto electrico para toma bifasica.</t>
  </si>
  <si>
    <t>Suministro e instalación panel led de 60x60 de incrustar.</t>
  </si>
  <si>
    <t>Este ítem se refiere al suministro e instalación de paneles led de 60x60 de luz fria (6.000-6.500K), ángulo deapertura de 120°. empotrados, chasis de aluminio, difusor en acrílico (pmma) opal, módulo led de 40w, driver electrónico multivoltaje 100-277vac, vida útil 25.000 a 40.0000 horas; Incluye conección red en cable encauchetado THWN #12 AWG hasta salida eléctrica, clavija, perforación del cielo raso, elementos de remate y resanes.</t>
  </si>
  <si>
    <t>Suministro e instalación panel led de 60x60 de sobreponer.</t>
  </si>
  <si>
    <t>Este ítem se refiere al suministro e instalación de paneles led de 60x60 de luz fria (6.000-6.500K), ángulo deapertura de 120°. descolgados, chasis de aluminio, difusor en acrílico (pmma) opal, módulo led de 40w, driver electrónico multivoltaje 100-277vac, vida útil 25.000 a 40.0000 horas; Incluye salida en cable encauchetado THWN #12 AWG hasta salida eléctrica, clavija, elementos de anclaje al cieloraso o guayas en caso de estar descolgada.</t>
  </si>
  <si>
    <t>Suministro e instalación de panel LED de incrustar  diámetro 8" 18w.</t>
  </si>
  <si>
    <t>Este item se refiere al suministro e instalación de paneles led de 8" de diametro de luz fria (6.000-6.500K), ángulo deapertura de 120°. descolgados, chasis de aluminio, difusor en acrílico (pmma) opal, módulo led de 18w, driver electrónico multivoltaje 100-277vac, vida útil 20.000 a 30.0000 horas; Incluye salida en cable encauchetado THWN #12 AWG hasta salida eléctrica, clavija, elementos de anclaje al cieloraso o guayas en caso de estar descolgada.</t>
  </si>
  <si>
    <t>Suministro e instalación de lámpara hermética led de 12", p:36w de 4000K Luz Neutra.</t>
  </si>
  <si>
    <t>Este item se refiere al suministro e instalación de luminaria hermética LED son productos para la iluminación industrial y están construidas en policarbonato inyectado de alta resistencia e ignífugo, utilizan abrazaderas metálicas que se aseguran a la superficie para instalar sobrepuestas o con guayas para suspender y luego a presión se ajusta a la luminaria facilitando la instalación, además estas luminarias son multivoltaje lo que indica que pueden ser instaladas en corriente AC100-240V sin sufrir afectación alguna. Las lámparas herméticas de 36W de 4000K Luz Neutra.tienen tuerca prensa estopa por donde pasa el cable y asegura la hermeticidad de la misma, además en su interior cuenta con regleta de conexión para hacer el remplazo del cable de alimentación.</t>
  </si>
  <si>
    <t>Suministro e instalación tomacorriente doble 2P/T GFCI blanco.</t>
  </si>
  <si>
    <t>Este ítem se refiere al suministro e instalación de tomacorrientes con protección de falla a tierra (GFCI), tipo tripolar, polo plano, con polo a tierra, monofásicos con fase, neutro, tierra con una capacidad de 20 A, 125, con terminales de tornillo apropiados para recibir cable hasta calibre # 14, # 12 y 1# 10 AWG. Con herrajes, tornillos y placas y se colocaran en posición horizontal. Deberán cumplir lo estipulado en la norma NTC 2050 SECCION 410 y tener certificado de conformidad de producto RETIE 17.5</t>
  </si>
  <si>
    <t>Suministro e instalación de extractor de olores.</t>
  </si>
  <si>
    <t>Este item se refiere al suministro e instalación de motor y ventilador de exracción de olores con sosco de conexión a tuberias de ventilación de 4" con un motor de maximo 30W, este debe estar instalado a ducto o salida al exterior.</t>
  </si>
  <si>
    <t>Mantenimiento y limpieza de equipo de bombeo de agua potable y RCI.</t>
  </si>
  <si>
    <t>Realizar el mantenimiento general preventivo y/o correctivo mediante rutinas de inspección y pruebas por medio de un programa de actividades básicas donde se realizan como mínimo la limpieza, revisión, evaluación y mejoramiento de desempeño, eliminación de ruidos ajenos al funcionamiento habitual de los sistemas, toma y evaluación de datos físicos, incluido el suministro e instalación cuando se requiera, entre otros para los siguientes sistemas:
Detección, extinción y a larma de incendio: realización de operaciones aplicadas al panel central, el cableado, el sistema de comunicaciones, los pulsadores, detectores de humo, luz de estrobo y a larmas incluyendo el diagnóstico general o mantenimiento correctivo a sistemas que tengan fallas o que no se encuentren operativos.
Bombeo hidráulico: realización de chequeos eléctricos en general, chequeos de presión, pruebas de fugas, pruebas de buen funcionamiento, lavado de equipos, filtros, tanque hidro acumulador, entre otras actividades.</t>
  </si>
  <si>
    <t>Mantenimiento y limpieza de planta eléctrica.</t>
  </si>
  <si>
    <t>Este item se refiere a la revisión, mantenimiento, suministro y/o limpieza de bujías, combustible, tanque de combustible, refrigerante en el radiador, electrolito, tiempo de uso de las baterías de arranque, corriente de flotación y balance del cargador de baterías, turbo compresor, inyectores, regulador automático de voltaje, bomba de combustible, dispositivos de seguridad, rendijas de ventilación, motor, generador, salida de gases, generador eléctrico y bandas de transmisión.</t>
  </si>
  <si>
    <t>Mantenimiento y limpieza interna de UPS.</t>
  </si>
  <si>
    <t xml:space="preserve">Realizar el mantenimiento general preventivo y/o correctivo mediante rutinas de inspección y pruebas por medio de un programa de actividades básicas donde se realizan como mínimo la limpieza, revisión, evaluación y mejoramiento de desempeño, eliminación de ruidos ajenos al funcionamiento habitual de los sistemas.
</t>
  </si>
  <si>
    <t>Suministro e instalación de canaleta metalica de 100x45mm con división interna.</t>
  </si>
  <si>
    <t>Este item se refiere al suministro e instalación de canaleta construidas en lámina de acero CR calibre 22, tratada químicamente para la desoxidación, desengrase y fosfatado, con acabado  electrostático, con división interna en la logitud requerida, se suministran accesorios como curvas horizontales, curvas verticales ascendentes y descendentes, tees, cruces, reducciones, cambios de nivel y tapas, deben estar debidamente anclada a muros o techos que permita la conducción de cables electricos y estructruados sin interferir entre si, incluye todos los elementos de anclaje.</t>
  </si>
  <si>
    <t>Suministro e instalación de cable tipo U/UTP cat. 6.</t>
  </si>
  <si>
    <t>Este item se refiere al suministro e instalación cable estructurado para trasmisión de voz y datos para lo que debe cumplir o superar las especificaciones de las normas ANSI/TIA – 568 –C.2 Cat 6 IEC 61156-5 y EN 50288-10-1.
Debe ser de tipo U/UTP, elaborado con cable de cobre calibre 24 AWG, y debe permitir en su operación al menos un radio mínimo de curvatura de 4 veces su diámetro externo
El cable deberá cumplir con la normatividad de flamabilidad IEC 60332-1 o LSZH-3A nula emisión de gases corrosivos IEC-60754-2 y baja emisión de humos opacos IEC 61034-1 &amp; 2.8 y cumplir mínimo con los siguientes rangos de temperatura: Para la instalación entre 0 ºC y +50 ºC y para operación entre – 20 ºC a +75 ºC.</t>
  </si>
  <si>
    <t>Suministro e instalación de cable tipo F/UTP cat. 6A.</t>
  </si>
  <si>
    <t>Este item se refiere al suministro e instalación cable estructurado para trasmisión de voz y datos para lo que debe cumplir o superar las especificaciones de las normas ANSI/TIA – 568 –C.2 Cat 6A IEC 61156-5 y EN 50288-10-1.
Debe ser de tipo F/UTP, elaborado con cable de cobre calibre 23 AWG, y debe permitir en su operación al menos un radio mínimo de curvatura de 4 veces su diámetro externo
El cable deberá cumplir con la normatividad de flamabilidad IEC 60332-1 o LSZH-3A nula emisión de gases corrosivos IEC-60754-2 y baja emisión de humos opacos IEC 61034-1 &amp; 2.8 y cumplir mínimo con los siguientes rangos de temperatura: Para la instalación entre 0 ºC y +50 ºC y para operación entre – 20 ºC a +75 ºC.</t>
  </si>
  <si>
    <t>Punto salida de datos cat. 6.</t>
  </si>
  <si>
    <t xml:space="preserve">Este item se refiere al suministro e instalación de los elementos necesarios para proveer la conectividad de un cableado estructurado para trasmisión de voz y datos en la categoria de cable 6 del tipo instalado U/UTP y debe incluir los elementos necesarios para su conexión en los dos extremos mediante jack RJ45 debidamente ponchados en los dos extremos, en uno montado en el pátch panel existente y en el otro sobre un face plate suministrado en este item, así mismo los elementos como troqueles, soportes, amarres plasticos y las marquillas de identificación sobre el cable en el ultimo metro de este. La actividad debe contemplar la peinada y organización de los cables. </t>
  </si>
  <si>
    <t>Punto salida de datos cat. 6A.</t>
  </si>
  <si>
    <t xml:space="preserve">Este item se refiere al suministro e instalación de los elementos necesarios para proveer la conectividad de un cableado estructurado para trasmisión de voz y datos en la categoria de cable 6A del tipo instalado F/UTP y debe incluir los elementos necesarios para su conexión en los dos extremos mediante jack RJ45 debidamente ponchados en los dos extremos, en uno montado en el pátch panel existente y en el otro sobre un face plate suministrado en este item, así mismo los elementos como troqueles, soportes, amarres plasticos y las marquillas de identificación sobre el cable en el ultimo metro de este. La actividad debe contemplar la peinada y organización de los cables. </t>
  </si>
  <si>
    <t>Este item se refiere a las actividades de identificación, organización, marcacón en los face plate y certificación idonea de los puntos de datos desarrollados en cableado estructurado para los puntos instalados en la categoria 6.</t>
  </si>
  <si>
    <t>Suministro e instalación de Patch cord cat 6 de 1,5 m.</t>
  </si>
  <si>
    <t>Este item se refiere al suministro e instalación de cables de conexión o cable de parcheo, que se utiliza para conectar dispositivos de red, como switches, routers, computadoras, o paneles de parcheo y sirve para establecer una conexión física entre estos dispositivos y facilitar la transmisión de datos, especificamente para el caso tenddran longitud de 1,5 mt en cable categioria 6 del mismo o superior tipo de la red existente.</t>
  </si>
  <si>
    <t>Suministro e instalación de Patch cord cat 6 de 3,0 m.</t>
  </si>
  <si>
    <t>Este item se refiere al suministro e instalación de cables de conexión o cable de parcheo, que se utiliza para conectar dispositivos de red, como switches, routers, computadoras, o paneles de parcheo y sirve para establecer una conexión física entre estos dispositivos y facilitar la transmisión de datos, especificamente para el caso tenddran longitud de 3,0 mt en cable categioria 6A del mismo o superior tipo de la red existente.</t>
  </si>
  <si>
    <t>Suministro e instalación de Patch cord cat 6A de 1,5 m.</t>
  </si>
  <si>
    <t>Suministro e instalación de Patch cord cat 6A de 3,0 m.</t>
  </si>
  <si>
    <r>
      <rPr>
        <b/>
        <sz val="8"/>
        <color theme="1"/>
        <rFont val="Verdana"/>
        <family val="2"/>
      </rPr>
      <t xml:space="preserve">Nota: </t>
    </r>
    <r>
      <rPr>
        <sz val="8"/>
        <color theme="1"/>
        <rFont val="Verdana"/>
        <family val="2"/>
      </rPr>
      <t>El precio unitario ofrecido y pactado para la ejecución de cada actividad debe incluir en sus componentes, los materiales, herramientas, equipos, acarreos, trasiegos, mano de obra, elementos de protección personal, medidas del SGSST, señalizacion, medidas de protección de espacios, muebles y equipos, así como las certificaciones de movilización y disposisción de residuos acorde a los generados; Todo lo anterior para el desarrollo optimo de las actividades, sin prejucio por omisión alguna en la descripción de cada item aqui contenida.</t>
    </r>
  </si>
  <si>
    <t>ITEMS A CONTRATAR</t>
  </si>
  <si>
    <t>MATERIAL O INSUMO</t>
  </si>
  <si>
    <t>UN.</t>
  </si>
  <si>
    <t>GLN</t>
  </si>
  <si>
    <t>ACOPLE SANITARIO ó LAVAMANOS. ½"</t>
  </si>
  <si>
    <t>UN</t>
  </si>
  <si>
    <t>M2</t>
  </si>
  <si>
    <t>ACUSTIFIBRA S/inst. Fiberglas</t>
  </si>
  <si>
    <t>ADAPTADOR PRESION Macho ½" PAVCO</t>
  </si>
  <si>
    <t>ML</t>
  </si>
  <si>
    <t>AGUA</t>
  </si>
  <si>
    <t>LT</t>
  </si>
  <si>
    <t>ALAMBRE Cu DESNUDO AWG 14</t>
  </si>
  <si>
    <t>ALAMBRE DESNUDO #10 INTERM DI2.05</t>
  </si>
  <si>
    <t>KG</t>
  </si>
  <si>
    <t>ALAMBRE NEGRO Cal. 18</t>
  </si>
  <si>
    <t xml:space="preserve">ANTICORROSIVO GRIS PROTECC. ICO </t>
  </si>
  <si>
    <t>ARENA DE PEÑA</t>
  </si>
  <si>
    <t>M3</t>
  </si>
  <si>
    <t>ARENA LAVADA DE PEÑA</t>
  </si>
  <si>
    <t>ARENA LAVADA DE RIO</t>
  </si>
  <si>
    <t>AVISO LUMINOSO EN PANAFLEX ESTAMPADO, ILUMINACION INTERNA</t>
  </si>
  <si>
    <t>BAJANTE (RAINGO) PAVCO</t>
  </si>
  <si>
    <t>BAJANTE CODO 90°PVC (RAINGO)</t>
  </si>
  <si>
    <t>BAJANTE SOPORTE RAINGO PAVCO</t>
  </si>
  <si>
    <t>BANDA ANTIDESLIZANTE DE 1-1/2"</t>
  </si>
  <si>
    <t>BARANDA EN TUBO AN 2-1/2" H:1,1,</t>
  </si>
  <si>
    <t>BARNIZ Trns. BRILLANTE EXTERIORES ICO</t>
  </si>
  <si>
    <t>BARRA ABATIBLE EN ACERO INOX, SOPORTE M.R.</t>
  </si>
  <si>
    <t>BISAGRA CAPSULA ½" PAR</t>
  </si>
  <si>
    <t>BISAGRA COBRIZADA 3"</t>
  </si>
  <si>
    <t>BISAGRA NUDO 2 1/2 1" EN COBRE</t>
  </si>
  <si>
    <t>BLOQUE #5 STA/FE 33x23x11.5 Obra</t>
  </si>
  <si>
    <t>BUJE PRESION SOLD. 3x2" PAVCO</t>
  </si>
  <si>
    <t>CABLE cobre Aisl. 12 THW - 90 C 600V</t>
  </si>
  <si>
    <t>CABLE cobre Aisl. 6 THW - 90 C 600V</t>
  </si>
  <si>
    <t>CABLE cobre desnudo AWG 1/0 ML</t>
  </si>
  <si>
    <t>CAJA 2400 GALV CG-100 CAL-20</t>
  </si>
  <si>
    <t>CAJA 5800 Cal 26</t>
  </si>
  <si>
    <t>CAJA INSPECCION Sin Tapa h=50 FIBRIT</t>
  </si>
  <si>
    <t>CANAL PVC AMAZONAS</t>
  </si>
  <si>
    <t>CANAL S/PORTE PVC AMAZONAS</t>
  </si>
  <si>
    <t>CANAL TAPA EXTERNA PVC AMAZONAS</t>
  </si>
  <si>
    <t>CANALETA METAL C/DIVIS .10 X4</t>
  </si>
  <si>
    <t>CANTONERA INAFER C-333 CORRIENTE C/CADENA</t>
  </si>
  <si>
    <t>CARTON CORRUGADO, ROLLO 1,2 M*10ML=48M2</t>
  </si>
  <si>
    <t>CEMENTO BLANCO 40 Kg</t>
  </si>
  <si>
    <t>CEMENTO GRIS (constructor)</t>
  </si>
  <si>
    <t>TN</t>
  </si>
  <si>
    <t>CERRADURA YALE BAÑO BRANDYWINE MADE</t>
  </si>
  <si>
    <t>CERRADURA YALE INCRUSTAR N.D.P</t>
  </si>
  <si>
    <t>CERRADURA YALE SOBREPONER ¼"</t>
  </si>
  <si>
    <t>CERRADURA A PRESION EN VIDRIO DE 8MM</t>
  </si>
  <si>
    <t>CERROJO DOBLE</t>
  </si>
  <si>
    <t>CHEQUE CORTINA HORIZONTAL TIPO HI ½" HELBERT</t>
  </si>
  <si>
    <t>CIELORASO PVC ALBEOLAR</t>
  </si>
  <si>
    <t>CIERRA PUERTAS HIDRAULICO BRAZO 45 GK</t>
  </si>
  <si>
    <t>CIERRA PUERTAS HIDRAULICO PISO YALE</t>
  </si>
  <si>
    <t>RLL</t>
  </si>
  <si>
    <t>CINTA PAPEL PARA DRYWALL ROLLO X30 MT</t>
  </si>
  <si>
    <t>CINTA TEFLON</t>
  </si>
  <si>
    <t>CODO 90° PRESION ½" PAVCO</t>
  </si>
  <si>
    <t>CODO 90° SANITARIO 2" PAVCO</t>
  </si>
  <si>
    <t>CODO 90° SANITARIO 4" PAVCO</t>
  </si>
  <si>
    <t>CODO GALVANIZADO 1½"</t>
  </si>
  <si>
    <t>CONCERTINA EN ACERO D:45 X 8M</t>
  </si>
  <si>
    <t>CONCOLOR J - 10 CRNA</t>
  </si>
  <si>
    <t>CONCRETO 2500 PSI TRADICIONAL C/Prem</t>
  </si>
  <si>
    <t>CONCRETO 3000 PSI (210N) OUTINOURD</t>
  </si>
  <si>
    <t>CORTACIRCUITO ENCH. 1POL 20AMP L/NEX</t>
  </si>
  <si>
    <t>CORTACIRCUITO ENCH. 3POL 50AMP L/NEX</t>
  </si>
  <si>
    <t>DISOLVENTE TAMBOR 55GN PINTUCO</t>
  </si>
  <si>
    <t>DUCTO METALICO D. 1,00M</t>
  </si>
  <si>
    <t>CUÑETE</t>
  </si>
  <si>
    <t>EQUIPO HIDRONEUMATICO 1/2 H.P.</t>
  </si>
  <si>
    <t>ESMALTE Sint.PINTULUX PINTUCO</t>
  </si>
  <si>
    <t>ESTUCO PASTA PINTUCO</t>
  </si>
  <si>
    <t>ESTUCOR CORONA BLANCO POR 5 Kg</t>
  </si>
  <si>
    <t>EXTRACTOR OLOR 20x20 cm</t>
  </si>
  <si>
    <t>FIBRA DE VIDRIO FRESCASA 2-1/2" (1,22*7,62)</t>
  </si>
  <si>
    <t>LB</t>
  </si>
  <si>
    <t>GANCHO PLACA Ond.150mm ETERNIT</t>
  </si>
  <si>
    <t>GRAVILLA DE RIO M3</t>
  </si>
  <si>
    <t>GRAVILLA FINA M3</t>
  </si>
  <si>
    <t>GRIFERIA LAVAMANOS FENIX 4" GRIVAL</t>
  </si>
  <si>
    <t>GRIFERIA ORINAL RESIDENCIAL GRIVAL</t>
  </si>
  <si>
    <t>GUARDAESCOBA CEDRO MACHO 6 Cm.</t>
  </si>
  <si>
    <t>HERRAJE P/ESTR. FINAL CPS</t>
  </si>
  <si>
    <t>HIERRO PR-60 Corru/Fig ½"</t>
  </si>
  <si>
    <t>ICOPOR 4 Cm DENSIDAD 15 1x1</t>
  </si>
  <si>
    <t>IMPERMEABILIZANTE ALUMOL 16 Kg SIKA</t>
  </si>
  <si>
    <t>IMPERMEABILIZANTE SIKATOP 121 - 20Kg</t>
  </si>
  <si>
    <t>IMPRIMANTE ASFALTICO</t>
  </si>
  <si>
    <t>LADRILLO ESTRUCT.LIVIANO NAT. MOORE 26x12.5x6 Fab.</t>
  </si>
  <si>
    <t>LAMINA Galv. Cal. 22 1 x 2 M.</t>
  </si>
  <si>
    <t>LAVAMANOS AVANTI Sbrp+Grif.PRISMA CRNA</t>
  </si>
  <si>
    <t>LISTON M.H. PINO PATULA</t>
  </si>
  <si>
    <t>LLAVE JARDIN Pesada.1/2" GRIVAL</t>
  </si>
  <si>
    <t>LONA PLASTICA VERDE</t>
  </si>
  <si>
    <t>MALLA ELECTROSOLDADA 4.5mm x 4.5mm 6Mts x 2.40Mt</t>
  </si>
  <si>
    <t>MARCO DE PUERTA MADERA</t>
  </si>
  <si>
    <t>MERULEX I.F.A. Transparente . 0.8 KILOS</t>
  </si>
  <si>
    <t>MORTERO 1 : 4 ARENA PEÑA</t>
  </si>
  <si>
    <t>MORTERO 2000 PSI Cte.</t>
  </si>
  <si>
    <t>MUEBLE INFERIOR MDP L:1,8M SUPERFICIEN EN ACERO CON POCETA</t>
  </si>
  <si>
    <t>ORINAL SANTA FE PARA FLUX CRNA</t>
  </si>
  <si>
    <t>PASTA ACRILICA</t>
  </si>
  <si>
    <t>PEGACOR I-10 BLANCO CRNA</t>
  </si>
  <si>
    <t>PEGACOR I-50 GRIS CRNA</t>
  </si>
  <si>
    <t>PEGANTE DENSO FIBRATEX</t>
  </si>
  <si>
    <t>PELICULA ADHESIVA SOLAR OPALIZADA O POLARIZADA</t>
  </si>
  <si>
    <t>PELICULA ADHESIVA DECORATIVA MICROPERFORADA IMPRESA</t>
  </si>
  <si>
    <t xml:space="preserve">PERFIL ESTRUCTURAL C 120 X60 1.2 MM. </t>
  </si>
  <si>
    <t>PERFILERIA STELL FRAMING TIPO ANGULO 2x1 CAL 26 L=2,44</t>
  </si>
  <si>
    <t>PERFILERIA STELL FRAMING TIPO CANAL B-6 CL-26 L=2,44</t>
  </si>
  <si>
    <t>PERFILERIA STELL FRAMING TIPO CANAL B-9 CL-26 L=2,44</t>
  </si>
  <si>
    <t>PERFILERIA STELL FRAMING TIPO OMEGA 1-1/2" L=2,44</t>
  </si>
  <si>
    <t>PERFILERIA STELL FRAMING TIPO PARAL B-6 CL-26 L=2,44</t>
  </si>
  <si>
    <t>PERFILERIA STELL FRAMING TIPO PARAL B-9 CL-26 L=2,44</t>
  </si>
  <si>
    <t>PERFILERIA STELL FRAMING TIPO VIGUETA 1-1/2" L=2,44</t>
  </si>
  <si>
    <t>PERNO 1/4 X 3/4 B.V</t>
  </si>
  <si>
    <t>PERNO ROSCADO 2" ALT.VEL.</t>
  </si>
  <si>
    <t>PINTURA ELASTOMETRICA, TIPO PARAGUAS</t>
  </si>
  <si>
    <t>PINTURA Blc. Trafico PINTUCO</t>
  </si>
  <si>
    <t>PISO VINILICO SPC TIPO MADERA</t>
  </si>
  <si>
    <t>PISOGRES NATURAL 30x30 T.MOORE</t>
  </si>
  <si>
    <t>PLACA YESO CARTON (1.22x2.44) 1/2"</t>
  </si>
  <si>
    <t>PLACA FIBROCEMENTO (1.22x2.42) 8mm</t>
  </si>
  <si>
    <t>PLATINA 2 x ¼" X 6M</t>
  </si>
  <si>
    <t>PUERTA ALUMINIO Y VIDRIO 5mm, incluye marco</t>
  </si>
  <si>
    <t>PUERTA ARQUITECTONICA .80 x 2.00 MT PIZANO</t>
  </si>
  <si>
    <t>PUERTA METALICA REFORZADA</t>
  </si>
  <si>
    <t>PUNTILLA 1" SIN CABEZA</t>
  </si>
  <si>
    <t>PUNTILLA 2" CON CABEZA</t>
  </si>
  <si>
    <t>REGISTRO PASO Dto. ½" RED WH</t>
  </si>
  <si>
    <t>REJA TIPO BANCARIA VARILLA CUAD. 1/2" RETICULA 15X30</t>
  </si>
  <si>
    <t>SANITARIO AVANTI BLANCO CRNA.</t>
  </si>
  <si>
    <t>SIFON BOTELLA GRIS GRICOL</t>
  </si>
  <si>
    <t>SIKA 1 20 KILOS</t>
  </si>
  <si>
    <t>SIKA 101 MORTERO GRIS 10 KILOS</t>
  </si>
  <si>
    <t>SIKA TRANSPARENTE 10 x 16 KILOS</t>
  </si>
  <si>
    <t>SIKAFLEX PRO 3WF Gris 1 KILO</t>
  </si>
  <si>
    <t>SIKAFLEX-1a BLANCO</t>
  </si>
  <si>
    <t>SILICONA TRANSPARENTE 300 ml super flex</t>
  </si>
  <si>
    <t>SOLDADURA DE 1/8 Ref. 6010</t>
  </si>
  <si>
    <t>SOLDADURA PVC LIQUIDA ¼</t>
  </si>
  <si>
    <t>SOPORTE P/BANDEJA PORTA CAB</t>
  </si>
  <si>
    <t>SUPER MANTO ZETAL 600 X 1 Fglas</t>
  </si>
  <si>
    <t>TABLA BURRA .25x.025x3 ORDINAR</t>
  </si>
  <si>
    <t>TABLA BURRA .30x.025x3 ORDINAR</t>
  </si>
  <si>
    <t>TANQUE CONICO 500 LT.</t>
  </si>
  <si>
    <t>TAPA CIEGA BLANCA AVE</t>
  </si>
  <si>
    <t>TAPA CAJA INSP. CON MARCO</t>
  </si>
  <si>
    <t>TAPA REGISTRO INVISIBLE 40 x 40 cm. Marco en aluminio</t>
  </si>
  <si>
    <t>TAPON PRESION ROSCADO ½ "</t>
  </si>
  <si>
    <t>TEE SANITARIA 3" PAVCO</t>
  </si>
  <si>
    <t>TEE SANITARIA 4" PAVCO</t>
  </si>
  <si>
    <t>TEJA CRISTAL No. 4 POLICARBONATO AJOVER</t>
  </si>
  <si>
    <t>TEJA PLACA Ond. No. 4 ETERNIT</t>
  </si>
  <si>
    <t>TORNILLO 1¼" X ½"</t>
  </si>
  <si>
    <t>TORNILLO FIJADOR ALA CORREA ACESCO</t>
  </si>
  <si>
    <t>TORNILLO GOLOSO 1" x 8</t>
  </si>
  <si>
    <t>TORNILLO PARA AGLOMERADO AUTOPERFORANTE</t>
  </si>
  <si>
    <t>TORNILLO TIRAFONDO DE 4X 3/8 "</t>
  </si>
  <si>
    <t>MES</t>
  </si>
  <si>
    <t>TUBO 1/2" PVC 3MTS COLMENA</t>
  </si>
  <si>
    <t>TUBO ACERO 1-1/2", PIVOTE PUERTA DE VIDRIO</t>
  </si>
  <si>
    <t>TUBO CONDUIT 3/4" RALCO</t>
  </si>
  <si>
    <t>TUBO CUADRADO 1 1/2" Cal. 20</t>
  </si>
  <si>
    <t>TUBO PRESION ½" PAVCO</t>
  </si>
  <si>
    <t>TUBO PRESION 3/4" PAVCO</t>
  </si>
  <si>
    <t>TUBO SANITARIO 2" PVC RALCO</t>
  </si>
  <si>
    <t>TUBO SANITARIO 4" PVC PAVCO</t>
  </si>
  <si>
    <t>UNION CONDUIT C/DFLEX ½" PAVCO</t>
  </si>
  <si>
    <t>UNION GALV. 1 1/2" EMT</t>
  </si>
  <si>
    <t>UNION GALV. 1" EMT</t>
  </si>
  <si>
    <t>UNION GALV. 1/2" EMT</t>
  </si>
  <si>
    <t>UNION PRESION ½" PAVCO</t>
  </si>
  <si>
    <t>UNION PRESION 3/4" PAVCO</t>
  </si>
  <si>
    <t>VARILLA CW 5/8" X 2.40</t>
  </si>
  <si>
    <t>VIDRIO CRISTAL CRUD.BRONC. 5mm</t>
  </si>
  <si>
    <t>VIDRIO CRISTAL Templ.INCOL.6mm</t>
  </si>
  <si>
    <t>VIDRIO CRISTAL Templ.INCOL.8mm</t>
  </si>
  <si>
    <t>VINILO TIPO I VINILICO ICO</t>
  </si>
  <si>
    <t>VINILTEX CANECA 5 GN. PINTUCO</t>
  </si>
  <si>
    <t>VITRIFLEX BARNIZ SEMIMATE PINTUCO</t>
  </si>
  <si>
    <t>WASH PRIMER A+B 0509 PINTUCO</t>
  </si>
  <si>
    <t>HERRAMIENTA O EQUIPO</t>
  </si>
  <si>
    <t>ALICATE 2 POSICIONES DE 8" AISLADO</t>
  </si>
  <si>
    <t>DIA</t>
  </si>
  <si>
    <t>ANDAMIO TUBULAR (SECC.)</t>
  </si>
  <si>
    <t>BALDE DE CAUCHO PARA CONCRETO</t>
  </si>
  <si>
    <t>BROCHA DE CERDA 1"</t>
  </si>
  <si>
    <t>BROCHA DE CERDA 4"</t>
  </si>
  <si>
    <t>HORA</t>
  </si>
  <si>
    <t>CARRETILLA "BUGUI"</t>
  </si>
  <si>
    <t>CIZALLA MANO 36"</t>
  </si>
  <si>
    <t>COMPRESOR 1.5 HP CON TANQUE 2 GAL</t>
  </si>
  <si>
    <t>CORTADORA CERAMICA KROM</t>
  </si>
  <si>
    <t>DESTORNILLADOR DE PALA 1/4" X 6"</t>
  </si>
  <si>
    <t>DISCO DIAMANTADO 9" DIAMOND</t>
  </si>
  <si>
    <t>DISCO REFRACTARIO T-1 9"x 1/8"</t>
  </si>
  <si>
    <t>EQUIPO SOLDADURA ELECTRICA</t>
  </si>
  <si>
    <t>ESCALERA PLEGABLE ALUMINIO 1,8 Mts.</t>
  </si>
  <si>
    <t>ESCOBA NYLON UN 4,060.00</t>
  </si>
  <si>
    <t>ESPATULA MANGO PLASTICO 704 4"</t>
  </si>
  <si>
    <t>ESTOPA No.4 (250 Grs)</t>
  </si>
  <si>
    <t>GUANTE (NITRILO) DE 13" ANSELL EDMONT</t>
  </si>
  <si>
    <t>GUANTE CAUCHO NEGRO C-35 PROTEX</t>
  </si>
  <si>
    <t>HOJA DE SEGUETA</t>
  </si>
  <si>
    <t>LIJA DE AGUA PROFESIONAL</t>
  </si>
  <si>
    <t>LIJA MADERA CAR 12</t>
  </si>
  <si>
    <t>LLAVES PARA TUBOS</t>
  </si>
  <si>
    <t>MARTILLO ROMPEDOR</t>
  </si>
  <si>
    <t>MEZCLADORA DE CONCRETO</t>
  </si>
  <si>
    <t>PALA No.2 P/CUADRADA CON CABO HERRAGRO</t>
  </si>
  <si>
    <t>PALUSTRE MANGO PLASTICO DE 5"</t>
  </si>
  <si>
    <t>PALUSTRE MANGO PLASTICO DE 8"</t>
  </si>
  <si>
    <t>PLANCHONES 300 MTS.</t>
  </si>
  <si>
    <t>PULIDORA INDUSTRIAL DE 4 ½" MAKITA 10000 RPM</t>
  </si>
  <si>
    <t>PULIDORA INDUSTRIAL DE 4 ½" PG. 7.8AMP 11000 RPM</t>
  </si>
  <si>
    <t>PULIDORA INDUSTRIAL DE 7"</t>
  </si>
  <si>
    <t>RODILLO DE FELPA 7"</t>
  </si>
  <si>
    <t>SIERRA CIRCULAR 71/4 10 AMP 5300RPM 2 1/3HP</t>
  </si>
  <si>
    <t>SOPLETE A GAS</t>
  </si>
  <si>
    <t>TALADRO PERCUTOR DE ½" DE WALT</t>
  </si>
  <si>
    <t>TALADRO PERCUTOR DE ½" POWER TOOLS</t>
  </si>
  <si>
    <t>TALADRO PERCUTOR DE 3/8" 450 BLACK&amp;DECKEr</t>
  </si>
  <si>
    <t>TALADRO ROTOPERCUTOR HASTA 3/4" SIN</t>
  </si>
  <si>
    <t>ACTIVIDAD O INSUMO</t>
  </si>
  <si>
    <t>JORNAL</t>
  </si>
  <si>
    <t>HORA AYUDANTE ALBA-IL + PREST</t>
  </si>
  <si>
    <t>HORA/Cuad. ALBA-IL/Of+Ayu +PREST. 86.03%</t>
  </si>
  <si>
    <t>HORA/Cuad. CARPINT/Of+Ayu +PREST.86.03%</t>
  </si>
  <si>
    <t>MdeO ACOMETIDA GENERAL incl.ducto</t>
  </si>
  <si>
    <t>MdeO AFINADO Imperm. PISOS</t>
  </si>
  <si>
    <t>MdeO AFINADO PISO LISTON</t>
  </si>
  <si>
    <t>MdeO AFINADO PISOS</t>
  </si>
  <si>
    <t>MdeO AISLAPOR</t>
  </si>
  <si>
    <t>MdeO CABLEADO</t>
  </si>
  <si>
    <t xml:space="preserve">MdeO CAJA Insp.FIBRIT Traf.Pes </t>
  </si>
  <si>
    <t>MdeO CANALETA 10X40</t>
  </si>
  <si>
    <t>MdeO CARPINTERIA METALICA</t>
  </si>
  <si>
    <t>MdeO CIELORASO Perf.Y SIN Perf</t>
  </si>
  <si>
    <t>MdeO CONCRETO ANDENES</t>
  </si>
  <si>
    <t>MdeO CONCRETO CICLOPEO</t>
  </si>
  <si>
    <t>MdeO CONCRETO ENCOFRADOS</t>
  </si>
  <si>
    <t>MdeO CONEX. MANGUERA</t>
  </si>
  <si>
    <t>MdeO Demol CIELO RASO FALSO</t>
  </si>
  <si>
    <t>MdeO Demol CUBIERTA A.C.</t>
  </si>
  <si>
    <t>MdeO Demol ENCHAPE DE MURO</t>
  </si>
  <si>
    <t>MdeO Demol MUROS SECOS</t>
  </si>
  <si>
    <t>MdeO Demol PLACA MACIZA 0.15</t>
  </si>
  <si>
    <t>MdeO Desmonte APARATOS SANITARIOS</t>
  </si>
  <si>
    <t>MdeO Desmonte CANALETA, DUCTO Y RED ELECTRICA</t>
  </si>
  <si>
    <t>MdeO Desmonte MOBILIARIO</t>
  </si>
  <si>
    <t>MdeO Desmonte PUERTA Y MARCO</t>
  </si>
  <si>
    <t>MdeO Desmonte PUERTAS O VENTANAS METAL</t>
  </si>
  <si>
    <t>MdeO ENCHAPE CERAMICO</t>
  </si>
  <si>
    <t>MdeO ESMALTE SOBRE LAMIN(llen)</t>
  </si>
  <si>
    <t>MdeO ESMALTE SOBRE LAMINA(lin)</t>
  </si>
  <si>
    <t>MdeO ESMALTE SOBRE MADERA LIN.</t>
  </si>
  <si>
    <t>MdeO ESMALTE SOBRE MADERA LLEN</t>
  </si>
  <si>
    <t>MdeO CONCRETO ESTRIADO RAMPAS</t>
  </si>
  <si>
    <t>MdeO ESTRUCTURA METALICA L. DELGADA</t>
  </si>
  <si>
    <t>MdeO ESTUCO</t>
  </si>
  <si>
    <t>MdeO ESTUCO/VINILO TRES MANOS</t>
  </si>
  <si>
    <t>MdeO FLANCHE LATON</t>
  </si>
  <si>
    <t>MdeO GOTERAS</t>
  </si>
  <si>
    <t>MdeO GRAVILLA LAVADA</t>
  </si>
  <si>
    <t>MdeO GRIFERIA LAVAPLATOS(Inst)</t>
  </si>
  <si>
    <t>MdeO GUARDAESCOBA MADERA</t>
  </si>
  <si>
    <t>MdeO Imperm. EDIL ESPECIAL</t>
  </si>
  <si>
    <t>MdeO INMUNIZANTE CUBIERTA</t>
  </si>
  <si>
    <t>MdeO INST. CERRADURA SENCILLA</t>
  </si>
  <si>
    <t>MdeO INSTALACION AVISO CIVICO</t>
  </si>
  <si>
    <t>MdeO INSTALACION BARANDA</t>
  </si>
  <si>
    <t>MdeO INSTALACION EMEFLEX</t>
  </si>
  <si>
    <t>MdeO INSTALACION EQUIPO PRESION/ACCES</t>
  </si>
  <si>
    <t>MdeO INSTALACION PERSIANA ENROLLABLE</t>
  </si>
  <si>
    <t>MdeO INSTALACION PISO LAMINADO O SPC</t>
  </si>
  <si>
    <t>MdeO INSTALACION PORTON (Mad)</t>
  </si>
  <si>
    <t>MdeO INSTALACION PUERTAS</t>
  </si>
  <si>
    <t>MdeO INSTALACION REJILLA DE VENTILACION</t>
  </si>
  <si>
    <t>MdeO INSTALACION VENTANA ALUMINIO</t>
  </si>
  <si>
    <t>MdeO INSTALACION VIDRIO 5mm</t>
  </si>
  <si>
    <t>MdeO INSTALACION VIDRIO 6mm</t>
  </si>
  <si>
    <t>MdeO LAMPARA</t>
  </si>
  <si>
    <t>MdeO LIMPIEZA DE LADRILLO</t>
  </si>
  <si>
    <t>MdeO MALLA ESLABONADA instalac</t>
  </si>
  <si>
    <t>MdeO MONTAJE LAVAMANOS</t>
  </si>
  <si>
    <t>MdeO MONTAJE ORINALES</t>
  </si>
  <si>
    <t>MdeO MONTAJE SANITARIO FLUXOMETRO</t>
  </si>
  <si>
    <t>MdeO MUEBLE BAJO (Hech/Inst)</t>
  </si>
  <si>
    <t>MdeO MURO LADRIBLOC</t>
  </si>
  <si>
    <t>MdeO MURO STELL FRAMING DOS CARAS MASILLADO</t>
  </si>
  <si>
    <t>MdeO MURO TBCON PORTANTE</t>
  </si>
  <si>
    <t>MdeO PAÑETE CULATAS</t>
  </si>
  <si>
    <t>MdeO PAÑETE LISO MUROS</t>
  </si>
  <si>
    <t>MdeO PUNTO AGUA FRIA PVC</t>
  </si>
  <si>
    <t>MdeO PUNTO SANITARIO DE LAVAMANOS</t>
  </si>
  <si>
    <t>MdeO PUNTOS DE DESAGUE 3"-4"</t>
  </si>
  <si>
    <t>MdeO RED DE SUMINISTRO</t>
  </si>
  <si>
    <t>MdeO REFUERZO HIERRO</t>
  </si>
  <si>
    <t>MdeO REFUERZO MALLA MUROS</t>
  </si>
  <si>
    <t>MdeO REJILLA DE VENTILACION</t>
  </si>
  <si>
    <t>MdeO SALIDA BIFASICA Y Trifas.</t>
  </si>
  <si>
    <t>MdeO SALIDA MONOFASICA</t>
  </si>
  <si>
    <t>MdeO SALIDA VOZ Y DATOS</t>
  </si>
  <si>
    <t>MdeO SANITARIO TANQUE (INSTALACION)</t>
  </si>
  <si>
    <t>MdeO Tabl.PARCIALES 12-CIRCUIT</t>
  </si>
  <si>
    <t>MdeO TABLETA /TABLON.</t>
  </si>
  <si>
    <t>MdeO TANQUE ELEVADO (CONEXION)</t>
  </si>
  <si>
    <t>MdeO TEJA ASBESTO CEMENTO</t>
  </si>
  <si>
    <t>MdeO VINILO SOBRE MUROS SECOS TRES MANOS</t>
  </si>
  <si>
    <t>MdeO WASH PRIMER</t>
  </si>
  <si>
    <t>OFICIAL INST. SANITARIAS S/PREST.</t>
  </si>
  <si>
    <t>BOMBA ALTA PRESION 3 HP</t>
  </si>
  <si>
    <t>DISEÑO DE UNA MEZCLA DE HORMIGON</t>
  </si>
  <si>
    <t>ENSAYO DE CILINDRO DE 24 HORAS DE EDAD</t>
  </si>
  <si>
    <t>RETIRO DE ESCOMBROS</t>
  </si>
  <si>
    <t>DESCRIPCION</t>
  </si>
  <si>
    <t>ADMINISTRACION</t>
  </si>
  <si>
    <t>IMPREVISTOS</t>
  </si>
  <si>
    <t>UTILIDAD</t>
  </si>
  <si>
    <t>TOTAL A.I.U.</t>
  </si>
  <si>
    <t>FORMATO DE ANÁLISIS DE PRECIOS UNITARIOS (APU)</t>
  </si>
  <si>
    <t>GRUPO DE GESTION ADMINISTRATIVA</t>
  </si>
  <si>
    <t>EQUIPO DE INFRAESTRUCTURA FISICA</t>
  </si>
  <si>
    <t>OBJETO DEL CONTRATO</t>
  </si>
  <si>
    <t>N° DEL CONTRATO</t>
  </si>
  <si>
    <t>CONTRATAR EL MANTENIMIENTO INTEGRAL, ADECUACIONES Y/O MEJORAS LOCATIVAS PARA LAS SEDES A NIVEL NACIONAL CARGO DE LA UNIDAD NACIONAL DE PROTECCIÓN</t>
  </si>
  <si>
    <t>FECHA DEL CONTRATO</t>
  </si>
  <si>
    <t>NOMBRE DEL CONTRATISTA</t>
  </si>
  <si>
    <t>DESCRIPCIÓN DEL ITEM</t>
  </si>
  <si>
    <t>N° ITEM</t>
  </si>
  <si>
    <t>TOTAL COSTO DIRECTO</t>
  </si>
  <si>
    <t xml:space="preserve"> </t>
  </si>
  <si>
    <t>1. DESCRIPCION DE MATERIALES E INSUMOS</t>
  </si>
  <si>
    <t>VR. UNIT.</t>
  </si>
  <si>
    <t>CANT/UND.</t>
  </si>
  <si>
    <t>VR. INSUMO</t>
  </si>
  <si>
    <t>SUB-TOTAL</t>
  </si>
  <si>
    <t>2. DESCRIPCIÓN EQUIPOS Y HERRAMIENTAS</t>
  </si>
  <si>
    <t>CANT.</t>
  </si>
  <si>
    <t>3. DESCRIPCIÓN MANO DE OBRA CUADRILLAS</t>
  </si>
  <si>
    <t>RENDIMIENTO</t>
  </si>
  <si>
    <t>VR. UNITARIO</t>
  </si>
  <si>
    <t>4. DESCRIPCIÓN OTROS COMPONENTES</t>
  </si>
  <si>
    <t>Elaboro</t>
  </si>
  <si>
    <t>Reviso</t>
  </si>
  <si>
    <t>Aprobo</t>
  </si>
  <si>
    <t>|</t>
  </si>
  <si>
    <t>CINTA AISLANTE NEGRA, X 15M</t>
  </si>
  <si>
    <t>MdeO Coloc. APARATOS ELECTRICOS O LAMPARAS</t>
  </si>
  <si>
    <t>TABLERO C/P TRIF.24CTS LUMINEX</t>
  </si>
  <si>
    <t>MdeO Tabl.PARCIALES 24 CIRCUIT</t>
  </si>
  <si>
    <t>MdeO PUESTA A TIERRA</t>
  </si>
  <si>
    <t>MdeO DUCTOS ELECTRICOS PVC EMBEBIDOS</t>
  </si>
  <si>
    <t>MdeO DUCTOS ELECTRICOS EMT EXPUESTOS</t>
  </si>
  <si>
    <t>TUBO GALV. 1" EMT</t>
  </si>
  <si>
    <t>TUBO GALV. 1/2" EMT</t>
  </si>
  <si>
    <t>ABRAZADERA ACERO PARA TUBERIAS HASTA 2"</t>
  </si>
  <si>
    <t>LAMPARA PANEL LED 18W DE INCRUSTAR LUZ DIA</t>
  </si>
  <si>
    <t>LAMPARA PANEL LED 60X60 DE INCRUSTAR LUZ DIA</t>
  </si>
  <si>
    <t>LAMPARA PANEL LED 60X60 DE SOBREPONER LUZ DIA</t>
  </si>
  <si>
    <t>LAMPARA LED HERMETICA 2x18w T8 LUZ DIA 3600 Lm</t>
  </si>
  <si>
    <t>TOMA CORRIENTE POLO A TIERRA L/NEX</t>
  </si>
  <si>
    <t>TOMA CON POLO A TIERRA GFCI 15 AMP</t>
  </si>
  <si>
    <t>CABLE UTP categoria 6 (U/UTP)</t>
  </si>
  <si>
    <t>CABLE UTP categoria 6A (F/UTP)</t>
  </si>
  <si>
    <t>JACK RJ45 CAT 6</t>
  </si>
  <si>
    <t>JACK RJ45 CAT 6A</t>
  </si>
  <si>
    <t>TAPA FACE PLATE</t>
  </si>
  <si>
    <t>PONCHADORA PARA CABLEADO UTP</t>
  </si>
  <si>
    <t>Identificación, marquillado y certificación de punto salida de datos cat. 6, 6A</t>
  </si>
  <si>
    <t>Identificación, marquillado de circuitos o salidas electricas</t>
  </si>
  <si>
    <t>Este item se refiere a las actividades de identificación, organización, marcacón en los elementos de control de los puntos electricos en redes en cumplimiento del RETIE</t>
  </si>
  <si>
    <t xml:space="preserve">TROQUEL METALICO 10 X 4 PIRAMIDE SENCILLO </t>
  </si>
  <si>
    <t>MARQUILLAS PLASTICAS O ESTIQUERS</t>
  </si>
  <si>
    <t>MARQUILLADORA PORTATIL</t>
  </si>
  <si>
    <t>MdeO IDENTIFICACION DE CIRCUITOS Y MARQUILLADO</t>
  </si>
  <si>
    <t>PATCH CORD CAT 6, LONG 1,5ML</t>
  </si>
  <si>
    <t>PATCH CORD CAT 6, LONG 3,0ML</t>
  </si>
  <si>
    <t>PATCH CORD CAT 6A, LONG 1,5ML</t>
  </si>
  <si>
    <t>PATCH CORD CAT 6A, LONG 3,0ML</t>
  </si>
  <si>
    <t>IVA SOBRE LA UTILIDAD</t>
  </si>
  <si>
    <t>COSTO 2025</t>
  </si>
  <si>
    <t>COSTOS 2025</t>
  </si>
  <si>
    <t>Los insumos que forman parte de los APU (analisis de precios unitarios) se contemplan igualemnte en 4 grupos a saber</t>
  </si>
  <si>
    <t>INSTRUCCIONES PARA CARGUE DE INFORMACIÓN EN ESTE ARCHIVO PRESUPUESTAL</t>
  </si>
  <si>
    <t>Este formato es netamente presupuestal, por lo que debe ser diligenciado solamente de forma numerica, por lo que solicitamos abstenerse de modificar textos o incluir casillas nuevas</t>
  </si>
  <si>
    <r>
      <t xml:space="preserve">La hoja denominada </t>
    </r>
    <r>
      <rPr>
        <b/>
        <sz val="11"/>
        <color rgb="FFFF0000"/>
        <rFont val="Calibri"/>
        <family val="2"/>
      </rPr>
      <t>(ESPECIF)</t>
    </r>
    <r>
      <rPr>
        <sz val="11"/>
        <color rgb="FF000000"/>
        <rFont val="Calibri"/>
        <family val="2"/>
      </rPr>
      <t xml:space="preserve"> corresponde a la denominación y descripción de las especificaciones tecnicas de cada una de esas 146 actividades.</t>
    </r>
  </si>
  <si>
    <t>VALOR UNITARIO</t>
  </si>
  <si>
    <t>MdeO Demol PAÑETES</t>
  </si>
  <si>
    <t>MdeO Demol CORTES Y REGATAS</t>
  </si>
  <si>
    <t>PISO CERAMICO TRAFICO COMERCIAL formato 41X41 hasta 60X60</t>
  </si>
  <si>
    <t>MdeO ENCHAPE GUARDAESCOBA Y LINEALES</t>
  </si>
  <si>
    <t>MdeO INSTALACION CANAL Y BAJANTE</t>
  </si>
  <si>
    <t>PERSIANA BLACKOUT ENROLLABLE BLANCO</t>
  </si>
  <si>
    <t>Hora</t>
  </si>
  <si>
    <t>TUBO DUCTO ELECTRICO TIPO DB 1-1/2"</t>
  </si>
  <si>
    <t>MANTENIMIENTO INTEGRAL PLANTA ELECT Y TRANSF.</t>
  </si>
  <si>
    <t>MANTENIMIENTO INTEGRAL UPS Y TRANSFERENCIA</t>
  </si>
  <si>
    <t>TOTAL A.I.U. MAS INVA SOBRE UTILIDAD</t>
  </si>
  <si>
    <t>El presente documento se ajusta al ANEXO TECNICO y se trata de actividades para el mantenimiento, adecuación y mejoramiento de bienes inmuebles a disposición de la UNP a nivel nacional.</t>
  </si>
  <si>
    <r>
      <t xml:space="preserve">Las hojas cuya pestaña esta en color </t>
    </r>
    <r>
      <rPr>
        <b/>
        <sz val="11"/>
        <color rgb="FFFF0000"/>
        <rFont val="Calibri"/>
        <family val="2"/>
      </rPr>
      <t>ROJO</t>
    </r>
    <r>
      <rPr>
        <sz val="11"/>
        <color rgb="FF000000"/>
        <rFont val="Calibri"/>
        <family val="2"/>
      </rPr>
      <t xml:space="preserve"> se encuentran </t>
    </r>
    <r>
      <rPr>
        <b/>
        <sz val="11"/>
        <color rgb="FFFF0000"/>
        <rFont val="Calibri"/>
        <family val="2"/>
      </rPr>
      <t>BLOQUEADAS</t>
    </r>
    <r>
      <rPr>
        <sz val="11"/>
        <color rgb="FF000000"/>
        <rFont val="Calibri"/>
        <family val="2"/>
      </rPr>
      <t xml:space="preserve"> y por tanto son meramente informativas para el diligenciamiento del presupuesto.</t>
    </r>
  </si>
  <si>
    <r>
      <t xml:space="preserve">Las hojas cuya pestaña esta en color </t>
    </r>
    <r>
      <rPr>
        <b/>
        <sz val="11"/>
        <color rgb="FF00B050"/>
        <rFont val="Calibri"/>
        <family val="2"/>
      </rPr>
      <t>VERDE</t>
    </r>
    <r>
      <rPr>
        <sz val="11"/>
        <color rgb="FF000000"/>
        <rFont val="Calibri"/>
        <family val="2"/>
      </rPr>
      <t xml:space="preserve"> se encuentran </t>
    </r>
    <r>
      <rPr>
        <b/>
        <sz val="11"/>
        <color rgb="FF00B050"/>
        <rFont val="Calibri"/>
        <family val="2"/>
      </rPr>
      <t>HABILITADAS</t>
    </r>
    <r>
      <rPr>
        <sz val="11"/>
        <color rgb="FF000000"/>
        <rFont val="Calibri"/>
        <family val="2"/>
      </rPr>
      <t xml:space="preserve"> para el diligenciamiento de los valores que corresponadan y sean incorporados a los A.P.U. formulados</t>
    </r>
  </si>
  <si>
    <r>
      <t>Luego de llenado el valor de los insumos en las 4 hojas</t>
    </r>
    <r>
      <rPr>
        <b/>
        <sz val="11"/>
        <color rgb="FF00B050"/>
        <rFont val="Calibri"/>
        <family val="2"/>
      </rPr>
      <t xml:space="preserve"> (MAT-INSM, HRR-EQP, MAN-OBR, OTROS)</t>
    </r>
    <r>
      <rPr>
        <sz val="11"/>
        <color rgb="FF000000"/>
        <rFont val="Calibri"/>
        <family val="2"/>
      </rPr>
      <t xml:space="preserve"> se debe verificar que todos los APU, tengan cargados todos los valores.</t>
    </r>
  </si>
  <si>
    <r>
      <t>MATERIALES E INSUMOS:</t>
    </r>
    <r>
      <rPr>
        <b/>
        <sz val="11"/>
        <color rgb="FF000000"/>
        <rFont val="Calibri"/>
        <family val="2"/>
      </rPr>
      <t xml:space="preserve"> </t>
    </r>
    <r>
      <rPr>
        <b/>
        <sz val="11"/>
        <color rgb="FF00B050"/>
        <rFont val="Calibri"/>
        <family val="2"/>
      </rPr>
      <t>(MAT-INSM)</t>
    </r>
    <r>
      <rPr>
        <b/>
        <sz val="11"/>
        <color rgb="FF000000"/>
        <rFont val="Calibri"/>
        <family val="2"/>
      </rPr>
      <t xml:space="preserve"> </t>
    </r>
    <r>
      <rPr>
        <sz val="11"/>
        <color rgb="FF000000"/>
        <rFont val="Calibri"/>
        <family val="2"/>
      </rPr>
      <t>197 items, HERRAMIENTAS Y EQUIPOS:</t>
    </r>
    <r>
      <rPr>
        <b/>
        <sz val="11"/>
        <color rgb="FF00B050"/>
        <rFont val="Calibri"/>
        <family val="2"/>
      </rPr>
      <t xml:space="preserve"> (HRR-EQP)</t>
    </r>
    <r>
      <rPr>
        <sz val="11"/>
        <color rgb="FF000000"/>
        <rFont val="Calibri"/>
        <family val="2"/>
      </rPr>
      <t xml:space="preserve"> 41 items, MANO DE OBRA: </t>
    </r>
    <r>
      <rPr>
        <b/>
        <sz val="11"/>
        <color rgb="FF00B050"/>
        <rFont val="Calibri"/>
        <family val="2"/>
      </rPr>
      <t>(MAN-OBR)</t>
    </r>
    <r>
      <rPr>
        <sz val="11"/>
        <color rgb="FF000000"/>
        <rFont val="Calibri"/>
        <family val="2"/>
      </rPr>
      <t xml:space="preserve"> 96 items, OTROS INSUMOS: </t>
    </r>
    <r>
      <rPr>
        <b/>
        <sz val="11"/>
        <color rgb="FF00B050"/>
        <rFont val="Calibri"/>
        <family val="2"/>
      </rPr>
      <t>(OTROS)</t>
    </r>
    <r>
      <rPr>
        <sz val="11"/>
        <color rgb="FF000000"/>
        <rFont val="Calibri"/>
        <family val="2"/>
      </rPr>
      <t xml:space="preserve"> 6 items.</t>
    </r>
  </si>
  <si>
    <r>
      <t xml:space="preserve">Los insumos que forman parte de los APU (analisis de precios unitarios) son un total de 340, que deban ser diligenciados en su totalidad en la columna </t>
    </r>
    <r>
      <rPr>
        <b/>
        <sz val="11"/>
        <color rgb="FF00B050"/>
        <rFont val="Calibri"/>
        <family val="2"/>
      </rPr>
      <t>(COSTO 2025)</t>
    </r>
    <r>
      <rPr>
        <sz val="11"/>
        <color rgb="FF000000"/>
        <rFont val="Calibri"/>
        <family val="2"/>
      </rPr>
      <t xml:space="preserve"> de cada hoja</t>
    </r>
    <r>
      <rPr>
        <b/>
        <sz val="11"/>
        <color rgb="FF00B050"/>
        <rFont val="Calibri"/>
        <family val="2"/>
      </rPr>
      <t xml:space="preserve"> (HABILITADA)</t>
    </r>
  </si>
  <si>
    <r>
      <t>Al diligenciar los valores indicados, estos quedaran cargados en las hojas</t>
    </r>
    <r>
      <rPr>
        <sz val="11"/>
        <color rgb="FFFF0000"/>
        <rFont val="Calibri"/>
        <family val="2"/>
      </rPr>
      <t xml:space="preserve"> </t>
    </r>
    <r>
      <rPr>
        <b/>
        <sz val="11"/>
        <color rgb="FFFF0000"/>
        <rFont val="Calibri"/>
        <family val="2"/>
      </rPr>
      <t>(APU-CP1 a APU-CP7)</t>
    </r>
    <r>
      <rPr>
        <sz val="11"/>
        <color rgb="FF000000"/>
        <rFont val="Calibri"/>
        <family val="2"/>
      </rPr>
      <t xml:space="preserve"> y a su vez seran en la hoja</t>
    </r>
    <r>
      <rPr>
        <b/>
        <sz val="11"/>
        <color rgb="FFFFC000"/>
        <rFont val="Calibri"/>
        <family val="2"/>
      </rPr>
      <t xml:space="preserve"> (RESUMEN) </t>
    </r>
    <r>
      <rPr>
        <sz val="11"/>
        <rFont val="Calibri"/>
        <family val="2"/>
      </rPr>
      <t>donde le permitira visualizar el valor de cada item.</t>
    </r>
  </si>
  <si>
    <t>Los rendimientos de insumos aplicados por parte de la entidad se ajustan a los observados en desarrollo de labores similares y para el caso de este proceso, son inmodificables.</t>
  </si>
  <si>
    <r>
      <t xml:space="preserve">La hoja denominada </t>
    </r>
    <r>
      <rPr>
        <b/>
        <sz val="11"/>
        <color rgb="FF00B050"/>
        <rFont val="Calibri"/>
        <family val="2"/>
      </rPr>
      <t>(AIU)</t>
    </r>
    <r>
      <rPr>
        <sz val="11"/>
        <color rgb="FF000000"/>
        <rFont val="Calibri"/>
        <family val="2"/>
      </rPr>
      <t>, debe ser diligenciada con los respectivos porcentajes de incidencia definidos según la estructura administrtiva y funcional de cada empresa.</t>
    </r>
  </si>
  <si>
    <r>
      <t>Agradecemos no modificar textos, ni incluir casillas nuevas en cada uno de las hojas activas y para cualquier observacion debera ser incluido en la hoja de</t>
    </r>
    <r>
      <rPr>
        <sz val="11"/>
        <color rgb="FF00B050"/>
        <rFont val="Calibri"/>
        <family val="2"/>
      </rPr>
      <t xml:space="preserve"> </t>
    </r>
    <r>
      <rPr>
        <sz val="11"/>
        <rFont val="Calibri"/>
        <family val="2"/>
      </rPr>
      <t xml:space="preserve">OBSERVACIONES </t>
    </r>
    <r>
      <rPr>
        <b/>
        <sz val="11"/>
        <color rgb="FF00B050"/>
        <rFont val="Calibri"/>
        <family val="2"/>
      </rPr>
      <t>(OBS)</t>
    </r>
  </si>
  <si>
    <t>TOTAL VALOR ITEMS POR UNIDAD</t>
  </si>
  <si>
    <t>Esta hoja esta dispuesta para recibir sus OBSERVACIONES</t>
  </si>
  <si>
    <t>PRECIO TECHO</t>
  </si>
  <si>
    <t>PORCENTAJE TECHO</t>
  </si>
  <si>
    <t>PORCENTAJE OFERTADO</t>
  </si>
  <si>
    <t>1</t>
  </si>
  <si>
    <t>2</t>
  </si>
  <si>
    <t>3</t>
  </si>
  <si>
    <t>OFRECIMIENTO DE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</si>
</sst>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 _€_-;\-* #,##0.00\ _€_-;_-* &quot;-&quot;??\ _€_-;_-@_-"/>
    <numFmt numFmtId="165" formatCode="_ &quot;$&quot;\ * #,##0.00_ ;_ &quot;$&quot;\ * \-#,##0.00_ ;_ &quot;$&quot;\ * &quot;-&quot;??_ ;_ @_ "/>
    <numFmt numFmtId="166" formatCode="_ * #,##0.00_ ;_ * \-#,##0.00_ ;_ * &quot;-&quot;??_ ;_ @_ "/>
    <numFmt numFmtId="167" formatCode="0.0%"/>
    <numFmt numFmtId="168" formatCode="&quot;$&quot;\ #,##0"/>
    <numFmt numFmtId="169" formatCode="_(* #,##0.00_);_(* \(#,##0.00\);_(* &quot;-&quot;??_);_(@_)"/>
    <numFmt numFmtId="170" formatCode="0.000000"/>
    <numFmt numFmtId="171" formatCode="_ * #,##0.00000_ ;_ * \-#,##0.00000_ ;_ * &quot;-&quot;??_ ;_ @_ "/>
    <numFmt numFmtId="172" formatCode="_ * #,##0.000000_ ;_ * \-#,##0.000000_ ;_ * &quot;-&quot;??_ ;_ @_ "/>
    <numFmt numFmtId="173" formatCode="_ * #,##0.0_ ;_ * \-#,##0.0_ ;_ * &quot;-&quot;??_ ;_ @_ "/>
  </numFmts>
  <fonts count="43"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10"/>
      <name val="Arial"/>
      <family val="2"/>
    </font>
    <font>
      <b/>
      <sz val="10"/>
      <name val="Arial"/>
      <family val="2"/>
    </font>
    <font>
      <b/>
      <sz val="8"/>
      <name val="Verdana"/>
      <family val="2"/>
    </font>
    <font>
      <sz val="8"/>
      <name val="Verdana"/>
      <family val="2"/>
    </font>
    <font>
      <sz val="10"/>
      <name val="Verdana"/>
      <family val="2"/>
    </font>
    <font>
      <b/>
      <sz val="12"/>
      <name val="Verdana"/>
      <family val="2"/>
    </font>
    <font>
      <sz val="11"/>
      <color theme="1"/>
      <name val="Calibri"/>
      <family val="2"/>
      <scheme val="minor"/>
    </font>
    <font>
      <sz val="8"/>
      <color theme="1"/>
      <name val="Verdana"/>
      <family val="2"/>
    </font>
    <font>
      <sz val="8"/>
      <color rgb="FF000000"/>
      <name val="Verdana"/>
      <family val="2"/>
    </font>
    <font>
      <b/>
      <sz val="8"/>
      <color theme="1"/>
      <name val="Verdana"/>
      <family val="2"/>
    </font>
    <font>
      <sz val="10"/>
      <color rgb="FF000000"/>
      <name val="Times New Roman"/>
      <family val="1"/>
    </font>
    <font>
      <b/>
      <sz val="8"/>
      <color indexed="8"/>
      <name val="Verdana"/>
      <family val="2"/>
    </font>
    <font>
      <sz val="8"/>
      <color indexed="8"/>
      <name val="Verdana"/>
      <family val="2"/>
    </font>
    <font>
      <sz val="12"/>
      <name val="Verdana"/>
      <family val="2"/>
    </font>
    <font>
      <b/>
      <sz val="11"/>
      <color rgb="FF000000"/>
      <name val="Calibri"/>
      <family val="2"/>
    </font>
    <font>
      <sz val="11"/>
      <color rgb="FF000000"/>
      <name val="Calibri"/>
      <family val="2"/>
    </font>
    <font>
      <sz val="11"/>
      <color rgb="FFFF0000"/>
      <name val="Calibri"/>
      <family val="2"/>
    </font>
    <font>
      <b/>
      <sz val="11"/>
      <color rgb="FFFF0000"/>
      <name val="Calibri"/>
      <family val="2"/>
    </font>
    <font>
      <b/>
      <sz val="11"/>
      <color rgb="FF00B050"/>
      <name val="Calibri"/>
      <family val="2"/>
    </font>
    <font>
      <b/>
      <sz val="11"/>
      <color rgb="FFFFC000"/>
      <name val="Calibri"/>
      <family val="2"/>
    </font>
    <font>
      <b/>
      <sz val="11"/>
      <color theme="0" tint="-0.14999847407452621"/>
      <name val="Calibri"/>
      <family val="2"/>
    </font>
    <font>
      <sz val="11"/>
      <color rgb="FF00B050"/>
      <name val="Calibri"/>
      <family val="2"/>
    </font>
    <font>
      <sz val="11"/>
      <name val="Calibri"/>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56">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3" fillId="0" borderId="0" applyFont="0" applyFill="0" applyBorder="0" applyAlignment="0" applyProtection="0"/>
    <xf numFmtId="164" fontId="21" fillId="0" borderId="0" applyFill="0" applyBorder="0" applyAlignment="0" applyProtection="0"/>
    <xf numFmtId="169" fontId="26" fillId="0" borderId="0" applyFont="0" applyFill="0" applyBorder="0" applyAlignment="0" applyProtection="0"/>
    <xf numFmtId="166" fontId="20" fillId="0" borderId="0" applyFont="0" applyFill="0" applyBorder="0" applyAlignment="0" applyProtection="0"/>
    <xf numFmtId="165" fontId="3" fillId="0" borderId="0" applyFont="0" applyFill="0" applyBorder="0" applyAlignment="0" applyProtection="0"/>
    <xf numFmtId="165" fontId="20" fillId="0" borderId="0" applyFont="0" applyFill="0" applyBorder="0" applyAlignment="0" applyProtection="0"/>
    <xf numFmtId="0" fontId="20" fillId="0" borderId="0" applyFont="0" applyFill="0" applyBorder="0" applyAlignment="0" applyProtection="0"/>
    <xf numFmtId="0" fontId="13" fillId="22" borderId="0" applyNumberFormat="0" applyBorder="0" applyAlignment="0" applyProtection="0"/>
    <xf numFmtId="0" fontId="20" fillId="0" borderId="0"/>
    <xf numFmtId="0" fontId="20" fillId="0" borderId="0"/>
    <xf numFmtId="0" fontId="5" fillId="0" borderId="0"/>
    <xf numFmtId="0" fontId="5" fillId="23" borderId="4" applyNumberFormat="0" applyFont="0" applyAlignment="0" applyProtection="0"/>
    <xf numFmtId="9" fontId="3" fillId="0" borderId="0" applyFont="0" applyFill="0" applyBorder="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0" fillId="0" borderId="7" applyNumberFormat="0" applyFill="0" applyAlignment="0" applyProtection="0"/>
    <xf numFmtId="0" fontId="19" fillId="0" borderId="8" applyNumberFormat="0" applyFill="0" applyAlignment="0" applyProtection="0"/>
    <xf numFmtId="0" fontId="30" fillId="0" borderId="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cellStyleXfs>
  <cellXfs count="186">
    <xf numFmtId="0" fontId="0" fillId="0" borderId="0" xfId="0"/>
    <xf numFmtId="49" fontId="22" fillId="0" borderId="0" xfId="0" applyNumberFormat="1" applyFont="1" applyAlignment="1">
      <alignment horizontal="center"/>
    </xf>
    <xf numFmtId="165" fontId="22" fillId="0" borderId="0" xfId="35" applyFont="1" applyAlignment="1">
      <alignment horizontal="center"/>
    </xf>
    <xf numFmtId="0" fontId="22" fillId="0" borderId="0" xfId="0" applyFont="1" applyAlignment="1">
      <alignment horizontal="center"/>
    </xf>
    <xf numFmtId="49" fontId="23" fillId="0" borderId="0" xfId="0" applyNumberFormat="1" applyFont="1"/>
    <xf numFmtId="49" fontId="23" fillId="0" borderId="0" xfId="0" applyNumberFormat="1" applyFont="1" applyAlignment="1">
      <alignment horizontal="center"/>
    </xf>
    <xf numFmtId="165" fontId="23" fillId="0" borderId="0" xfId="35" applyFont="1" applyFill="1"/>
    <xf numFmtId="0" fontId="23" fillId="0" borderId="0" xfId="0" applyFont="1"/>
    <xf numFmtId="165" fontId="23" fillId="0" borderId="0" xfId="35" applyFont="1"/>
    <xf numFmtId="49" fontId="24" fillId="0" borderId="0" xfId="0" applyNumberFormat="1" applyFont="1"/>
    <xf numFmtId="49" fontId="24" fillId="0" borderId="0" xfId="0" applyNumberFormat="1" applyFont="1" applyAlignment="1">
      <alignment horizontal="center"/>
    </xf>
    <xf numFmtId="0" fontId="24" fillId="0" borderId="0" xfId="0" applyFont="1"/>
    <xf numFmtId="165" fontId="24" fillId="0" borderId="0" xfId="35" applyFont="1"/>
    <xf numFmtId="165" fontId="23" fillId="0" borderId="0" xfId="37" applyNumberFormat="1" applyFont="1" applyFill="1" applyBorder="1" applyAlignment="1">
      <alignment horizontal="center" vertical="center"/>
    </xf>
    <xf numFmtId="0" fontId="27" fillId="0" borderId="0" xfId="0" applyFont="1" applyAlignment="1">
      <alignment horizontal="center" vertical="center"/>
    </xf>
    <xf numFmtId="4" fontId="23" fillId="0" borderId="0" xfId="0" applyNumberFormat="1" applyFont="1" applyAlignment="1">
      <alignment horizontal="center" vertical="center"/>
    </xf>
    <xf numFmtId="168" fontId="23" fillId="0" borderId="0" xfId="31" applyNumberFormat="1" applyFont="1" applyFill="1" applyBorder="1" applyAlignment="1">
      <alignment horizontal="center" vertical="center"/>
    </xf>
    <xf numFmtId="0" fontId="23" fillId="0" borderId="0" xfId="0" applyFont="1" applyAlignment="1">
      <alignment horizontal="center" vertical="center" wrapText="1"/>
    </xf>
    <xf numFmtId="168" fontId="23" fillId="0" borderId="0" xfId="0" applyNumberFormat="1" applyFont="1" applyAlignment="1">
      <alignment horizontal="center" vertical="center"/>
    </xf>
    <xf numFmtId="0" fontId="29" fillId="0" borderId="0" xfId="0" applyFont="1" applyAlignment="1">
      <alignment horizontal="center" vertical="center"/>
    </xf>
    <xf numFmtId="14" fontId="23" fillId="0" borderId="0" xfId="33" applyNumberFormat="1" applyFont="1" applyFill="1" applyBorder="1" applyAlignment="1" applyProtection="1">
      <alignment horizontal="center" vertical="center" wrapText="1"/>
    </xf>
    <xf numFmtId="165" fontId="22" fillId="0" borderId="0" xfId="35" applyFont="1" applyFill="1" applyAlignment="1">
      <alignment horizontal="center"/>
    </xf>
    <xf numFmtId="165" fontId="23" fillId="0" borderId="9" xfId="35" applyFont="1" applyBorder="1" applyAlignment="1">
      <alignment horizontal="center" vertical="center"/>
    </xf>
    <xf numFmtId="0" fontId="23" fillId="0" borderId="9" xfId="31" applyNumberFormat="1" applyFont="1" applyBorder="1" applyAlignment="1">
      <alignment horizontal="center" vertical="center"/>
    </xf>
    <xf numFmtId="0" fontId="23" fillId="0" borderId="0" xfId="31" applyNumberFormat="1" applyFont="1" applyBorder="1" applyAlignment="1">
      <alignment horizontal="center" vertical="center"/>
    </xf>
    <xf numFmtId="0" fontId="23" fillId="0" borderId="0" xfId="31" applyNumberFormat="1" applyFont="1" applyFill="1" applyBorder="1" applyAlignment="1" applyProtection="1">
      <alignment horizontal="center" vertical="center" wrapText="1"/>
    </xf>
    <xf numFmtId="0" fontId="27" fillId="0" borderId="0" xfId="0" applyFont="1" applyAlignment="1">
      <alignment horizontal="center" vertical="center" wrapText="1"/>
    </xf>
    <xf numFmtId="0" fontId="27" fillId="0" borderId="0" xfId="31" applyNumberFormat="1" applyFont="1" applyBorder="1" applyAlignment="1">
      <alignment horizontal="center" vertical="center"/>
    </xf>
    <xf numFmtId="0" fontId="22" fillId="24" borderId="0" xfId="0" applyFont="1" applyFill="1" applyAlignment="1">
      <alignment horizontal="center" vertical="center" wrapText="1"/>
    </xf>
    <xf numFmtId="0" fontId="23" fillId="0" borderId="0" xfId="0" applyFont="1" applyAlignment="1">
      <alignment horizontal="center" vertical="center"/>
    </xf>
    <xf numFmtId="0" fontId="23" fillId="0" borderId="0" xfId="31" applyNumberFormat="1" applyFont="1" applyFill="1" applyBorder="1" applyAlignment="1">
      <alignment horizontal="center" vertical="center" wrapText="1"/>
    </xf>
    <xf numFmtId="0" fontId="22" fillId="0" borderId="0" xfId="0" applyFont="1" applyAlignment="1">
      <alignment horizontal="center" vertical="center"/>
    </xf>
    <xf numFmtId="165" fontId="23" fillId="0" borderId="9" xfId="35" applyFont="1" applyFill="1" applyBorder="1" applyAlignment="1">
      <alignment horizontal="center" vertical="center"/>
    </xf>
    <xf numFmtId="0" fontId="23" fillId="0" borderId="0" xfId="33" applyNumberFormat="1" applyFont="1" applyFill="1" applyBorder="1" applyAlignment="1" applyProtection="1">
      <alignment horizontal="center" vertical="center" wrapText="1"/>
    </xf>
    <xf numFmtId="0" fontId="27" fillId="0" borderId="0" xfId="31" applyNumberFormat="1" applyFont="1" applyBorder="1" applyAlignment="1">
      <alignment horizontal="center" vertical="center" wrapText="1"/>
    </xf>
    <xf numFmtId="0" fontId="27" fillId="0" borderId="9" xfId="0" applyFont="1" applyBorder="1" applyAlignment="1">
      <alignment horizontal="left" vertical="center" wrapText="1"/>
    </xf>
    <xf numFmtId="0" fontId="28" fillId="0" borderId="9" xfId="0" applyFont="1" applyBorder="1" applyAlignment="1">
      <alignment horizontal="left" vertical="center" wrapText="1"/>
    </xf>
    <xf numFmtId="165" fontId="27" fillId="0" borderId="0" xfId="0" applyNumberFormat="1" applyFont="1" applyAlignment="1">
      <alignment horizontal="center" vertical="center"/>
    </xf>
    <xf numFmtId="0" fontId="23" fillId="0" borderId="9" xfId="31" applyNumberFormat="1" applyFont="1" applyBorder="1" applyAlignment="1">
      <alignment horizontal="center" vertical="center" wrapText="1"/>
    </xf>
    <xf numFmtId="0" fontId="23" fillId="0" borderId="9" xfId="0" applyFont="1" applyBorder="1" applyAlignment="1">
      <alignment horizontal="center" vertical="center" wrapText="1"/>
    </xf>
    <xf numFmtId="165" fontId="27" fillId="0" borderId="9" xfId="0" applyNumberFormat="1" applyFont="1" applyBorder="1" applyAlignment="1">
      <alignment horizontal="center" vertical="center"/>
    </xf>
    <xf numFmtId="0" fontId="22" fillId="25" borderId="0" xfId="31" applyNumberFormat="1" applyFont="1" applyFill="1" applyBorder="1" applyAlignment="1">
      <alignment horizontal="center" vertical="center"/>
    </xf>
    <xf numFmtId="0" fontId="22" fillId="25" borderId="0" xfId="0" applyFont="1" applyFill="1" applyAlignment="1">
      <alignment horizontal="center" vertical="center" wrapText="1"/>
    </xf>
    <xf numFmtId="0" fontId="22" fillId="25" borderId="0" xfId="40" applyFont="1" applyFill="1" applyAlignment="1">
      <alignment horizontal="center" vertical="center"/>
    </xf>
    <xf numFmtId="165" fontId="22" fillId="25" borderId="0" xfId="37" applyNumberFormat="1" applyFont="1" applyFill="1" applyBorder="1" applyAlignment="1">
      <alignment horizontal="center" vertical="center"/>
    </xf>
    <xf numFmtId="168" fontId="22" fillId="25" borderId="0" xfId="31" applyNumberFormat="1" applyFont="1" applyFill="1" applyBorder="1" applyAlignment="1">
      <alignment horizontal="center" vertical="center"/>
    </xf>
    <xf numFmtId="0" fontId="22" fillId="25" borderId="0" xfId="31" applyNumberFormat="1" applyFont="1" applyFill="1" applyBorder="1" applyAlignment="1">
      <alignment horizontal="center" vertical="center" wrapText="1"/>
    </xf>
    <xf numFmtId="0" fontId="27" fillId="0" borderId="9" xfId="0" applyFont="1" applyBorder="1" applyAlignment="1">
      <alignment horizontal="center" vertical="center"/>
    </xf>
    <xf numFmtId="0" fontId="22" fillId="25" borderId="0" xfId="40" applyFont="1" applyFill="1" applyAlignment="1">
      <alignment vertical="center" wrapText="1"/>
    </xf>
    <xf numFmtId="49" fontId="27" fillId="0" borderId="9" xfId="0" applyNumberFormat="1" applyFont="1" applyBorder="1" applyAlignment="1">
      <alignment horizontal="left" vertical="center" wrapText="1"/>
    </xf>
    <xf numFmtId="0" fontId="27" fillId="0" borderId="0" xfId="52" applyFont="1" applyAlignment="1">
      <alignment vertical="top"/>
    </xf>
    <xf numFmtId="43" fontId="22" fillId="0" borderId="9" xfId="53" applyFont="1" applyFill="1" applyBorder="1" applyAlignment="1">
      <alignment horizontal="center" vertical="top"/>
    </xf>
    <xf numFmtId="0" fontId="22" fillId="0" borderId="9" xfId="51" applyFont="1" applyBorder="1" applyAlignment="1">
      <alignment horizontal="center" vertical="top" wrapText="1"/>
    </xf>
    <xf numFmtId="43" fontId="22" fillId="0" borderId="9" xfId="53" applyFont="1" applyFill="1" applyBorder="1" applyAlignment="1">
      <alignment horizontal="center" vertical="top" wrapText="1"/>
    </xf>
    <xf numFmtId="0" fontId="29" fillId="0" borderId="0" xfId="52" applyFont="1" applyAlignment="1">
      <alignment vertical="top"/>
    </xf>
    <xf numFmtId="43" fontId="23" fillId="0" borderId="9" xfId="53" applyFont="1" applyFill="1" applyBorder="1" applyAlignment="1">
      <alignment vertical="top"/>
    </xf>
    <xf numFmtId="0" fontId="23" fillId="0" borderId="9" xfId="51" applyFont="1" applyBorder="1" applyAlignment="1">
      <alignment horizontal="left" vertical="top" wrapText="1"/>
    </xf>
    <xf numFmtId="0" fontId="23" fillId="0" borderId="9" xfId="51" applyFont="1" applyBorder="1" applyAlignment="1">
      <alignment horizontal="center" vertical="top" wrapText="1"/>
    </xf>
    <xf numFmtId="0" fontId="27" fillId="0" borderId="9" xfId="52" applyFont="1" applyBorder="1" applyAlignment="1">
      <alignment vertical="top" wrapText="1"/>
    </xf>
    <xf numFmtId="0" fontId="23" fillId="0" borderId="9" xfId="51" applyFont="1" applyBorder="1" applyAlignment="1">
      <alignment horizontal="center" vertical="top"/>
    </xf>
    <xf numFmtId="43" fontId="22" fillId="0" borderId="9" xfId="53" applyFont="1" applyFill="1" applyBorder="1" applyAlignment="1">
      <alignment vertical="top"/>
    </xf>
    <xf numFmtId="0" fontId="23" fillId="0" borderId="11" xfId="51" applyFont="1" applyBorder="1" applyAlignment="1">
      <alignment horizontal="center" vertical="top"/>
    </xf>
    <xf numFmtId="0" fontId="23" fillId="0" borderId="9" xfId="52" applyFont="1" applyBorder="1" applyAlignment="1">
      <alignment vertical="top" wrapText="1"/>
    </xf>
    <xf numFmtId="0" fontId="23" fillId="0" borderId="0" xfId="52" applyFont="1" applyAlignment="1">
      <alignment vertical="top" wrapText="1"/>
    </xf>
    <xf numFmtId="0" fontId="23" fillId="0" borderId="9" xfId="52" applyFont="1" applyBorder="1" applyAlignment="1">
      <alignment horizontal="center" vertical="top"/>
    </xf>
    <xf numFmtId="0" fontId="32" fillId="0" borderId="0" xfId="41" applyFont="1"/>
    <xf numFmtId="0" fontId="31" fillId="0" borderId="0" xfId="41" applyFont="1" applyAlignment="1">
      <alignment horizontal="center"/>
    </xf>
    <xf numFmtId="49" fontId="32" fillId="0" borderId="0" xfId="41" applyNumberFormat="1" applyFont="1"/>
    <xf numFmtId="167" fontId="32" fillId="0" borderId="0" xfId="43" applyNumberFormat="1" applyFont="1"/>
    <xf numFmtId="167" fontId="31" fillId="0" borderId="0" xfId="43" applyNumberFormat="1" applyFont="1"/>
    <xf numFmtId="0" fontId="31" fillId="0" borderId="0" xfId="41" applyFont="1"/>
    <xf numFmtId="43" fontId="23" fillId="0" borderId="9" xfId="0" applyNumberFormat="1" applyFont="1" applyBorder="1" applyAlignment="1">
      <alignment horizontal="center" vertical="center" wrapText="1"/>
    </xf>
    <xf numFmtId="49" fontId="27" fillId="0" borderId="9" xfId="0" applyNumberFormat="1" applyFont="1" applyBorder="1" applyAlignment="1">
      <alignment horizontal="center" vertical="center" wrapText="1"/>
    </xf>
    <xf numFmtId="170" fontId="27" fillId="0" borderId="0" xfId="0" applyNumberFormat="1" applyFont="1" applyAlignment="1">
      <alignment horizontal="center" vertical="center"/>
    </xf>
    <xf numFmtId="170" fontId="22" fillId="0" borderId="9" xfId="31" applyNumberFormat="1" applyFont="1" applyBorder="1" applyAlignment="1">
      <alignment horizontal="center" vertical="center" wrapText="1"/>
    </xf>
    <xf numFmtId="170" fontId="23" fillId="0" borderId="0" xfId="0" applyNumberFormat="1" applyFont="1" applyAlignment="1">
      <alignment horizontal="center" vertical="center"/>
    </xf>
    <xf numFmtId="170" fontId="22" fillId="25" borderId="0" xfId="0" applyNumberFormat="1" applyFont="1" applyFill="1" applyAlignment="1">
      <alignment horizontal="center" vertical="center"/>
    </xf>
    <xf numFmtId="170" fontId="23" fillId="0" borderId="9" xfId="0" applyNumberFormat="1" applyFont="1" applyBorder="1" applyAlignment="1">
      <alignment horizontal="center" vertical="center" wrapText="1"/>
    </xf>
    <xf numFmtId="170" fontId="23" fillId="0" borderId="0" xfId="0" applyNumberFormat="1" applyFont="1" applyAlignment="1">
      <alignment horizontal="center" vertical="center" wrapText="1"/>
    </xf>
    <xf numFmtId="170" fontId="23" fillId="0" borderId="9" xfId="0" applyNumberFormat="1" applyFont="1" applyBorder="1" applyAlignment="1">
      <alignment horizontal="center" vertical="center"/>
    </xf>
    <xf numFmtId="170" fontId="23" fillId="0" borderId="0" xfId="31" applyNumberFormat="1" applyFont="1" applyFill="1" applyBorder="1" applyAlignment="1">
      <alignment horizontal="center" vertical="center"/>
    </xf>
    <xf numFmtId="165" fontId="29" fillId="0" borderId="9" xfId="0" applyNumberFormat="1" applyFont="1" applyBorder="1" applyAlignment="1">
      <alignment horizontal="center" vertical="center"/>
    </xf>
    <xf numFmtId="49" fontId="28" fillId="0" borderId="9" xfId="0" applyNumberFormat="1" applyFont="1" applyBorder="1" applyAlignment="1">
      <alignment horizontal="left" vertical="center" wrapText="1"/>
    </xf>
    <xf numFmtId="165" fontId="22" fillId="0" borderId="9" xfId="35" applyFont="1" applyFill="1" applyBorder="1" applyAlignment="1">
      <alignment horizontal="center" vertical="top" wrapText="1"/>
    </xf>
    <xf numFmtId="165" fontId="27" fillId="0" borderId="9" xfId="35" applyFont="1" applyBorder="1" applyAlignment="1">
      <alignment vertical="top" wrapText="1"/>
    </xf>
    <xf numFmtId="165" fontId="23" fillId="0" borderId="9" xfId="35" applyFont="1" applyFill="1" applyBorder="1" applyAlignment="1">
      <alignment horizontal="center" vertical="top" wrapText="1"/>
    </xf>
    <xf numFmtId="165" fontId="23" fillId="0" borderId="9" xfId="35" applyFont="1" applyBorder="1" applyAlignment="1">
      <alignment vertical="top" wrapText="1"/>
    </xf>
    <xf numFmtId="165" fontId="23" fillId="0" borderId="0" xfId="35" applyFont="1" applyAlignment="1">
      <alignment vertical="top" wrapText="1"/>
    </xf>
    <xf numFmtId="49" fontId="28" fillId="0" borderId="9" xfId="0" applyNumberFormat="1" applyFont="1" applyBorder="1" applyAlignment="1">
      <alignment horizontal="center" vertical="center" wrapText="1"/>
    </xf>
    <xf numFmtId="171" fontId="27" fillId="0" borderId="0" xfId="31" applyNumberFormat="1" applyFont="1" applyBorder="1" applyAlignment="1">
      <alignment horizontal="center" vertical="center"/>
    </xf>
    <xf numFmtId="171" fontId="23" fillId="0" borderId="0" xfId="31" applyNumberFormat="1" applyFont="1" applyBorder="1" applyAlignment="1">
      <alignment horizontal="center" vertical="center"/>
    </xf>
    <xf numFmtId="171" fontId="22" fillId="25" borderId="0" xfId="31" applyNumberFormat="1" applyFont="1" applyFill="1" applyBorder="1" applyAlignment="1">
      <alignment horizontal="center" vertical="center"/>
    </xf>
    <xf numFmtId="171" fontId="23" fillId="0" borderId="9" xfId="31" applyNumberFormat="1" applyFont="1" applyBorder="1" applyAlignment="1">
      <alignment horizontal="center" vertical="center"/>
    </xf>
    <xf numFmtId="171" fontId="23" fillId="0" borderId="0" xfId="31" applyNumberFormat="1" applyFont="1" applyFill="1" applyBorder="1" applyAlignment="1">
      <alignment horizontal="center" vertical="center"/>
    </xf>
    <xf numFmtId="172" fontId="27" fillId="0" borderId="0" xfId="31" applyNumberFormat="1" applyFont="1" applyAlignment="1">
      <alignment horizontal="center" vertical="center"/>
    </xf>
    <xf numFmtId="172" fontId="22" fillId="0" borderId="9" xfId="31" applyNumberFormat="1" applyFont="1" applyBorder="1" applyAlignment="1">
      <alignment horizontal="center" vertical="center" wrapText="1"/>
    </xf>
    <xf numFmtId="172" fontId="23" fillId="0" borderId="0" xfId="31" applyNumberFormat="1" applyFont="1" applyAlignment="1">
      <alignment horizontal="center" vertical="center"/>
    </xf>
    <xf numFmtId="172" fontId="22" fillId="25" borderId="0" xfId="31" applyNumberFormat="1" applyFont="1" applyFill="1" applyAlignment="1">
      <alignment horizontal="center" vertical="center"/>
    </xf>
    <xf numFmtId="172" fontId="23" fillId="0" borderId="9" xfId="31" applyNumberFormat="1" applyFont="1" applyBorder="1" applyAlignment="1">
      <alignment horizontal="center" vertical="center" wrapText="1"/>
    </xf>
    <xf numFmtId="172" fontId="23" fillId="0" borderId="0" xfId="31" applyNumberFormat="1" applyFont="1" applyAlignment="1">
      <alignment horizontal="center" vertical="center" wrapText="1"/>
    </xf>
    <xf numFmtId="172" fontId="23" fillId="0" borderId="9" xfId="31" applyNumberFormat="1" applyFont="1" applyBorder="1" applyAlignment="1">
      <alignment horizontal="center" vertical="center"/>
    </xf>
    <xf numFmtId="172" fontId="23" fillId="0" borderId="0" xfId="31" applyNumberFormat="1" applyFont="1" applyFill="1" applyBorder="1" applyAlignment="1">
      <alignment horizontal="center" vertical="center"/>
    </xf>
    <xf numFmtId="43" fontId="23" fillId="0" borderId="9" xfId="55" applyFont="1" applyFill="1" applyBorder="1" applyAlignment="1">
      <alignment horizontal="center" vertical="center"/>
    </xf>
    <xf numFmtId="43" fontId="23" fillId="0" borderId="9" xfId="55" applyFont="1" applyFill="1" applyBorder="1" applyAlignment="1">
      <alignment horizontal="left" vertical="center" wrapText="1"/>
    </xf>
    <xf numFmtId="0" fontId="27" fillId="0" borderId="0" xfId="54" applyFont="1" applyAlignment="1">
      <alignment vertical="top"/>
    </xf>
    <xf numFmtId="0" fontId="27" fillId="0" borderId="0" xfId="54" applyFont="1" applyAlignment="1">
      <alignment horizontal="center" vertical="top"/>
    </xf>
    <xf numFmtId="0" fontId="27" fillId="0" borderId="0" xfId="54" applyFont="1" applyAlignment="1">
      <alignment horizontal="center" vertical="center"/>
    </xf>
    <xf numFmtId="0" fontId="27" fillId="0" borderId="0" xfId="54" applyFont="1" applyAlignment="1">
      <alignment horizontal="left" vertical="center"/>
    </xf>
    <xf numFmtId="165" fontId="27" fillId="0" borderId="0" xfId="35" applyFont="1" applyAlignment="1">
      <alignment vertical="top"/>
    </xf>
    <xf numFmtId="43" fontId="22" fillId="0" borderId="9" xfId="55" applyFont="1" applyFill="1" applyBorder="1" applyAlignment="1">
      <alignment horizontal="center" vertical="center"/>
    </xf>
    <xf numFmtId="0" fontId="22" fillId="0" borderId="9" xfId="51" applyFont="1" applyBorder="1" applyAlignment="1">
      <alignment horizontal="left" vertical="center" wrapText="1"/>
    </xf>
    <xf numFmtId="0" fontId="22" fillId="0" borderId="9" xfId="51" applyFont="1" applyBorder="1" applyAlignment="1">
      <alignment horizontal="center" vertical="center" wrapText="1"/>
    </xf>
    <xf numFmtId="0" fontId="29" fillId="0" borderId="0" xfId="54" applyFont="1" applyAlignment="1">
      <alignment horizontal="center" vertical="top"/>
    </xf>
    <xf numFmtId="43" fontId="22" fillId="0" borderId="9" xfId="55" applyFont="1" applyFill="1" applyBorder="1" applyAlignment="1">
      <alignment horizontal="left" vertical="center" wrapText="1"/>
    </xf>
    <xf numFmtId="165" fontId="23" fillId="0" borderId="0" xfId="35" applyFont="1" applyFill="1" applyBorder="1" applyAlignment="1">
      <alignment horizontal="center" vertical="center"/>
    </xf>
    <xf numFmtId="49" fontId="23" fillId="0" borderId="9" xfId="31" applyNumberFormat="1" applyFont="1" applyBorder="1" applyAlignment="1">
      <alignment horizontal="center" vertical="center"/>
    </xf>
    <xf numFmtId="165" fontId="27" fillId="0" borderId="0" xfId="35" applyFont="1" applyAlignment="1">
      <alignment horizontal="center" vertical="center"/>
    </xf>
    <xf numFmtId="165" fontId="23" fillId="0" borderId="0" xfId="35" applyFont="1" applyAlignment="1">
      <alignment horizontal="center" vertical="center"/>
    </xf>
    <xf numFmtId="165" fontId="22" fillId="25" borderId="0" xfId="35" applyFont="1" applyFill="1" applyAlignment="1">
      <alignment horizontal="center" vertical="center" wrapText="1"/>
    </xf>
    <xf numFmtId="165" fontId="23" fillId="0" borderId="0" xfId="35" applyFont="1" applyAlignment="1">
      <alignment horizontal="center" vertical="center" wrapText="1"/>
    </xf>
    <xf numFmtId="165" fontId="22" fillId="25" borderId="0" xfId="35" applyFont="1" applyFill="1" applyBorder="1" applyAlignment="1">
      <alignment horizontal="center" vertical="center"/>
    </xf>
    <xf numFmtId="165" fontId="23" fillId="0" borderId="0" xfId="35" applyFont="1" applyFill="1" applyBorder="1" applyAlignment="1" applyProtection="1">
      <alignment horizontal="center" vertical="center" wrapText="1"/>
    </xf>
    <xf numFmtId="165" fontId="27" fillId="0" borderId="0" xfId="35" applyFont="1" applyAlignment="1">
      <alignment horizontal="center" vertical="center" wrapText="1"/>
    </xf>
    <xf numFmtId="165" fontId="27" fillId="0" borderId="9" xfId="35" applyFont="1" applyBorder="1" applyAlignment="1">
      <alignment horizontal="left" vertical="center" wrapText="1"/>
    </xf>
    <xf numFmtId="166" fontId="23" fillId="0" borderId="9" xfId="31" applyFont="1" applyBorder="1" applyAlignment="1">
      <alignment horizontal="center" vertical="center" wrapText="1"/>
    </xf>
    <xf numFmtId="172" fontId="27" fillId="0" borderId="0" xfId="31" applyNumberFormat="1" applyFont="1" applyBorder="1" applyAlignment="1">
      <alignment horizontal="center" vertical="center"/>
    </xf>
    <xf numFmtId="172" fontId="23" fillId="0" borderId="0" xfId="31" applyNumberFormat="1" applyFont="1" applyBorder="1" applyAlignment="1">
      <alignment horizontal="center" vertical="center"/>
    </xf>
    <xf numFmtId="172" fontId="22" fillId="25" borderId="0" xfId="31" applyNumberFormat="1" applyFont="1" applyFill="1" applyBorder="1" applyAlignment="1">
      <alignment horizontal="center" vertical="center"/>
    </xf>
    <xf numFmtId="172" fontId="23" fillId="0" borderId="0" xfId="31" applyNumberFormat="1" applyFont="1" applyFill="1" applyBorder="1" applyAlignment="1">
      <alignment horizontal="center" vertical="center" wrapText="1"/>
    </xf>
    <xf numFmtId="172" fontId="27" fillId="0" borderId="0" xfId="31" applyNumberFormat="1" applyFont="1" applyFill="1" applyBorder="1" applyAlignment="1">
      <alignment horizontal="center" vertical="center"/>
    </xf>
    <xf numFmtId="172" fontId="23" fillId="0" borderId="9" xfId="0" applyNumberFormat="1" applyFont="1" applyBorder="1" applyAlignment="1">
      <alignment horizontal="center" vertical="center"/>
    </xf>
    <xf numFmtId="165" fontId="24" fillId="0" borderId="0" xfId="35" applyFont="1" applyFill="1"/>
    <xf numFmtId="0" fontId="35" fillId="0" borderId="0" xfId="0" applyFont="1"/>
    <xf numFmtId="173" fontId="34" fillId="0" borderId="0" xfId="31" applyNumberFormat="1" applyFont="1"/>
    <xf numFmtId="173" fontId="0" fillId="0" borderId="0" xfId="31" applyNumberFormat="1" applyFont="1"/>
    <xf numFmtId="0" fontId="0" fillId="0" borderId="0" xfId="0" applyAlignment="1">
      <alignment wrapText="1"/>
    </xf>
    <xf numFmtId="173" fontId="34" fillId="25" borderId="0" xfId="31" applyNumberFormat="1" applyFont="1" applyFill="1" applyAlignment="1"/>
    <xf numFmtId="0" fontId="35" fillId="25" borderId="0" xfId="0" applyFont="1" applyFill="1"/>
    <xf numFmtId="0" fontId="20" fillId="25" borderId="0" xfId="0" applyFont="1" applyFill="1"/>
    <xf numFmtId="10" fontId="32" fillId="0" borderId="0" xfId="43" applyNumberFormat="1" applyFont="1"/>
    <xf numFmtId="165" fontId="29" fillId="0" borderId="0" xfId="35" applyFont="1" applyAlignment="1">
      <alignment vertical="top"/>
    </xf>
    <xf numFmtId="0" fontId="29" fillId="0" borderId="0" xfId="54" applyFont="1" applyAlignment="1">
      <alignment horizontal="center" vertical="center"/>
    </xf>
    <xf numFmtId="0" fontId="29" fillId="0" borderId="0" xfId="54" applyFont="1" applyAlignment="1">
      <alignment horizontal="left" vertical="center"/>
    </xf>
    <xf numFmtId="0" fontId="29" fillId="0" borderId="0" xfId="54" applyFont="1" applyAlignment="1">
      <alignment vertical="top"/>
    </xf>
    <xf numFmtId="165" fontId="22" fillId="0" borderId="9" xfId="35" applyFont="1" applyFill="1" applyBorder="1" applyAlignment="1">
      <alignment horizontal="center" vertical="center"/>
    </xf>
    <xf numFmtId="165" fontId="29" fillId="0" borderId="0" xfId="54" applyNumberFormat="1" applyFont="1" applyAlignment="1">
      <alignment horizontal="center" vertical="center"/>
    </xf>
    <xf numFmtId="49" fontId="32" fillId="0" borderId="0" xfId="41" applyNumberFormat="1" applyFont="1" applyAlignment="1">
      <alignment horizontal="center" vertical="center"/>
    </xf>
    <xf numFmtId="49" fontId="31" fillId="0" borderId="9" xfId="41" applyNumberFormat="1" applyFont="1" applyBorder="1" applyAlignment="1">
      <alignment horizontal="center" vertical="center"/>
    </xf>
    <xf numFmtId="49" fontId="31" fillId="0" borderId="9" xfId="41" applyNumberFormat="1" applyFont="1" applyBorder="1" applyAlignment="1">
      <alignment horizontal="center" vertical="center" wrapText="1"/>
    </xf>
    <xf numFmtId="10" fontId="31" fillId="0" borderId="9" xfId="43" applyNumberFormat="1" applyFont="1" applyBorder="1" applyAlignment="1">
      <alignment horizontal="center" vertical="center" wrapText="1"/>
    </xf>
    <xf numFmtId="49" fontId="31" fillId="0" borderId="9" xfId="41" applyNumberFormat="1" applyFont="1" applyBorder="1"/>
    <xf numFmtId="10" fontId="31" fillId="0" borderId="9" xfId="43" applyNumberFormat="1" applyFont="1" applyBorder="1"/>
    <xf numFmtId="0" fontId="31" fillId="0" borderId="9" xfId="41" applyFont="1" applyBorder="1" applyAlignment="1">
      <alignment horizontal="center" vertical="center"/>
    </xf>
    <xf numFmtId="9" fontId="31" fillId="0" borderId="9" xfId="43" applyFont="1" applyBorder="1" applyAlignment="1">
      <alignment horizontal="center" vertical="center"/>
    </xf>
    <xf numFmtId="49" fontId="32" fillId="0" borderId="9" xfId="41" applyNumberFormat="1" applyFont="1" applyBorder="1" applyAlignment="1">
      <alignment horizontal="center" vertical="center"/>
    </xf>
    <xf numFmtId="49" fontId="32" fillId="0" borderId="9" xfId="41" applyNumberFormat="1" applyFont="1" applyBorder="1"/>
    <xf numFmtId="10" fontId="32" fillId="0" borderId="9" xfId="43" applyNumberFormat="1" applyFont="1" applyBorder="1" applyAlignment="1">
      <alignment horizontal="center" vertical="center"/>
    </xf>
    <xf numFmtId="10" fontId="31" fillId="0" borderId="9" xfId="43" applyNumberFormat="1" applyFont="1" applyBorder="1" applyAlignment="1">
      <alignment horizontal="center" vertical="center"/>
    </xf>
    <xf numFmtId="10" fontId="32" fillId="0" borderId="9" xfId="43" applyNumberFormat="1" applyFont="1" applyBorder="1" applyAlignment="1">
      <alignment horizontal="center"/>
    </xf>
    <xf numFmtId="10" fontId="31" fillId="0" borderId="9" xfId="43" applyNumberFormat="1" applyFont="1" applyBorder="1" applyAlignment="1">
      <alignment horizontal="center"/>
    </xf>
    <xf numFmtId="0" fontId="40" fillId="26" borderId="0" xfId="0" applyFont="1" applyFill="1" applyAlignment="1">
      <alignment horizontal="center" vertical="center"/>
    </xf>
    <xf numFmtId="0" fontId="22" fillId="0" borderId="12" xfId="52" applyFont="1" applyBorder="1" applyAlignment="1">
      <alignment horizontal="center" vertical="top" wrapText="1"/>
    </xf>
    <xf numFmtId="0" fontId="22" fillId="0" borderId="10" xfId="52" applyFont="1" applyBorder="1" applyAlignment="1">
      <alignment horizontal="center" vertical="top" wrapText="1"/>
    </xf>
    <xf numFmtId="0" fontId="27" fillId="0" borderId="12" xfId="52" applyFont="1" applyBorder="1" applyAlignment="1">
      <alignment vertical="top" wrapText="1"/>
    </xf>
    <xf numFmtId="0" fontId="27" fillId="0" borderId="10" xfId="52" applyFont="1" applyBorder="1" applyAlignment="1">
      <alignment vertical="top" wrapText="1"/>
    </xf>
    <xf numFmtId="0" fontId="27" fillId="0" borderId="13" xfId="52" applyFont="1" applyBorder="1" applyAlignment="1">
      <alignment vertical="top" wrapText="1"/>
    </xf>
    <xf numFmtId="0" fontId="31" fillId="0" borderId="14" xfId="41" applyFont="1" applyBorder="1" applyAlignment="1">
      <alignment horizontal="center" vertical="center"/>
    </xf>
    <xf numFmtId="0" fontId="29" fillId="0" borderId="0" xfId="0" applyFont="1" applyAlignment="1">
      <alignment horizontal="center" vertical="center"/>
    </xf>
    <xf numFmtId="0" fontId="27" fillId="0" borderId="9" xfId="31" applyNumberFormat="1" applyFont="1" applyBorder="1" applyAlignment="1">
      <alignment horizontal="center" vertical="center"/>
    </xf>
    <xf numFmtId="0" fontId="27" fillId="0" borderId="9" xfId="0" applyFont="1" applyBorder="1" applyAlignment="1">
      <alignment horizontal="center" vertical="center"/>
    </xf>
    <xf numFmtId="0" fontId="25" fillId="25" borderId="0" xfId="40" applyFont="1" applyFill="1" applyAlignment="1">
      <alignment horizontal="center" vertical="center"/>
    </xf>
    <xf numFmtId="0" fontId="22" fillId="25" borderId="0" xfId="40" applyFont="1" applyFill="1" applyAlignment="1">
      <alignment horizontal="center" vertical="center"/>
    </xf>
    <xf numFmtId="43" fontId="23" fillId="0" borderId="9" xfId="0" applyNumberFormat="1" applyFont="1" applyBorder="1" applyAlignment="1">
      <alignment horizontal="center" vertical="center" wrapText="1"/>
    </xf>
    <xf numFmtId="0" fontId="23" fillId="0" borderId="9" xfId="0" applyFont="1" applyBorder="1" applyAlignment="1">
      <alignment horizontal="center" vertical="center" wrapText="1"/>
    </xf>
    <xf numFmtId="0" fontId="22" fillId="25" borderId="0" xfId="0" applyFont="1" applyFill="1" applyAlignment="1">
      <alignment horizontal="center" vertical="center" wrapText="1"/>
    </xf>
    <xf numFmtId="0" fontId="22" fillId="0" borderId="9" xfId="0" applyFont="1" applyBorder="1" applyAlignment="1">
      <alignment horizontal="center" vertical="center" wrapText="1"/>
    </xf>
    <xf numFmtId="43" fontId="22" fillId="0" borderId="9" xfId="0" applyNumberFormat="1" applyFont="1" applyBorder="1" applyAlignment="1">
      <alignment horizontal="center" vertical="center" wrapText="1"/>
    </xf>
    <xf numFmtId="43" fontId="23" fillId="0" borderId="12" xfId="0" applyNumberFormat="1" applyFont="1" applyBorder="1" applyAlignment="1">
      <alignment horizontal="center" vertical="center" wrapText="1"/>
    </xf>
    <xf numFmtId="0" fontId="23" fillId="0" borderId="13" xfId="0" applyFont="1" applyBorder="1" applyAlignment="1">
      <alignment horizontal="center" vertical="center" wrapText="1"/>
    </xf>
    <xf numFmtId="0" fontId="27" fillId="0" borderId="12" xfId="31" applyNumberFormat="1" applyFont="1" applyBorder="1" applyAlignment="1">
      <alignment horizontal="center" vertical="center"/>
    </xf>
    <xf numFmtId="0" fontId="27" fillId="0" borderId="13" xfId="31" applyNumberFormat="1"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33" fillId="0" borderId="12" xfId="54" applyFont="1" applyBorder="1" applyAlignment="1">
      <alignment horizontal="center" vertical="top" wrapText="1"/>
    </xf>
    <xf numFmtId="0" fontId="33" fillId="0" borderId="10" xfId="54" applyFont="1" applyBorder="1" applyAlignment="1">
      <alignment horizontal="center" vertical="top" wrapText="1"/>
    </xf>
    <xf numFmtId="0" fontId="3" fillId="0" borderId="0" xfId="0" applyFont="1"/>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Millares" xfId="31" builtinId="3"/>
    <cellStyle name="Millares 2" xfId="32" xr:uid="{00000000-0005-0000-0000-00001F000000}"/>
    <cellStyle name="Millares 3" xfId="33" xr:uid="{00000000-0005-0000-0000-000020000000}"/>
    <cellStyle name="Millares 4" xfId="53" xr:uid="{4F4676CB-C282-42D0-9F1D-5A44B635EFE1}"/>
    <cellStyle name="Millares 5" xfId="55" xr:uid="{87506866-6BE5-41F9-8621-E0A23C2BC51A}"/>
    <cellStyle name="Millares 7" xfId="34" xr:uid="{00000000-0005-0000-0000-000021000000}"/>
    <cellStyle name="Moneda" xfId="35" builtinId="4"/>
    <cellStyle name="Moneda 5" xfId="36" xr:uid="{00000000-0005-0000-0000-000023000000}"/>
    <cellStyle name="Moneda_FORMATO ANALISIS S.E.D" xfId="37" xr:uid="{00000000-0005-0000-0000-000025000000}"/>
    <cellStyle name="Neutral" xfId="38" builtinId="28" customBuiltin="1"/>
    <cellStyle name="Normal" xfId="0" builtinId="0"/>
    <cellStyle name="Normal 2" xfId="39" xr:uid="{00000000-0005-0000-0000-000028000000}"/>
    <cellStyle name="Normal 2 2" xfId="40" xr:uid="{00000000-0005-0000-0000-000029000000}"/>
    <cellStyle name="Normal 3" xfId="51" xr:uid="{3C24A6A0-C95D-4D2B-A3EA-6FCB875A9E00}"/>
    <cellStyle name="Normal 4" xfId="52" xr:uid="{E2B4C980-AA93-43D9-BD5B-9A912BDC45B4}"/>
    <cellStyle name="Normal 5" xfId="54" xr:uid="{7750A127-8C9E-43E4-B71C-7D44C0F3E79F}"/>
    <cellStyle name="Normal_Aiu" xfId="41" xr:uid="{00000000-0005-0000-0000-00002A000000}"/>
    <cellStyle name="Notas" xfId="42" builtinId="10" customBuiltin="1"/>
    <cellStyle name="Porcentaje" xfId="43" builtinId="5"/>
    <cellStyle name="Salida" xfId="44" builtinId="21" customBuiltin="1"/>
    <cellStyle name="Texto de advertencia" xfId="45" builtinId="11" customBuiltin="1"/>
    <cellStyle name="Texto explicativo" xfId="46" builtinId="53" customBuiltin="1"/>
    <cellStyle name="Título" xfId="47" builtinId="15" customBuiltin="1"/>
    <cellStyle name="Título 2" xfId="48" builtinId="17" customBuiltin="1"/>
    <cellStyle name="Título 3" xfId="49" builtinId="18" customBuiltin="1"/>
    <cellStyle name="Total" xfId="50"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85724</xdr:colOff>
      <xdr:row>0</xdr:row>
      <xdr:rowOff>0</xdr:rowOff>
    </xdr:from>
    <xdr:to>
      <xdr:col>4</xdr:col>
      <xdr:colOff>882015</xdr:colOff>
      <xdr:row>0</xdr:row>
      <xdr:rowOff>565847</xdr:rowOff>
    </xdr:to>
    <xdr:pic>
      <xdr:nvPicPr>
        <xdr:cNvPr id="3" name="Imagen 2">
          <a:extLst>
            <a:ext uri="{FF2B5EF4-FFF2-40B4-BE49-F238E27FC236}">
              <a16:creationId xmlns:a16="http://schemas.microsoft.com/office/drawing/2014/main" id="{6FA4FCD4-9D08-46E6-94F0-BBBA82E81D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34149" y="0"/>
          <a:ext cx="796291" cy="5658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28574</xdr:colOff>
      <xdr:row>0</xdr:row>
      <xdr:rowOff>0</xdr:rowOff>
    </xdr:from>
    <xdr:to>
      <xdr:col>4</xdr:col>
      <xdr:colOff>824865</xdr:colOff>
      <xdr:row>0</xdr:row>
      <xdr:rowOff>565847</xdr:rowOff>
    </xdr:to>
    <xdr:pic>
      <xdr:nvPicPr>
        <xdr:cNvPr id="2" name="Imagen 1">
          <a:extLst>
            <a:ext uri="{FF2B5EF4-FFF2-40B4-BE49-F238E27FC236}">
              <a16:creationId xmlns:a16="http://schemas.microsoft.com/office/drawing/2014/main" id="{9202ABDC-37CF-43E2-8117-B6B99472E4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91274" y="0"/>
          <a:ext cx="796291" cy="5658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97154</xdr:colOff>
      <xdr:row>0</xdr:row>
      <xdr:rowOff>0</xdr:rowOff>
    </xdr:from>
    <xdr:to>
      <xdr:col>4</xdr:col>
      <xdr:colOff>910590</xdr:colOff>
      <xdr:row>0</xdr:row>
      <xdr:rowOff>565847</xdr:rowOff>
    </xdr:to>
    <xdr:pic>
      <xdr:nvPicPr>
        <xdr:cNvPr id="2" name="Imagen 1">
          <a:extLst>
            <a:ext uri="{FF2B5EF4-FFF2-40B4-BE49-F238E27FC236}">
              <a16:creationId xmlns:a16="http://schemas.microsoft.com/office/drawing/2014/main" id="{4986FFB3-8B0F-4AC3-B996-BB56E01AC6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07479" y="0"/>
          <a:ext cx="813436" cy="5658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91439</xdr:colOff>
      <xdr:row>0</xdr:row>
      <xdr:rowOff>0</xdr:rowOff>
    </xdr:from>
    <xdr:to>
      <xdr:col>4</xdr:col>
      <xdr:colOff>927735</xdr:colOff>
      <xdr:row>0</xdr:row>
      <xdr:rowOff>558227</xdr:rowOff>
    </xdr:to>
    <xdr:pic>
      <xdr:nvPicPr>
        <xdr:cNvPr id="2" name="Imagen 1">
          <a:extLst>
            <a:ext uri="{FF2B5EF4-FFF2-40B4-BE49-F238E27FC236}">
              <a16:creationId xmlns:a16="http://schemas.microsoft.com/office/drawing/2014/main" id="{5AD0E518-8B57-4C64-A132-56CDC41D09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75119" y="0"/>
          <a:ext cx="836296" cy="5582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91439</xdr:colOff>
      <xdr:row>0</xdr:row>
      <xdr:rowOff>0</xdr:rowOff>
    </xdr:from>
    <xdr:to>
      <xdr:col>4</xdr:col>
      <xdr:colOff>933450</xdr:colOff>
      <xdr:row>0</xdr:row>
      <xdr:rowOff>565847</xdr:rowOff>
    </xdr:to>
    <xdr:pic>
      <xdr:nvPicPr>
        <xdr:cNvPr id="2" name="Imagen 1">
          <a:extLst>
            <a:ext uri="{FF2B5EF4-FFF2-40B4-BE49-F238E27FC236}">
              <a16:creationId xmlns:a16="http://schemas.microsoft.com/office/drawing/2014/main" id="{5B374172-1E72-48AA-88D3-CF0E6148A1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20839" y="0"/>
          <a:ext cx="842011" cy="56584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125729</xdr:colOff>
      <xdr:row>0</xdr:row>
      <xdr:rowOff>0</xdr:rowOff>
    </xdr:from>
    <xdr:to>
      <xdr:col>4</xdr:col>
      <xdr:colOff>939165</xdr:colOff>
      <xdr:row>0</xdr:row>
      <xdr:rowOff>558227</xdr:rowOff>
    </xdr:to>
    <xdr:pic>
      <xdr:nvPicPr>
        <xdr:cNvPr id="2" name="Imagen 1">
          <a:extLst>
            <a:ext uri="{FF2B5EF4-FFF2-40B4-BE49-F238E27FC236}">
              <a16:creationId xmlns:a16="http://schemas.microsoft.com/office/drawing/2014/main" id="{8583D191-9F13-40F2-9533-B9AC010275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36054" y="0"/>
          <a:ext cx="813436" cy="5582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859154</xdr:colOff>
      <xdr:row>0</xdr:row>
      <xdr:rowOff>2</xdr:rowOff>
    </xdr:from>
    <xdr:to>
      <xdr:col>4</xdr:col>
      <xdr:colOff>668655</xdr:colOff>
      <xdr:row>0</xdr:row>
      <xdr:rowOff>565849</xdr:rowOff>
    </xdr:to>
    <xdr:pic>
      <xdr:nvPicPr>
        <xdr:cNvPr id="2" name="Imagen 1">
          <a:extLst>
            <a:ext uri="{FF2B5EF4-FFF2-40B4-BE49-F238E27FC236}">
              <a16:creationId xmlns:a16="http://schemas.microsoft.com/office/drawing/2014/main" id="{9A9CB119-70AD-4AA0-BA04-B969F713FE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40754" y="2"/>
          <a:ext cx="813436" cy="56584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EB522-556F-4B42-A945-2025B97F2BCF}">
  <sheetPr>
    <tabColor rgb="FFFFC000"/>
    <pageSetUpPr fitToPage="1"/>
  </sheetPr>
  <dimension ref="A1:B16"/>
  <sheetViews>
    <sheetView tabSelected="1" workbookViewId="0">
      <selection activeCell="B14" sqref="B14"/>
    </sheetView>
  </sheetViews>
  <sheetFormatPr baseColWidth="10" defaultRowHeight="12.75" x14ac:dyDescent="0.2"/>
  <cols>
    <col min="1" max="1" width="5.42578125" style="134" bestFit="1" customWidth="1"/>
    <col min="2" max="2" width="173.42578125" bestFit="1" customWidth="1"/>
  </cols>
  <sheetData>
    <row r="1" spans="1:2" ht="15" x14ac:dyDescent="0.2">
      <c r="A1" s="160" t="s">
        <v>697</v>
      </c>
      <c r="B1" s="160"/>
    </row>
    <row r="2" spans="1:2" ht="15" x14ac:dyDescent="0.25">
      <c r="A2" s="136">
        <v>1</v>
      </c>
      <c r="B2" s="137" t="s">
        <v>712</v>
      </c>
    </row>
    <row r="3" spans="1:2" ht="15" x14ac:dyDescent="0.25">
      <c r="A3" s="136">
        <v>2</v>
      </c>
      <c r="B3" s="137" t="s">
        <v>699</v>
      </c>
    </row>
    <row r="4" spans="1:2" ht="15" x14ac:dyDescent="0.25">
      <c r="A4" s="136">
        <v>3</v>
      </c>
      <c r="B4" s="137" t="s">
        <v>713</v>
      </c>
    </row>
    <row r="5" spans="1:2" ht="15" x14ac:dyDescent="0.25">
      <c r="A5" s="136">
        <v>4</v>
      </c>
      <c r="B5" s="137" t="s">
        <v>714</v>
      </c>
    </row>
    <row r="6" spans="1:2" ht="15" x14ac:dyDescent="0.25">
      <c r="A6" s="136">
        <v>5</v>
      </c>
      <c r="B6" s="138" t="s">
        <v>696</v>
      </c>
    </row>
    <row r="7" spans="1:2" ht="15" x14ac:dyDescent="0.25">
      <c r="A7" s="136">
        <v>6</v>
      </c>
      <c r="B7" s="137" t="s">
        <v>716</v>
      </c>
    </row>
    <row r="8" spans="1:2" ht="15" x14ac:dyDescent="0.25">
      <c r="A8" s="136">
        <v>7</v>
      </c>
      <c r="B8" s="137" t="s">
        <v>698</v>
      </c>
    </row>
    <row r="9" spans="1:2" ht="15" x14ac:dyDescent="0.25">
      <c r="A9" s="136">
        <v>8</v>
      </c>
      <c r="B9" s="137" t="s">
        <v>717</v>
      </c>
    </row>
    <row r="10" spans="1:2" ht="15" x14ac:dyDescent="0.25">
      <c r="A10" s="136">
        <v>9</v>
      </c>
      <c r="B10" s="137" t="s">
        <v>715</v>
      </c>
    </row>
    <row r="11" spans="1:2" ht="15" x14ac:dyDescent="0.25">
      <c r="A11" s="136">
        <v>10</v>
      </c>
      <c r="B11" s="137" t="s">
        <v>718</v>
      </c>
    </row>
    <row r="12" spans="1:2" ht="15" x14ac:dyDescent="0.25">
      <c r="A12" s="136">
        <v>11</v>
      </c>
      <c r="B12" s="137" t="s">
        <v>719</v>
      </c>
    </row>
    <row r="13" spans="1:2" ht="15" x14ac:dyDescent="0.25">
      <c r="A13" s="136">
        <v>12</v>
      </c>
      <c r="B13" s="137" t="s">
        <v>720</v>
      </c>
    </row>
    <row r="14" spans="1:2" ht="15" x14ac:dyDescent="0.25">
      <c r="A14" s="136">
        <v>13</v>
      </c>
      <c r="B14" s="137" t="s">
        <v>721</v>
      </c>
    </row>
    <row r="15" spans="1:2" ht="15" x14ac:dyDescent="0.25">
      <c r="A15" s="133"/>
      <c r="B15" s="132"/>
    </row>
    <row r="16" spans="1:2" ht="15" x14ac:dyDescent="0.25">
      <c r="A16" s="133"/>
      <c r="B16" s="132"/>
    </row>
  </sheetData>
  <sheetProtection algorithmName="SHA-512" hashValue="magToR1uvZuI1+Dije8HSqL2lUvsOC42e3KHsAKH2KkZ/Qyv1dyLdk6aHtJhDFyOjsS4w4OHfeiUBWZ747KwTg==" saltValue="P90HRfD+63NT4RqnnLklSg==" spinCount="100000" sheet="1" objects="1" scenarios="1"/>
  <mergeCells count="1">
    <mergeCell ref="A1:B1"/>
  </mergeCells>
  <printOptions horizontalCentered="1" verticalCentered="1"/>
  <pageMargins left="0.39370078740157483" right="0.39370078740157483" top="0.19685039370078741" bottom="0.19685039370078741" header="0" footer="0"/>
  <pageSetup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3565E-A7FA-4ABC-A657-023DED752407}">
  <sheetPr>
    <tabColor rgb="FFFF0000"/>
  </sheetPr>
  <dimension ref="A1:D156"/>
  <sheetViews>
    <sheetView view="pageLayout" zoomScaleNormal="100" workbookViewId="0">
      <selection activeCell="D9" sqref="D9"/>
    </sheetView>
  </sheetViews>
  <sheetFormatPr baseColWidth="10" defaultColWidth="1.7109375" defaultRowHeight="10.5" x14ac:dyDescent="0.2"/>
  <cols>
    <col min="1" max="1" width="6.42578125" style="50" bestFit="1" customWidth="1"/>
    <col min="2" max="2" width="22" style="50" bestFit="1" customWidth="1"/>
    <col min="3" max="3" width="7.42578125" style="50" bestFit="1" customWidth="1"/>
    <col min="4" max="4" width="73.42578125" style="50" bestFit="1" customWidth="1"/>
    <col min="5" max="5" width="1.7109375" style="50" customWidth="1"/>
    <col min="6" max="16384" width="1.7109375" style="50"/>
  </cols>
  <sheetData>
    <row r="1" spans="1:4" x14ac:dyDescent="0.2">
      <c r="A1" s="161" t="s">
        <v>0</v>
      </c>
      <c r="B1" s="162"/>
      <c r="C1" s="162"/>
      <c r="D1" s="162"/>
    </row>
    <row r="2" spans="1:4" ht="31.5" x14ac:dyDescent="0.2">
      <c r="A2" s="51" t="s">
        <v>1</v>
      </c>
      <c r="B2" s="52" t="s">
        <v>2</v>
      </c>
      <c r="C2" s="52" t="s">
        <v>3</v>
      </c>
      <c r="D2" s="53" t="s">
        <v>4</v>
      </c>
    </row>
    <row r="3" spans="1:4" s="54" customFormat="1" ht="31.5" x14ac:dyDescent="0.2">
      <c r="A3" s="51">
        <v>1</v>
      </c>
      <c r="B3" s="52" t="s">
        <v>5</v>
      </c>
      <c r="C3" s="52" t="s">
        <v>6</v>
      </c>
      <c r="D3" s="53" t="s">
        <v>7</v>
      </c>
    </row>
    <row r="4" spans="1:4" ht="73.5" x14ac:dyDescent="0.2">
      <c r="A4" s="55">
        <f t="shared" ref="A4:A21" si="0">A3+0.01</f>
        <v>1.01</v>
      </c>
      <c r="B4" s="56" t="s">
        <v>8</v>
      </c>
      <c r="C4" s="57" t="s">
        <v>9</v>
      </c>
      <c r="D4" s="58" t="s">
        <v>10</v>
      </c>
    </row>
    <row r="5" spans="1:4" ht="63" x14ac:dyDescent="0.2">
      <c r="A5" s="55">
        <f t="shared" si="0"/>
        <v>1.02</v>
      </c>
      <c r="B5" s="56" t="s">
        <v>11</v>
      </c>
      <c r="C5" s="57" t="s">
        <v>12</v>
      </c>
      <c r="D5" s="58" t="s">
        <v>13</v>
      </c>
    </row>
    <row r="6" spans="1:4" ht="63" x14ac:dyDescent="0.2">
      <c r="A6" s="55">
        <f t="shared" si="0"/>
        <v>1.03</v>
      </c>
      <c r="B6" s="56" t="s">
        <v>14</v>
      </c>
      <c r="C6" s="59" t="s">
        <v>15</v>
      </c>
      <c r="D6" s="58" t="s">
        <v>16</v>
      </c>
    </row>
    <row r="7" spans="1:4" ht="42" x14ac:dyDescent="0.2">
      <c r="A7" s="55">
        <f t="shared" si="0"/>
        <v>1.04</v>
      </c>
      <c r="B7" s="56" t="s">
        <v>17</v>
      </c>
      <c r="C7" s="57" t="s">
        <v>15</v>
      </c>
      <c r="D7" s="58" t="s">
        <v>18</v>
      </c>
    </row>
    <row r="8" spans="1:4" ht="63" x14ac:dyDescent="0.2">
      <c r="A8" s="55">
        <f t="shared" si="0"/>
        <v>1.05</v>
      </c>
      <c r="B8" s="56" t="s">
        <v>19</v>
      </c>
      <c r="C8" s="57" t="s">
        <v>9</v>
      </c>
      <c r="D8" s="58" t="s">
        <v>20</v>
      </c>
    </row>
    <row r="9" spans="1:4" ht="42" x14ac:dyDescent="0.2">
      <c r="A9" s="55">
        <f t="shared" si="0"/>
        <v>1.06</v>
      </c>
      <c r="B9" s="56" t="s">
        <v>21</v>
      </c>
      <c r="C9" s="57" t="s">
        <v>9</v>
      </c>
      <c r="D9" s="58" t="s">
        <v>22</v>
      </c>
    </row>
    <row r="10" spans="1:4" ht="31.5" x14ac:dyDescent="0.2">
      <c r="A10" s="55">
        <f t="shared" si="0"/>
        <v>1.07</v>
      </c>
      <c r="B10" s="56" t="s">
        <v>23</v>
      </c>
      <c r="C10" s="57" t="s">
        <v>15</v>
      </c>
      <c r="D10" s="58" t="s">
        <v>24</v>
      </c>
    </row>
    <row r="11" spans="1:4" ht="42" x14ac:dyDescent="0.2">
      <c r="A11" s="55">
        <f t="shared" si="0"/>
        <v>1.08</v>
      </c>
      <c r="B11" s="56" t="s">
        <v>25</v>
      </c>
      <c r="C11" s="57" t="s">
        <v>15</v>
      </c>
      <c r="D11" s="58" t="s">
        <v>26</v>
      </c>
    </row>
    <row r="12" spans="1:4" ht="42" x14ac:dyDescent="0.2">
      <c r="A12" s="55">
        <f t="shared" si="0"/>
        <v>1.0900000000000001</v>
      </c>
      <c r="B12" s="56" t="s">
        <v>27</v>
      </c>
      <c r="C12" s="57" t="s">
        <v>15</v>
      </c>
      <c r="D12" s="58" t="s">
        <v>28</v>
      </c>
    </row>
    <row r="13" spans="1:4" ht="52.5" x14ac:dyDescent="0.2">
      <c r="A13" s="55">
        <f t="shared" si="0"/>
        <v>1.1000000000000001</v>
      </c>
      <c r="B13" s="56" t="s">
        <v>29</v>
      </c>
      <c r="C13" s="57" t="s">
        <v>9</v>
      </c>
      <c r="D13" s="58" t="s">
        <v>30</v>
      </c>
    </row>
    <row r="14" spans="1:4" ht="63" x14ac:dyDescent="0.2">
      <c r="A14" s="55">
        <f t="shared" si="0"/>
        <v>1.1100000000000001</v>
      </c>
      <c r="B14" s="56" t="s">
        <v>31</v>
      </c>
      <c r="C14" s="57" t="s">
        <v>9</v>
      </c>
      <c r="D14" s="58" t="s">
        <v>32</v>
      </c>
    </row>
    <row r="15" spans="1:4" ht="63" x14ac:dyDescent="0.2">
      <c r="A15" s="55">
        <f t="shared" si="0"/>
        <v>1.1200000000000001</v>
      </c>
      <c r="B15" s="56" t="s">
        <v>33</v>
      </c>
      <c r="C15" s="57" t="s">
        <v>9</v>
      </c>
      <c r="D15" s="58" t="s">
        <v>34</v>
      </c>
    </row>
    <row r="16" spans="1:4" ht="84" x14ac:dyDescent="0.2">
      <c r="A16" s="55">
        <f t="shared" si="0"/>
        <v>1.1300000000000001</v>
      </c>
      <c r="B16" s="56" t="s">
        <v>35</v>
      </c>
      <c r="C16" s="59" t="s">
        <v>9</v>
      </c>
      <c r="D16" s="58" t="s">
        <v>36</v>
      </c>
    </row>
    <row r="17" spans="1:4" ht="42" x14ac:dyDescent="0.2">
      <c r="A17" s="55">
        <f t="shared" si="0"/>
        <v>1.1400000000000001</v>
      </c>
      <c r="B17" s="56" t="s">
        <v>37</v>
      </c>
      <c r="C17" s="59" t="s">
        <v>9</v>
      </c>
      <c r="D17" s="58" t="s">
        <v>38</v>
      </c>
    </row>
    <row r="18" spans="1:4" ht="52.5" x14ac:dyDescent="0.2">
      <c r="A18" s="55">
        <f t="shared" si="0"/>
        <v>1.1500000000000001</v>
      </c>
      <c r="B18" s="56" t="s">
        <v>39</v>
      </c>
      <c r="C18" s="59" t="s">
        <v>9</v>
      </c>
      <c r="D18" s="58" t="s">
        <v>40</v>
      </c>
    </row>
    <row r="19" spans="1:4" ht="42" x14ac:dyDescent="0.2">
      <c r="A19" s="55">
        <f t="shared" si="0"/>
        <v>1.1600000000000001</v>
      </c>
      <c r="B19" s="56" t="s">
        <v>41</v>
      </c>
      <c r="C19" s="59" t="s">
        <v>9</v>
      </c>
      <c r="D19" s="58" t="s">
        <v>42</v>
      </c>
    </row>
    <row r="20" spans="1:4" ht="42" x14ac:dyDescent="0.2">
      <c r="A20" s="55">
        <f t="shared" si="0"/>
        <v>1.1700000000000002</v>
      </c>
      <c r="B20" s="56" t="s">
        <v>43</v>
      </c>
      <c r="C20" s="59" t="s">
        <v>12</v>
      </c>
      <c r="D20" s="58" t="s">
        <v>44</v>
      </c>
    </row>
    <row r="21" spans="1:4" ht="42" x14ac:dyDescent="0.2">
      <c r="A21" s="55">
        <f t="shared" si="0"/>
        <v>1.1800000000000002</v>
      </c>
      <c r="B21" s="56" t="s">
        <v>45</v>
      </c>
      <c r="C21" s="57" t="s">
        <v>9</v>
      </c>
      <c r="D21" s="58" t="s">
        <v>46</v>
      </c>
    </row>
    <row r="22" spans="1:4" s="54" customFormat="1" ht="21" x14ac:dyDescent="0.2">
      <c r="A22" s="60">
        <v>2</v>
      </c>
      <c r="B22" s="52" t="s">
        <v>47</v>
      </c>
      <c r="C22" s="52" t="s">
        <v>6</v>
      </c>
      <c r="D22" s="53" t="s">
        <v>7</v>
      </c>
    </row>
    <row r="23" spans="1:4" ht="84" x14ac:dyDescent="0.2">
      <c r="A23" s="55">
        <f t="shared" ref="A23:A34" si="1">A22+0.01</f>
        <v>2.0099999999999998</v>
      </c>
      <c r="B23" s="56" t="s">
        <v>48</v>
      </c>
      <c r="C23" s="59" t="s">
        <v>9</v>
      </c>
      <c r="D23" s="58" t="s">
        <v>49</v>
      </c>
    </row>
    <row r="24" spans="1:4" ht="42" x14ac:dyDescent="0.2">
      <c r="A24" s="55">
        <f t="shared" si="1"/>
        <v>2.0199999999999996</v>
      </c>
      <c r="B24" s="56" t="s">
        <v>50</v>
      </c>
      <c r="C24" s="59" t="s">
        <v>9</v>
      </c>
      <c r="D24" s="58" t="s">
        <v>51</v>
      </c>
    </row>
    <row r="25" spans="1:4" ht="304.5" x14ac:dyDescent="0.2">
      <c r="A25" s="55">
        <f t="shared" si="1"/>
        <v>2.0299999999999994</v>
      </c>
      <c r="B25" s="56" t="s">
        <v>52</v>
      </c>
      <c r="C25" s="61" t="s">
        <v>9</v>
      </c>
      <c r="D25" s="58" t="s">
        <v>53</v>
      </c>
    </row>
    <row r="26" spans="1:4" ht="52.5" x14ac:dyDescent="0.2">
      <c r="A26" s="55">
        <f t="shared" si="1"/>
        <v>2.0399999999999991</v>
      </c>
      <c r="B26" s="56" t="s">
        <v>54</v>
      </c>
      <c r="C26" s="59" t="s">
        <v>12</v>
      </c>
      <c r="D26" s="58" t="s">
        <v>55</v>
      </c>
    </row>
    <row r="27" spans="1:4" ht="199.5" x14ac:dyDescent="0.2">
      <c r="A27" s="55">
        <f t="shared" si="1"/>
        <v>2.0499999999999989</v>
      </c>
      <c r="B27" s="56" t="s">
        <v>56</v>
      </c>
      <c r="C27" s="59" t="s">
        <v>9</v>
      </c>
      <c r="D27" s="58" t="s">
        <v>57</v>
      </c>
    </row>
    <row r="28" spans="1:4" ht="42" x14ac:dyDescent="0.2">
      <c r="A28" s="55">
        <f t="shared" si="1"/>
        <v>2.0599999999999987</v>
      </c>
      <c r="B28" s="56" t="s">
        <v>58</v>
      </c>
      <c r="C28" s="57" t="s">
        <v>12</v>
      </c>
      <c r="D28" s="58" t="s">
        <v>59</v>
      </c>
    </row>
    <row r="29" spans="1:4" ht="273" x14ac:dyDescent="0.2">
      <c r="A29" s="55">
        <f t="shared" si="1"/>
        <v>2.0699999999999985</v>
      </c>
      <c r="B29" s="56" t="s">
        <v>60</v>
      </c>
      <c r="C29" s="57" t="s">
        <v>9</v>
      </c>
      <c r="D29" s="58" t="s">
        <v>61</v>
      </c>
    </row>
    <row r="30" spans="1:4" ht="126" x14ac:dyDescent="0.2">
      <c r="A30" s="55">
        <f t="shared" si="1"/>
        <v>2.0799999999999983</v>
      </c>
      <c r="B30" s="56" t="s">
        <v>62</v>
      </c>
      <c r="C30" s="57" t="s">
        <v>9</v>
      </c>
      <c r="D30" s="58" t="s">
        <v>63</v>
      </c>
    </row>
    <row r="31" spans="1:4" ht="63" x14ac:dyDescent="0.2">
      <c r="A31" s="55">
        <f t="shared" si="1"/>
        <v>2.0899999999999981</v>
      </c>
      <c r="B31" s="56" t="s">
        <v>64</v>
      </c>
      <c r="C31" s="57" t="s">
        <v>9</v>
      </c>
      <c r="D31" s="58" t="s">
        <v>65</v>
      </c>
    </row>
    <row r="32" spans="1:4" ht="199.5" x14ac:dyDescent="0.2">
      <c r="A32" s="55">
        <f t="shared" si="1"/>
        <v>2.0999999999999979</v>
      </c>
      <c r="B32" s="56" t="s">
        <v>66</v>
      </c>
      <c r="C32" s="59" t="s">
        <v>12</v>
      </c>
      <c r="D32" s="58" t="s">
        <v>67</v>
      </c>
    </row>
    <row r="33" spans="1:4" ht="199.5" x14ac:dyDescent="0.2">
      <c r="A33" s="55">
        <f t="shared" si="1"/>
        <v>2.1099999999999977</v>
      </c>
      <c r="B33" s="56" t="s">
        <v>68</v>
      </c>
      <c r="C33" s="59" t="s">
        <v>12</v>
      </c>
      <c r="D33" s="58" t="s">
        <v>67</v>
      </c>
    </row>
    <row r="34" spans="1:4" ht="84" x14ac:dyDescent="0.2">
      <c r="A34" s="55">
        <f t="shared" si="1"/>
        <v>2.1199999999999974</v>
      </c>
      <c r="B34" s="56" t="s">
        <v>69</v>
      </c>
      <c r="C34" s="59" t="s">
        <v>12</v>
      </c>
      <c r="D34" s="58" t="s">
        <v>70</v>
      </c>
    </row>
    <row r="35" spans="1:4" s="54" customFormat="1" ht="52.5" x14ac:dyDescent="0.2">
      <c r="A35" s="60">
        <v>3</v>
      </c>
      <c r="B35" s="52" t="s">
        <v>71</v>
      </c>
      <c r="C35" s="52" t="s">
        <v>6</v>
      </c>
      <c r="D35" s="53" t="s">
        <v>7</v>
      </c>
    </row>
    <row r="36" spans="1:4" ht="273" x14ac:dyDescent="0.2">
      <c r="A36" s="55">
        <f t="shared" ref="A36:A51" si="2">A35+0.01</f>
        <v>3.01</v>
      </c>
      <c r="B36" s="56" t="s">
        <v>72</v>
      </c>
      <c r="C36" s="57" t="s">
        <v>73</v>
      </c>
      <c r="D36" s="58" t="s">
        <v>74</v>
      </c>
    </row>
    <row r="37" spans="1:4" ht="84" x14ac:dyDescent="0.2">
      <c r="A37" s="55">
        <f t="shared" si="2"/>
        <v>3.0199999999999996</v>
      </c>
      <c r="B37" s="56" t="s">
        <v>75</v>
      </c>
      <c r="C37" s="57" t="s">
        <v>76</v>
      </c>
      <c r="D37" s="58" t="s">
        <v>77</v>
      </c>
    </row>
    <row r="38" spans="1:4" ht="220.5" x14ac:dyDescent="0.2">
      <c r="A38" s="55">
        <f t="shared" si="2"/>
        <v>3.0299999999999994</v>
      </c>
      <c r="B38" s="56" t="s">
        <v>78</v>
      </c>
      <c r="C38" s="59" t="s">
        <v>9</v>
      </c>
      <c r="D38" s="58" t="s">
        <v>79</v>
      </c>
    </row>
    <row r="39" spans="1:4" ht="409.5" x14ac:dyDescent="0.2">
      <c r="A39" s="55">
        <f t="shared" si="2"/>
        <v>3.0399999999999991</v>
      </c>
      <c r="B39" s="56" t="s">
        <v>80</v>
      </c>
      <c r="C39" s="59" t="s">
        <v>9</v>
      </c>
      <c r="D39" s="58" t="s">
        <v>81</v>
      </c>
    </row>
    <row r="40" spans="1:4" ht="220.5" x14ac:dyDescent="0.2">
      <c r="A40" s="55">
        <f t="shared" si="2"/>
        <v>3.0499999999999989</v>
      </c>
      <c r="B40" s="56" t="s">
        <v>82</v>
      </c>
      <c r="C40" s="59" t="s">
        <v>9</v>
      </c>
      <c r="D40" s="58" t="s">
        <v>83</v>
      </c>
    </row>
    <row r="41" spans="1:4" ht="241.5" x14ac:dyDescent="0.2">
      <c r="A41" s="55">
        <f t="shared" si="2"/>
        <v>3.0599999999999987</v>
      </c>
      <c r="B41" s="56" t="s">
        <v>84</v>
      </c>
      <c r="C41" s="59" t="s">
        <v>9</v>
      </c>
      <c r="D41" s="58" t="s">
        <v>85</v>
      </c>
    </row>
    <row r="42" spans="1:4" ht="126" x14ac:dyDescent="0.2">
      <c r="A42" s="55">
        <f t="shared" si="2"/>
        <v>3.0699999999999985</v>
      </c>
      <c r="B42" s="56" t="s">
        <v>86</v>
      </c>
      <c r="C42" s="59" t="s">
        <v>9</v>
      </c>
      <c r="D42" s="58" t="s">
        <v>87</v>
      </c>
    </row>
    <row r="43" spans="1:4" ht="346.5" x14ac:dyDescent="0.2">
      <c r="A43" s="55">
        <f t="shared" si="2"/>
        <v>3.0799999999999983</v>
      </c>
      <c r="B43" s="56" t="s">
        <v>88</v>
      </c>
      <c r="C43" s="57" t="s">
        <v>9</v>
      </c>
      <c r="D43" s="58" t="s">
        <v>89</v>
      </c>
    </row>
    <row r="44" spans="1:4" ht="325.5" x14ac:dyDescent="0.2">
      <c r="A44" s="55">
        <f t="shared" si="2"/>
        <v>3.0899999999999981</v>
      </c>
      <c r="B44" s="56" t="s">
        <v>90</v>
      </c>
      <c r="C44" s="59" t="s">
        <v>9</v>
      </c>
      <c r="D44" s="58" t="s">
        <v>91</v>
      </c>
    </row>
    <row r="45" spans="1:4" ht="325.5" x14ac:dyDescent="0.2">
      <c r="A45" s="55">
        <f t="shared" si="2"/>
        <v>3.0999999999999979</v>
      </c>
      <c r="B45" s="56" t="s">
        <v>92</v>
      </c>
      <c r="C45" s="59" t="s">
        <v>9</v>
      </c>
      <c r="D45" s="58" t="s">
        <v>93</v>
      </c>
    </row>
    <row r="46" spans="1:4" ht="73.5" x14ac:dyDescent="0.2">
      <c r="A46" s="55">
        <f t="shared" si="2"/>
        <v>3.1099999999999977</v>
      </c>
      <c r="B46" s="56" t="s">
        <v>94</v>
      </c>
      <c r="C46" s="57" t="s">
        <v>9</v>
      </c>
      <c r="D46" s="58" t="s">
        <v>95</v>
      </c>
    </row>
    <row r="47" spans="1:4" ht="199.5" x14ac:dyDescent="0.2">
      <c r="A47" s="55">
        <f t="shared" si="2"/>
        <v>3.1199999999999974</v>
      </c>
      <c r="B47" s="56" t="s">
        <v>96</v>
      </c>
      <c r="C47" s="57" t="s">
        <v>9</v>
      </c>
      <c r="D47" s="58" t="s">
        <v>97</v>
      </c>
    </row>
    <row r="48" spans="1:4" ht="115.5" x14ac:dyDescent="0.2">
      <c r="A48" s="55">
        <f t="shared" si="2"/>
        <v>3.1299999999999972</v>
      </c>
      <c r="B48" s="56" t="s">
        <v>98</v>
      </c>
      <c r="C48" s="59" t="s">
        <v>9</v>
      </c>
      <c r="D48" s="58" t="s">
        <v>99</v>
      </c>
    </row>
    <row r="49" spans="1:4" ht="115.5" x14ac:dyDescent="0.2">
      <c r="A49" s="55">
        <f t="shared" si="2"/>
        <v>3.139999999999997</v>
      </c>
      <c r="B49" s="56" t="s">
        <v>100</v>
      </c>
      <c r="C49" s="59" t="s">
        <v>9</v>
      </c>
      <c r="D49" s="58" t="s">
        <v>101</v>
      </c>
    </row>
    <row r="50" spans="1:4" ht="157.5" x14ac:dyDescent="0.2">
      <c r="A50" s="55">
        <f t="shared" si="2"/>
        <v>3.1499999999999968</v>
      </c>
      <c r="B50" s="56" t="s">
        <v>102</v>
      </c>
      <c r="C50" s="57" t="s">
        <v>9</v>
      </c>
      <c r="D50" s="58" t="s">
        <v>103</v>
      </c>
    </row>
    <row r="51" spans="1:4" ht="105" x14ac:dyDescent="0.2">
      <c r="A51" s="55">
        <f t="shared" si="2"/>
        <v>3.1599999999999966</v>
      </c>
      <c r="B51" s="56" t="s">
        <v>104</v>
      </c>
      <c r="C51" s="57" t="s">
        <v>9</v>
      </c>
      <c r="D51" s="58" t="s">
        <v>105</v>
      </c>
    </row>
    <row r="52" spans="1:4" s="54" customFormat="1" ht="31.5" x14ac:dyDescent="0.2">
      <c r="A52" s="60">
        <v>4</v>
      </c>
      <c r="B52" s="52" t="s">
        <v>106</v>
      </c>
      <c r="C52" s="52" t="s">
        <v>6</v>
      </c>
      <c r="D52" s="53" t="s">
        <v>7</v>
      </c>
    </row>
    <row r="53" spans="1:4" ht="94.5" x14ac:dyDescent="0.2">
      <c r="A53" s="55">
        <f>A52+0.01</f>
        <v>4.01</v>
      </c>
      <c r="B53" s="56" t="s">
        <v>107</v>
      </c>
      <c r="C53" s="59" t="s">
        <v>9</v>
      </c>
      <c r="D53" s="58" t="s">
        <v>108</v>
      </c>
    </row>
    <row r="54" spans="1:4" ht="84" x14ac:dyDescent="0.2">
      <c r="A54" s="55">
        <f t="shared" ref="A54:A71" si="3">A53+0.01</f>
        <v>4.0199999999999996</v>
      </c>
      <c r="B54" s="56" t="s">
        <v>109</v>
      </c>
      <c r="C54" s="59" t="s">
        <v>9</v>
      </c>
      <c r="D54" s="62" t="s">
        <v>110</v>
      </c>
    </row>
    <row r="55" spans="1:4" ht="84" x14ac:dyDescent="0.2">
      <c r="A55" s="55">
        <f t="shared" si="3"/>
        <v>4.0299999999999994</v>
      </c>
      <c r="B55" s="56" t="s">
        <v>111</v>
      </c>
      <c r="C55" s="59" t="s">
        <v>9</v>
      </c>
      <c r="D55" s="62" t="s">
        <v>112</v>
      </c>
    </row>
    <row r="56" spans="1:4" ht="105" x14ac:dyDescent="0.2">
      <c r="A56" s="55">
        <f t="shared" si="3"/>
        <v>4.0399999999999991</v>
      </c>
      <c r="B56" s="56" t="s">
        <v>113</v>
      </c>
      <c r="C56" s="57" t="s">
        <v>12</v>
      </c>
      <c r="D56" s="58" t="s">
        <v>114</v>
      </c>
    </row>
    <row r="57" spans="1:4" ht="115.5" x14ac:dyDescent="0.2">
      <c r="A57" s="55">
        <f t="shared" si="3"/>
        <v>4.0499999999999989</v>
      </c>
      <c r="B57" s="56" t="s">
        <v>115</v>
      </c>
      <c r="C57" s="57" t="s">
        <v>12</v>
      </c>
      <c r="D57" s="58" t="s">
        <v>116</v>
      </c>
    </row>
    <row r="58" spans="1:4" ht="63" x14ac:dyDescent="0.2">
      <c r="A58" s="55">
        <f t="shared" si="3"/>
        <v>4.0599999999999987</v>
      </c>
      <c r="B58" s="56" t="s">
        <v>117</v>
      </c>
      <c r="C58" s="57" t="s">
        <v>12</v>
      </c>
      <c r="D58" s="58" t="s">
        <v>118</v>
      </c>
    </row>
    <row r="59" spans="1:4" ht="94.5" x14ac:dyDescent="0.2">
      <c r="A59" s="55">
        <f t="shared" si="3"/>
        <v>4.0699999999999985</v>
      </c>
      <c r="B59" s="56" t="s">
        <v>119</v>
      </c>
      <c r="C59" s="59" t="s">
        <v>12</v>
      </c>
      <c r="D59" s="58" t="s">
        <v>120</v>
      </c>
    </row>
    <row r="60" spans="1:4" ht="105" x14ac:dyDescent="0.2">
      <c r="A60" s="55">
        <f t="shared" si="3"/>
        <v>4.0799999999999983</v>
      </c>
      <c r="B60" s="56" t="s">
        <v>121</v>
      </c>
      <c r="C60" s="59" t="s">
        <v>12</v>
      </c>
      <c r="D60" s="58" t="s">
        <v>122</v>
      </c>
    </row>
    <row r="61" spans="1:4" ht="52.5" x14ac:dyDescent="0.2">
      <c r="A61" s="55">
        <f t="shared" si="3"/>
        <v>4.0899999999999981</v>
      </c>
      <c r="B61" s="56" t="s">
        <v>123</v>
      </c>
      <c r="C61" s="57" t="s">
        <v>12</v>
      </c>
      <c r="D61" s="58" t="s">
        <v>124</v>
      </c>
    </row>
    <row r="62" spans="1:4" ht="73.5" x14ac:dyDescent="0.2">
      <c r="A62" s="55">
        <f t="shared" si="3"/>
        <v>4.0999999999999979</v>
      </c>
      <c r="B62" s="56" t="s">
        <v>125</v>
      </c>
      <c r="C62" s="57" t="s">
        <v>12</v>
      </c>
      <c r="D62" s="58" t="s">
        <v>126</v>
      </c>
    </row>
    <row r="63" spans="1:4" ht="63" x14ac:dyDescent="0.2">
      <c r="A63" s="55">
        <f t="shared" si="3"/>
        <v>4.1099999999999977</v>
      </c>
      <c r="B63" s="56" t="s">
        <v>127</v>
      </c>
      <c r="C63" s="57" t="s">
        <v>12</v>
      </c>
      <c r="D63" s="58" t="s">
        <v>128</v>
      </c>
    </row>
    <row r="64" spans="1:4" ht="283.5" x14ac:dyDescent="0.2">
      <c r="A64" s="55">
        <f t="shared" si="3"/>
        <v>4.1199999999999974</v>
      </c>
      <c r="B64" s="56" t="s">
        <v>129</v>
      </c>
      <c r="C64" s="59" t="s">
        <v>9</v>
      </c>
      <c r="D64" s="58" t="s">
        <v>130</v>
      </c>
    </row>
    <row r="65" spans="1:4" ht="168" x14ac:dyDescent="0.2">
      <c r="A65" s="55">
        <f t="shared" si="3"/>
        <v>4.1299999999999972</v>
      </c>
      <c r="B65" s="56" t="s">
        <v>131</v>
      </c>
      <c r="C65" s="57" t="s">
        <v>9</v>
      </c>
      <c r="D65" s="58" t="s">
        <v>132</v>
      </c>
    </row>
    <row r="66" spans="1:4" ht="84" x14ac:dyDescent="0.2">
      <c r="A66" s="55">
        <f t="shared" si="3"/>
        <v>4.139999999999997</v>
      </c>
      <c r="B66" s="56" t="s">
        <v>133</v>
      </c>
      <c r="C66" s="59" t="s">
        <v>15</v>
      </c>
      <c r="D66" s="58" t="s">
        <v>134</v>
      </c>
    </row>
    <row r="67" spans="1:4" ht="73.5" x14ac:dyDescent="0.2">
      <c r="A67" s="55">
        <f t="shared" si="3"/>
        <v>4.1499999999999968</v>
      </c>
      <c r="B67" s="56" t="s">
        <v>135</v>
      </c>
      <c r="C67" s="57" t="s">
        <v>9</v>
      </c>
      <c r="D67" s="58" t="s">
        <v>136</v>
      </c>
    </row>
    <row r="68" spans="1:4" ht="105" x14ac:dyDescent="0.2">
      <c r="A68" s="55">
        <f t="shared" si="3"/>
        <v>4.1599999999999966</v>
      </c>
      <c r="B68" s="56" t="s">
        <v>137</v>
      </c>
      <c r="C68" s="59" t="s">
        <v>9</v>
      </c>
      <c r="D68" s="58" t="s">
        <v>138</v>
      </c>
    </row>
    <row r="69" spans="1:4" ht="84" x14ac:dyDescent="0.2">
      <c r="A69" s="55">
        <f t="shared" si="3"/>
        <v>4.1699999999999964</v>
      </c>
      <c r="B69" s="56" t="s">
        <v>139</v>
      </c>
      <c r="C69" s="57" t="s">
        <v>15</v>
      </c>
      <c r="D69" s="58" t="s">
        <v>140</v>
      </c>
    </row>
    <row r="70" spans="1:4" ht="189" x14ac:dyDescent="0.2">
      <c r="A70" s="55">
        <f t="shared" si="3"/>
        <v>4.1799999999999962</v>
      </c>
      <c r="B70" s="56" t="s">
        <v>141</v>
      </c>
      <c r="C70" s="59" t="s">
        <v>9</v>
      </c>
      <c r="D70" s="58" t="s">
        <v>142</v>
      </c>
    </row>
    <row r="71" spans="1:4" ht="157.5" x14ac:dyDescent="0.2">
      <c r="A71" s="55">
        <f t="shared" si="3"/>
        <v>4.1899999999999959</v>
      </c>
      <c r="B71" s="56" t="s">
        <v>143</v>
      </c>
      <c r="C71" s="57" t="s">
        <v>9</v>
      </c>
      <c r="D71" s="58" t="s">
        <v>144</v>
      </c>
    </row>
    <row r="72" spans="1:4" s="54" customFormat="1" ht="42" x14ac:dyDescent="0.2">
      <c r="A72" s="60">
        <v>5</v>
      </c>
      <c r="B72" s="52" t="s">
        <v>145</v>
      </c>
      <c r="C72" s="52" t="s">
        <v>6</v>
      </c>
      <c r="D72" s="53" t="s">
        <v>7</v>
      </c>
    </row>
    <row r="73" spans="1:4" ht="84" x14ac:dyDescent="0.2">
      <c r="A73" s="55">
        <f t="shared" ref="A73:A102" si="4">A72+0.01</f>
        <v>5.01</v>
      </c>
      <c r="B73" s="56" t="s">
        <v>146</v>
      </c>
      <c r="C73" s="57" t="s">
        <v>15</v>
      </c>
      <c r="D73" s="58" t="s">
        <v>147</v>
      </c>
    </row>
    <row r="74" spans="1:4" ht="84" x14ac:dyDescent="0.2">
      <c r="A74" s="55">
        <f t="shared" si="4"/>
        <v>5.0199999999999996</v>
      </c>
      <c r="B74" s="56" t="s">
        <v>148</v>
      </c>
      <c r="C74" s="59" t="s">
        <v>149</v>
      </c>
      <c r="D74" s="58" t="s">
        <v>150</v>
      </c>
    </row>
    <row r="75" spans="1:4" ht="52.5" x14ac:dyDescent="0.2">
      <c r="A75" s="55">
        <f t="shared" si="4"/>
        <v>5.0299999999999994</v>
      </c>
      <c r="B75" s="56" t="s">
        <v>151</v>
      </c>
      <c r="C75" s="57" t="s">
        <v>15</v>
      </c>
      <c r="D75" s="58" t="s">
        <v>152</v>
      </c>
    </row>
    <row r="76" spans="1:4" ht="52.5" x14ac:dyDescent="0.2">
      <c r="A76" s="55">
        <f t="shared" si="4"/>
        <v>5.0399999999999991</v>
      </c>
      <c r="B76" s="56" t="s">
        <v>153</v>
      </c>
      <c r="C76" s="57" t="s">
        <v>15</v>
      </c>
      <c r="D76" s="58" t="s">
        <v>154</v>
      </c>
    </row>
    <row r="77" spans="1:4" ht="94.5" x14ac:dyDescent="0.2">
      <c r="A77" s="55">
        <f t="shared" si="4"/>
        <v>5.0499999999999989</v>
      </c>
      <c r="B77" s="56" t="s">
        <v>155</v>
      </c>
      <c r="C77" s="59" t="s">
        <v>15</v>
      </c>
      <c r="D77" s="58" t="s">
        <v>156</v>
      </c>
    </row>
    <row r="78" spans="1:4" ht="73.5" x14ac:dyDescent="0.2">
      <c r="A78" s="55">
        <f t="shared" si="4"/>
        <v>5.0599999999999987</v>
      </c>
      <c r="B78" s="56" t="s">
        <v>157</v>
      </c>
      <c r="C78" s="59" t="s">
        <v>9</v>
      </c>
      <c r="D78" s="58" t="s">
        <v>158</v>
      </c>
    </row>
    <row r="79" spans="1:4" ht="157.5" x14ac:dyDescent="0.2">
      <c r="A79" s="55">
        <f t="shared" si="4"/>
        <v>5.0699999999999985</v>
      </c>
      <c r="B79" s="56" t="s">
        <v>159</v>
      </c>
      <c r="C79" s="57" t="s">
        <v>9</v>
      </c>
      <c r="D79" s="58" t="s">
        <v>160</v>
      </c>
    </row>
    <row r="80" spans="1:4" ht="94.5" x14ac:dyDescent="0.2">
      <c r="A80" s="55">
        <f t="shared" si="4"/>
        <v>5.0799999999999983</v>
      </c>
      <c r="B80" s="56" t="s">
        <v>161</v>
      </c>
      <c r="C80" s="57" t="s">
        <v>9</v>
      </c>
      <c r="D80" s="58" t="s">
        <v>162</v>
      </c>
    </row>
    <row r="81" spans="1:4" ht="42" x14ac:dyDescent="0.2">
      <c r="A81" s="55">
        <f t="shared" si="4"/>
        <v>5.0899999999999981</v>
      </c>
      <c r="B81" s="56" t="s">
        <v>163</v>
      </c>
      <c r="C81" s="57" t="s">
        <v>15</v>
      </c>
      <c r="D81" s="58" t="s">
        <v>164</v>
      </c>
    </row>
    <row r="82" spans="1:4" ht="42" x14ac:dyDescent="0.2">
      <c r="A82" s="55">
        <f t="shared" si="4"/>
        <v>5.0999999999999979</v>
      </c>
      <c r="B82" s="56" t="s">
        <v>165</v>
      </c>
      <c r="C82" s="59" t="s">
        <v>15</v>
      </c>
      <c r="D82" s="58" t="s">
        <v>166</v>
      </c>
    </row>
    <row r="83" spans="1:4" ht="42" x14ac:dyDescent="0.2">
      <c r="A83" s="55">
        <f t="shared" si="4"/>
        <v>5.1099999999999977</v>
      </c>
      <c r="B83" s="56" t="s">
        <v>167</v>
      </c>
      <c r="C83" s="59" t="s">
        <v>15</v>
      </c>
      <c r="D83" s="58" t="s">
        <v>168</v>
      </c>
    </row>
    <row r="84" spans="1:4" ht="52.5" x14ac:dyDescent="0.2">
      <c r="A84" s="55">
        <f t="shared" si="4"/>
        <v>5.1199999999999974</v>
      </c>
      <c r="B84" s="56" t="s">
        <v>169</v>
      </c>
      <c r="C84" s="59" t="s">
        <v>9</v>
      </c>
      <c r="D84" s="58" t="s">
        <v>170</v>
      </c>
    </row>
    <row r="85" spans="1:4" ht="52.5" x14ac:dyDescent="0.2">
      <c r="A85" s="55">
        <f t="shared" si="4"/>
        <v>5.1299999999999972</v>
      </c>
      <c r="B85" s="56" t="s">
        <v>171</v>
      </c>
      <c r="C85" s="57" t="s">
        <v>9</v>
      </c>
      <c r="D85" s="58" t="s">
        <v>172</v>
      </c>
    </row>
    <row r="86" spans="1:4" ht="94.5" x14ac:dyDescent="0.2">
      <c r="A86" s="55">
        <f t="shared" si="4"/>
        <v>5.139999999999997</v>
      </c>
      <c r="B86" s="56" t="s">
        <v>173</v>
      </c>
      <c r="C86" s="59" t="s">
        <v>9</v>
      </c>
      <c r="D86" s="58" t="s">
        <v>174</v>
      </c>
    </row>
    <row r="87" spans="1:4" ht="84" x14ac:dyDescent="0.2">
      <c r="A87" s="55">
        <f t="shared" si="4"/>
        <v>5.1499999999999968</v>
      </c>
      <c r="B87" s="56" t="s">
        <v>175</v>
      </c>
      <c r="C87" s="59" t="s">
        <v>9</v>
      </c>
      <c r="D87" s="58" t="s">
        <v>176</v>
      </c>
    </row>
    <row r="88" spans="1:4" ht="42" x14ac:dyDescent="0.2">
      <c r="A88" s="55">
        <f t="shared" si="4"/>
        <v>5.1599999999999966</v>
      </c>
      <c r="B88" s="56" t="s">
        <v>177</v>
      </c>
      <c r="C88" s="59" t="s">
        <v>15</v>
      </c>
      <c r="D88" s="58" t="s">
        <v>178</v>
      </c>
    </row>
    <row r="89" spans="1:4" ht="73.5" x14ac:dyDescent="0.2">
      <c r="A89" s="55">
        <f t="shared" si="4"/>
        <v>5.1699999999999964</v>
      </c>
      <c r="B89" s="56" t="s">
        <v>179</v>
      </c>
      <c r="C89" s="57" t="s">
        <v>9</v>
      </c>
      <c r="D89" s="58" t="s">
        <v>180</v>
      </c>
    </row>
    <row r="90" spans="1:4" ht="73.5" x14ac:dyDescent="0.2">
      <c r="A90" s="55">
        <f t="shared" si="4"/>
        <v>5.1799999999999962</v>
      </c>
      <c r="B90" s="56" t="s">
        <v>181</v>
      </c>
      <c r="C90" s="57" t="s">
        <v>9</v>
      </c>
      <c r="D90" s="58" t="s">
        <v>182</v>
      </c>
    </row>
    <row r="91" spans="1:4" ht="94.5" x14ac:dyDescent="0.2">
      <c r="A91" s="55">
        <f t="shared" si="4"/>
        <v>5.1899999999999959</v>
      </c>
      <c r="B91" s="56" t="s">
        <v>183</v>
      </c>
      <c r="C91" s="59" t="s">
        <v>9</v>
      </c>
      <c r="D91" s="58" t="s">
        <v>184</v>
      </c>
    </row>
    <row r="92" spans="1:4" ht="94.5" x14ac:dyDescent="0.2">
      <c r="A92" s="55">
        <f t="shared" si="4"/>
        <v>5.1999999999999957</v>
      </c>
      <c r="B92" s="56" t="s">
        <v>185</v>
      </c>
      <c r="C92" s="57" t="s">
        <v>12</v>
      </c>
      <c r="D92" s="58" t="s">
        <v>186</v>
      </c>
    </row>
    <row r="93" spans="1:4" ht="94.5" x14ac:dyDescent="0.2">
      <c r="A93" s="55">
        <f t="shared" si="4"/>
        <v>5.2099999999999955</v>
      </c>
      <c r="B93" s="56" t="s">
        <v>187</v>
      </c>
      <c r="C93" s="57" t="s">
        <v>12</v>
      </c>
      <c r="D93" s="58" t="s">
        <v>188</v>
      </c>
    </row>
    <row r="94" spans="1:4" ht="52.5" x14ac:dyDescent="0.2">
      <c r="A94" s="55">
        <f t="shared" si="4"/>
        <v>5.2199999999999953</v>
      </c>
      <c r="B94" s="56" t="s">
        <v>189</v>
      </c>
      <c r="C94" s="57" t="s">
        <v>12</v>
      </c>
      <c r="D94" s="58" t="s">
        <v>190</v>
      </c>
    </row>
    <row r="95" spans="1:4" ht="136.5" x14ac:dyDescent="0.2">
      <c r="A95" s="55">
        <f t="shared" si="4"/>
        <v>5.2299999999999951</v>
      </c>
      <c r="B95" s="56" t="s">
        <v>191</v>
      </c>
      <c r="C95" s="57" t="s">
        <v>15</v>
      </c>
      <c r="D95" s="63" t="s">
        <v>192</v>
      </c>
    </row>
    <row r="96" spans="1:4" ht="73.5" x14ac:dyDescent="0.2">
      <c r="A96" s="55">
        <f t="shared" si="4"/>
        <v>5.2399999999999949</v>
      </c>
      <c r="B96" s="56" t="s">
        <v>193</v>
      </c>
      <c r="C96" s="57" t="s">
        <v>15</v>
      </c>
      <c r="D96" s="58" t="s">
        <v>194</v>
      </c>
    </row>
    <row r="97" spans="1:4" ht="73.5" x14ac:dyDescent="0.2">
      <c r="A97" s="55">
        <f t="shared" si="4"/>
        <v>5.2499999999999947</v>
      </c>
      <c r="B97" s="56" t="s">
        <v>195</v>
      </c>
      <c r="C97" s="59" t="s">
        <v>9</v>
      </c>
      <c r="D97" s="58" t="s">
        <v>196</v>
      </c>
    </row>
    <row r="98" spans="1:4" ht="136.5" x14ac:dyDescent="0.2">
      <c r="A98" s="55">
        <f t="shared" si="4"/>
        <v>5.2599999999999945</v>
      </c>
      <c r="B98" s="56" t="s">
        <v>197</v>
      </c>
      <c r="C98" s="57" t="s">
        <v>12</v>
      </c>
      <c r="D98" s="58" t="s">
        <v>198</v>
      </c>
    </row>
    <row r="99" spans="1:4" ht="147" x14ac:dyDescent="0.2">
      <c r="A99" s="55">
        <f t="shared" si="4"/>
        <v>5.2699999999999942</v>
      </c>
      <c r="B99" s="56" t="s">
        <v>199</v>
      </c>
      <c r="C99" s="57" t="s">
        <v>12</v>
      </c>
      <c r="D99" s="58" t="s">
        <v>200</v>
      </c>
    </row>
    <row r="100" spans="1:4" ht="136.5" x14ac:dyDescent="0.2">
      <c r="A100" s="55">
        <f t="shared" si="4"/>
        <v>5.279999999999994</v>
      </c>
      <c r="B100" s="56" t="s">
        <v>201</v>
      </c>
      <c r="C100" s="57" t="s">
        <v>9</v>
      </c>
      <c r="D100" s="58" t="s">
        <v>202</v>
      </c>
    </row>
    <row r="101" spans="1:4" ht="157.5" x14ac:dyDescent="0.2">
      <c r="A101" s="55">
        <f t="shared" si="4"/>
        <v>5.2899999999999938</v>
      </c>
      <c r="B101" s="56" t="s">
        <v>203</v>
      </c>
      <c r="C101" s="57" t="s">
        <v>12</v>
      </c>
      <c r="D101" s="58" t="s">
        <v>204</v>
      </c>
    </row>
    <row r="102" spans="1:4" ht="147" x14ac:dyDescent="0.2">
      <c r="A102" s="55">
        <f t="shared" si="4"/>
        <v>5.2999999999999936</v>
      </c>
      <c r="B102" s="56" t="s">
        <v>205</v>
      </c>
      <c r="C102" s="57" t="s">
        <v>9</v>
      </c>
      <c r="D102" s="58" t="s">
        <v>206</v>
      </c>
    </row>
    <row r="103" spans="1:4" s="54" customFormat="1" ht="31.5" x14ac:dyDescent="0.2">
      <c r="A103" s="60">
        <v>6</v>
      </c>
      <c r="B103" s="52" t="s">
        <v>207</v>
      </c>
      <c r="C103" s="52" t="s">
        <v>6</v>
      </c>
      <c r="D103" s="53" t="s">
        <v>7</v>
      </c>
    </row>
    <row r="104" spans="1:4" ht="42" x14ac:dyDescent="0.2">
      <c r="A104" s="55">
        <f t="shared" ref="A104:A121" si="5">A103+0.01</f>
        <v>6.01</v>
      </c>
      <c r="B104" s="56" t="s">
        <v>208</v>
      </c>
      <c r="C104" s="57" t="s">
        <v>15</v>
      </c>
      <c r="D104" s="58" t="s">
        <v>209</v>
      </c>
    </row>
    <row r="105" spans="1:4" ht="63" x14ac:dyDescent="0.2">
      <c r="A105" s="55">
        <f t="shared" si="5"/>
        <v>6.02</v>
      </c>
      <c r="B105" s="56" t="s">
        <v>210</v>
      </c>
      <c r="C105" s="57" t="s">
        <v>15</v>
      </c>
      <c r="D105" s="58" t="s">
        <v>211</v>
      </c>
    </row>
    <row r="106" spans="1:4" ht="42" x14ac:dyDescent="0.2">
      <c r="A106" s="55">
        <f t="shared" si="5"/>
        <v>6.0299999999999994</v>
      </c>
      <c r="B106" s="56" t="s">
        <v>212</v>
      </c>
      <c r="C106" s="59" t="s">
        <v>15</v>
      </c>
      <c r="D106" s="58" t="s">
        <v>213</v>
      </c>
    </row>
    <row r="107" spans="1:4" ht="73.5" x14ac:dyDescent="0.2">
      <c r="A107" s="55">
        <f t="shared" si="5"/>
        <v>6.0399999999999991</v>
      </c>
      <c r="B107" s="56" t="s">
        <v>214</v>
      </c>
      <c r="C107" s="57" t="s">
        <v>15</v>
      </c>
      <c r="D107" s="58" t="s">
        <v>215</v>
      </c>
    </row>
    <row r="108" spans="1:4" ht="73.5" x14ac:dyDescent="0.2">
      <c r="A108" s="55">
        <f t="shared" si="5"/>
        <v>6.0499999999999989</v>
      </c>
      <c r="B108" s="56" t="s">
        <v>216</v>
      </c>
      <c r="C108" s="57" t="s">
        <v>12</v>
      </c>
      <c r="D108" s="58" t="s">
        <v>217</v>
      </c>
    </row>
    <row r="109" spans="1:4" ht="73.5" x14ac:dyDescent="0.2">
      <c r="A109" s="55">
        <f t="shared" si="5"/>
        <v>6.0599999999999987</v>
      </c>
      <c r="B109" s="56" t="s">
        <v>218</v>
      </c>
      <c r="C109" s="57" t="s">
        <v>12</v>
      </c>
      <c r="D109" s="58" t="s">
        <v>219</v>
      </c>
    </row>
    <row r="110" spans="1:4" ht="52.5" x14ac:dyDescent="0.2">
      <c r="A110" s="55">
        <f t="shared" si="5"/>
        <v>6.0699999999999985</v>
      </c>
      <c r="B110" s="56" t="s">
        <v>220</v>
      </c>
      <c r="C110" s="57" t="s">
        <v>15</v>
      </c>
      <c r="D110" s="58" t="s">
        <v>221</v>
      </c>
    </row>
    <row r="111" spans="1:4" ht="52.5" x14ac:dyDescent="0.2">
      <c r="A111" s="55">
        <f t="shared" si="5"/>
        <v>6.0799999999999983</v>
      </c>
      <c r="B111" s="56" t="s">
        <v>222</v>
      </c>
      <c r="C111" s="59" t="s">
        <v>15</v>
      </c>
      <c r="D111" s="58" t="s">
        <v>223</v>
      </c>
    </row>
    <row r="112" spans="1:4" ht="52.5" x14ac:dyDescent="0.2">
      <c r="A112" s="55">
        <f t="shared" si="5"/>
        <v>6.0899999999999981</v>
      </c>
      <c r="B112" s="56" t="s">
        <v>224</v>
      </c>
      <c r="C112" s="59" t="s">
        <v>15</v>
      </c>
      <c r="D112" s="58" t="s">
        <v>225</v>
      </c>
    </row>
    <row r="113" spans="1:4" ht="63" x14ac:dyDescent="0.2">
      <c r="A113" s="55">
        <f t="shared" si="5"/>
        <v>6.0999999999999979</v>
      </c>
      <c r="B113" s="56" t="s">
        <v>226</v>
      </c>
      <c r="C113" s="57" t="s">
        <v>15</v>
      </c>
      <c r="D113" s="58" t="s">
        <v>227</v>
      </c>
    </row>
    <row r="114" spans="1:4" ht="52.5" x14ac:dyDescent="0.2">
      <c r="A114" s="55">
        <f t="shared" si="5"/>
        <v>6.1099999999999977</v>
      </c>
      <c r="B114" s="56" t="s">
        <v>228</v>
      </c>
      <c r="C114" s="57" t="s">
        <v>15</v>
      </c>
      <c r="D114" s="58" t="s">
        <v>229</v>
      </c>
    </row>
    <row r="115" spans="1:4" ht="52.5" x14ac:dyDescent="0.2">
      <c r="A115" s="55">
        <f t="shared" si="5"/>
        <v>6.1199999999999974</v>
      </c>
      <c r="B115" s="56" t="s">
        <v>230</v>
      </c>
      <c r="C115" s="57" t="s">
        <v>15</v>
      </c>
      <c r="D115" s="58" t="s">
        <v>231</v>
      </c>
    </row>
    <row r="116" spans="1:4" ht="63" x14ac:dyDescent="0.2">
      <c r="A116" s="55">
        <f t="shared" si="5"/>
        <v>6.1299999999999972</v>
      </c>
      <c r="B116" s="56" t="s">
        <v>232</v>
      </c>
      <c r="C116" s="59" t="s">
        <v>15</v>
      </c>
      <c r="D116" s="58" t="s">
        <v>233</v>
      </c>
    </row>
    <row r="117" spans="1:4" ht="31.5" x14ac:dyDescent="0.2">
      <c r="A117" s="55">
        <f t="shared" si="5"/>
        <v>6.139999999999997</v>
      </c>
      <c r="B117" s="56" t="s">
        <v>234</v>
      </c>
      <c r="C117" s="59" t="s">
        <v>15</v>
      </c>
      <c r="D117" s="58" t="s">
        <v>235</v>
      </c>
    </row>
    <row r="118" spans="1:4" ht="31.5" x14ac:dyDescent="0.2">
      <c r="A118" s="55">
        <f t="shared" si="5"/>
        <v>6.1499999999999968</v>
      </c>
      <c r="B118" s="56" t="s">
        <v>236</v>
      </c>
      <c r="C118" s="59" t="s">
        <v>15</v>
      </c>
      <c r="D118" s="58" t="s">
        <v>237</v>
      </c>
    </row>
    <row r="119" spans="1:4" ht="31.5" x14ac:dyDescent="0.2">
      <c r="A119" s="55">
        <f t="shared" si="5"/>
        <v>6.1599999999999966</v>
      </c>
      <c r="B119" s="56" t="s">
        <v>238</v>
      </c>
      <c r="C119" s="59" t="s">
        <v>15</v>
      </c>
      <c r="D119" s="58" t="s">
        <v>239</v>
      </c>
    </row>
    <row r="120" spans="1:4" ht="42" x14ac:dyDescent="0.2">
      <c r="A120" s="55">
        <f t="shared" si="5"/>
        <v>6.1699999999999964</v>
      </c>
      <c r="B120" s="56" t="s">
        <v>240</v>
      </c>
      <c r="C120" s="57" t="s">
        <v>15</v>
      </c>
      <c r="D120" s="58" t="s">
        <v>241</v>
      </c>
    </row>
    <row r="121" spans="1:4" ht="73.5" x14ac:dyDescent="0.2">
      <c r="A121" s="55">
        <f t="shared" si="5"/>
        <v>6.1799999999999962</v>
      </c>
      <c r="B121" s="56" t="s">
        <v>242</v>
      </c>
      <c r="C121" s="57" t="s">
        <v>707</v>
      </c>
      <c r="D121" s="58" t="s">
        <v>243</v>
      </c>
    </row>
    <row r="122" spans="1:4" s="54" customFormat="1" ht="31.5" x14ac:dyDescent="0.2">
      <c r="A122" s="60">
        <v>7</v>
      </c>
      <c r="B122" s="52" t="s">
        <v>244</v>
      </c>
      <c r="C122" s="52" t="s">
        <v>6</v>
      </c>
      <c r="D122" s="53" t="s">
        <v>7</v>
      </c>
    </row>
    <row r="123" spans="1:4" ht="63" x14ac:dyDescent="0.2">
      <c r="A123" s="55">
        <f t="shared" ref="A123:A155" si="6">A122+0.01</f>
        <v>7.01</v>
      </c>
      <c r="B123" s="56" t="s">
        <v>245</v>
      </c>
      <c r="C123" s="59" t="s">
        <v>15</v>
      </c>
      <c r="D123" s="58" t="s">
        <v>246</v>
      </c>
    </row>
    <row r="124" spans="1:4" ht="105" x14ac:dyDescent="0.2">
      <c r="A124" s="55">
        <f t="shared" si="6"/>
        <v>7.02</v>
      </c>
      <c r="B124" s="56" t="s">
        <v>247</v>
      </c>
      <c r="C124" s="57" t="s">
        <v>15</v>
      </c>
      <c r="D124" s="58" t="s">
        <v>248</v>
      </c>
    </row>
    <row r="125" spans="1:4" ht="52.5" x14ac:dyDescent="0.2">
      <c r="A125" s="55">
        <f t="shared" si="6"/>
        <v>7.0299999999999994</v>
      </c>
      <c r="B125" s="56" t="s">
        <v>249</v>
      </c>
      <c r="C125" s="57" t="s">
        <v>15</v>
      </c>
      <c r="D125" s="58" t="s">
        <v>250</v>
      </c>
    </row>
    <row r="126" spans="1:4" ht="52.5" x14ac:dyDescent="0.2">
      <c r="A126" s="55">
        <f t="shared" si="6"/>
        <v>7.0399999999999991</v>
      </c>
      <c r="B126" s="56" t="s">
        <v>251</v>
      </c>
      <c r="C126" s="59" t="s">
        <v>15</v>
      </c>
      <c r="D126" s="58" t="s">
        <v>252</v>
      </c>
    </row>
    <row r="127" spans="1:4" ht="94.5" x14ac:dyDescent="0.2">
      <c r="A127" s="55">
        <f t="shared" si="6"/>
        <v>7.0499999999999989</v>
      </c>
      <c r="B127" s="56" t="s">
        <v>253</v>
      </c>
      <c r="C127" s="57" t="s">
        <v>254</v>
      </c>
      <c r="D127" s="58" t="s">
        <v>255</v>
      </c>
    </row>
    <row r="128" spans="1:4" ht="73.5" x14ac:dyDescent="0.2">
      <c r="A128" s="55">
        <f t="shared" si="6"/>
        <v>7.0599999999999987</v>
      </c>
      <c r="B128" s="56" t="s">
        <v>256</v>
      </c>
      <c r="C128" s="57" t="s">
        <v>12</v>
      </c>
      <c r="D128" s="58" t="s">
        <v>257</v>
      </c>
    </row>
    <row r="129" spans="1:4" ht="63" x14ac:dyDescent="0.2">
      <c r="A129" s="55">
        <f t="shared" si="6"/>
        <v>7.0699999999999985</v>
      </c>
      <c r="B129" s="56" t="s">
        <v>258</v>
      </c>
      <c r="C129" s="57" t="s">
        <v>12</v>
      </c>
      <c r="D129" s="58" t="s">
        <v>259</v>
      </c>
    </row>
    <row r="130" spans="1:4" ht="94.5" x14ac:dyDescent="0.2">
      <c r="A130" s="55">
        <f t="shared" si="6"/>
        <v>7.0799999999999983</v>
      </c>
      <c r="B130" s="56" t="s">
        <v>260</v>
      </c>
      <c r="C130" s="57" t="s">
        <v>12</v>
      </c>
      <c r="D130" s="58" t="s">
        <v>261</v>
      </c>
    </row>
    <row r="131" spans="1:4" ht="94.5" x14ac:dyDescent="0.2">
      <c r="A131" s="55">
        <f t="shared" si="6"/>
        <v>7.0899999999999981</v>
      </c>
      <c r="B131" s="56" t="s">
        <v>262</v>
      </c>
      <c r="C131" s="57" t="s">
        <v>12</v>
      </c>
      <c r="D131" s="58" t="s">
        <v>263</v>
      </c>
    </row>
    <row r="132" spans="1:4" ht="94.5" x14ac:dyDescent="0.2">
      <c r="A132" s="55">
        <f t="shared" si="6"/>
        <v>7.0999999999999979</v>
      </c>
      <c r="B132" s="56" t="s">
        <v>264</v>
      </c>
      <c r="C132" s="57" t="s">
        <v>12</v>
      </c>
      <c r="D132" s="58" t="s">
        <v>265</v>
      </c>
    </row>
    <row r="133" spans="1:4" ht="199.5" x14ac:dyDescent="0.2">
      <c r="A133" s="55">
        <f t="shared" si="6"/>
        <v>7.1099999999999977</v>
      </c>
      <c r="B133" s="56" t="s">
        <v>266</v>
      </c>
      <c r="C133" s="64" t="s">
        <v>15</v>
      </c>
      <c r="D133" s="62" t="s">
        <v>267</v>
      </c>
    </row>
    <row r="134" spans="1:4" ht="199.5" x14ac:dyDescent="0.2">
      <c r="A134" s="55">
        <f t="shared" si="6"/>
        <v>7.1199999999999974</v>
      </c>
      <c r="B134" s="56" t="s">
        <v>268</v>
      </c>
      <c r="C134" s="59" t="s">
        <v>15</v>
      </c>
      <c r="D134" s="62" t="s">
        <v>269</v>
      </c>
    </row>
    <row r="135" spans="1:4" ht="199.5" x14ac:dyDescent="0.2">
      <c r="A135" s="55">
        <f t="shared" si="6"/>
        <v>7.1299999999999972</v>
      </c>
      <c r="B135" s="56" t="s">
        <v>270</v>
      </c>
      <c r="C135" s="59" t="s">
        <v>15</v>
      </c>
      <c r="D135" s="62" t="s">
        <v>269</v>
      </c>
    </row>
    <row r="136" spans="1:4" ht="63" x14ac:dyDescent="0.2">
      <c r="A136" s="55">
        <f t="shared" si="6"/>
        <v>7.139999999999997</v>
      </c>
      <c r="B136" s="56" t="s">
        <v>271</v>
      </c>
      <c r="C136" s="59" t="s">
        <v>15</v>
      </c>
      <c r="D136" s="58" t="s">
        <v>272</v>
      </c>
    </row>
    <row r="137" spans="1:4" ht="63" x14ac:dyDescent="0.2">
      <c r="A137" s="55">
        <f t="shared" si="6"/>
        <v>7.1499999999999968</v>
      </c>
      <c r="B137" s="56" t="s">
        <v>273</v>
      </c>
      <c r="C137" s="59" t="s">
        <v>15</v>
      </c>
      <c r="D137" s="58" t="s">
        <v>274</v>
      </c>
    </row>
    <row r="138" spans="1:4" ht="63" x14ac:dyDescent="0.2">
      <c r="A138" s="55">
        <f t="shared" si="6"/>
        <v>7.1599999999999966</v>
      </c>
      <c r="B138" s="56" t="s">
        <v>275</v>
      </c>
      <c r="C138" s="57" t="s">
        <v>15</v>
      </c>
      <c r="D138" s="58" t="s">
        <v>276</v>
      </c>
    </row>
    <row r="139" spans="1:4" ht="105" x14ac:dyDescent="0.2">
      <c r="A139" s="55">
        <f t="shared" si="6"/>
        <v>7.1699999999999964</v>
      </c>
      <c r="B139" s="56" t="s">
        <v>277</v>
      </c>
      <c r="C139" s="57" t="s">
        <v>15</v>
      </c>
      <c r="D139" s="58" t="s">
        <v>278</v>
      </c>
    </row>
    <row r="140" spans="1:4" ht="73.5" x14ac:dyDescent="0.2">
      <c r="A140" s="55">
        <f t="shared" si="6"/>
        <v>7.1799999999999962</v>
      </c>
      <c r="B140" s="56" t="s">
        <v>279</v>
      </c>
      <c r="C140" s="59" t="s">
        <v>15</v>
      </c>
      <c r="D140" s="58" t="s">
        <v>280</v>
      </c>
    </row>
    <row r="141" spans="1:4" ht="31.5" x14ac:dyDescent="0.2">
      <c r="A141" s="55">
        <f t="shared" si="6"/>
        <v>7.1899999999999959</v>
      </c>
      <c r="B141" s="56" t="s">
        <v>281</v>
      </c>
      <c r="C141" s="59" t="s">
        <v>15</v>
      </c>
      <c r="D141" s="58" t="s">
        <v>282</v>
      </c>
    </row>
    <row r="142" spans="1:4" ht="147" x14ac:dyDescent="0.2">
      <c r="A142" s="55">
        <f t="shared" si="6"/>
        <v>7.1999999999999957</v>
      </c>
      <c r="B142" s="56" t="s">
        <v>283</v>
      </c>
      <c r="C142" s="64" t="s">
        <v>15</v>
      </c>
      <c r="D142" s="58" t="s">
        <v>284</v>
      </c>
    </row>
    <row r="143" spans="1:4" ht="63" x14ac:dyDescent="0.2">
      <c r="A143" s="55">
        <f t="shared" si="6"/>
        <v>7.2099999999999955</v>
      </c>
      <c r="B143" s="56" t="s">
        <v>285</v>
      </c>
      <c r="C143" s="59" t="s">
        <v>15</v>
      </c>
      <c r="D143" s="58" t="s">
        <v>286</v>
      </c>
    </row>
    <row r="144" spans="1:4" ht="52.5" x14ac:dyDescent="0.2">
      <c r="A144" s="55">
        <f t="shared" si="6"/>
        <v>7.2199999999999953</v>
      </c>
      <c r="B144" s="56" t="s">
        <v>287</v>
      </c>
      <c r="C144" s="64" t="s">
        <v>15</v>
      </c>
      <c r="D144" s="58" t="s">
        <v>288</v>
      </c>
    </row>
    <row r="145" spans="1:4" ht="73.5" x14ac:dyDescent="0.2">
      <c r="A145" s="55">
        <f t="shared" si="6"/>
        <v>7.2299999999999951</v>
      </c>
      <c r="B145" s="56" t="s">
        <v>289</v>
      </c>
      <c r="C145" s="59" t="s">
        <v>12</v>
      </c>
      <c r="D145" s="58" t="s">
        <v>290</v>
      </c>
    </row>
    <row r="146" spans="1:4" ht="105" x14ac:dyDescent="0.2">
      <c r="A146" s="55">
        <f t="shared" si="6"/>
        <v>7.2399999999999949</v>
      </c>
      <c r="B146" s="56" t="s">
        <v>291</v>
      </c>
      <c r="C146" s="57" t="s">
        <v>12</v>
      </c>
      <c r="D146" s="62" t="s">
        <v>292</v>
      </c>
    </row>
    <row r="147" spans="1:4" ht="105" x14ac:dyDescent="0.2">
      <c r="A147" s="55">
        <f t="shared" si="6"/>
        <v>7.2499999999999947</v>
      </c>
      <c r="B147" s="56" t="s">
        <v>293</v>
      </c>
      <c r="C147" s="57" t="s">
        <v>12</v>
      </c>
      <c r="D147" s="62" t="s">
        <v>294</v>
      </c>
    </row>
    <row r="148" spans="1:4" ht="94.5" x14ac:dyDescent="0.2">
      <c r="A148" s="55">
        <f t="shared" si="6"/>
        <v>7.2599999999999945</v>
      </c>
      <c r="B148" s="56" t="s">
        <v>295</v>
      </c>
      <c r="C148" s="57" t="s">
        <v>15</v>
      </c>
      <c r="D148" s="62" t="s">
        <v>296</v>
      </c>
    </row>
    <row r="149" spans="1:4" ht="94.5" x14ac:dyDescent="0.2">
      <c r="A149" s="55">
        <f t="shared" si="6"/>
        <v>7.2699999999999942</v>
      </c>
      <c r="B149" s="56" t="s">
        <v>297</v>
      </c>
      <c r="C149" s="57" t="s">
        <v>15</v>
      </c>
      <c r="D149" s="62" t="s">
        <v>298</v>
      </c>
    </row>
    <row r="150" spans="1:4" ht="42" x14ac:dyDescent="0.2">
      <c r="A150" s="55">
        <f t="shared" si="6"/>
        <v>7.279999999999994</v>
      </c>
      <c r="B150" s="56" t="s">
        <v>682</v>
      </c>
      <c r="C150" s="57" t="s">
        <v>15</v>
      </c>
      <c r="D150" s="62" t="s">
        <v>299</v>
      </c>
    </row>
    <row r="151" spans="1:4" ht="31.5" x14ac:dyDescent="0.2">
      <c r="A151" s="55">
        <f t="shared" si="6"/>
        <v>7.2899999999999938</v>
      </c>
      <c r="B151" s="56" t="s">
        <v>683</v>
      </c>
      <c r="C151" s="57" t="s">
        <v>15</v>
      </c>
      <c r="D151" s="62" t="s">
        <v>684</v>
      </c>
    </row>
    <row r="152" spans="1:4" ht="63" x14ac:dyDescent="0.2">
      <c r="A152" s="55">
        <f t="shared" si="6"/>
        <v>7.2999999999999936</v>
      </c>
      <c r="B152" s="56" t="s">
        <v>300</v>
      </c>
      <c r="C152" s="57" t="s">
        <v>15</v>
      </c>
      <c r="D152" s="62" t="s">
        <v>301</v>
      </c>
    </row>
    <row r="153" spans="1:4" ht="63" x14ac:dyDescent="0.2">
      <c r="A153" s="55">
        <f t="shared" si="6"/>
        <v>7.3099999999999934</v>
      </c>
      <c r="B153" s="56" t="s">
        <v>302</v>
      </c>
      <c r="C153" s="57" t="s">
        <v>15</v>
      </c>
      <c r="D153" s="62" t="s">
        <v>303</v>
      </c>
    </row>
    <row r="154" spans="1:4" ht="63" x14ac:dyDescent="0.2">
      <c r="A154" s="55">
        <f t="shared" si="6"/>
        <v>7.3199999999999932</v>
      </c>
      <c r="B154" s="56" t="s">
        <v>304</v>
      </c>
      <c r="C154" s="57" t="s">
        <v>15</v>
      </c>
      <c r="D154" s="62" t="s">
        <v>301</v>
      </c>
    </row>
    <row r="155" spans="1:4" ht="63" x14ac:dyDescent="0.2">
      <c r="A155" s="55">
        <f t="shared" si="6"/>
        <v>7.329999999999993</v>
      </c>
      <c r="B155" s="56" t="s">
        <v>305</v>
      </c>
      <c r="C155" s="57" t="s">
        <v>15</v>
      </c>
      <c r="D155" s="62" t="s">
        <v>303</v>
      </c>
    </row>
    <row r="156" spans="1:4" x14ac:dyDescent="0.2">
      <c r="A156" s="163" t="s">
        <v>306</v>
      </c>
      <c r="B156" s="164"/>
      <c r="C156" s="164"/>
      <c r="D156" s="165"/>
    </row>
  </sheetData>
  <sheetProtection algorithmName="SHA-512" hashValue="qcrL/oQNZ7aC8ErhJZGzNscwCZtMfO83p9DR2Oyj1W48OKNmGXXQXzi6e0wYV0fYC6CUBVOCrbLgn4rmYfMe6w==" saltValue="cMOnaJd90iP+UK0rgtVKcA==" spinCount="100000" sheet="1" objects="1" scenarios="1"/>
  <mergeCells count="2">
    <mergeCell ref="A1:D1"/>
    <mergeCell ref="A156:D156"/>
  </mergeCells>
  <printOptions horizontalCentered="1"/>
  <pageMargins left="0.39370078740157483" right="0.39370078740157483" top="0.39370078740157483" bottom="0.39370078740157483" header="0" footer="0"/>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C205"/>
  <sheetViews>
    <sheetView view="pageLayout" zoomScaleNormal="100" workbookViewId="0">
      <selection activeCell="C1" sqref="C1"/>
    </sheetView>
  </sheetViews>
  <sheetFormatPr baseColWidth="10" defaultColWidth="8.7109375" defaultRowHeight="10.5" x14ac:dyDescent="0.15"/>
  <cols>
    <col min="1" max="1" width="52.5703125" style="4" bestFit="1" customWidth="1"/>
    <col min="2" max="2" width="6.5703125" style="5" bestFit="1" customWidth="1"/>
    <col min="3" max="3" width="14.42578125" style="6" bestFit="1" customWidth="1"/>
    <col min="4" max="16384" width="8.7109375" style="7"/>
  </cols>
  <sheetData>
    <row r="1" spans="1:3" s="3" customFormat="1" x14ac:dyDescent="0.15">
      <c r="A1" s="1" t="s">
        <v>308</v>
      </c>
      <c r="B1" s="1" t="s">
        <v>309</v>
      </c>
      <c r="C1" s="21" t="s">
        <v>694</v>
      </c>
    </row>
    <row r="2" spans="1:3" x14ac:dyDescent="0.15">
      <c r="A2" s="4" t="s">
        <v>669</v>
      </c>
      <c r="B2" s="5" t="s">
        <v>312</v>
      </c>
      <c r="C2" s="8"/>
    </row>
    <row r="3" spans="1:3" x14ac:dyDescent="0.15">
      <c r="A3" s="4" t="s">
        <v>311</v>
      </c>
      <c r="B3" s="5" t="s">
        <v>312</v>
      </c>
      <c r="C3" s="8"/>
    </row>
    <row r="4" spans="1:3" x14ac:dyDescent="0.15">
      <c r="A4" s="4" t="s">
        <v>314</v>
      </c>
      <c r="B4" s="5" t="s">
        <v>313</v>
      </c>
      <c r="C4" s="8"/>
    </row>
    <row r="5" spans="1:3" x14ac:dyDescent="0.15">
      <c r="A5" s="4" t="s">
        <v>315</v>
      </c>
      <c r="B5" s="5" t="s">
        <v>312</v>
      </c>
      <c r="C5" s="8"/>
    </row>
    <row r="6" spans="1:3" x14ac:dyDescent="0.15">
      <c r="A6" s="4" t="s">
        <v>317</v>
      </c>
      <c r="B6" s="5" t="s">
        <v>318</v>
      </c>
      <c r="C6" s="8"/>
    </row>
    <row r="7" spans="1:3" x14ac:dyDescent="0.15">
      <c r="A7" s="4" t="s">
        <v>319</v>
      </c>
      <c r="B7" s="5" t="s">
        <v>316</v>
      </c>
      <c r="C7" s="8"/>
    </row>
    <row r="8" spans="1:3" x14ac:dyDescent="0.15">
      <c r="A8" s="4" t="s">
        <v>320</v>
      </c>
      <c r="B8" s="5" t="s">
        <v>316</v>
      </c>
      <c r="C8" s="8"/>
    </row>
    <row r="9" spans="1:3" x14ac:dyDescent="0.15">
      <c r="A9" s="4" t="s">
        <v>322</v>
      </c>
      <c r="B9" s="5" t="s">
        <v>321</v>
      </c>
      <c r="C9" s="8"/>
    </row>
    <row r="10" spans="1:3" x14ac:dyDescent="0.15">
      <c r="A10" s="4" t="s">
        <v>323</v>
      </c>
      <c r="B10" s="5" t="s">
        <v>310</v>
      </c>
      <c r="C10" s="8"/>
    </row>
    <row r="11" spans="1:3" x14ac:dyDescent="0.15">
      <c r="A11" s="4" t="s">
        <v>324</v>
      </c>
      <c r="B11" s="5" t="s">
        <v>325</v>
      </c>
      <c r="C11" s="8"/>
    </row>
    <row r="12" spans="1:3" x14ac:dyDescent="0.15">
      <c r="A12" s="4" t="s">
        <v>326</v>
      </c>
      <c r="B12" s="5" t="s">
        <v>325</v>
      </c>
      <c r="C12" s="8"/>
    </row>
    <row r="13" spans="1:3" x14ac:dyDescent="0.15">
      <c r="A13" s="4" t="s">
        <v>327</v>
      </c>
      <c r="B13" s="5" t="s">
        <v>325</v>
      </c>
      <c r="C13" s="8"/>
    </row>
    <row r="14" spans="1:3" x14ac:dyDescent="0.15">
      <c r="A14" s="4" t="s">
        <v>328</v>
      </c>
      <c r="B14" s="5" t="s">
        <v>313</v>
      </c>
      <c r="C14" s="8"/>
    </row>
    <row r="15" spans="1:3" x14ac:dyDescent="0.15">
      <c r="A15" s="4" t="s">
        <v>329</v>
      </c>
      <c r="B15" s="5" t="s">
        <v>316</v>
      </c>
      <c r="C15" s="8"/>
    </row>
    <row r="16" spans="1:3" x14ac:dyDescent="0.15">
      <c r="A16" s="4" t="s">
        <v>330</v>
      </c>
      <c r="B16" s="5" t="s">
        <v>312</v>
      </c>
      <c r="C16" s="8"/>
    </row>
    <row r="17" spans="1:3" x14ac:dyDescent="0.15">
      <c r="A17" s="4" t="s">
        <v>331</v>
      </c>
      <c r="B17" s="5" t="s">
        <v>312</v>
      </c>
      <c r="C17" s="8"/>
    </row>
    <row r="18" spans="1:3" x14ac:dyDescent="0.15">
      <c r="A18" s="4" t="s">
        <v>332</v>
      </c>
      <c r="B18" s="5" t="s">
        <v>316</v>
      </c>
      <c r="C18" s="8"/>
    </row>
    <row r="19" spans="1:3" x14ac:dyDescent="0.15">
      <c r="A19" s="4" t="s">
        <v>333</v>
      </c>
      <c r="B19" s="5" t="s">
        <v>316</v>
      </c>
      <c r="C19" s="8"/>
    </row>
    <row r="20" spans="1:3" x14ac:dyDescent="0.15">
      <c r="A20" s="4" t="s">
        <v>334</v>
      </c>
      <c r="B20" s="5" t="s">
        <v>310</v>
      </c>
      <c r="C20" s="8"/>
    </row>
    <row r="21" spans="1:3" x14ac:dyDescent="0.15">
      <c r="A21" s="4" t="s">
        <v>335</v>
      </c>
      <c r="B21" s="5" t="s">
        <v>312</v>
      </c>
      <c r="C21" s="8"/>
    </row>
    <row r="22" spans="1:3" x14ac:dyDescent="0.15">
      <c r="A22" s="4" t="s">
        <v>336</v>
      </c>
      <c r="B22" s="5" t="s">
        <v>312</v>
      </c>
      <c r="C22" s="8"/>
    </row>
    <row r="23" spans="1:3" x14ac:dyDescent="0.15">
      <c r="A23" s="4" t="s">
        <v>337</v>
      </c>
      <c r="B23" s="5" t="s">
        <v>312</v>
      </c>
      <c r="C23" s="8"/>
    </row>
    <row r="24" spans="1:3" x14ac:dyDescent="0.15">
      <c r="A24" s="4" t="s">
        <v>338</v>
      </c>
      <c r="B24" s="5" t="s">
        <v>312</v>
      </c>
      <c r="C24" s="8"/>
    </row>
    <row r="25" spans="1:3" x14ac:dyDescent="0.15">
      <c r="A25" s="4" t="s">
        <v>339</v>
      </c>
      <c r="B25" s="5" t="s">
        <v>312</v>
      </c>
      <c r="C25" s="8"/>
    </row>
    <row r="26" spans="1:3" x14ac:dyDescent="0.15">
      <c r="A26" s="4" t="s">
        <v>340</v>
      </c>
      <c r="B26" s="5" t="s">
        <v>312</v>
      </c>
      <c r="C26" s="8"/>
    </row>
    <row r="27" spans="1:3" x14ac:dyDescent="0.15">
      <c r="A27" s="4" t="s">
        <v>341</v>
      </c>
      <c r="B27" s="5" t="s">
        <v>316</v>
      </c>
      <c r="C27" s="8"/>
    </row>
    <row r="28" spans="1:3" x14ac:dyDescent="0.15">
      <c r="A28" s="4" t="s">
        <v>342</v>
      </c>
      <c r="B28" s="5" t="s">
        <v>316</v>
      </c>
      <c r="C28" s="8"/>
    </row>
    <row r="29" spans="1:3" x14ac:dyDescent="0.15">
      <c r="A29" s="4" t="s">
        <v>343</v>
      </c>
      <c r="B29" s="5" t="s">
        <v>316</v>
      </c>
      <c r="C29" s="8"/>
    </row>
    <row r="30" spans="1:3" x14ac:dyDescent="0.15">
      <c r="A30" s="4" t="s">
        <v>676</v>
      </c>
      <c r="B30" s="5" t="s">
        <v>316</v>
      </c>
      <c r="C30" s="8"/>
    </row>
    <row r="31" spans="1:3" x14ac:dyDescent="0.15">
      <c r="A31" s="4" t="s">
        <v>677</v>
      </c>
      <c r="B31" s="5" t="s">
        <v>316</v>
      </c>
      <c r="C31" s="8"/>
    </row>
    <row r="32" spans="1:3" x14ac:dyDescent="0.15">
      <c r="A32" s="4" t="s">
        <v>344</v>
      </c>
      <c r="B32" s="5" t="s">
        <v>312</v>
      </c>
      <c r="C32" s="8"/>
    </row>
    <row r="33" spans="1:3" x14ac:dyDescent="0.15">
      <c r="A33" s="4" t="s">
        <v>345</v>
      </c>
      <c r="B33" s="5" t="s">
        <v>312</v>
      </c>
      <c r="C33" s="8"/>
    </row>
    <row r="34" spans="1:3" x14ac:dyDescent="0.15">
      <c r="A34" s="4" t="s">
        <v>346</v>
      </c>
      <c r="B34" s="5" t="s">
        <v>312</v>
      </c>
      <c r="C34" s="8"/>
    </row>
    <row r="35" spans="1:3" x14ac:dyDescent="0.15">
      <c r="A35" s="4" t="s">
        <v>347</v>
      </c>
      <c r="B35" s="5" t="s">
        <v>316</v>
      </c>
      <c r="C35" s="8"/>
    </row>
    <row r="36" spans="1:3" x14ac:dyDescent="0.15">
      <c r="A36" s="4" t="s">
        <v>348</v>
      </c>
      <c r="B36" s="5" t="s">
        <v>312</v>
      </c>
      <c r="C36" s="8"/>
    </row>
    <row r="37" spans="1:3" x14ac:dyDescent="0.15">
      <c r="A37" s="4" t="s">
        <v>349</v>
      </c>
      <c r="B37" s="5" t="s">
        <v>312</v>
      </c>
      <c r="C37" s="8"/>
    </row>
    <row r="38" spans="1:3" x14ac:dyDescent="0.15">
      <c r="A38" s="4" t="s">
        <v>350</v>
      </c>
      <c r="B38" s="5" t="s">
        <v>316</v>
      </c>
      <c r="C38" s="8"/>
    </row>
    <row r="39" spans="1:3" x14ac:dyDescent="0.15">
      <c r="A39" s="4" t="s">
        <v>351</v>
      </c>
      <c r="B39" s="5" t="s">
        <v>312</v>
      </c>
      <c r="C39" s="8"/>
    </row>
    <row r="40" spans="1:3" x14ac:dyDescent="0.15">
      <c r="A40" s="4" t="s">
        <v>352</v>
      </c>
      <c r="B40" s="5" t="s">
        <v>313</v>
      </c>
      <c r="C40" s="8"/>
    </row>
    <row r="41" spans="1:3" x14ac:dyDescent="0.15">
      <c r="A41" s="4" t="s">
        <v>353</v>
      </c>
      <c r="B41" s="5" t="s">
        <v>321</v>
      </c>
      <c r="C41" s="8"/>
    </row>
    <row r="42" spans="1:3" x14ac:dyDescent="0.15">
      <c r="A42" s="4" t="s">
        <v>354</v>
      </c>
      <c r="B42" s="5" t="s">
        <v>321</v>
      </c>
      <c r="C42" s="8"/>
    </row>
    <row r="43" spans="1:3" x14ac:dyDescent="0.15">
      <c r="A43" s="4" t="s">
        <v>356</v>
      </c>
      <c r="B43" s="5" t="s">
        <v>312</v>
      </c>
      <c r="C43" s="8"/>
    </row>
    <row r="44" spans="1:3" x14ac:dyDescent="0.15">
      <c r="A44" s="4" t="s">
        <v>357</v>
      </c>
      <c r="B44" s="5" t="s">
        <v>312</v>
      </c>
      <c r="C44" s="8"/>
    </row>
    <row r="45" spans="1:3" x14ac:dyDescent="0.15">
      <c r="A45" s="4" t="s">
        <v>358</v>
      </c>
      <c r="B45" s="5" t="s">
        <v>312</v>
      </c>
      <c r="C45" s="8"/>
    </row>
    <row r="46" spans="1:3" x14ac:dyDescent="0.15">
      <c r="A46" s="4" t="s">
        <v>359</v>
      </c>
      <c r="B46" s="5" t="s">
        <v>312</v>
      </c>
      <c r="C46" s="8"/>
    </row>
    <row r="47" spans="1:3" x14ac:dyDescent="0.15">
      <c r="A47" s="4" t="s">
        <v>360</v>
      </c>
      <c r="B47" s="5" t="s">
        <v>312</v>
      </c>
      <c r="C47" s="8"/>
    </row>
    <row r="48" spans="1:3" x14ac:dyDescent="0.15">
      <c r="A48" s="4" t="s">
        <v>361</v>
      </c>
      <c r="B48" s="5" t="s">
        <v>312</v>
      </c>
      <c r="C48" s="8"/>
    </row>
    <row r="49" spans="1:3" x14ac:dyDescent="0.15">
      <c r="A49" s="4" t="s">
        <v>362</v>
      </c>
      <c r="B49" s="5" t="s">
        <v>313</v>
      </c>
      <c r="C49" s="8"/>
    </row>
    <row r="50" spans="1:3" x14ac:dyDescent="0.15">
      <c r="A50" s="4" t="s">
        <v>363</v>
      </c>
      <c r="B50" s="5" t="s">
        <v>312</v>
      </c>
      <c r="C50" s="8"/>
    </row>
    <row r="51" spans="1:3" x14ac:dyDescent="0.15">
      <c r="A51" s="4" t="s">
        <v>364</v>
      </c>
      <c r="B51" s="5" t="s">
        <v>312</v>
      </c>
      <c r="C51" s="8"/>
    </row>
    <row r="52" spans="1:3" x14ac:dyDescent="0.15">
      <c r="A52" s="4" t="s">
        <v>660</v>
      </c>
      <c r="B52" s="5" t="s">
        <v>365</v>
      </c>
      <c r="C52" s="8"/>
    </row>
    <row r="53" spans="1:3" x14ac:dyDescent="0.15">
      <c r="A53" s="4" t="s">
        <v>366</v>
      </c>
      <c r="B53" s="5" t="s">
        <v>365</v>
      </c>
      <c r="C53" s="8"/>
    </row>
    <row r="54" spans="1:3" x14ac:dyDescent="0.15">
      <c r="A54" s="4" t="s">
        <v>367</v>
      </c>
      <c r="B54" s="5" t="s">
        <v>365</v>
      </c>
      <c r="C54" s="8"/>
    </row>
    <row r="55" spans="1:3" x14ac:dyDescent="0.15">
      <c r="A55" s="4" t="s">
        <v>368</v>
      </c>
      <c r="B55" s="5" t="s">
        <v>312</v>
      </c>
      <c r="C55" s="8"/>
    </row>
    <row r="56" spans="1:3" x14ac:dyDescent="0.15">
      <c r="A56" s="4" t="s">
        <v>369</v>
      </c>
      <c r="B56" s="5" t="s">
        <v>312</v>
      </c>
      <c r="C56" s="8"/>
    </row>
    <row r="57" spans="1:3" x14ac:dyDescent="0.15">
      <c r="A57" s="4" t="s">
        <v>370</v>
      </c>
      <c r="B57" s="5" t="s">
        <v>312</v>
      </c>
      <c r="C57" s="8"/>
    </row>
    <row r="58" spans="1:3" x14ac:dyDescent="0.15">
      <c r="A58" s="4" t="s">
        <v>371</v>
      </c>
      <c r="B58" s="5" t="s">
        <v>312</v>
      </c>
      <c r="C58" s="8"/>
    </row>
    <row r="59" spans="1:3" x14ac:dyDescent="0.15">
      <c r="A59" s="4" t="s">
        <v>372</v>
      </c>
      <c r="B59" s="5" t="s">
        <v>316</v>
      </c>
      <c r="C59" s="8"/>
    </row>
    <row r="60" spans="1:3" x14ac:dyDescent="0.15">
      <c r="A60" s="4" t="s">
        <v>373</v>
      </c>
      <c r="B60" s="5" t="s">
        <v>321</v>
      </c>
      <c r="C60" s="8"/>
    </row>
    <row r="61" spans="1:3" x14ac:dyDescent="0.15">
      <c r="A61" s="4" t="s">
        <v>374</v>
      </c>
      <c r="B61" s="5" t="s">
        <v>325</v>
      </c>
      <c r="C61" s="8"/>
    </row>
    <row r="62" spans="1:3" x14ac:dyDescent="0.15">
      <c r="A62" s="4" t="s">
        <v>375</v>
      </c>
      <c r="B62" s="5" t="s">
        <v>325</v>
      </c>
      <c r="C62" s="8"/>
    </row>
    <row r="63" spans="1:3" x14ac:dyDescent="0.15">
      <c r="A63" s="4" t="s">
        <v>376</v>
      </c>
      <c r="B63" s="5" t="s">
        <v>312</v>
      </c>
      <c r="C63" s="8"/>
    </row>
    <row r="64" spans="1:3" x14ac:dyDescent="0.15">
      <c r="A64" s="4" t="s">
        <v>377</v>
      </c>
      <c r="B64" s="5" t="s">
        <v>312</v>
      </c>
      <c r="C64" s="8"/>
    </row>
    <row r="65" spans="1:3" x14ac:dyDescent="0.15">
      <c r="A65" s="4" t="s">
        <v>378</v>
      </c>
      <c r="B65" s="5" t="s">
        <v>310</v>
      </c>
      <c r="C65" s="8"/>
    </row>
    <row r="66" spans="1:3" x14ac:dyDescent="0.15">
      <c r="A66" s="4" t="s">
        <v>379</v>
      </c>
      <c r="B66" s="5" t="s">
        <v>316</v>
      </c>
      <c r="C66" s="8"/>
    </row>
    <row r="67" spans="1:3" x14ac:dyDescent="0.15">
      <c r="A67" s="4" t="s">
        <v>381</v>
      </c>
      <c r="B67" s="5" t="s">
        <v>312</v>
      </c>
      <c r="C67" s="8"/>
    </row>
    <row r="68" spans="1:3" x14ac:dyDescent="0.15">
      <c r="A68" s="4" t="s">
        <v>382</v>
      </c>
      <c r="B68" s="5" t="s">
        <v>310</v>
      </c>
      <c r="C68" s="8"/>
    </row>
    <row r="69" spans="1:3" x14ac:dyDescent="0.15">
      <c r="A69" s="4" t="s">
        <v>383</v>
      </c>
      <c r="B69" s="5" t="s">
        <v>310</v>
      </c>
      <c r="C69" s="8"/>
    </row>
    <row r="70" spans="1:3" x14ac:dyDescent="0.15">
      <c r="A70" s="4" t="s">
        <v>384</v>
      </c>
      <c r="B70" s="5" t="s">
        <v>321</v>
      </c>
      <c r="C70" s="8"/>
    </row>
    <row r="71" spans="1:3" x14ac:dyDescent="0.15">
      <c r="A71" s="4" t="s">
        <v>385</v>
      </c>
      <c r="B71" s="5" t="s">
        <v>312</v>
      </c>
      <c r="C71" s="8"/>
    </row>
    <row r="72" spans="1:3" x14ac:dyDescent="0.15">
      <c r="A72" s="4" t="s">
        <v>386</v>
      </c>
      <c r="B72" s="5" t="s">
        <v>313</v>
      </c>
      <c r="C72" s="8"/>
    </row>
    <row r="73" spans="1:3" x14ac:dyDescent="0.15">
      <c r="A73" s="4" t="s">
        <v>388</v>
      </c>
      <c r="B73" s="5" t="s">
        <v>312</v>
      </c>
      <c r="C73" s="8"/>
    </row>
    <row r="74" spans="1:3" x14ac:dyDescent="0.15">
      <c r="A74" s="4" t="s">
        <v>389</v>
      </c>
      <c r="B74" s="5" t="s">
        <v>325</v>
      </c>
      <c r="C74" s="8"/>
    </row>
    <row r="75" spans="1:3" x14ac:dyDescent="0.15">
      <c r="A75" s="4" t="s">
        <v>390</v>
      </c>
      <c r="B75" s="5" t="s">
        <v>325</v>
      </c>
      <c r="C75" s="8"/>
    </row>
    <row r="76" spans="1:3" x14ac:dyDescent="0.15">
      <c r="A76" s="4" t="s">
        <v>391</v>
      </c>
      <c r="B76" s="5" t="s">
        <v>312</v>
      </c>
      <c r="C76" s="8"/>
    </row>
    <row r="77" spans="1:3" x14ac:dyDescent="0.15">
      <c r="A77" s="4" t="s">
        <v>392</v>
      </c>
      <c r="B77" s="5" t="s">
        <v>312</v>
      </c>
      <c r="C77" s="8"/>
    </row>
    <row r="78" spans="1:3" x14ac:dyDescent="0.15">
      <c r="A78" s="4" t="s">
        <v>393</v>
      </c>
      <c r="B78" s="5" t="s">
        <v>316</v>
      </c>
      <c r="C78" s="8"/>
    </row>
    <row r="79" spans="1:3" x14ac:dyDescent="0.15">
      <c r="A79" s="4" t="s">
        <v>394</v>
      </c>
      <c r="B79" s="5" t="s">
        <v>312</v>
      </c>
      <c r="C79" s="8"/>
    </row>
    <row r="80" spans="1:3" x14ac:dyDescent="0.15">
      <c r="A80" s="4" t="s">
        <v>395</v>
      </c>
      <c r="B80" s="5" t="s">
        <v>321</v>
      </c>
      <c r="C80" s="8"/>
    </row>
    <row r="81" spans="1:3" x14ac:dyDescent="0.15">
      <c r="A81" s="4" t="s">
        <v>396</v>
      </c>
      <c r="B81" s="5" t="s">
        <v>313</v>
      </c>
      <c r="C81" s="8"/>
    </row>
    <row r="82" spans="1:3" x14ac:dyDescent="0.15">
      <c r="A82" s="4" t="s">
        <v>397</v>
      </c>
      <c r="B82" s="5" t="s">
        <v>321</v>
      </c>
      <c r="C82" s="8"/>
    </row>
    <row r="83" spans="1:3" x14ac:dyDescent="0.15">
      <c r="A83" s="4" t="s">
        <v>398</v>
      </c>
      <c r="B83" s="5" t="s">
        <v>321</v>
      </c>
      <c r="C83" s="8"/>
    </row>
    <row r="84" spans="1:3" x14ac:dyDescent="0.15">
      <c r="A84" s="4" t="s">
        <v>399</v>
      </c>
      <c r="B84" s="5" t="s">
        <v>313</v>
      </c>
      <c r="C84" s="8"/>
    </row>
    <row r="85" spans="1:3" x14ac:dyDescent="0.15">
      <c r="A85" s="4" t="s">
        <v>678</v>
      </c>
      <c r="B85" s="5" t="s">
        <v>312</v>
      </c>
      <c r="C85" s="8"/>
    </row>
    <row r="86" spans="1:3" x14ac:dyDescent="0.15">
      <c r="A86" s="4" t="s">
        <v>679</v>
      </c>
      <c r="B86" s="5" t="s">
        <v>312</v>
      </c>
      <c r="C86" s="8"/>
    </row>
    <row r="87" spans="1:3" x14ac:dyDescent="0.15">
      <c r="A87" s="4" t="s">
        <v>400</v>
      </c>
      <c r="B87" s="5" t="s">
        <v>312</v>
      </c>
      <c r="C87" s="8"/>
    </row>
    <row r="88" spans="1:3" x14ac:dyDescent="0.15">
      <c r="A88" s="4" t="s">
        <v>401</v>
      </c>
      <c r="B88" s="5" t="s">
        <v>313</v>
      </c>
      <c r="C88" s="8"/>
    </row>
    <row r="89" spans="1:3" x14ac:dyDescent="0.15">
      <c r="A89" s="4" t="s">
        <v>670</v>
      </c>
      <c r="B89" s="5" t="s">
        <v>312</v>
      </c>
      <c r="C89" s="8"/>
    </row>
    <row r="90" spans="1:3" x14ac:dyDescent="0.15">
      <c r="A90" s="4" t="s">
        <v>671</v>
      </c>
      <c r="B90" s="5" t="s">
        <v>312</v>
      </c>
      <c r="C90" s="8"/>
    </row>
    <row r="91" spans="1:3" x14ac:dyDescent="0.15">
      <c r="A91" s="4" t="s">
        <v>672</v>
      </c>
      <c r="B91" s="5" t="s">
        <v>312</v>
      </c>
      <c r="C91" s="8"/>
    </row>
    <row r="92" spans="1:3" x14ac:dyDescent="0.15">
      <c r="A92" s="4" t="s">
        <v>673</v>
      </c>
      <c r="B92" s="5" t="s">
        <v>312</v>
      </c>
      <c r="C92" s="8"/>
    </row>
    <row r="93" spans="1:3" x14ac:dyDescent="0.15">
      <c r="A93" s="4" t="s">
        <v>402</v>
      </c>
      <c r="B93" s="5" t="s">
        <v>312</v>
      </c>
      <c r="C93" s="8"/>
    </row>
    <row r="94" spans="1:3" x14ac:dyDescent="0.15">
      <c r="A94" s="4" t="s">
        <v>403</v>
      </c>
      <c r="B94" s="5" t="s">
        <v>313</v>
      </c>
      <c r="C94" s="8"/>
    </row>
    <row r="95" spans="1:3" x14ac:dyDescent="0.15">
      <c r="A95" s="4" t="s">
        <v>404</v>
      </c>
      <c r="B95" s="5" t="s">
        <v>312</v>
      </c>
      <c r="C95" s="8"/>
    </row>
    <row r="96" spans="1:3" x14ac:dyDescent="0.15">
      <c r="A96" s="4" t="s">
        <v>405</v>
      </c>
      <c r="B96" s="5" t="s">
        <v>313</v>
      </c>
      <c r="C96" s="8"/>
    </row>
    <row r="97" spans="1:3" x14ac:dyDescent="0.15">
      <c r="A97" s="4" t="s">
        <v>406</v>
      </c>
      <c r="B97" s="5" t="s">
        <v>312</v>
      </c>
      <c r="C97" s="8"/>
    </row>
    <row r="98" spans="1:3" x14ac:dyDescent="0.15">
      <c r="A98" s="4" t="s">
        <v>407</v>
      </c>
      <c r="B98" s="5" t="s">
        <v>312</v>
      </c>
      <c r="C98" s="8"/>
    </row>
    <row r="99" spans="1:3" x14ac:dyDescent="0.15">
      <c r="A99" s="4" t="s">
        <v>686</v>
      </c>
      <c r="B99" s="5" t="s">
        <v>312</v>
      </c>
      <c r="C99" s="8"/>
    </row>
    <row r="100" spans="1:3" x14ac:dyDescent="0.15">
      <c r="A100" s="4" t="s">
        <v>408</v>
      </c>
      <c r="B100" s="5" t="s">
        <v>321</v>
      </c>
      <c r="C100" s="8"/>
    </row>
    <row r="101" spans="1:3" x14ac:dyDescent="0.15">
      <c r="A101" s="4" t="s">
        <v>409</v>
      </c>
      <c r="B101" s="5" t="s">
        <v>325</v>
      </c>
      <c r="C101" s="8"/>
    </row>
    <row r="102" spans="1:3" x14ac:dyDescent="0.15">
      <c r="A102" s="4" t="s">
        <v>410</v>
      </c>
      <c r="B102" s="5" t="s">
        <v>325</v>
      </c>
      <c r="C102" s="8"/>
    </row>
    <row r="103" spans="1:3" x14ac:dyDescent="0.15">
      <c r="A103" s="4" t="s">
        <v>411</v>
      </c>
      <c r="B103" s="5" t="s">
        <v>312</v>
      </c>
      <c r="C103" s="8"/>
    </row>
    <row r="104" spans="1:3" x14ac:dyDescent="0.15">
      <c r="A104" s="4" t="s">
        <v>412</v>
      </c>
      <c r="B104" s="5" t="s">
        <v>312</v>
      </c>
      <c r="C104" s="8"/>
    </row>
    <row r="105" spans="1:3" x14ac:dyDescent="0.15">
      <c r="A105" s="4" t="s">
        <v>413</v>
      </c>
      <c r="B105" s="5" t="s">
        <v>313</v>
      </c>
      <c r="C105" s="8"/>
    </row>
    <row r="106" spans="1:3" x14ac:dyDescent="0.15">
      <c r="A106" s="4" t="s">
        <v>689</v>
      </c>
      <c r="B106" s="5" t="s">
        <v>312</v>
      </c>
      <c r="C106" s="8"/>
    </row>
    <row r="107" spans="1:3" x14ac:dyDescent="0.15">
      <c r="A107" s="4" t="s">
        <v>690</v>
      </c>
      <c r="B107" s="5" t="s">
        <v>312</v>
      </c>
      <c r="C107" s="8"/>
    </row>
    <row r="108" spans="1:3" x14ac:dyDescent="0.15">
      <c r="A108" s="4" t="s">
        <v>691</v>
      </c>
      <c r="B108" s="5" t="s">
        <v>312</v>
      </c>
      <c r="C108" s="8"/>
    </row>
    <row r="109" spans="1:3" x14ac:dyDescent="0.15">
      <c r="A109" s="4" t="s">
        <v>692</v>
      </c>
      <c r="B109" s="5" t="s">
        <v>312</v>
      </c>
      <c r="C109" s="8"/>
    </row>
    <row r="110" spans="1:3" x14ac:dyDescent="0.15">
      <c r="A110" s="4" t="s">
        <v>414</v>
      </c>
      <c r="B110" s="5" t="s">
        <v>321</v>
      </c>
      <c r="C110" s="8"/>
    </row>
    <row r="111" spans="1:3" x14ac:dyDescent="0.15">
      <c r="A111" s="4" t="s">
        <v>415</v>
      </c>
      <c r="B111" s="5" t="s">
        <v>321</v>
      </c>
      <c r="C111" s="8"/>
    </row>
    <row r="112" spans="1:3" x14ac:dyDescent="0.15">
      <c r="A112" s="4" t="s">
        <v>416</v>
      </c>
      <c r="B112" s="5" t="s">
        <v>310</v>
      </c>
      <c r="C112" s="8"/>
    </row>
    <row r="113" spans="1:3" x14ac:dyDescent="0.15">
      <c r="A113" s="4" t="s">
        <v>417</v>
      </c>
      <c r="B113" s="5" t="s">
        <v>313</v>
      </c>
      <c r="C113" s="8"/>
    </row>
    <row r="114" spans="1:3" x14ac:dyDescent="0.15">
      <c r="A114" s="4" t="s">
        <v>418</v>
      </c>
      <c r="B114" s="5" t="s">
        <v>313</v>
      </c>
      <c r="C114" s="8"/>
    </row>
    <row r="115" spans="1:3" x14ac:dyDescent="0.15">
      <c r="A115" s="4" t="s">
        <v>419</v>
      </c>
      <c r="B115" s="5" t="s">
        <v>316</v>
      </c>
      <c r="C115" s="8"/>
    </row>
    <row r="116" spans="1:3" x14ac:dyDescent="0.15">
      <c r="A116" s="4" t="s">
        <v>420</v>
      </c>
      <c r="B116" s="5" t="s">
        <v>312</v>
      </c>
      <c r="C116" s="8"/>
    </row>
    <row r="117" spans="1:3" x14ac:dyDescent="0.15">
      <c r="A117" s="4" t="s">
        <v>421</v>
      </c>
      <c r="B117" s="5" t="s">
        <v>312</v>
      </c>
      <c r="C117" s="8"/>
    </row>
    <row r="118" spans="1:3" x14ac:dyDescent="0.15">
      <c r="A118" s="4" t="s">
        <v>422</v>
      </c>
      <c r="B118" s="5" t="s">
        <v>312</v>
      </c>
      <c r="C118" s="8"/>
    </row>
    <row r="119" spans="1:3" x14ac:dyDescent="0.15">
      <c r="A119" s="4" t="s">
        <v>423</v>
      </c>
      <c r="B119" s="5" t="s">
        <v>312</v>
      </c>
      <c r="C119" s="8"/>
    </row>
    <row r="120" spans="1:3" x14ac:dyDescent="0.15">
      <c r="A120" s="4" t="s">
        <v>424</v>
      </c>
      <c r="B120" s="5" t="s">
        <v>312</v>
      </c>
      <c r="C120" s="8"/>
    </row>
    <row r="121" spans="1:3" x14ac:dyDescent="0.15">
      <c r="A121" s="4" t="s">
        <v>425</v>
      </c>
      <c r="B121" s="5" t="s">
        <v>312</v>
      </c>
      <c r="C121" s="8"/>
    </row>
    <row r="122" spans="1:3" x14ac:dyDescent="0.15">
      <c r="A122" s="4" t="s">
        <v>426</v>
      </c>
      <c r="B122" s="5" t="s">
        <v>312</v>
      </c>
      <c r="C122" s="8"/>
    </row>
    <row r="123" spans="1:3" x14ac:dyDescent="0.15">
      <c r="A123" s="4" t="s">
        <v>427</v>
      </c>
      <c r="B123" s="5" t="s">
        <v>312</v>
      </c>
      <c r="C123" s="8"/>
    </row>
    <row r="124" spans="1:3" x14ac:dyDescent="0.15">
      <c r="A124" s="4" t="s">
        <v>428</v>
      </c>
      <c r="B124" s="5" t="s">
        <v>312</v>
      </c>
      <c r="C124" s="8"/>
    </row>
    <row r="125" spans="1:3" x14ac:dyDescent="0.15">
      <c r="A125" s="4" t="s">
        <v>706</v>
      </c>
      <c r="B125" s="5" t="s">
        <v>313</v>
      </c>
      <c r="C125" s="8"/>
    </row>
    <row r="126" spans="1:3" x14ac:dyDescent="0.15">
      <c r="A126" s="4" t="s">
        <v>429</v>
      </c>
      <c r="B126" s="5" t="s">
        <v>380</v>
      </c>
      <c r="C126" s="8"/>
    </row>
    <row r="127" spans="1:3" x14ac:dyDescent="0.15">
      <c r="A127" s="4" t="s">
        <v>430</v>
      </c>
      <c r="B127" s="5" t="s">
        <v>310</v>
      </c>
      <c r="C127" s="8"/>
    </row>
    <row r="128" spans="1:3" x14ac:dyDescent="0.15">
      <c r="A128" s="4" t="s">
        <v>703</v>
      </c>
      <c r="B128" s="5" t="s">
        <v>313</v>
      </c>
      <c r="C128" s="8"/>
    </row>
    <row r="129" spans="1:3" x14ac:dyDescent="0.15">
      <c r="A129" s="4" t="s">
        <v>431</v>
      </c>
      <c r="B129" s="5" t="s">
        <v>313</v>
      </c>
      <c r="C129" s="8"/>
    </row>
    <row r="130" spans="1:3" x14ac:dyDescent="0.15">
      <c r="A130" s="4" t="s">
        <v>432</v>
      </c>
      <c r="B130" s="5" t="s">
        <v>313</v>
      </c>
      <c r="C130" s="8"/>
    </row>
    <row r="131" spans="1:3" x14ac:dyDescent="0.15">
      <c r="A131" s="4" t="s">
        <v>433</v>
      </c>
      <c r="B131" s="5" t="s">
        <v>312</v>
      </c>
      <c r="C131" s="8"/>
    </row>
    <row r="132" spans="1:3" x14ac:dyDescent="0.15">
      <c r="A132" s="4" t="s">
        <v>434</v>
      </c>
      <c r="B132" s="5" t="s">
        <v>312</v>
      </c>
      <c r="C132" s="8"/>
    </row>
    <row r="133" spans="1:3" x14ac:dyDescent="0.15">
      <c r="A133" s="4" t="s">
        <v>435</v>
      </c>
      <c r="B133" s="5" t="s">
        <v>312</v>
      </c>
      <c r="C133" s="8"/>
    </row>
    <row r="134" spans="1:3" x14ac:dyDescent="0.15">
      <c r="A134" s="4" t="s">
        <v>436</v>
      </c>
      <c r="B134" s="5" t="s">
        <v>313</v>
      </c>
      <c r="C134" s="8"/>
    </row>
    <row r="135" spans="1:3" x14ac:dyDescent="0.15">
      <c r="A135" s="4" t="s">
        <v>437</v>
      </c>
      <c r="B135" s="5" t="s">
        <v>312</v>
      </c>
      <c r="C135" s="8"/>
    </row>
    <row r="136" spans="1:3" x14ac:dyDescent="0.15">
      <c r="A136" s="4" t="s">
        <v>438</v>
      </c>
      <c r="B136" s="5" t="s">
        <v>313</v>
      </c>
      <c r="C136" s="8"/>
    </row>
    <row r="137" spans="1:3" x14ac:dyDescent="0.15">
      <c r="A137" s="4" t="s">
        <v>439</v>
      </c>
      <c r="B137" s="5" t="s">
        <v>387</v>
      </c>
      <c r="C137" s="8"/>
    </row>
    <row r="138" spans="1:3" x14ac:dyDescent="0.15">
      <c r="A138" s="4" t="s">
        <v>440</v>
      </c>
      <c r="B138" s="5" t="s">
        <v>387</v>
      </c>
      <c r="C138" s="8"/>
    </row>
    <row r="139" spans="1:3" x14ac:dyDescent="0.15">
      <c r="A139" s="4" t="s">
        <v>441</v>
      </c>
      <c r="B139" s="5" t="s">
        <v>312</v>
      </c>
      <c r="C139" s="8"/>
    </row>
    <row r="140" spans="1:3" x14ac:dyDescent="0.15">
      <c r="A140" s="4" t="s">
        <v>442</v>
      </c>
      <c r="B140" s="5" t="s">
        <v>313</v>
      </c>
      <c r="C140" s="8"/>
    </row>
    <row r="141" spans="1:3" x14ac:dyDescent="0.15">
      <c r="A141" s="4" t="s">
        <v>443</v>
      </c>
      <c r="B141" s="5" t="s">
        <v>312</v>
      </c>
      <c r="C141" s="8"/>
    </row>
    <row r="142" spans="1:3" x14ac:dyDescent="0.15">
      <c r="A142" s="4" t="s">
        <v>444</v>
      </c>
      <c r="B142" s="5" t="s">
        <v>312</v>
      </c>
      <c r="C142" s="8"/>
    </row>
    <row r="143" spans="1:3" x14ac:dyDescent="0.15">
      <c r="A143" s="4" t="s">
        <v>445</v>
      </c>
      <c r="B143" s="5" t="s">
        <v>321</v>
      </c>
      <c r="C143" s="8"/>
    </row>
    <row r="144" spans="1:3" x14ac:dyDescent="0.15">
      <c r="A144" s="4" t="s">
        <v>446</v>
      </c>
      <c r="B144" s="5" t="s">
        <v>321</v>
      </c>
      <c r="C144" s="8"/>
    </row>
    <row r="145" spans="1:3" x14ac:dyDescent="0.15">
      <c r="A145" s="4" t="s">
        <v>447</v>
      </c>
      <c r="B145" s="5" t="s">
        <v>321</v>
      </c>
      <c r="C145" s="8"/>
    </row>
    <row r="146" spans="1:3" x14ac:dyDescent="0.15">
      <c r="A146" s="4" t="s">
        <v>448</v>
      </c>
      <c r="B146" s="5" t="s">
        <v>321</v>
      </c>
      <c r="C146" s="8"/>
    </row>
    <row r="147" spans="1:3" x14ac:dyDescent="0.15">
      <c r="A147" s="4" t="s">
        <v>449</v>
      </c>
      <c r="B147" s="5" t="s">
        <v>321</v>
      </c>
      <c r="C147" s="8"/>
    </row>
    <row r="148" spans="1:3" x14ac:dyDescent="0.15">
      <c r="A148" s="4" t="s">
        <v>450</v>
      </c>
      <c r="B148" s="5" t="s">
        <v>312</v>
      </c>
      <c r="C148" s="8"/>
    </row>
    <row r="149" spans="1:3" x14ac:dyDescent="0.15">
      <c r="A149" s="4" t="s">
        <v>451</v>
      </c>
      <c r="B149" s="5" t="s">
        <v>321</v>
      </c>
      <c r="C149" s="8"/>
    </row>
    <row r="150" spans="1:3" x14ac:dyDescent="0.15">
      <c r="A150" s="4" t="s">
        <v>452</v>
      </c>
      <c r="B150" s="5" t="s">
        <v>312</v>
      </c>
      <c r="C150" s="8"/>
    </row>
    <row r="151" spans="1:3" x14ac:dyDescent="0.15">
      <c r="A151" s="4" t="s">
        <v>453</v>
      </c>
      <c r="B151" s="5" t="s">
        <v>312</v>
      </c>
      <c r="C151" s="8"/>
    </row>
    <row r="152" spans="1:3" x14ac:dyDescent="0.15">
      <c r="A152" s="4" t="s">
        <v>454</v>
      </c>
      <c r="B152" s="5" t="s">
        <v>313</v>
      </c>
      <c r="C152" s="8"/>
    </row>
    <row r="153" spans="1:3" x14ac:dyDescent="0.15">
      <c r="A153" s="4" t="s">
        <v>455</v>
      </c>
      <c r="B153" s="5" t="s">
        <v>316</v>
      </c>
      <c r="C153" s="8"/>
    </row>
    <row r="154" spans="1:3" x14ac:dyDescent="0.15">
      <c r="A154" s="4" t="s">
        <v>456</v>
      </c>
      <c r="B154" s="5" t="s">
        <v>316</v>
      </c>
      <c r="C154" s="8"/>
    </row>
    <row r="155" spans="1:3" x14ac:dyDescent="0.15">
      <c r="A155" s="4" t="s">
        <v>662</v>
      </c>
      <c r="B155" s="5" t="s">
        <v>312</v>
      </c>
      <c r="C155" s="8"/>
    </row>
    <row r="156" spans="1:3" x14ac:dyDescent="0.15">
      <c r="A156" s="4" t="s">
        <v>457</v>
      </c>
      <c r="B156" s="5" t="s">
        <v>312</v>
      </c>
      <c r="C156" s="8"/>
    </row>
    <row r="157" spans="1:3" x14ac:dyDescent="0.15">
      <c r="A157" s="4" t="s">
        <v>458</v>
      </c>
      <c r="B157" s="5" t="s">
        <v>312</v>
      </c>
      <c r="C157" s="8"/>
    </row>
    <row r="158" spans="1:3" x14ac:dyDescent="0.15">
      <c r="A158" s="4" t="s">
        <v>680</v>
      </c>
      <c r="B158" s="5" t="s">
        <v>312</v>
      </c>
      <c r="C158" s="8"/>
    </row>
    <row r="159" spans="1:3" x14ac:dyDescent="0.15">
      <c r="A159" s="4" t="s">
        <v>459</v>
      </c>
      <c r="B159" s="5" t="s">
        <v>312</v>
      </c>
      <c r="C159" s="8"/>
    </row>
    <row r="160" spans="1:3" x14ac:dyDescent="0.15">
      <c r="A160" s="4" t="s">
        <v>460</v>
      </c>
      <c r="B160" s="5" t="s">
        <v>312</v>
      </c>
      <c r="C160" s="8"/>
    </row>
    <row r="161" spans="1:3" x14ac:dyDescent="0.15">
      <c r="A161" s="4" t="s">
        <v>461</v>
      </c>
      <c r="B161" s="5" t="s">
        <v>312</v>
      </c>
      <c r="C161" s="8"/>
    </row>
    <row r="162" spans="1:3" x14ac:dyDescent="0.15">
      <c r="A162" s="4" t="s">
        <v>462</v>
      </c>
      <c r="B162" s="5" t="s">
        <v>312</v>
      </c>
      <c r="C162" s="8"/>
    </row>
    <row r="163" spans="1:3" x14ac:dyDescent="0.15">
      <c r="A163" s="4" t="s">
        <v>463</v>
      </c>
      <c r="B163" s="5" t="s">
        <v>312</v>
      </c>
      <c r="C163" s="8"/>
    </row>
    <row r="164" spans="1:3" x14ac:dyDescent="0.15">
      <c r="A164" s="4" t="s">
        <v>464</v>
      </c>
      <c r="B164" s="5" t="s">
        <v>312</v>
      </c>
      <c r="C164" s="8"/>
    </row>
    <row r="165" spans="1:3" x14ac:dyDescent="0.15">
      <c r="A165" s="4" t="s">
        <v>465</v>
      </c>
      <c r="B165" s="5" t="s">
        <v>312</v>
      </c>
      <c r="C165" s="8"/>
    </row>
    <row r="166" spans="1:3" x14ac:dyDescent="0.15">
      <c r="A166" s="4" t="s">
        <v>675</v>
      </c>
      <c r="B166" s="5" t="s">
        <v>312</v>
      </c>
      <c r="C166" s="8"/>
    </row>
    <row r="167" spans="1:3" x14ac:dyDescent="0.15">
      <c r="A167" s="4" t="s">
        <v>674</v>
      </c>
      <c r="B167" s="5" t="s">
        <v>312</v>
      </c>
      <c r="C167" s="8"/>
    </row>
    <row r="168" spans="1:3" x14ac:dyDescent="0.15">
      <c r="A168" s="4" t="s">
        <v>466</v>
      </c>
      <c r="B168" s="5" t="s">
        <v>312</v>
      </c>
      <c r="C168" s="8"/>
    </row>
    <row r="169" spans="1:3" x14ac:dyDescent="0.15">
      <c r="A169" s="4" t="s">
        <v>467</v>
      </c>
      <c r="B169" s="5" t="s">
        <v>316</v>
      </c>
      <c r="C169" s="8"/>
    </row>
    <row r="170" spans="1:3" x14ac:dyDescent="0.15">
      <c r="A170" s="4" t="s">
        <v>468</v>
      </c>
      <c r="B170" s="5" t="s">
        <v>312</v>
      </c>
      <c r="C170" s="8"/>
    </row>
    <row r="171" spans="1:3" x14ac:dyDescent="0.15">
      <c r="A171" s="4" t="s">
        <v>469</v>
      </c>
      <c r="B171" s="5" t="s">
        <v>312</v>
      </c>
      <c r="C171" s="8"/>
    </row>
    <row r="172" spans="1:3" x14ac:dyDescent="0.15">
      <c r="A172" s="4" t="s">
        <v>470</v>
      </c>
      <c r="B172" s="5" t="s">
        <v>312</v>
      </c>
      <c r="C172" s="8"/>
    </row>
    <row r="173" spans="1:3" x14ac:dyDescent="0.15">
      <c r="A173" s="4" t="s">
        <v>685</v>
      </c>
      <c r="B173" s="5" t="s">
        <v>312</v>
      </c>
      <c r="C173" s="8"/>
    </row>
    <row r="174" spans="1:3" x14ac:dyDescent="0.15">
      <c r="A174" s="4" t="s">
        <v>472</v>
      </c>
      <c r="B174" s="5" t="s">
        <v>316</v>
      </c>
      <c r="C174" s="8"/>
    </row>
    <row r="175" spans="1:3" x14ac:dyDescent="0.15">
      <c r="A175" s="4" t="s">
        <v>473</v>
      </c>
      <c r="B175" s="5" t="s">
        <v>316</v>
      </c>
      <c r="C175" s="8"/>
    </row>
    <row r="176" spans="1:3" x14ac:dyDescent="0.15">
      <c r="A176" s="4" t="s">
        <v>474</v>
      </c>
      <c r="B176" s="5" t="s">
        <v>316</v>
      </c>
      <c r="C176" s="8"/>
    </row>
    <row r="177" spans="1:3" x14ac:dyDescent="0.15">
      <c r="A177" s="4" t="s">
        <v>475</v>
      </c>
      <c r="B177" s="5" t="s">
        <v>316</v>
      </c>
      <c r="C177" s="8"/>
    </row>
    <row r="178" spans="1:3" x14ac:dyDescent="0.15">
      <c r="A178" s="4" t="s">
        <v>708</v>
      </c>
      <c r="B178" s="5" t="s">
        <v>316</v>
      </c>
      <c r="C178" s="8"/>
    </row>
    <row r="179" spans="1:3" x14ac:dyDescent="0.15">
      <c r="A179" s="4" t="s">
        <v>667</v>
      </c>
      <c r="B179" s="5" t="s">
        <v>316</v>
      </c>
      <c r="C179" s="8"/>
    </row>
    <row r="180" spans="1:3" x14ac:dyDescent="0.15">
      <c r="A180" s="4" t="s">
        <v>668</v>
      </c>
      <c r="B180" s="5" t="s">
        <v>316</v>
      </c>
      <c r="C180" s="8"/>
    </row>
    <row r="181" spans="1:3" x14ac:dyDescent="0.15">
      <c r="A181" s="4" t="s">
        <v>476</v>
      </c>
      <c r="B181" s="5" t="s">
        <v>316</v>
      </c>
      <c r="C181" s="8"/>
    </row>
    <row r="182" spans="1:3" x14ac:dyDescent="0.15">
      <c r="A182" s="4" t="s">
        <v>477</v>
      </c>
      <c r="B182" s="5" t="s">
        <v>316</v>
      </c>
      <c r="C182" s="8"/>
    </row>
    <row r="183" spans="1:3" x14ac:dyDescent="0.15">
      <c r="A183" s="4" t="s">
        <v>478</v>
      </c>
      <c r="B183" s="5" t="s">
        <v>316</v>
      </c>
      <c r="C183" s="8"/>
    </row>
    <row r="184" spans="1:3" x14ac:dyDescent="0.15">
      <c r="A184" s="4" t="s">
        <v>479</v>
      </c>
      <c r="B184" s="5" t="s">
        <v>316</v>
      </c>
      <c r="C184" s="8"/>
    </row>
    <row r="185" spans="1:3" x14ac:dyDescent="0.15">
      <c r="A185" s="4" t="s">
        <v>480</v>
      </c>
      <c r="B185" s="5" t="s">
        <v>312</v>
      </c>
      <c r="C185" s="8"/>
    </row>
    <row r="186" spans="1:3" x14ac:dyDescent="0.15">
      <c r="A186" s="4" t="s">
        <v>481</v>
      </c>
      <c r="B186" s="5" t="s">
        <v>312</v>
      </c>
      <c r="C186" s="8"/>
    </row>
    <row r="187" spans="1:3" x14ac:dyDescent="0.15">
      <c r="A187" s="4" t="s">
        <v>482</v>
      </c>
      <c r="B187" s="5" t="s">
        <v>312</v>
      </c>
      <c r="C187" s="8"/>
    </row>
    <row r="188" spans="1:3" x14ac:dyDescent="0.15">
      <c r="A188" s="4" t="s">
        <v>483</v>
      </c>
      <c r="B188" s="5" t="s">
        <v>312</v>
      </c>
      <c r="C188" s="8"/>
    </row>
    <row r="189" spans="1:3" x14ac:dyDescent="0.15">
      <c r="A189" s="4" t="s">
        <v>484</v>
      </c>
      <c r="B189" s="5" t="s">
        <v>312</v>
      </c>
      <c r="C189" s="8"/>
    </row>
    <row r="190" spans="1:3" x14ac:dyDescent="0.15">
      <c r="A190" s="4" t="s">
        <v>485</v>
      </c>
      <c r="B190" s="5" t="s">
        <v>312</v>
      </c>
      <c r="C190" s="8"/>
    </row>
    <row r="191" spans="1:3" x14ac:dyDescent="0.15">
      <c r="A191" s="4" t="s">
        <v>486</v>
      </c>
      <c r="B191" s="5" t="s">
        <v>312</v>
      </c>
      <c r="C191" s="8"/>
    </row>
    <row r="192" spans="1:3" x14ac:dyDescent="0.15">
      <c r="A192" s="4" t="s">
        <v>487</v>
      </c>
      <c r="B192" s="5" t="s">
        <v>313</v>
      </c>
      <c r="C192" s="8"/>
    </row>
    <row r="193" spans="1:3" x14ac:dyDescent="0.15">
      <c r="A193" s="4" t="s">
        <v>488</v>
      </c>
      <c r="B193" s="5" t="s">
        <v>313</v>
      </c>
      <c r="C193" s="8"/>
    </row>
    <row r="194" spans="1:3" x14ac:dyDescent="0.15">
      <c r="A194" s="4" t="s">
        <v>489</v>
      </c>
      <c r="B194" s="5" t="s">
        <v>313</v>
      </c>
      <c r="C194" s="8"/>
    </row>
    <row r="195" spans="1:3" x14ac:dyDescent="0.15">
      <c r="A195" s="4" t="s">
        <v>490</v>
      </c>
      <c r="B195" s="5" t="s">
        <v>310</v>
      </c>
      <c r="C195" s="8"/>
    </row>
    <row r="196" spans="1:3" x14ac:dyDescent="0.15">
      <c r="A196" s="4" t="s">
        <v>491</v>
      </c>
      <c r="B196" s="5" t="s">
        <v>310</v>
      </c>
      <c r="C196" s="8"/>
    </row>
    <row r="197" spans="1:3" x14ac:dyDescent="0.15">
      <c r="A197" s="4" t="s">
        <v>492</v>
      </c>
      <c r="B197" s="5" t="s">
        <v>310</v>
      </c>
      <c r="C197" s="8"/>
    </row>
    <row r="198" spans="1:3" x14ac:dyDescent="0.15">
      <c r="A198" s="4" t="s">
        <v>493</v>
      </c>
      <c r="B198" s="5" t="s">
        <v>318</v>
      </c>
      <c r="C198" s="8"/>
    </row>
    <row r="199" spans="1:3" x14ac:dyDescent="0.15">
      <c r="C199" s="8"/>
    </row>
    <row r="200" spans="1:3" x14ac:dyDescent="0.15">
      <c r="C200" s="8"/>
    </row>
    <row r="201" spans="1:3" x14ac:dyDescent="0.15">
      <c r="C201" s="8"/>
    </row>
    <row r="202" spans="1:3" x14ac:dyDescent="0.15">
      <c r="C202" s="8"/>
    </row>
    <row r="203" spans="1:3" x14ac:dyDescent="0.15">
      <c r="C203" s="8"/>
    </row>
    <row r="204" spans="1:3" x14ac:dyDescent="0.15">
      <c r="C204" s="8"/>
    </row>
    <row r="205" spans="1:3" x14ac:dyDescent="0.15">
      <c r="C205" s="8"/>
    </row>
  </sheetData>
  <phoneticPr fontId="4" type="noConversion"/>
  <printOptions horizontalCentered="1"/>
  <pageMargins left="0.39370078740157483" right="0.39370078740157483" top="0.39370078740157483" bottom="0.39370078740157483" header="0" footer="0"/>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D42"/>
  <sheetViews>
    <sheetView view="pageLayout" zoomScaleNormal="100" workbookViewId="0">
      <selection activeCell="C1" sqref="C1"/>
    </sheetView>
  </sheetViews>
  <sheetFormatPr baseColWidth="10" defaultColWidth="8.7109375" defaultRowHeight="12.75" x14ac:dyDescent="0.2"/>
  <cols>
    <col min="1" max="1" width="42" style="9" bestFit="1" customWidth="1"/>
    <col min="2" max="2" width="3.85546875" style="10" bestFit="1" customWidth="1"/>
    <col min="3" max="3" width="12.7109375" style="12" bestFit="1" customWidth="1"/>
    <col min="4" max="16384" width="8.7109375" style="11"/>
  </cols>
  <sheetData>
    <row r="1" spans="1:3" s="3" customFormat="1" ht="10.5" x14ac:dyDescent="0.15">
      <c r="A1" s="1" t="s">
        <v>494</v>
      </c>
      <c r="B1" s="1" t="s">
        <v>309</v>
      </c>
      <c r="C1" s="2" t="s">
        <v>695</v>
      </c>
    </row>
    <row r="2" spans="1:3" s="7" customFormat="1" ht="10.5" x14ac:dyDescent="0.15">
      <c r="A2" s="4" t="s">
        <v>495</v>
      </c>
      <c r="B2" s="5" t="s">
        <v>312</v>
      </c>
      <c r="C2" s="8"/>
    </row>
    <row r="3" spans="1:3" s="7" customFormat="1" ht="10.5" x14ac:dyDescent="0.15">
      <c r="A3" s="4" t="s">
        <v>497</v>
      </c>
      <c r="B3" s="5" t="s">
        <v>496</v>
      </c>
      <c r="C3" s="8"/>
    </row>
    <row r="4" spans="1:3" s="7" customFormat="1" ht="10.5" x14ac:dyDescent="0.15">
      <c r="A4" s="4" t="s">
        <v>498</v>
      </c>
      <c r="B4" s="5" t="s">
        <v>312</v>
      </c>
      <c r="C4" s="8"/>
    </row>
    <row r="5" spans="1:3" s="7" customFormat="1" ht="10.5" x14ac:dyDescent="0.15">
      <c r="A5" s="4" t="s">
        <v>499</v>
      </c>
      <c r="B5" s="5" t="s">
        <v>312</v>
      </c>
      <c r="C5" s="8"/>
    </row>
    <row r="6" spans="1:3" s="7" customFormat="1" ht="10.5" x14ac:dyDescent="0.15">
      <c r="A6" s="4" t="s">
        <v>500</v>
      </c>
      <c r="B6" s="5" t="s">
        <v>312</v>
      </c>
      <c r="C6" s="8"/>
    </row>
    <row r="7" spans="1:3" s="7" customFormat="1" ht="10.5" x14ac:dyDescent="0.15">
      <c r="A7" s="4" t="s">
        <v>502</v>
      </c>
      <c r="B7" s="5" t="s">
        <v>471</v>
      </c>
      <c r="C7" s="8"/>
    </row>
    <row r="8" spans="1:3" s="7" customFormat="1" ht="10.5" x14ac:dyDescent="0.15">
      <c r="A8" s="4" t="s">
        <v>503</v>
      </c>
      <c r="B8" s="5" t="s">
        <v>496</v>
      </c>
      <c r="C8" s="8"/>
    </row>
    <row r="9" spans="1:3" s="7" customFormat="1" ht="10.5" x14ac:dyDescent="0.15">
      <c r="A9" s="4" t="s">
        <v>504</v>
      </c>
      <c r="B9" s="5" t="s">
        <v>496</v>
      </c>
      <c r="C9" s="8"/>
    </row>
    <row r="10" spans="1:3" s="7" customFormat="1" ht="10.5" x14ac:dyDescent="0.15">
      <c r="A10" s="4" t="s">
        <v>505</v>
      </c>
      <c r="B10" s="5" t="s">
        <v>496</v>
      </c>
      <c r="C10" s="8"/>
    </row>
    <row r="11" spans="1:3" s="7" customFormat="1" ht="10.5" x14ac:dyDescent="0.15">
      <c r="A11" s="4" t="s">
        <v>506</v>
      </c>
      <c r="B11" s="5" t="s">
        <v>312</v>
      </c>
      <c r="C11" s="8"/>
    </row>
    <row r="12" spans="1:3" s="7" customFormat="1" ht="10.5" x14ac:dyDescent="0.15">
      <c r="A12" s="4" t="s">
        <v>507</v>
      </c>
      <c r="B12" s="5" t="s">
        <v>312</v>
      </c>
      <c r="C12" s="8"/>
    </row>
    <row r="13" spans="1:3" s="7" customFormat="1" ht="10.5" x14ac:dyDescent="0.15">
      <c r="A13" s="4" t="s">
        <v>508</v>
      </c>
      <c r="B13" s="5" t="s">
        <v>312</v>
      </c>
      <c r="C13" s="8"/>
    </row>
    <row r="14" spans="1:3" s="7" customFormat="1" ht="10.5" x14ac:dyDescent="0.15">
      <c r="A14" s="4" t="s">
        <v>509</v>
      </c>
      <c r="B14" s="5" t="s">
        <v>496</v>
      </c>
      <c r="C14" s="8"/>
    </row>
    <row r="15" spans="1:3" s="7" customFormat="1" ht="10.5" x14ac:dyDescent="0.15">
      <c r="A15" s="4" t="s">
        <v>510</v>
      </c>
      <c r="B15" s="5" t="s">
        <v>496</v>
      </c>
      <c r="C15" s="8"/>
    </row>
    <row r="16" spans="1:3" s="7" customFormat="1" ht="10.5" x14ac:dyDescent="0.15">
      <c r="A16" s="4" t="s">
        <v>511</v>
      </c>
      <c r="B16" s="5" t="s">
        <v>312</v>
      </c>
      <c r="C16" s="8"/>
    </row>
    <row r="17" spans="1:4" s="7" customFormat="1" ht="10.5" x14ac:dyDescent="0.15">
      <c r="A17" s="4" t="s">
        <v>512</v>
      </c>
      <c r="B17" s="5" t="s">
        <v>312</v>
      </c>
      <c r="C17" s="8"/>
    </row>
    <row r="18" spans="1:4" s="7" customFormat="1" ht="10.5" x14ac:dyDescent="0.15">
      <c r="A18" s="4" t="s">
        <v>513</v>
      </c>
      <c r="B18" s="5" t="s">
        <v>312</v>
      </c>
      <c r="C18" s="8"/>
    </row>
    <row r="19" spans="1:4" s="7" customFormat="1" ht="10.5" x14ac:dyDescent="0.15">
      <c r="A19" s="4" t="s">
        <v>514</v>
      </c>
      <c r="B19" s="5" t="s">
        <v>312</v>
      </c>
      <c r="C19" s="8"/>
    </row>
    <row r="20" spans="1:4" s="7" customFormat="1" ht="10.5" x14ac:dyDescent="0.15">
      <c r="A20" s="4" t="s">
        <v>515</v>
      </c>
      <c r="B20" s="5" t="s">
        <v>312</v>
      </c>
      <c r="C20" s="8"/>
    </row>
    <row r="21" spans="1:4" s="7" customFormat="1" ht="10.5" x14ac:dyDescent="0.15">
      <c r="A21" s="4" t="s">
        <v>516</v>
      </c>
      <c r="B21" s="5" t="s">
        <v>312</v>
      </c>
      <c r="C21" s="8"/>
    </row>
    <row r="22" spans="1:4" s="7" customFormat="1" ht="10.5" x14ac:dyDescent="0.15">
      <c r="A22" s="4" t="s">
        <v>517</v>
      </c>
      <c r="B22" s="5" t="s">
        <v>312</v>
      </c>
      <c r="C22" s="8"/>
    </row>
    <row r="23" spans="1:4" s="7" customFormat="1" ht="10.5" x14ac:dyDescent="0.15">
      <c r="A23" s="4" t="s">
        <v>518</v>
      </c>
      <c r="B23" s="5" t="s">
        <v>312</v>
      </c>
      <c r="C23" s="8"/>
    </row>
    <row r="24" spans="1:4" s="7" customFormat="1" ht="10.5" x14ac:dyDescent="0.15">
      <c r="A24" s="4" t="s">
        <v>519</v>
      </c>
      <c r="B24" s="5" t="s">
        <v>312</v>
      </c>
      <c r="C24" s="8"/>
    </row>
    <row r="25" spans="1:4" s="7" customFormat="1" ht="10.5" x14ac:dyDescent="0.15">
      <c r="A25" s="4" t="s">
        <v>687</v>
      </c>
      <c r="B25" s="5" t="s">
        <v>496</v>
      </c>
      <c r="C25" s="8"/>
    </row>
    <row r="26" spans="1:4" s="7" customFormat="1" ht="10.5" x14ac:dyDescent="0.15">
      <c r="A26" s="4" t="s">
        <v>520</v>
      </c>
      <c r="B26" s="5" t="s">
        <v>496</v>
      </c>
      <c r="C26" s="8"/>
    </row>
    <row r="27" spans="1:4" s="7" customFormat="1" ht="10.5" x14ac:dyDescent="0.15">
      <c r="A27" s="4" t="s">
        <v>521</v>
      </c>
      <c r="B27" s="5" t="s">
        <v>496</v>
      </c>
      <c r="C27" s="8"/>
    </row>
    <row r="28" spans="1:4" s="7" customFormat="1" ht="10.5" x14ac:dyDescent="0.15">
      <c r="A28" s="4" t="s">
        <v>522</v>
      </c>
      <c r="B28" s="5" t="s">
        <v>312</v>
      </c>
      <c r="C28" s="8"/>
    </row>
    <row r="29" spans="1:4" s="7" customFormat="1" ht="10.5" x14ac:dyDescent="0.15">
      <c r="A29" s="4" t="s">
        <v>523</v>
      </c>
      <c r="B29" s="5" t="s">
        <v>312</v>
      </c>
      <c r="C29" s="8"/>
    </row>
    <row r="30" spans="1:4" s="7" customFormat="1" ht="10.5" x14ac:dyDescent="0.15">
      <c r="A30" s="4" t="s">
        <v>524</v>
      </c>
      <c r="B30" s="5" t="s">
        <v>312</v>
      </c>
      <c r="C30" s="8"/>
    </row>
    <row r="31" spans="1:4" s="7" customFormat="1" ht="10.5" x14ac:dyDescent="0.15">
      <c r="A31" s="4" t="s">
        <v>525</v>
      </c>
      <c r="B31" s="5" t="s">
        <v>496</v>
      </c>
      <c r="C31" s="8"/>
    </row>
    <row r="32" spans="1:4" s="14" customFormat="1" ht="10.5" x14ac:dyDescent="0.15">
      <c r="A32" s="4" t="s">
        <v>681</v>
      </c>
      <c r="B32" s="5" t="s">
        <v>496</v>
      </c>
      <c r="C32" s="116"/>
      <c r="D32" s="29"/>
    </row>
    <row r="33" spans="1:3" s="7" customFormat="1" ht="10.5" x14ac:dyDescent="0.15">
      <c r="A33" s="4" t="s">
        <v>526</v>
      </c>
      <c r="B33" s="5" t="s">
        <v>496</v>
      </c>
      <c r="C33" s="8"/>
    </row>
    <row r="34" spans="1:3" s="7" customFormat="1" ht="10.5" x14ac:dyDescent="0.15">
      <c r="A34" s="4" t="s">
        <v>527</v>
      </c>
      <c r="B34" s="5" t="s">
        <v>496</v>
      </c>
      <c r="C34" s="8"/>
    </row>
    <row r="35" spans="1:3" s="7" customFormat="1" ht="10.5" x14ac:dyDescent="0.15">
      <c r="A35" s="4" t="s">
        <v>528</v>
      </c>
      <c r="B35" s="5" t="s">
        <v>496</v>
      </c>
      <c r="C35" s="8"/>
    </row>
    <row r="36" spans="1:3" s="7" customFormat="1" ht="10.5" x14ac:dyDescent="0.15">
      <c r="A36" s="4" t="s">
        <v>529</v>
      </c>
      <c r="B36" s="5" t="s">
        <v>496</v>
      </c>
      <c r="C36" s="8"/>
    </row>
    <row r="37" spans="1:3" s="7" customFormat="1" ht="10.5" x14ac:dyDescent="0.15">
      <c r="A37" s="4" t="s">
        <v>530</v>
      </c>
      <c r="B37" s="5" t="s">
        <v>496</v>
      </c>
      <c r="C37" s="8"/>
    </row>
    <row r="38" spans="1:3" s="7" customFormat="1" ht="10.5" x14ac:dyDescent="0.15">
      <c r="A38" s="4" t="s">
        <v>531</v>
      </c>
      <c r="B38" s="5" t="s">
        <v>496</v>
      </c>
      <c r="C38" s="8"/>
    </row>
    <row r="39" spans="1:3" s="7" customFormat="1" ht="10.5" x14ac:dyDescent="0.15">
      <c r="A39" s="4" t="s">
        <v>532</v>
      </c>
      <c r="B39" s="5" t="s">
        <v>496</v>
      </c>
      <c r="C39" s="8"/>
    </row>
    <row r="40" spans="1:3" s="7" customFormat="1" ht="10.5" x14ac:dyDescent="0.15">
      <c r="A40" s="4" t="s">
        <v>533</v>
      </c>
      <c r="B40" s="5" t="s">
        <v>312</v>
      </c>
      <c r="C40" s="8"/>
    </row>
    <row r="41" spans="1:3" s="7" customFormat="1" ht="10.5" x14ac:dyDescent="0.15">
      <c r="A41" s="4" t="s">
        <v>534</v>
      </c>
      <c r="B41" s="5" t="s">
        <v>496</v>
      </c>
      <c r="C41" s="8"/>
    </row>
    <row r="42" spans="1:3" s="7" customFormat="1" ht="10.5" x14ac:dyDescent="0.15">
      <c r="A42" s="4" t="s">
        <v>535</v>
      </c>
      <c r="B42" s="5" t="s">
        <v>496</v>
      </c>
      <c r="C42" s="8"/>
    </row>
  </sheetData>
  <phoneticPr fontId="4" type="noConversion"/>
  <printOptions horizontalCentered="1"/>
  <pageMargins left="0.39370078740157483" right="0.39370078740157483" top="0.39370078740157483" bottom="0.39370078740157483" header="0" footer="0"/>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C97"/>
  <sheetViews>
    <sheetView view="pageLayout" zoomScaleNormal="100" workbookViewId="0">
      <selection activeCell="C1" sqref="C1"/>
    </sheetView>
  </sheetViews>
  <sheetFormatPr baseColWidth="10" defaultColWidth="11.42578125" defaultRowHeight="12.75" x14ac:dyDescent="0.2"/>
  <cols>
    <col min="1" max="1" width="42.28515625" style="9" bestFit="1" customWidth="1"/>
    <col min="2" max="2" width="6.28515625" style="10" bestFit="1" customWidth="1"/>
    <col min="3" max="3" width="13" style="131" bestFit="1" customWidth="1"/>
    <col min="4" max="16384" width="11.42578125" style="11"/>
  </cols>
  <sheetData>
    <row r="1" spans="1:3" s="3" customFormat="1" ht="10.5" x14ac:dyDescent="0.15">
      <c r="A1" s="1" t="s">
        <v>536</v>
      </c>
      <c r="B1" s="1" t="s">
        <v>309</v>
      </c>
      <c r="C1" s="2" t="s">
        <v>695</v>
      </c>
    </row>
    <row r="2" spans="1:3" s="7" customFormat="1" ht="10.5" x14ac:dyDescent="0.15">
      <c r="A2" s="4" t="s">
        <v>538</v>
      </c>
      <c r="B2" s="5" t="s">
        <v>501</v>
      </c>
      <c r="C2" s="8"/>
    </row>
    <row r="3" spans="1:3" s="7" customFormat="1" ht="10.5" x14ac:dyDescent="0.15">
      <c r="A3" s="4" t="s">
        <v>539</v>
      </c>
      <c r="B3" s="5" t="s">
        <v>501</v>
      </c>
      <c r="C3" s="8"/>
    </row>
    <row r="4" spans="1:3" s="7" customFormat="1" ht="10.5" x14ac:dyDescent="0.15">
      <c r="A4" s="4" t="s">
        <v>540</v>
      </c>
      <c r="B4" s="5" t="s">
        <v>501</v>
      </c>
      <c r="C4" s="8"/>
    </row>
    <row r="5" spans="1:3" s="7" customFormat="1" ht="10.5" x14ac:dyDescent="0.15">
      <c r="A5" s="4" t="s">
        <v>541</v>
      </c>
      <c r="B5" s="5" t="s">
        <v>316</v>
      </c>
      <c r="C5" s="8"/>
    </row>
    <row r="6" spans="1:3" s="7" customFormat="1" ht="10.5" x14ac:dyDescent="0.15">
      <c r="A6" s="4" t="s">
        <v>542</v>
      </c>
      <c r="B6" s="5" t="s">
        <v>313</v>
      </c>
      <c r="C6" s="8"/>
    </row>
    <row r="7" spans="1:3" s="7" customFormat="1" ht="10.5" x14ac:dyDescent="0.15">
      <c r="A7" s="4" t="s">
        <v>543</v>
      </c>
      <c r="B7" s="5" t="s">
        <v>313</v>
      </c>
      <c r="C7" s="8"/>
    </row>
    <row r="8" spans="1:3" s="7" customFormat="1" ht="10.5" x14ac:dyDescent="0.15">
      <c r="A8" s="4" t="s">
        <v>544</v>
      </c>
      <c r="B8" s="5" t="s">
        <v>313</v>
      </c>
      <c r="C8" s="8"/>
    </row>
    <row r="9" spans="1:3" s="7" customFormat="1" ht="10.5" x14ac:dyDescent="0.15">
      <c r="A9" s="4" t="s">
        <v>545</v>
      </c>
      <c r="B9" s="5" t="s">
        <v>325</v>
      </c>
      <c r="C9" s="8"/>
    </row>
    <row r="10" spans="1:3" s="7" customFormat="1" ht="10.5" x14ac:dyDescent="0.15">
      <c r="A10" s="4" t="s">
        <v>546</v>
      </c>
      <c r="B10" s="5" t="s">
        <v>316</v>
      </c>
      <c r="C10" s="8"/>
    </row>
    <row r="11" spans="1:3" s="7" customFormat="1" ht="10.5" x14ac:dyDescent="0.15">
      <c r="A11" s="4" t="s">
        <v>547</v>
      </c>
      <c r="B11" s="5" t="s">
        <v>312</v>
      </c>
      <c r="C11" s="8"/>
    </row>
    <row r="12" spans="1:3" s="7" customFormat="1" ht="10.5" x14ac:dyDescent="0.15">
      <c r="A12" s="4" t="s">
        <v>548</v>
      </c>
      <c r="B12" s="5" t="s">
        <v>312</v>
      </c>
      <c r="C12" s="8"/>
    </row>
    <row r="13" spans="1:3" s="7" customFormat="1" ht="10.5" x14ac:dyDescent="0.15">
      <c r="A13" s="4" t="s">
        <v>549</v>
      </c>
      <c r="B13" s="5" t="s">
        <v>313</v>
      </c>
      <c r="C13" s="8"/>
    </row>
    <row r="14" spans="1:3" s="7" customFormat="1" ht="10.5" x14ac:dyDescent="0.15">
      <c r="A14" s="4" t="s">
        <v>550</v>
      </c>
      <c r="B14" s="5" t="s">
        <v>313</v>
      </c>
      <c r="C14" s="8"/>
    </row>
    <row r="15" spans="1:3" s="7" customFormat="1" ht="10.5" x14ac:dyDescent="0.15">
      <c r="A15" s="4" t="s">
        <v>661</v>
      </c>
      <c r="B15" s="5" t="s">
        <v>312</v>
      </c>
      <c r="C15" s="8"/>
    </row>
    <row r="16" spans="1:3" s="7" customFormat="1" ht="10.5" x14ac:dyDescent="0.15">
      <c r="A16" s="4" t="s">
        <v>551</v>
      </c>
      <c r="B16" s="5" t="s">
        <v>313</v>
      </c>
      <c r="C16" s="8"/>
    </row>
    <row r="17" spans="1:3" s="7" customFormat="1" ht="10.5" x14ac:dyDescent="0.15">
      <c r="A17" s="4" t="s">
        <v>552</v>
      </c>
      <c r="B17" s="5" t="s">
        <v>325</v>
      </c>
      <c r="C17" s="8"/>
    </row>
    <row r="18" spans="1:3" s="7" customFormat="1" ht="10.5" x14ac:dyDescent="0.15">
      <c r="A18" s="4" t="s">
        <v>553</v>
      </c>
      <c r="B18" s="5" t="s">
        <v>325</v>
      </c>
      <c r="C18" s="8"/>
    </row>
    <row r="19" spans="1:3" s="7" customFormat="1" ht="10.5" x14ac:dyDescent="0.15">
      <c r="A19" s="4" t="s">
        <v>554</v>
      </c>
      <c r="B19" s="5" t="s">
        <v>312</v>
      </c>
      <c r="C19" s="8"/>
    </row>
    <row r="20" spans="1:3" s="7" customFormat="1" ht="10.5" x14ac:dyDescent="0.15">
      <c r="A20" s="4" t="s">
        <v>555</v>
      </c>
      <c r="B20" s="5" t="s">
        <v>313</v>
      </c>
      <c r="C20" s="8"/>
    </row>
    <row r="21" spans="1:3" s="7" customFormat="1" ht="10.5" x14ac:dyDescent="0.15">
      <c r="A21" s="4" t="s">
        <v>702</v>
      </c>
      <c r="B21" s="5" t="s">
        <v>316</v>
      </c>
      <c r="C21" s="8"/>
    </row>
    <row r="22" spans="1:3" s="7" customFormat="1" ht="10.5" x14ac:dyDescent="0.15">
      <c r="A22" s="4" t="s">
        <v>556</v>
      </c>
      <c r="B22" s="5" t="s">
        <v>313</v>
      </c>
      <c r="C22" s="8"/>
    </row>
    <row r="23" spans="1:3" s="7" customFormat="1" ht="10.5" x14ac:dyDescent="0.15">
      <c r="A23" s="4" t="s">
        <v>557</v>
      </c>
      <c r="B23" s="5" t="s">
        <v>313</v>
      </c>
      <c r="C23" s="8"/>
    </row>
    <row r="24" spans="1:3" s="7" customFormat="1" ht="10.5" x14ac:dyDescent="0.15">
      <c r="A24" s="4" t="s">
        <v>558</v>
      </c>
      <c r="B24" s="5" t="s">
        <v>313</v>
      </c>
      <c r="C24" s="8"/>
    </row>
    <row r="25" spans="1:3" s="7" customFormat="1" ht="10.5" x14ac:dyDescent="0.15">
      <c r="A25" s="4" t="s">
        <v>701</v>
      </c>
      <c r="B25" s="5" t="s">
        <v>313</v>
      </c>
      <c r="C25" s="8"/>
    </row>
    <row r="26" spans="1:3" s="7" customFormat="1" ht="10.5" x14ac:dyDescent="0.15">
      <c r="A26" s="4" t="s">
        <v>559</v>
      </c>
      <c r="B26" s="5" t="s">
        <v>313</v>
      </c>
      <c r="C26" s="8"/>
    </row>
    <row r="27" spans="1:3" s="7" customFormat="1" ht="10.5" x14ac:dyDescent="0.15">
      <c r="A27" s="4" t="s">
        <v>560</v>
      </c>
      <c r="B27" s="5" t="s">
        <v>312</v>
      </c>
      <c r="C27" s="8"/>
    </row>
    <row r="28" spans="1:3" s="7" customFormat="1" ht="10.5" x14ac:dyDescent="0.15">
      <c r="A28" s="4" t="s">
        <v>561</v>
      </c>
      <c r="B28" s="5" t="s">
        <v>316</v>
      </c>
      <c r="C28" s="8"/>
    </row>
    <row r="29" spans="1:3" s="7" customFormat="1" ht="10.5" x14ac:dyDescent="0.15">
      <c r="A29" s="4" t="s">
        <v>562</v>
      </c>
      <c r="B29" s="5" t="s">
        <v>313</v>
      </c>
      <c r="C29" s="8"/>
    </row>
    <row r="30" spans="1:3" s="7" customFormat="1" ht="10.5" x14ac:dyDescent="0.15">
      <c r="A30" s="4" t="s">
        <v>563</v>
      </c>
      <c r="B30" s="5" t="s">
        <v>312</v>
      </c>
      <c r="C30" s="8"/>
    </row>
    <row r="31" spans="1:3" s="7" customFormat="1" ht="10.5" x14ac:dyDescent="0.15">
      <c r="A31" s="4" t="s">
        <v>564</v>
      </c>
      <c r="B31" s="5" t="s">
        <v>313</v>
      </c>
      <c r="C31" s="8"/>
    </row>
    <row r="32" spans="1:3" s="7" customFormat="1" ht="10.5" x14ac:dyDescent="0.15">
      <c r="A32" s="4" t="s">
        <v>665</v>
      </c>
      <c r="B32" s="5" t="s">
        <v>312</v>
      </c>
      <c r="C32" s="8"/>
    </row>
    <row r="33" spans="1:3" s="7" customFormat="1" ht="10.5" x14ac:dyDescent="0.15">
      <c r="A33" s="4" t="s">
        <v>666</v>
      </c>
      <c r="B33" s="5" t="s">
        <v>312</v>
      </c>
      <c r="C33" s="8"/>
    </row>
    <row r="34" spans="1:3" s="7" customFormat="1" ht="10.5" x14ac:dyDescent="0.15">
      <c r="A34" s="4" t="s">
        <v>565</v>
      </c>
      <c r="B34" s="5" t="s">
        <v>313</v>
      </c>
      <c r="C34" s="8"/>
    </row>
    <row r="35" spans="1:3" s="7" customFormat="1" ht="10.5" x14ac:dyDescent="0.15">
      <c r="A35" s="4" t="s">
        <v>704</v>
      </c>
      <c r="B35" s="5" t="s">
        <v>316</v>
      </c>
      <c r="C35" s="8"/>
    </row>
    <row r="36" spans="1:3" s="7" customFormat="1" ht="10.5" x14ac:dyDescent="0.15">
      <c r="A36" s="4" t="s">
        <v>566</v>
      </c>
      <c r="B36" s="5" t="s">
        <v>313</v>
      </c>
      <c r="C36" s="8"/>
    </row>
    <row r="37" spans="1:3" s="7" customFormat="1" ht="10.5" x14ac:dyDescent="0.15">
      <c r="A37" s="4" t="s">
        <v>567</v>
      </c>
      <c r="B37" s="5" t="s">
        <v>316</v>
      </c>
      <c r="C37" s="8"/>
    </row>
    <row r="38" spans="1:3" s="7" customFormat="1" ht="10.5" x14ac:dyDescent="0.15">
      <c r="A38" s="4" t="s">
        <v>568</v>
      </c>
      <c r="B38" s="5" t="s">
        <v>316</v>
      </c>
      <c r="C38" s="8"/>
    </row>
    <row r="39" spans="1:3" s="7" customFormat="1" ht="10.5" x14ac:dyDescent="0.15">
      <c r="A39" s="4" t="s">
        <v>569</v>
      </c>
      <c r="B39" s="5" t="s">
        <v>313</v>
      </c>
      <c r="C39" s="8"/>
    </row>
    <row r="40" spans="1:3" s="7" customFormat="1" ht="10.5" x14ac:dyDescent="0.15">
      <c r="A40" s="4" t="s">
        <v>570</v>
      </c>
      <c r="B40" s="5" t="s">
        <v>313</v>
      </c>
      <c r="C40" s="8"/>
    </row>
    <row r="41" spans="1:3" s="7" customFormat="1" ht="10.5" x14ac:dyDescent="0.15">
      <c r="A41" s="4" t="s">
        <v>571</v>
      </c>
      <c r="B41" s="5" t="s">
        <v>313</v>
      </c>
      <c r="C41" s="8"/>
    </row>
    <row r="42" spans="1:3" s="7" customFormat="1" ht="10.5" x14ac:dyDescent="0.15">
      <c r="A42" s="4" t="s">
        <v>572</v>
      </c>
      <c r="B42" s="5" t="s">
        <v>313</v>
      </c>
      <c r="C42" s="8"/>
    </row>
    <row r="43" spans="1:3" s="7" customFormat="1" ht="10.5" x14ac:dyDescent="0.15">
      <c r="A43" s="4" t="s">
        <v>573</v>
      </c>
      <c r="B43" s="5" t="s">
        <v>313</v>
      </c>
      <c r="C43" s="8"/>
    </row>
    <row r="44" spans="1:3" s="7" customFormat="1" ht="10.5" x14ac:dyDescent="0.15">
      <c r="A44" s="4" t="s">
        <v>574</v>
      </c>
      <c r="B44" s="5" t="s">
        <v>316</v>
      </c>
      <c r="C44" s="8"/>
    </row>
    <row r="45" spans="1:3" s="7" customFormat="1" ht="10.5" x14ac:dyDescent="0.15">
      <c r="A45" s="4" t="s">
        <v>575</v>
      </c>
      <c r="B45" s="5" t="s">
        <v>316</v>
      </c>
      <c r="C45" s="8"/>
    </row>
    <row r="46" spans="1:3" s="7" customFormat="1" ht="10.5" x14ac:dyDescent="0.15">
      <c r="A46" s="4" t="s">
        <v>576</v>
      </c>
      <c r="B46" s="5" t="s">
        <v>313</v>
      </c>
      <c r="C46" s="8"/>
    </row>
    <row r="47" spans="1:3" s="7" customFormat="1" ht="10.5" x14ac:dyDescent="0.15">
      <c r="A47" s="4" t="s">
        <v>577</v>
      </c>
      <c r="B47" s="5" t="s">
        <v>312</v>
      </c>
      <c r="C47" s="8"/>
    </row>
    <row r="48" spans="1:3" s="7" customFormat="1" ht="10.5" x14ac:dyDescent="0.15">
      <c r="A48" s="4" t="s">
        <v>578</v>
      </c>
      <c r="B48" s="5" t="s">
        <v>316</v>
      </c>
      <c r="C48" s="8"/>
    </row>
    <row r="49" spans="1:3" s="7" customFormat="1" ht="10.5" x14ac:dyDescent="0.15">
      <c r="A49" s="4" t="s">
        <v>688</v>
      </c>
      <c r="B49" s="5" t="s">
        <v>312</v>
      </c>
      <c r="C49" s="8"/>
    </row>
    <row r="50" spans="1:3" s="7" customFormat="1" ht="10.5" x14ac:dyDescent="0.15">
      <c r="A50" s="4" t="s">
        <v>579</v>
      </c>
      <c r="B50" s="5" t="s">
        <v>313</v>
      </c>
      <c r="C50" s="8"/>
    </row>
    <row r="51" spans="1:3" s="7" customFormat="1" ht="10.5" x14ac:dyDescent="0.15">
      <c r="A51" s="4" t="s">
        <v>580</v>
      </c>
      <c r="B51" s="5" t="s">
        <v>313</v>
      </c>
      <c r="C51" s="8"/>
    </row>
    <row r="52" spans="1:3" s="7" customFormat="1" ht="10.5" x14ac:dyDescent="0.15">
      <c r="A52" s="4" t="s">
        <v>581</v>
      </c>
      <c r="B52" s="5" t="s">
        <v>312</v>
      </c>
      <c r="C52" s="8"/>
    </row>
    <row r="53" spans="1:3" s="7" customFormat="1" ht="10.5" x14ac:dyDescent="0.15">
      <c r="A53" s="4" t="s">
        <v>582</v>
      </c>
      <c r="B53" s="5" t="s">
        <v>316</v>
      </c>
      <c r="C53" s="8"/>
    </row>
    <row r="54" spans="1:3" s="7" customFormat="1" ht="10.5" x14ac:dyDescent="0.15">
      <c r="A54" s="4" t="s">
        <v>583</v>
      </c>
      <c r="B54" s="5" t="s">
        <v>316</v>
      </c>
      <c r="C54" s="8"/>
    </row>
    <row r="55" spans="1:3" s="7" customFormat="1" ht="10.5" x14ac:dyDescent="0.15">
      <c r="A55" s="4" t="s">
        <v>705</v>
      </c>
      <c r="B55" s="5" t="s">
        <v>316</v>
      </c>
      <c r="C55" s="8"/>
    </row>
    <row r="56" spans="1:3" s="7" customFormat="1" ht="10.5" x14ac:dyDescent="0.15">
      <c r="A56" s="4" t="s">
        <v>584</v>
      </c>
      <c r="B56" s="5" t="s">
        <v>313</v>
      </c>
      <c r="C56" s="8"/>
    </row>
    <row r="57" spans="1:3" s="7" customFormat="1" ht="10.5" x14ac:dyDescent="0.15">
      <c r="A57" s="4" t="s">
        <v>585</v>
      </c>
      <c r="B57" s="5" t="s">
        <v>312</v>
      </c>
      <c r="C57" s="8"/>
    </row>
    <row r="58" spans="1:3" s="7" customFormat="1" ht="10.5" x14ac:dyDescent="0.15">
      <c r="A58" s="4" t="s">
        <v>586</v>
      </c>
      <c r="B58" s="5" t="s">
        <v>313</v>
      </c>
      <c r="C58" s="8"/>
    </row>
    <row r="59" spans="1:3" s="7" customFormat="1" ht="10.5" x14ac:dyDescent="0.15">
      <c r="A59" s="4" t="s">
        <v>587</v>
      </c>
      <c r="B59" s="5" t="s">
        <v>313</v>
      </c>
      <c r="C59" s="8"/>
    </row>
    <row r="60" spans="1:3" s="7" customFormat="1" ht="10.5" x14ac:dyDescent="0.15">
      <c r="A60" s="4" t="s">
        <v>588</v>
      </c>
      <c r="B60" s="5" t="s">
        <v>312</v>
      </c>
      <c r="C60" s="8"/>
    </row>
    <row r="61" spans="1:3" s="7" customFormat="1" ht="10.5" x14ac:dyDescent="0.15">
      <c r="A61" s="4" t="s">
        <v>589</v>
      </c>
      <c r="B61" s="5" t="s">
        <v>312</v>
      </c>
      <c r="C61" s="8"/>
    </row>
    <row r="62" spans="1:3" s="7" customFormat="1" ht="10.5" x14ac:dyDescent="0.15">
      <c r="A62" s="4" t="s">
        <v>590</v>
      </c>
      <c r="B62" s="5" t="s">
        <v>313</v>
      </c>
      <c r="C62" s="8"/>
    </row>
    <row r="63" spans="1:3" s="7" customFormat="1" ht="10.5" x14ac:dyDescent="0.15">
      <c r="A63" s="4" t="s">
        <v>591</v>
      </c>
      <c r="B63" s="5" t="s">
        <v>313</v>
      </c>
      <c r="C63" s="8"/>
    </row>
    <row r="64" spans="1:3" s="7" customFormat="1" ht="10.5" x14ac:dyDescent="0.15">
      <c r="A64" s="4" t="s">
        <v>592</v>
      </c>
      <c r="B64" s="5" t="s">
        <v>313</v>
      </c>
      <c r="C64" s="8"/>
    </row>
    <row r="65" spans="1:3" s="7" customFormat="1" ht="10.5" x14ac:dyDescent="0.15">
      <c r="A65" s="4" t="s">
        <v>593</v>
      </c>
      <c r="B65" s="5" t="s">
        <v>313</v>
      </c>
      <c r="C65" s="8"/>
    </row>
    <row r="66" spans="1:3" s="7" customFormat="1" ht="10.5" x14ac:dyDescent="0.15">
      <c r="A66" s="4" t="s">
        <v>594</v>
      </c>
      <c r="B66" s="5" t="s">
        <v>312</v>
      </c>
      <c r="C66" s="8"/>
    </row>
    <row r="67" spans="1:3" s="7" customFormat="1" ht="10.5" x14ac:dyDescent="0.15">
      <c r="A67" s="4" t="s">
        <v>595</v>
      </c>
      <c r="B67" s="5" t="s">
        <v>313</v>
      </c>
      <c r="C67" s="8"/>
    </row>
    <row r="68" spans="1:3" s="7" customFormat="1" ht="10.5" x14ac:dyDescent="0.15">
      <c r="A68" s="4" t="s">
        <v>596</v>
      </c>
      <c r="B68" s="5" t="s">
        <v>316</v>
      </c>
      <c r="C68" s="8"/>
    </row>
    <row r="69" spans="1:3" s="7" customFormat="1" ht="10.5" x14ac:dyDescent="0.15">
      <c r="A69" s="4" t="s">
        <v>597</v>
      </c>
      <c r="B69" s="5" t="s">
        <v>312</v>
      </c>
      <c r="C69" s="8"/>
    </row>
    <row r="70" spans="1:3" s="7" customFormat="1" ht="10.5" x14ac:dyDescent="0.15">
      <c r="A70" s="4" t="s">
        <v>598</v>
      </c>
      <c r="B70" s="5" t="s">
        <v>312</v>
      </c>
      <c r="C70" s="8"/>
    </row>
    <row r="71" spans="1:3" s="7" customFormat="1" ht="10.5" x14ac:dyDescent="0.15">
      <c r="A71" s="4" t="s">
        <v>599</v>
      </c>
      <c r="B71" s="5" t="s">
        <v>312</v>
      </c>
      <c r="C71" s="8"/>
    </row>
    <row r="72" spans="1:3" s="7" customFormat="1" ht="10.5" x14ac:dyDescent="0.15">
      <c r="A72" s="4" t="s">
        <v>600</v>
      </c>
      <c r="B72" s="5" t="s">
        <v>312</v>
      </c>
      <c r="C72" s="8"/>
    </row>
    <row r="73" spans="1:3" s="7" customFormat="1" ht="10.5" x14ac:dyDescent="0.15">
      <c r="A73" s="4" t="s">
        <v>601</v>
      </c>
      <c r="B73" s="5" t="s">
        <v>313</v>
      </c>
      <c r="C73" s="8"/>
    </row>
    <row r="74" spans="1:3" s="7" customFormat="1" ht="10.5" x14ac:dyDescent="0.15">
      <c r="A74" s="4" t="s">
        <v>602</v>
      </c>
      <c r="B74" s="5" t="s">
        <v>313</v>
      </c>
      <c r="C74" s="8"/>
    </row>
    <row r="75" spans="1:3" s="7" customFormat="1" ht="10.5" x14ac:dyDescent="0.15">
      <c r="A75" s="4" t="s">
        <v>603</v>
      </c>
      <c r="B75" s="5" t="s">
        <v>313</v>
      </c>
      <c r="C75" s="8"/>
    </row>
    <row r="76" spans="1:3" s="7" customFormat="1" ht="10.5" x14ac:dyDescent="0.15">
      <c r="A76" s="4" t="s">
        <v>604</v>
      </c>
      <c r="B76" s="5" t="s">
        <v>313</v>
      </c>
      <c r="C76" s="8"/>
    </row>
    <row r="77" spans="1:3" s="7" customFormat="1" ht="10.5" x14ac:dyDescent="0.15">
      <c r="A77" s="4" t="s">
        <v>605</v>
      </c>
      <c r="B77" s="5" t="s">
        <v>313</v>
      </c>
      <c r="C77" s="8"/>
    </row>
    <row r="78" spans="1:3" s="7" customFormat="1" ht="10.5" x14ac:dyDescent="0.15">
      <c r="A78" s="4" t="s">
        <v>664</v>
      </c>
      <c r="B78" s="5" t="s">
        <v>312</v>
      </c>
      <c r="C78" s="8"/>
    </row>
    <row r="79" spans="1:3" s="7" customFormat="1" ht="10.5" x14ac:dyDescent="0.15">
      <c r="A79" s="4" t="s">
        <v>606</v>
      </c>
      <c r="B79" s="5" t="s">
        <v>312</v>
      </c>
      <c r="C79" s="8"/>
    </row>
    <row r="80" spans="1:3" s="7" customFormat="1" ht="10.5" x14ac:dyDescent="0.15">
      <c r="A80" s="4" t="s">
        <v>607</v>
      </c>
      <c r="B80" s="5" t="s">
        <v>312</v>
      </c>
      <c r="C80" s="8"/>
    </row>
    <row r="81" spans="1:3" s="7" customFormat="1" ht="10.5" x14ac:dyDescent="0.15">
      <c r="A81" s="4" t="s">
        <v>608</v>
      </c>
      <c r="B81" s="5" t="s">
        <v>312</v>
      </c>
      <c r="C81" s="8"/>
    </row>
    <row r="82" spans="1:3" s="7" customFormat="1" ht="10.5" x14ac:dyDescent="0.15">
      <c r="A82" s="4" t="s">
        <v>609</v>
      </c>
      <c r="B82" s="5" t="s">
        <v>316</v>
      </c>
      <c r="C82" s="8"/>
    </row>
    <row r="83" spans="1:3" s="7" customFormat="1" ht="10.5" x14ac:dyDescent="0.15">
      <c r="A83" s="4" t="s">
        <v>610</v>
      </c>
      <c r="B83" s="5" t="s">
        <v>355</v>
      </c>
      <c r="C83" s="8"/>
    </row>
    <row r="84" spans="1:3" s="7" customFormat="1" ht="10.5" x14ac:dyDescent="0.15">
      <c r="A84" s="4" t="s">
        <v>611</v>
      </c>
      <c r="B84" s="5" t="s">
        <v>313</v>
      </c>
      <c r="C84" s="8"/>
    </row>
    <row r="85" spans="1:3" s="7" customFormat="1" ht="10.5" x14ac:dyDescent="0.15">
      <c r="A85" s="4" t="s">
        <v>612</v>
      </c>
      <c r="B85" s="5" t="s">
        <v>312</v>
      </c>
      <c r="C85" s="8"/>
    </row>
    <row r="86" spans="1:3" s="7" customFormat="1" ht="10.5" x14ac:dyDescent="0.15">
      <c r="A86" s="4" t="s">
        <v>613</v>
      </c>
      <c r="B86" s="5" t="s">
        <v>312</v>
      </c>
      <c r="C86" s="8"/>
    </row>
    <row r="87" spans="1:3" s="7" customFormat="1" ht="10.5" x14ac:dyDescent="0.15">
      <c r="A87" s="4" t="s">
        <v>614</v>
      </c>
      <c r="B87" s="5" t="s">
        <v>312</v>
      </c>
      <c r="C87" s="8"/>
    </row>
    <row r="88" spans="1:3" s="7" customFormat="1" ht="10.5" x14ac:dyDescent="0.15">
      <c r="A88" s="4" t="s">
        <v>615</v>
      </c>
      <c r="B88" s="5" t="s">
        <v>312</v>
      </c>
      <c r="C88" s="8"/>
    </row>
    <row r="89" spans="1:3" s="7" customFormat="1" ht="10.5" x14ac:dyDescent="0.15">
      <c r="A89" s="4" t="s">
        <v>616</v>
      </c>
      <c r="B89" s="5" t="s">
        <v>312</v>
      </c>
      <c r="C89" s="8"/>
    </row>
    <row r="90" spans="1:3" s="7" customFormat="1" ht="10.5" x14ac:dyDescent="0.15">
      <c r="A90" s="4" t="s">
        <v>617</v>
      </c>
      <c r="B90" s="5" t="s">
        <v>312</v>
      </c>
      <c r="C90" s="8"/>
    </row>
    <row r="91" spans="1:3" s="7" customFormat="1" ht="10.5" x14ac:dyDescent="0.15">
      <c r="A91" s="4" t="s">
        <v>663</v>
      </c>
      <c r="B91" s="5" t="s">
        <v>312</v>
      </c>
      <c r="C91" s="8"/>
    </row>
    <row r="92" spans="1:3" s="7" customFormat="1" ht="10.5" x14ac:dyDescent="0.15">
      <c r="A92" s="4" t="s">
        <v>618</v>
      </c>
      <c r="B92" s="5" t="s">
        <v>313</v>
      </c>
      <c r="C92" s="8"/>
    </row>
    <row r="93" spans="1:3" s="7" customFormat="1" ht="10.5" x14ac:dyDescent="0.15">
      <c r="A93" s="4" t="s">
        <v>619</v>
      </c>
      <c r="B93" s="5" t="s">
        <v>312</v>
      </c>
      <c r="C93" s="8"/>
    </row>
    <row r="94" spans="1:3" s="7" customFormat="1" ht="10.5" x14ac:dyDescent="0.15">
      <c r="A94" s="4" t="s">
        <v>620</v>
      </c>
      <c r="B94" s="5" t="s">
        <v>313</v>
      </c>
      <c r="C94" s="8"/>
    </row>
    <row r="95" spans="1:3" s="7" customFormat="1" ht="10.5" x14ac:dyDescent="0.15">
      <c r="A95" s="4" t="s">
        <v>621</v>
      </c>
      <c r="B95" s="5" t="s">
        <v>313</v>
      </c>
      <c r="C95" s="8"/>
    </row>
    <row r="96" spans="1:3" s="7" customFormat="1" ht="10.5" x14ac:dyDescent="0.15">
      <c r="A96" s="4" t="s">
        <v>622</v>
      </c>
      <c r="B96" s="5" t="s">
        <v>313</v>
      </c>
      <c r="C96" s="8"/>
    </row>
    <row r="97" spans="1:3" s="7" customFormat="1" ht="10.5" x14ac:dyDescent="0.15">
      <c r="A97" s="4" t="s">
        <v>623</v>
      </c>
      <c r="B97" s="5" t="s">
        <v>537</v>
      </c>
      <c r="C97" s="8"/>
    </row>
  </sheetData>
  <phoneticPr fontId="4" type="noConversion"/>
  <printOptions horizontalCentered="1"/>
  <pageMargins left="0.39370078740157483" right="0.39370078740157483" top="0.39370078740157483" bottom="0.39370078740157483" header="0" footer="0"/>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C7"/>
  <sheetViews>
    <sheetView view="pageLayout" zoomScaleNormal="100" workbookViewId="0">
      <selection activeCell="C1" sqref="C1"/>
    </sheetView>
  </sheetViews>
  <sheetFormatPr baseColWidth="10" defaultColWidth="11.42578125" defaultRowHeight="10.5" x14ac:dyDescent="0.15"/>
  <cols>
    <col min="1" max="1" width="44.7109375" style="4" bestFit="1" customWidth="1"/>
    <col min="2" max="2" width="3.85546875" style="5" bestFit="1" customWidth="1"/>
    <col min="3" max="3" width="14.7109375" style="8" bestFit="1" customWidth="1"/>
    <col min="4" max="16384" width="11.42578125" style="7"/>
  </cols>
  <sheetData>
    <row r="1" spans="1:3" s="3" customFormat="1" x14ac:dyDescent="0.15">
      <c r="A1" s="1" t="s">
        <v>536</v>
      </c>
      <c r="B1" s="1" t="s">
        <v>309</v>
      </c>
      <c r="C1" s="2" t="s">
        <v>694</v>
      </c>
    </row>
    <row r="2" spans="1:3" x14ac:dyDescent="0.15">
      <c r="A2" s="4" t="s">
        <v>624</v>
      </c>
      <c r="B2" s="5" t="s">
        <v>496</v>
      </c>
    </row>
    <row r="3" spans="1:3" x14ac:dyDescent="0.15">
      <c r="A3" s="4" t="s">
        <v>625</v>
      </c>
      <c r="B3" s="5" t="s">
        <v>312</v>
      </c>
    </row>
    <row r="4" spans="1:3" x14ac:dyDescent="0.15">
      <c r="A4" s="4" t="s">
        <v>626</v>
      </c>
      <c r="B4" s="5" t="s">
        <v>312</v>
      </c>
    </row>
    <row r="5" spans="1:3" x14ac:dyDescent="0.15">
      <c r="A5" s="4" t="s">
        <v>709</v>
      </c>
      <c r="B5" s="5" t="s">
        <v>312</v>
      </c>
    </row>
    <row r="6" spans="1:3" x14ac:dyDescent="0.15">
      <c r="A6" s="4" t="s">
        <v>710</v>
      </c>
      <c r="B6" s="5" t="s">
        <v>312</v>
      </c>
    </row>
    <row r="7" spans="1:3" x14ac:dyDescent="0.15">
      <c r="A7" s="4" t="s">
        <v>627</v>
      </c>
      <c r="B7" s="5" t="s">
        <v>325</v>
      </c>
    </row>
  </sheetData>
  <phoneticPr fontId="4" type="noConversion"/>
  <printOptions horizontalCentered="1"/>
  <pageMargins left="0.39370078740157483" right="0.39370078740157483" top="0.39370078740157483" bottom="0.39370078740157483" header="0" footer="0"/>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E8"/>
  <sheetViews>
    <sheetView zoomScaleNormal="100" workbookViewId="0">
      <selection activeCell="D2" sqref="D2"/>
    </sheetView>
  </sheetViews>
  <sheetFormatPr baseColWidth="10" defaultColWidth="5.7109375" defaultRowHeight="10.5" x14ac:dyDescent="0.15"/>
  <cols>
    <col min="1" max="1" width="5.5703125" style="146" bestFit="1" customWidth="1"/>
    <col min="2" max="2" width="38.85546875" style="67" bestFit="1" customWidth="1"/>
    <col min="3" max="3" width="12.85546875" style="67" customWidth="1"/>
    <col min="4" max="4" width="12.7109375" style="139" customWidth="1"/>
    <col min="5" max="5" width="5.7109375" style="68"/>
    <col min="6" max="16384" width="5.7109375" style="65"/>
  </cols>
  <sheetData>
    <row r="1" spans="1:5" x14ac:dyDescent="0.15">
      <c r="A1" s="166" t="s">
        <v>730</v>
      </c>
      <c r="B1" s="166"/>
      <c r="C1" s="166"/>
      <c r="D1" s="166"/>
      <c r="E1" s="70"/>
    </row>
    <row r="2" spans="1:5" s="66" customFormat="1" ht="21" x14ac:dyDescent="0.15">
      <c r="A2" s="147" t="s">
        <v>1</v>
      </c>
      <c r="B2" s="147" t="s">
        <v>628</v>
      </c>
      <c r="C2" s="148" t="s">
        <v>725</v>
      </c>
      <c r="D2" s="149" t="s">
        <v>726</v>
      </c>
    </row>
    <row r="3" spans="1:5" s="70" customFormat="1" x14ac:dyDescent="0.15">
      <c r="A3" s="147" t="s">
        <v>727</v>
      </c>
      <c r="B3" s="150" t="s">
        <v>629</v>
      </c>
      <c r="C3" s="156">
        <v>0.15</v>
      </c>
      <c r="D3" s="151"/>
    </row>
    <row r="4" spans="1:5" s="70" customFormat="1" x14ac:dyDescent="0.15">
      <c r="A4" s="147" t="s">
        <v>728</v>
      </c>
      <c r="B4" s="150" t="s">
        <v>630</v>
      </c>
      <c r="C4" s="156">
        <v>0.02</v>
      </c>
      <c r="D4" s="151"/>
    </row>
    <row r="5" spans="1:5" s="70" customFormat="1" x14ac:dyDescent="0.15">
      <c r="A5" s="147" t="s">
        <v>729</v>
      </c>
      <c r="B5" s="150" t="s">
        <v>631</v>
      </c>
      <c r="C5" s="156">
        <v>0.09</v>
      </c>
      <c r="D5" s="151"/>
    </row>
    <row r="6" spans="1:5" s="70" customFormat="1" x14ac:dyDescent="0.15">
      <c r="A6" s="152"/>
      <c r="B6" s="150" t="s">
        <v>632</v>
      </c>
      <c r="C6" s="153">
        <f>SUM(C3:C5)</f>
        <v>0.26</v>
      </c>
      <c r="D6" s="153">
        <f>SUM(D3:D5)</f>
        <v>0</v>
      </c>
      <c r="E6" s="69"/>
    </row>
    <row r="7" spans="1:5" x14ac:dyDescent="0.15">
      <c r="A7" s="154"/>
      <c r="B7" s="155" t="s">
        <v>693</v>
      </c>
      <c r="C7" s="156">
        <v>0.19</v>
      </c>
      <c r="D7" s="158">
        <v>0.19</v>
      </c>
    </row>
    <row r="8" spans="1:5" x14ac:dyDescent="0.15">
      <c r="A8" s="154"/>
      <c r="B8" s="150" t="s">
        <v>711</v>
      </c>
      <c r="C8" s="157">
        <f>C3+C4+C5+(C5*C7)</f>
        <v>0.27710000000000001</v>
      </c>
      <c r="D8" s="159">
        <f>D3+D4+D5+(D5*D7)</f>
        <v>0</v>
      </c>
    </row>
  </sheetData>
  <mergeCells count="1">
    <mergeCell ref="A1:D1"/>
  </mergeCells>
  <phoneticPr fontId="5" type="noConversion"/>
  <printOptions horizontalCentered="1"/>
  <pageMargins left="0.39370078740157483" right="0.39370078740157483" top="0.39370078740157483" bottom="0.39370078740157483" header="0" footer="0"/>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G600"/>
  <sheetViews>
    <sheetView view="pageLayout" zoomScaleNormal="100" workbookViewId="0">
      <selection activeCell="D6" sqref="D6"/>
    </sheetView>
  </sheetViews>
  <sheetFormatPr baseColWidth="10" defaultColWidth="1.7109375" defaultRowHeight="10.5" x14ac:dyDescent="0.2"/>
  <cols>
    <col min="1" max="1" width="56.7109375" style="26" customWidth="1"/>
    <col min="2" max="2" width="8.28515625" style="27" bestFit="1" customWidth="1"/>
    <col min="3" max="3" width="14.85546875" style="14" customWidth="1"/>
    <col min="4" max="4" width="14.85546875" style="73" customWidth="1"/>
    <col min="5" max="5" width="14.85546875" style="14" customWidth="1"/>
    <col min="6" max="6" width="1.7109375" style="14"/>
    <col min="7" max="16384" width="1.7109375" style="29"/>
  </cols>
  <sheetData>
    <row r="1" spans="1:7" s="19" customFormat="1" ht="47.45"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D3" s="73"/>
    </row>
    <row r="4" spans="1:7" s="19" customFormat="1" ht="21" x14ac:dyDescent="0.2">
      <c r="A4" s="175" t="s">
        <v>636</v>
      </c>
      <c r="B4" s="175"/>
      <c r="C4" s="175"/>
      <c r="D4" s="74" t="s">
        <v>637</v>
      </c>
      <c r="E4" s="38"/>
    </row>
    <row r="5" spans="1:7" s="14" customFormat="1" ht="21" x14ac:dyDescent="0.2">
      <c r="A5" s="173" t="s">
        <v>638</v>
      </c>
      <c r="B5" s="173"/>
      <c r="C5" s="173"/>
      <c r="D5" s="74" t="s">
        <v>639</v>
      </c>
      <c r="E5" s="39"/>
    </row>
    <row r="6" spans="1:7" s="14" customFormat="1" ht="21" x14ac:dyDescent="0.2">
      <c r="A6" s="176" t="str">
        <f>RESUMEN!B3</f>
        <v>CAPITULO 1 ACTIVIDADES PRELIMINARES</v>
      </c>
      <c r="B6" s="175"/>
      <c r="C6" s="175"/>
      <c r="D6" s="74" t="s">
        <v>640</v>
      </c>
      <c r="E6" s="38"/>
    </row>
    <row r="7" spans="1:7" s="14" customFormat="1" x14ac:dyDescent="0.2">
      <c r="A7" s="17"/>
      <c r="B7" s="24"/>
      <c r="C7" s="29"/>
      <c r="D7" s="75"/>
      <c r="E7" s="29"/>
    </row>
    <row r="8" spans="1:7" s="14" customFormat="1" x14ac:dyDescent="0.2">
      <c r="A8" s="17"/>
      <c r="B8" s="24"/>
      <c r="C8" s="29"/>
      <c r="D8" s="75"/>
      <c r="E8" s="29"/>
    </row>
    <row r="9" spans="1:7" s="19" customFormat="1" ht="21" x14ac:dyDescent="0.2">
      <c r="A9" s="174" t="s">
        <v>641</v>
      </c>
      <c r="B9" s="174"/>
      <c r="C9" s="42" t="s">
        <v>642</v>
      </c>
      <c r="D9" s="76" t="s">
        <v>6</v>
      </c>
      <c r="E9" s="42" t="s">
        <v>643</v>
      </c>
    </row>
    <row r="10" spans="1:7" s="14" customFormat="1" x14ac:dyDescent="0.2">
      <c r="A10" s="172" t="str">
        <f>RESUMEN!B4</f>
        <v>Desmonte o desinstalación de puestos de trabajo, incluye trasiego.</v>
      </c>
      <c r="B10" s="173"/>
      <c r="C10" s="71">
        <f>RESUMEN!A4</f>
        <v>1.01</v>
      </c>
      <c r="D10" s="77" t="str">
        <f>RESUMEN!C4</f>
        <v>m2</v>
      </c>
      <c r="E10" s="81">
        <f>E19+E25+E30+E35</f>
        <v>0</v>
      </c>
    </row>
    <row r="11" spans="1:7" s="14" customFormat="1" x14ac:dyDescent="0.2">
      <c r="A11" s="17"/>
      <c r="B11" s="30"/>
      <c r="C11" s="17"/>
      <c r="D11" s="78"/>
      <c r="E11" s="18"/>
    </row>
    <row r="12" spans="1:7" s="14" customFormat="1" x14ac:dyDescent="0.2">
      <c r="A12" s="17"/>
      <c r="B12" s="24" t="s">
        <v>644</v>
      </c>
      <c r="C12" s="29"/>
      <c r="D12" s="75"/>
      <c r="E12" s="18"/>
    </row>
    <row r="13" spans="1:7" s="19" customFormat="1" x14ac:dyDescent="0.2">
      <c r="A13" s="42" t="s">
        <v>645</v>
      </c>
      <c r="B13" s="41" t="s">
        <v>6</v>
      </c>
      <c r="C13" s="44" t="s">
        <v>646</v>
      </c>
      <c r="D13" s="76" t="s">
        <v>647</v>
      </c>
      <c r="E13" s="45" t="s">
        <v>648</v>
      </c>
      <c r="G13" s="31"/>
    </row>
    <row r="14" spans="1:7" s="14" customFormat="1" x14ac:dyDescent="0.2">
      <c r="A14" s="49" t="str">
        <f>'MAT-INSM'!A40</f>
        <v>CARTON CORRUGADO, ROLLO 1,2 M*10ML=48M2</v>
      </c>
      <c r="B14" s="72" t="str">
        <f>'MAT-INSM'!B40</f>
        <v>M2</v>
      </c>
      <c r="C14" s="22">
        <f>'MAT-INSM'!C40</f>
        <v>0</v>
      </c>
      <c r="D14" s="79">
        <v>1</v>
      </c>
      <c r="E14" s="32">
        <f t="shared" ref="E14:E18" si="0">ROUND(C14*D14,0)</f>
        <v>0</v>
      </c>
    </row>
    <row r="15" spans="1:7" s="14" customFormat="1" x14ac:dyDescent="0.2">
      <c r="A15" s="35"/>
      <c r="B15" s="23"/>
      <c r="C15" s="22">
        <v>0</v>
      </c>
      <c r="D15" s="79"/>
      <c r="E15" s="32">
        <f t="shared" si="0"/>
        <v>0</v>
      </c>
    </row>
    <row r="16" spans="1:7" s="14" customFormat="1" x14ac:dyDescent="0.2">
      <c r="A16" s="35"/>
      <c r="B16" s="23"/>
      <c r="C16" s="22">
        <v>0</v>
      </c>
      <c r="D16" s="79"/>
      <c r="E16" s="32">
        <f t="shared" si="0"/>
        <v>0</v>
      </c>
    </row>
    <row r="17" spans="1:5" s="14" customFormat="1" x14ac:dyDescent="0.2">
      <c r="A17" s="35"/>
      <c r="B17" s="23"/>
      <c r="C17" s="22">
        <v>0</v>
      </c>
      <c r="D17" s="79"/>
      <c r="E17" s="32">
        <f t="shared" si="0"/>
        <v>0</v>
      </c>
    </row>
    <row r="18" spans="1:5" s="14" customFormat="1" x14ac:dyDescent="0.2">
      <c r="A18" s="35"/>
      <c r="B18" s="23"/>
      <c r="C18" s="22">
        <v>0</v>
      </c>
      <c r="D18" s="79"/>
      <c r="E18" s="32">
        <f t="shared" si="0"/>
        <v>0</v>
      </c>
    </row>
    <row r="19" spans="1:5" s="14" customFormat="1" x14ac:dyDescent="0.2">
      <c r="A19" s="17"/>
      <c r="B19" s="24"/>
      <c r="C19" s="13"/>
      <c r="D19" s="80" t="s">
        <v>649</v>
      </c>
      <c r="E19" s="37">
        <f>SUM(E14:E18)</f>
        <v>0</v>
      </c>
    </row>
    <row r="20" spans="1:5" s="14" customFormat="1" x14ac:dyDescent="0.2">
      <c r="A20" s="17"/>
      <c r="B20" s="24"/>
      <c r="C20" s="29"/>
      <c r="D20" s="75"/>
      <c r="E20" s="18"/>
    </row>
    <row r="21" spans="1:5" s="19" customFormat="1" x14ac:dyDescent="0.2">
      <c r="A21" s="42" t="s">
        <v>650</v>
      </c>
      <c r="B21" s="41" t="s">
        <v>6</v>
      </c>
      <c r="C21" s="44" t="s">
        <v>646</v>
      </c>
      <c r="D21" s="76" t="s">
        <v>651</v>
      </c>
      <c r="E21" s="45" t="s">
        <v>646</v>
      </c>
    </row>
    <row r="22" spans="1:5" s="14" customFormat="1" x14ac:dyDescent="0.2">
      <c r="A22" s="49" t="str">
        <f>'HRR-EQP'!A11</f>
        <v>DESTORNILLADOR DE PALA 1/4" X 6"</v>
      </c>
      <c r="B22" s="72" t="str">
        <f>'HRR-EQP'!B11</f>
        <v>UN</v>
      </c>
      <c r="C22" s="22">
        <f>'HRR-EQP'!C11</f>
        <v>0</v>
      </c>
      <c r="D22" s="79">
        <f>1/30/8/2</f>
        <v>2.0833333333333333E-3</v>
      </c>
      <c r="E22" s="32">
        <f>ROUND(C22*D22,0)</f>
        <v>0</v>
      </c>
    </row>
    <row r="23" spans="1:5" s="14" customFormat="1" x14ac:dyDescent="0.2">
      <c r="A23" s="49" t="str">
        <f>'HRR-EQP'!A24</f>
        <v>LLAVES PARA TUBOS</v>
      </c>
      <c r="B23" s="72" t="str">
        <f>'HRR-EQP'!B24</f>
        <v>UN</v>
      </c>
      <c r="C23" s="22">
        <f>'HRR-EQP'!C24</f>
        <v>0</v>
      </c>
      <c r="D23" s="79">
        <f>1/30/8/2</f>
        <v>2.0833333333333333E-3</v>
      </c>
      <c r="E23" s="32">
        <f>ROUND(C23*D23,0)</f>
        <v>0</v>
      </c>
    </row>
    <row r="24" spans="1:5" s="14" customFormat="1" x14ac:dyDescent="0.2">
      <c r="A24" s="49"/>
      <c r="B24" s="72"/>
      <c r="C24" s="22">
        <v>0</v>
      </c>
      <c r="D24" s="79"/>
      <c r="E24" s="32">
        <f>ROUND(C24*D24,0)</f>
        <v>0</v>
      </c>
    </row>
    <row r="25" spans="1:5" s="14" customFormat="1" x14ac:dyDescent="0.2">
      <c r="A25" s="17"/>
      <c r="B25" s="24"/>
      <c r="C25" s="13"/>
      <c r="D25" s="80" t="s">
        <v>649</v>
      </c>
      <c r="E25" s="37">
        <f>SUM(E22:E24)</f>
        <v>0</v>
      </c>
    </row>
    <row r="26" spans="1:5" s="14" customFormat="1" x14ac:dyDescent="0.2">
      <c r="A26" s="17"/>
      <c r="B26" s="24"/>
      <c r="C26" s="13"/>
      <c r="D26" s="75"/>
      <c r="E26" s="16"/>
    </row>
    <row r="27" spans="1:5" s="19" customFormat="1" x14ac:dyDescent="0.2">
      <c r="A27" s="42" t="s">
        <v>652</v>
      </c>
      <c r="B27" s="46" t="s">
        <v>6</v>
      </c>
      <c r="C27" s="44" t="s">
        <v>646</v>
      </c>
      <c r="D27" s="76" t="s">
        <v>653</v>
      </c>
      <c r="E27" s="45" t="s">
        <v>654</v>
      </c>
    </row>
    <row r="28" spans="1:5" s="14" customFormat="1" x14ac:dyDescent="0.2">
      <c r="A28" s="49" t="str">
        <f>'MAN-OBR'!A29</f>
        <v>MdeO Desmonte MOBILIARIO</v>
      </c>
      <c r="B28" s="72" t="str">
        <f>'MAN-OBR'!B29</f>
        <v>M2</v>
      </c>
      <c r="C28" s="22">
        <f>'MAN-OBR'!C29</f>
        <v>0</v>
      </c>
      <c r="D28" s="79">
        <v>1</v>
      </c>
      <c r="E28" s="32">
        <f>ROUND(C28*D28,0)</f>
        <v>0</v>
      </c>
    </row>
    <row r="29" spans="1:5" s="14" customFormat="1" x14ac:dyDescent="0.2">
      <c r="A29" s="49"/>
      <c r="B29" s="72"/>
      <c r="C29" s="22">
        <v>0</v>
      </c>
      <c r="D29" s="79"/>
      <c r="E29" s="32">
        <f>ROUND(C29*D29,0)</f>
        <v>0</v>
      </c>
    </row>
    <row r="30" spans="1:5" s="14" customFormat="1" x14ac:dyDescent="0.2">
      <c r="A30" s="17"/>
      <c r="B30" s="24"/>
      <c r="C30" s="15"/>
      <c r="D30" s="80" t="s">
        <v>649</v>
      </c>
      <c r="E30" s="37">
        <f>SUM(E28:E29)</f>
        <v>0</v>
      </c>
    </row>
    <row r="31" spans="1:5" s="14" customFormat="1" x14ac:dyDescent="0.2">
      <c r="A31" s="33"/>
      <c r="B31" s="25"/>
      <c r="C31" s="20"/>
      <c r="D31" s="73"/>
    </row>
    <row r="32" spans="1:5" s="19" customFormat="1" x14ac:dyDescent="0.2">
      <c r="A32" s="42" t="s">
        <v>655</v>
      </c>
      <c r="B32" s="46" t="s">
        <v>6</v>
      </c>
      <c r="C32" s="44" t="s">
        <v>646</v>
      </c>
      <c r="D32" s="76" t="s">
        <v>653</v>
      </c>
      <c r="E32" s="45" t="s">
        <v>654</v>
      </c>
    </row>
    <row r="33" spans="1:5" s="14" customFormat="1" x14ac:dyDescent="0.2">
      <c r="A33" s="49" t="str">
        <f>OTROS!A7</f>
        <v>RETIRO DE ESCOMBROS</v>
      </c>
      <c r="B33" s="72" t="str">
        <f>OTROS!B7</f>
        <v>M3</v>
      </c>
      <c r="C33" s="22">
        <f>OTROS!C7</f>
        <v>0</v>
      </c>
      <c r="D33" s="79">
        <v>0.2</v>
      </c>
      <c r="E33" s="32">
        <f>ROUND(C33*D33,0)</f>
        <v>0</v>
      </c>
    </row>
    <row r="34" spans="1:5" s="14" customFormat="1" x14ac:dyDescent="0.2">
      <c r="A34" s="35"/>
      <c r="B34" s="23"/>
      <c r="C34" s="22">
        <v>0</v>
      </c>
      <c r="D34" s="79"/>
      <c r="E34" s="32">
        <f>ROUND(C34*D34,0)</f>
        <v>0</v>
      </c>
    </row>
    <row r="35" spans="1:5" s="14" customFormat="1" x14ac:dyDescent="0.2">
      <c r="A35" s="17"/>
      <c r="B35" s="24"/>
      <c r="C35" s="15"/>
      <c r="D35" s="80" t="s">
        <v>649</v>
      </c>
      <c r="E35" s="37">
        <f>SUM(E33:E34)</f>
        <v>0</v>
      </c>
    </row>
    <row r="36" spans="1:5" s="14" customFormat="1" x14ac:dyDescent="0.2">
      <c r="A36" s="17"/>
      <c r="B36" s="24"/>
      <c r="C36" s="15"/>
      <c r="D36" s="80"/>
    </row>
    <row r="37" spans="1:5" s="19" customFormat="1" x14ac:dyDescent="0.2">
      <c r="A37" s="19" t="s">
        <v>656</v>
      </c>
      <c r="B37" s="167" t="s">
        <v>657</v>
      </c>
      <c r="C37" s="167"/>
      <c r="D37" s="167" t="s">
        <v>658</v>
      </c>
      <c r="E37" s="167"/>
    </row>
    <row r="38" spans="1:5" s="14" customFormat="1" x14ac:dyDescent="0.2">
      <c r="A38" s="47"/>
      <c r="B38" s="168"/>
      <c r="C38" s="168"/>
      <c r="D38" s="169"/>
      <c r="E38" s="169"/>
    </row>
    <row r="39" spans="1:5" s="14" customFormat="1" x14ac:dyDescent="0.2">
      <c r="A39" s="47"/>
      <c r="B39" s="168"/>
      <c r="C39" s="168"/>
      <c r="D39" s="169"/>
      <c r="E39" s="169"/>
    </row>
    <row r="40" spans="1:5" s="14" customFormat="1" x14ac:dyDescent="0.2">
      <c r="B40" s="27"/>
      <c r="D40" s="73"/>
    </row>
    <row r="41" spans="1:5" s="14" customFormat="1" x14ac:dyDescent="0.2">
      <c r="B41" s="34"/>
      <c r="C41" s="26"/>
      <c r="D41" s="73"/>
    </row>
    <row r="42" spans="1:5" ht="21" x14ac:dyDescent="0.2">
      <c r="A42" s="174" t="s">
        <v>641</v>
      </c>
      <c r="B42" s="174"/>
      <c r="C42" s="42" t="s">
        <v>642</v>
      </c>
      <c r="D42" s="76" t="s">
        <v>6</v>
      </c>
      <c r="E42" s="42" t="s">
        <v>643</v>
      </c>
    </row>
    <row r="43" spans="1:5" x14ac:dyDescent="0.2">
      <c r="A43" s="172" t="str">
        <f>RESUMEN!B5</f>
        <v>Desmonte de canaleta incluido cableado y aparatos eléctricos y de datos.</v>
      </c>
      <c r="B43" s="173"/>
      <c r="C43" s="71">
        <f>RESUMEN!A5</f>
        <v>1.02</v>
      </c>
      <c r="D43" s="77" t="str">
        <f>RESUMEN!C5</f>
        <v>ml</v>
      </c>
      <c r="E43" s="81">
        <f>E52+E58+E63+E68</f>
        <v>0</v>
      </c>
    </row>
    <row r="44" spans="1:5" x14ac:dyDescent="0.2">
      <c r="A44" s="17"/>
      <c r="B44" s="30"/>
      <c r="C44" s="17"/>
      <c r="D44" s="78"/>
      <c r="E44" s="18"/>
    </row>
    <row r="45" spans="1:5" x14ac:dyDescent="0.2">
      <c r="A45" s="17"/>
      <c r="B45" s="24" t="s">
        <v>644</v>
      </c>
      <c r="C45" s="29"/>
      <c r="D45" s="75"/>
      <c r="E45" s="18"/>
    </row>
    <row r="46" spans="1:5" x14ac:dyDescent="0.2">
      <c r="A46" s="42" t="s">
        <v>645</v>
      </c>
      <c r="B46" s="41" t="s">
        <v>6</v>
      </c>
      <c r="C46" s="44" t="s">
        <v>646</v>
      </c>
      <c r="D46" s="76" t="s">
        <v>647</v>
      </c>
      <c r="E46" s="45" t="s">
        <v>648</v>
      </c>
    </row>
    <row r="47" spans="1:5" x14ac:dyDescent="0.2">
      <c r="A47" s="49" t="str">
        <f>'MAT-INSM'!A40</f>
        <v>CARTON CORRUGADO, ROLLO 1,2 M*10ML=48M2</v>
      </c>
      <c r="B47" s="72" t="str">
        <f>'MAT-INSM'!B40</f>
        <v>M2</v>
      </c>
      <c r="C47" s="22">
        <f>'MAT-INSM'!C40</f>
        <v>0</v>
      </c>
      <c r="D47" s="79">
        <v>1</v>
      </c>
      <c r="E47" s="32">
        <f t="shared" ref="E47:E51" si="1">ROUND(C47*D47,0)</f>
        <v>0</v>
      </c>
    </row>
    <row r="48" spans="1:5" x14ac:dyDescent="0.2">
      <c r="A48" s="35"/>
      <c r="B48" s="23"/>
      <c r="C48" s="22">
        <v>0</v>
      </c>
      <c r="D48" s="79"/>
      <c r="E48" s="32">
        <f t="shared" si="1"/>
        <v>0</v>
      </c>
    </row>
    <row r="49" spans="1:5" x14ac:dyDescent="0.2">
      <c r="A49" s="35"/>
      <c r="B49" s="23"/>
      <c r="C49" s="22">
        <v>0</v>
      </c>
      <c r="D49" s="79"/>
      <c r="E49" s="32">
        <f t="shared" si="1"/>
        <v>0</v>
      </c>
    </row>
    <row r="50" spans="1:5" x14ac:dyDescent="0.2">
      <c r="A50" s="35"/>
      <c r="B50" s="23"/>
      <c r="C50" s="22">
        <v>0</v>
      </c>
      <c r="D50" s="79"/>
      <c r="E50" s="32">
        <f t="shared" si="1"/>
        <v>0</v>
      </c>
    </row>
    <row r="51" spans="1:5" x14ac:dyDescent="0.2">
      <c r="A51" s="35"/>
      <c r="B51" s="23"/>
      <c r="C51" s="22">
        <v>0</v>
      </c>
      <c r="D51" s="79"/>
      <c r="E51" s="32">
        <f t="shared" si="1"/>
        <v>0</v>
      </c>
    </row>
    <row r="52" spans="1:5" x14ac:dyDescent="0.2">
      <c r="A52" s="17"/>
      <c r="B52" s="24"/>
      <c r="C52" s="13"/>
      <c r="D52" s="80" t="s">
        <v>649</v>
      </c>
      <c r="E52" s="37">
        <f>SUM(E47:E51)</f>
        <v>0</v>
      </c>
    </row>
    <row r="53" spans="1:5" x14ac:dyDescent="0.2">
      <c r="A53" s="17"/>
      <c r="B53" s="24"/>
      <c r="C53" s="29"/>
      <c r="D53" s="75"/>
      <c r="E53" s="18"/>
    </row>
    <row r="54" spans="1:5" x14ac:dyDescent="0.2">
      <c r="A54" s="42" t="s">
        <v>650</v>
      </c>
      <c r="B54" s="41" t="s">
        <v>6</v>
      </c>
      <c r="C54" s="44" t="s">
        <v>646</v>
      </c>
      <c r="D54" s="76" t="s">
        <v>651</v>
      </c>
      <c r="E54" s="45" t="s">
        <v>646</v>
      </c>
    </row>
    <row r="55" spans="1:5" x14ac:dyDescent="0.2">
      <c r="A55" s="49" t="str">
        <f>'HRR-EQP'!A11</f>
        <v>DESTORNILLADOR DE PALA 1/4" X 6"</v>
      </c>
      <c r="B55" s="72" t="str">
        <f>'HRR-EQP'!B11</f>
        <v>UN</v>
      </c>
      <c r="C55" s="22">
        <f>'HRR-EQP'!C11</f>
        <v>0</v>
      </c>
      <c r="D55" s="79">
        <f>1/30/8/2</f>
        <v>2.0833333333333333E-3</v>
      </c>
      <c r="E55" s="32">
        <f>ROUND(C55*D55,0)</f>
        <v>0</v>
      </c>
    </row>
    <row r="56" spans="1:5" x14ac:dyDescent="0.2">
      <c r="A56" s="49" t="str">
        <f>'HRR-EQP'!A33</f>
        <v>PULIDORA INDUSTRIAL DE 4 ½" MAKITA 10000 RPM</v>
      </c>
      <c r="B56" s="72" t="str">
        <f>'HRR-EQP'!B33</f>
        <v>DIA</v>
      </c>
      <c r="C56" s="22">
        <f>'HRR-EQP'!C33</f>
        <v>0</v>
      </c>
      <c r="D56" s="79">
        <f>1/8/2</f>
        <v>6.25E-2</v>
      </c>
      <c r="E56" s="32">
        <f>ROUND(C56*D56,0)</f>
        <v>0</v>
      </c>
    </row>
    <row r="57" spans="1:5" x14ac:dyDescent="0.2">
      <c r="A57" s="49"/>
      <c r="B57" s="72"/>
      <c r="C57" s="22">
        <v>0</v>
      </c>
      <c r="D57" s="79"/>
      <c r="E57" s="32">
        <f>ROUND(C57*D57,0)</f>
        <v>0</v>
      </c>
    </row>
    <row r="58" spans="1:5" x14ac:dyDescent="0.2">
      <c r="A58" s="17"/>
      <c r="B58" s="24"/>
      <c r="C58" s="13"/>
      <c r="D58" s="80" t="s">
        <v>649</v>
      </c>
      <c r="E58" s="37">
        <f>SUM(E55:E57)</f>
        <v>0</v>
      </c>
    </row>
    <row r="59" spans="1:5" x14ac:dyDescent="0.2">
      <c r="A59" s="17"/>
      <c r="B59" s="24"/>
      <c r="C59" s="13"/>
      <c r="D59" s="75"/>
      <c r="E59" s="16"/>
    </row>
    <row r="60" spans="1:5" x14ac:dyDescent="0.2">
      <c r="A60" s="42" t="s">
        <v>652</v>
      </c>
      <c r="B60" s="46" t="s">
        <v>6</v>
      </c>
      <c r="C60" s="44" t="s">
        <v>646</v>
      </c>
      <c r="D60" s="76" t="s">
        <v>653</v>
      </c>
      <c r="E60" s="45" t="s">
        <v>654</v>
      </c>
    </row>
    <row r="61" spans="1:5" x14ac:dyDescent="0.2">
      <c r="A61" s="49" t="str">
        <f>'MAN-OBR'!A28</f>
        <v>MdeO Desmonte CANALETA, DUCTO Y RED ELECTRICA</v>
      </c>
      <c r="B61" s="72" t="str">
        <f>'MAN-OBR'!B28</f>
        <v>ML</v>
      </c>
      <c r="C61" s="22">
        <f>'MAN-OBR'!C28</f>
        <v>0</v>
      </c>
      <c r="D61" s="79">
        <v>1</v>
      </c>
      <c r="E61" s="32">
        <f>ROUND(C61*D61,0)</f>
        <v>0</v>
      </c>
    </row>
    <row r="62" spans="1:5" x14ac:dyDescent="0.2">
      <c r="A62" s="35"/>
      <c r="B62" s="23"/>
      <c r="C62" s="22">
        <v>0</v>
      </c>
      <c r="D62" s="79"/>
      <c r="E62" s="32">
        <f>ROUND(C62*D62,0)</f>
        <v>0</v>
      </c>
    </row>
    <row r="63" spans="1:5" x14ac:dyDescent="0.2">
      <c r="A63" s="17"/>
      <c r="B63" s="24"/>
      <c r="C63" s="15"/>
      <c r="D63" s="80" t="s">
        <v>649</v>
      </c>
      <c r="E63" s="37">
        <f>SUM(E61:E62)</f>
        <v>0</v>
      </c>
    </row>
    <row r="64" spans="1:5" x14ac:dyDescent="0.2">
      <c r="A64" s="33"/>
      <c r="B64" s="25"/>
      <c r="C64" s="20"/>
    </row>
    <row r="65" spans="1:5" x14ac:dyDescent="0.2">
      <c r="A65" s="42" t="s">
        <v>655</v>
      </c>
      <c r="B65" s="46" t="s">
        <v>6</v>
      </c>
      <c r="C65" s="44" t="s">
        <v>646</v>
      </c>
      <c r="D65" s="76" t="s">
        <v>653</v>
      </c>
      <c r="E65" s="45" t="s">
        <v>654</v>
      </c>
    </row>
    <row r="66" spans="1:5" x14ac:dyDescent="0.2">
      <c r="A66" s="49" t="str">
        <f>OTROS!A7</f>
        <v>RETIRO DE ESCOMBROS</v>
      </c>
      <c r="B66" s="72" t="str">
        <f>OTROS!B7</f>
        <v>M3</v>
      </c>
      <c r="C66" s="22">
        <f>OTROS!C7</f>
        <v>0</v>
      </c>
      <c r="D66" s="79">
        <v>0.1</v>
      </c>
      <c r="E66" s="32">
        <f>ROUND(C66*D66,0)</f>
        <v>0</v>
      </c>
    </row>
    <row r="67" spans="1:5" x14ac:dyDescent="0.2">
      <c r="A67" s="35"/>
      <c r="B67" s="23"/>
      <c r="C67" s="22">
        <v>0</v>
      </c>
      <c r="D67" s="79"/>
      <c r="E67" s="32">
        <f>ROUND(C67*D67,0)</f>
        <v>0</v>
      </c>
    </row>
    <row r="68" spans="1:5" x14ac:dyDescent="0.2">
      <c r="A68" s="17"/>
      <c r="B68" s="24"/>
      <c r="C68" s="15"/>
      <c r="D68" s="80" t="s">
        <v>649</v>
      </c>
      <c r="E68" s="37">
        <f>SUM(E66:E67)</f>
        <v>0</v>
      </c>
    </row>
    <row r="69" spans="1:5" x14ac:dyDescent="0.2">
      <c r="A69" s="17"/>
      <c r="B69" s="24"/>
      <c r="C69" s="15"/>
      <c r="D69" s="80"/>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42" t="s">
        <v>642</v>
      </c>
      <c r="D75" s="76" t="s">
        <v>6</v>
      </c>
      <c r="E75" s="42" t="s">
        <v>643</v>
      </c>
    </row>
    <row r="76" spans="1:5" x14ac:dyDescent="0.2">
      <c r="A76" s="172" t="str">
        <f>RESUMEN!B6</f>
        <v>Suspension de puntos electricos, incluye descableado.</v>
      </c>
      <c r="B76" s="173"/>
      <c r="C76" s="71">
        <f>RESUMEN!A6</f>
        <v>1.03</v>
      </c>
      <c r="D76" s="77" t="str">
        <f>RESUMEN!C6</f>
        <v>un</v>
      </c>
      <c r="E76" s="81">
        <f>E85+E91+E96+E101</f>
        <v>0</v>
      </c>
    </row>
    <row r="77" spans="1:5" x14ac:dyDescent="0.2">
      <c r="A77" s="17"/>
      <c r="B77" s="30"/>
      <c r="C77" s="17"/>
      <c r="D77" s="78"/>
      <c r="E77" s="18"/>
    </row>
    <row r="78" spans="1:5" x14ac:dyDescent="0.2">
      <c r="A78" s="17"/>
      <c r="B78" s="24" t="s">
        <v>644</v>
      </c>
      <c r="C78" s="29"/>
      <c r="D78" s="75"/>
      <c r="E78" s="18"/>
    </row>
    <row r="79" spans="1:5" x14ac:dyDescent="0.2">
      <c r="A79" s="42" t="s">
        <v>645</v>
      </c>
      <c r="B79" s="41" t="s">
        <v>6</v>
      </c>
      <c r="C79" s="44" t="s">
        <v>646</v>
      </c>
      <c r="D79" s="76" t="s">
        <v>647</v>
      </c>
      <c r="E79" s="45" t="s">
        <v>648</v>
      </c>
    </row>
    <row r="80" spans="1:5" x14ac:dyDescent="0.2">
      <c r="A80" s="49" t="str">
        <f>'MAT-INSM'!A157</f>
        <v>TAPA CIEGA BLANCA AVE</v>
      </c>
      <c r="B80" s="72" t="str">
        <f>'MAT-INSM'!B157</f>
        <v>UN</v>
      </c>
      <c r="C80" s="22">
        <f>'MAT-INSM'!C157</f>
        <v>0</v>
      </c>
      <c r="D80" s="79">
        <v>2</v>
      </c>
      <c r="E80" s="32">
        <f t="shared" ref="E80:E84" si="2">ROUND(C80*D80,0)</f>
        <v>0</v>
      </c>
    </row>
    <row r="81" spans="1:5" x14ac:dyDescent="0.2">
      <c r="A81" s="49" t="str">
        <f>'MAT-INSM'!A168</f>
        <v>TORNILLO 1¼" X ½"</v>
      </c>
      <c r="B81" s="72" t="str">
        <f>'MAT-INSM'!B168</f>
        <v>UN</v>
      </c>
      <c r="C81" s="22">
        <f>'MAT-INSM'!C168</f>
        <v>0</v>
      </c>
      <c r="D81" s="79">
        <v>4</v>
      </c>
      <c r="E81" s="32">
        <f t="shared" si="2"/>
        <v>0</v>
      </c>
    </row>
    <row r="82" spans="1:5" x14ac:dyDescent="0.2">
      <c r="A82" s="35"/>
      <c r="B82" s="23"/>
      <c r="C82" s="22">
        <v>0</v>
      </c>
      <c r="D82" s="79"/>
      <c r="E82" s="32">
        <f t="shared" si="2"/>
        <v>0</v>
      </c>
    </row>
    <row r="83" spans="1:5" x14ac:dyDescent="0.2">
      <c r="A83" s="35"/>
      <c r="B83" s="23"/>
      <c r="C83" s="22">
        <v>0</v>
      </c>
      <c r="D83" s="79"/>
      <c r="E83" s="32">
        <f t="shared" si="2"/>
        <v>0</v>
      </c>
    </row>
    <row r="84" spans="1:5" x14ac:dyDescent="0.2">
      <c r="A84" s="35"/>
      <c r="B84" s="23"/>
      <c r="C84" s="22">
        <v>0</v>
      </c>
      <c r="D84" s="79"/>
      <c r="E84" s="32">
        <f t="shared" si="2"/>
        <v>0</v>
      </c>
    </row>
    <row r="85" spans="1:5" x14ac:dyDescent="0.2">
      <c r="A85" s="17"/>
      <c r="B85" s="24"/>
      <c r="C85" s="13"/>
      <c r="D85" s="80" t="s">
        <v>649</v>
      </c>
      <c r="E85" s="37">
        <f>SUM(E80:E84)</f>
        <v>0</v>
      </c>
    </row>
    <row r="86" spans="1:5" x14ac:dyDescent="0.2">
      <c r="A86" s="17"/>
      <c r="B86" s="24"/>
      <c r="C86" s="29"/>
      <c r="D86" s="75"/>
      <c r="E86" s="18"/>
    </row>
    <row r="87" spans="1:5" x14ac:dyDescent="0.2">
      <c r="A87" s="42" t="s">
        <v>650</v>
      </c>
      <c r="B87" s="41" t="s">
        <v>6</v>
      </c>
      <c r="C87" s="44" t="s">
        <v>646</v>
      </c>
      <c r="D87" s="76" t="s">
        <v>651</v>
      </c>
      <c r="E87" s="45" t="s">
        <v>646</v>
      </c>
    </row>
    <row r="88" spans="1:5" x14ac:dyDescent="0.2">
      <c r="A88" s="49" t="str">
        <f>'HRR-EQP'!A11</f>
        <v>DESTORNILLADOR DE PALA 1/4" X 6"</v>
      </c>
      <c r="B88" s="72" t="str">
        <f>'HRR-EQP'!B11</f>
        <v>UN</v>
      </c>
      <c r="C88" s="22">
        <f>'HRR-EQP'!C11</f>
        <v>0</v>
      </c>
      <c r="D88" s="79">
        <f>1/30/8</f>
        <v>4.1666666666666666E-3</v>
      </c>
      <c r="E88" s="32">
        <f>ROUND(C88*D88,0)</f>
        <v>0</v>
      </c>
    </row>
    <row r="89" spans="1:5" x14ac:dyDescent="0.2">
      <c r="A89" s="49" t="str">
        <f>'HRR-EQP'!A24</f>
        <v>LLAVES PARA TUBOS</v>
      </c>
      <c r="B89" s="72" t="str">
        <f>'HRR-EQP'!B24</f>
        <v>UN</v>
      </c>
      <c r="C89" s="22">
        <f>'HRR-EQP'!C24</f>
        <v>0</v>
      </c>
      <c r="D89" s="79">
        <f>1/30/8</f>
        <v>4.1666666666666666E-3</v>
      </c>
      <c r="E89" s="32">
        <f>ROUND(C89*D89,0)</f>
        <v>0</v>
      </c>
    </row>
    <row r="90" spans="1:5" x14ac:dyDescent="0.2">
      <c r="A90" s="49"/>
      <c r="B90" s="72"/>
      <c r="C90" s="22">
        <v>0</v>
      </c>
      <c r="D90" s="79"/>
      <c r="E90" s="32">
        <f>ROUND(C90*D90,0)</f>
        <v>0</v>
      </c>
    </row>
    <row r="91" spans="1:5" x14ac:dyDescent="0.2">
      <c r="A91" s="17"/>
      <c r="B91" s="24"/>
      <c r="C91" s="13"/>
      <c r="D91" s="80" t="s">
        <v>649</v>
      </c>
      <c r="E91" s="37">
        <f>SUM(E88:E90)</f>
        <v>0</v>
      </c>
    </row>
    <row r="92" spans="1:5" x14ac:dyDescent="0.2">
      <c r="A92" s="17"/>
      <c r="B92" s="24"/>
      <c r="C92" s="13"/>
      <c r="D92" s="75"/>
      <c r="E92" s="16"/>
    </row>
    <row r="93" spans="1:5" x14ac:dyDescent="0.2">
      <c r="A93" s="42" t="s">
        <v>652</v>
      </c>
      <c r="B93" s="46" t="s">
        <v>6</v>
      </c>
      <c r="C93" s="44" t="s">
        <v>646</v>
      </c>
      <c r="D93" s="76" t="s">
        <v>653</v>
      </c>
      <c r="E93" s="45" t="s">
        <v>654</v>
      </c>
    </row>
    <row r="94" spans="1:5" x14ac:dyDescent="0.2">
      <c r="A94" s="49" t="str">
        <f>'MAN-OBR'!A28</f>
        <v>MdeO Desmonte CANALETA, DUCTO Y RED ELECTRICA</v>
      </c>
      <c r="B94" s="72" t="str">
        <f>'MAN-OBR'!B28</f>
        <v>ML</v>
      </c>
      <c r="C94" s="22">
        <f>'MAN-OBR'!C28</f>
        <v>0</v>
      </c>
      <c r="D94" s="79">
        <v>1</v>
      </c>
      <c r="E94" s="32">
        <f>ROUND(C94*D94,0)</f>
        <v>0</v>
      </c>
    </row>
    <row r="95" spans="1:5" x14ac:dyDescent="0.2">
      <c r="A95" s="49"/>
      <c r="B95" s="72"/>
      <c r="C95" s="22">
        <v>0</v>
      </c>
      <c r="D95" s="79"/>
      <c r="E95" s="32">
        <f>ROUND(C95*D95,0)</f>
        <v>0</v>
      </c>
    </row>
    <row r="96" spans="1:5" x14ac:dyDescent="0.2">
      <c r="A96" s="17"/>
      <c r="B96" s="24"/>
      <c r="C96" s="15"/>
      <c r="D96" s="80" t="s">
        <v>649</v>
      </c>
      <c r="E96" s="37">
        <f>SUM(E94:E95)</f>
        <v>0</v>
      </c>
    </row>
    <row r="97" spans="1:5" x14ac:dyDescent="0.2">
      <c r="A97" s="33"/>
      <c r="B97" s="25"/>
      <c r="C97" s="20"/>
    </row>
    <row r="98" spans="1:5" x14ac:dyDescent="0.2">
      <c r="A98" s="42" t="s">
        <v>655</v>
      </c>
      <c r="B98" s="46" t="s">
        <v>6</v>
      </c>
      <c r="C98" s="44" t="s">
        <v>646</v>
      </c>
      <c r="D98" s="76" t="s">
        <v>653</v>
      </c>
      <c r="E98" s="45" t="s">
        <v>654</v>
      </c>
    </row>
    <row r="99" spans="1:5" x14ac:dyDescent="0.2">
      <c r="A99" s="49" t="str">
        <f>OTROS!A7</f>
        <v>RETIRO DE ESCOMBROS</v>
      </c>
      <c r="B99" s="72" t="str">
        <f>OTROS!B7</f>
        <v>M3</v>
      </c>
      <c r="C99" s="22">
        <f>OTROS!C7</f>
        <v>0</v>
      </c>
      <c r="D99" s="79">
        <v>0.1</v>
      </c>
      <c r="E99" s="32">
        <f>ROUND(C99*D99,0)</f>
        <v>0</v>
      </c>
    </row>
    <row r="100" spans="1:5" x14ac:dyDescent="0.2">
      <c r="A100" s="35"/>
      <c r="B100" s="23"/>
      <c r="C100" s="22">
        <v>0</v>
      </c>
      <c r="D100" s="79"/>
      <c r="E100" s="32">
        <f>ROUND(C100*D100,0)</f>
        <v>0</v>
      </c>
    </row>
    <row r="101" spans="1:5" x14ac:dyDescent="0.2">
      <c r="A101" s="17"/>
      <c r="B101" s="24"/>
      <c r="C101" s="15"/>
      <c r="D101" s="80" t="s">
        <v>649</v>
      </c>
      <c r="E101" s="37">
        <f>SUM(E99:E100)</f>
        <v>0</v>
      </c>
    </row>
    <row r="102" spans="1:5" x14ac:dyDescent="0.2">
      <c r="A102" s="17"/>
      <c r="B102" s="24"/>
      <c r="C102" s="15"/>
      <c r="D102" s="80"/>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42" t="s">
        <v>642</v>
      </c>
      <c r="D108" s="76" t="s">
        <v>6</v>
      </c>
      <c r="E108" s="42" t="s">
        <v>643</v>
      </c>
    </row>
    <row r="109" spans="1:5" x14ac:dyDescent="0.2">
      <c r="A109" s="172" t="str">
        <f>RESUMEN!B7</f>
        <v>Desmonte o desinstalación de puertas entamboradas en madera, incluido marco.</v>
      </c>
      <c r="B109" s="173"/>
      <c r="C109" s="71">
        <f>RESUMEN!A7</f>
        <v>1.04</v>
      </c>
      <c r="D109" s="77" t="str">
        <f>RESUMEN!C7</f>
        <v>un</v>
      </c>
      <c r="E109" s="81">
        <f>E118+E124+E129+E134</f>
        <v>0</v>
      </c>
    </row>
    <row r="110" spans="1:5" x14ac:dyDescent="0.2">
      <c r="A110" s="17"/>
      <c r="B110" s="30"/>
      <c r="C110" s="17"/>
      <c r="D110" s="78"/>
      <c r="E110" s="18"/>
    </row>
    <row r="111" spans="1:5" x14ac:dyDescent="0.2">
      <c r="A111" s="17"/>
      <c r="B111" s="24" t="s">
        <v>644</v>
      </c>
      <c r="C111" s="29"/>
      <c r="D111" s="75"/>
      <c r="E111" s="18"/>
    </row>
    <row r="112" spans="1:5" x14ac:dyDescent="0.2">
      <c r="A112" s="42" t="s">
        <v>645</v>
      </c>
      <c r="B112" s="41" t="s">
        <v>6</v>
      </c>
      <c r="C112" s="44" t="s">
        <v>646</v>
      </c>
      <c r="D112" s="76" t="s">
        <v>647</v>
      </c>
      <c r="E112" s="45" t="s">
        <v>648</v>
      </c>
    </row>
    <row r="113" spans="1:5" x14ac:dyDescent="0.2">
      <c r="A113" s="49" t="str">
        <f>'MAT-INSM'!A40</f>
        <v>CARTON CORRUGADO, ROLLO 1,2 M*10ML=48M2</v>
      </c>
      <c r="B113" s="72" t="str">
        <f>'MAT-INSM'!B40</f>
        <v>M2</v>
      </c>
      <c r="C113" s="22">
        <f>'MAT-INSM'!C40</f>
        <v>0</v>
      </c>
      <c r="D113" s="79">
        <v>2</v>
      </c>
      <c r="E113" s="32">
        <f t="shared" ref="E113:E117" si="3">ROUND(C113*D113,0)</f>
        <v>0</v>
      </c>
    </row>
    <row r="114" spans="1:5" x14ac:dyDescent="0.2">
      <c r="A114" s="35"/>
      <c r="B114" s="23"/>
      <c r="C114" s="22">
        <v>0</v>
      </c>
      <c r="D114" s="79"/>
      <c r="E114" s="32">
        <f t="shared" si="3"/>
        <v>0</v>
      </c>
    </row>
    <row r="115" spans="1:5" x14ac:dyDescent="0.2">
      <c r="A115" s="35"/>
      <c r="B115" s="23"/>
      <c r="C115" s="22">
        <v>0</v>
      </c>
      <c r="D115" s="79"/>
      <c r="E115" s="32">
        <f t="shared" si="3"/>
        <v>0</v>
      </c>
    </row>
    <row r="116" spans="1:5" x14ac:dyDescent="0.2">
      <c r="A116" s="35"/>
      <c r="B116" s="23"/>
      <c r="C116" s="22">
        <v>0</v>
      </c>
      <c r="D116" s="79"/>
      <c r="E116" s="32">
        <f t="shared" si="3"/>
        <v>0</v>
      </c>
    </row>
    <row r="117" spans="1:5" x14ac:dyDescent="0.2">
      <c r="A117" s="35"/>
      <c r="B117" s="23"/>
      <c r="C117" s="22">
        <v>0</v>
      </c>
      <c r="D117" s="79"/>
      <c r="E117" s="32">
        <f t="shared" si="3"/>
        <v>0</v>
      </c>
    </row>
    <row r="118" spans="1:5" x14ac:dyDescent="0.2">
      <c r="A118" s="17"/>
      <c r="B118" s="24"/>
      <c r="C118" s="13"/>
      <c r="D118" s="80" t="s">
        <v>649</v>
      </c>
      <c r="E118" s="37">
        <f>SUM(E113:E117)</f>
        <v>0</v>
      </c>
    </row>
    <row r="119" spans="1:5" x14ac:dyDescent="0.2">
      <c r="A119" s="17"/>
      <c r="B119" s="24"/>
      <c r="C119" s="29"/>
      <c r="D119" s="75"/>
      <c r="E119" s="18"/>
    </row>
    <row r="120" spans="1:5" x14ac:dyDescent="0.2">
      <c r="A120" s="42" t="s">
        <v>650</v>
      </c>
      <c r="B120" s="41" t="s">
        <v>6</v>
      </c>
      <c r="C120" s="44" t="s">
        <v>646</v>
      </c>
      <c r="D120" s="76" t="s">
        <v>651</v>
      </c>
      <c r="E120" s="45" t="s">
        <v>646</v>
      </c>
    </row>
    <row r="121" spans="1:5" x14ac:dyDescent="0.2">
      <c r="A121" s="49" t="str">
        <f>'HRR-EQP'!A11</f>
        <v>DESTORNILLADOR DE PALA 1/4" X 6"</v>
      </c>
      <c r="B121" s="72" t="str">
        <f>'HRR-EQP'!B11</f>
        <v>UN</v>
      </c>
      <c r="C121" s="22">
        <f>'HRR-EQP'!C11</f>
        <v>0</v>
      </c>
      <c r="D121" s="79">
        <f>1/30/8/2</f>
        <v>2.0833333333333333E-3</v>
      </c>
      <c r="E121" s="32">
        <f>ROUND(C121*D121,0)</f>
        <v>0</v>
      </c>
    </row>
    <row r="122" spans="1:5" x14ac:dyDescent="0.2">
      <c r="A122" s="49" t="str">
        <f>'HRR-EQP'!A24</f>
        <v>LLAVES PARA TUBOS</v>
      </c>
      <c r="B122" s="72" t="str">
        <f>'HRR-EQP'!B24</f>
        <v>UN</v>
      </c>
      <c r="C122" s="22">
        <f>'HRR-EQP'!C24</f>
        <v>0</v>
      </c>
      <c r="D122" s="79">
        <f>1/30/8/2</f>
        <v>2.0833333333333333E-3</v>
      </c>
      <c r="E122" s="32">
        <f>ROUND(C122*D122,0)</f>
        <v>0</v>
      </c>
    </row>
    <row r="123" spans="1:5" x14ac:dyDescent="0.2">
      <c r="A123" s="49"/>
      <c r="B123" s="72"/>
      <c r="C123" s="22">
        <v>0</v>
      </c>
      <c r="D123" s="79"/>
      <c r="E123" s="32">
        <f>ROUND(C123*D123,0)</f>
        <v>0</v>
      </c>
    </row>
    <row r="124" spans="1:5" x14ac:dyDescent="0.2">
      <c r="A124" s="17"/>
      <c r="B124" s="24"/>
      <c r="C124" s="13"/>
      <c r="D124" s="80" t="s">
        <v>649</v>
      </c>
      <c r="E124" s="37">
        <f>SUM(E121:E123)</f>
        <v>0</v>
      </c>
    </row>
    <row r="125" spans="1:5" x14ac:dyDescent="0.2">
      <c r="A125" s="17"/>
      <c r="B125" s="24"/>
      <c r="C125" s="13"/>
      <c r="D125" s="75"/>
      <c r="E125" s="16"/>
    </row>
    <row r="126" spans="1:5" x14ac:dyDescent="0.2">
      <c r="A126" s="42" t="s">
        <v>652</v>
      </c>
      <c r="B126" s="46" t="s">
        <v>6</v>
      </c>
      <c r="C126" s="44" t="s">
        <v>646</v>
      </c>
      <c r="D126" s="76" t="s">
        <v>653</v>
      </c>
      <c r="E126" s="45" t="s">
        <v>654</v>
      </c>
    </row>
    <row r="127" spans="1:5" x14ac:dyDescent="0.2">
      <c r="A127" s="49" t="str">
        <f>'MAN-OBR'!A30</f>
        <v>MdeO Desmonte PUERTA Y MARCO</v>
      </c>
      <c r="B127" s="72" t="str">
        <f>'MAN-OBR'!B30</f>
        <v>UN</v>
      </c>
      <c r="C127" s="22">
        <f>'MAN-OBR'!C30</f>
        <v>0</v>
      </c>
      <c r="D127" s="79">
        <v>1</v>
      </c>
      <c r="E127" s="32">
        <f>ROUND(C127*D127,0)</f>
        <v>0</v>
      </c>
    </row>
    <row r="128" spans="1:5" x14ac:dyDescent="0.2">
      <c r="A128" s="49"/>
      <c r="B128" s="72"/>
      <c r="C128" s="22"/>
      <c r="D128" s="79"/>
      <c r="E128" s="32">
        <f>ROUND(C128*D128,0)</f>
        <v>0</v>
      </c>
    </row>
    <row r="129" spans="1:5" x14ac:dyDescent="0.2">
      <c r="A129" s="17"/>
      <c r="B129" s="24"/>
      <c r="C129" s="15"/>
      <c r="D129" s="80" t="s">
        <v>649</v>
      </c>
      <c r="E129" s="37">
        <f>SUM(E127:E128)</f>
        <v>0</v>
      </c>
    </row>
    <row r="130" spans="1:5" x14ac:dyDescent="0.2">
      <c r="A130" s="33"/>
      <c r="B130" s="25"/>
      <c r="C130" s="20"/>
    </row>
    <row r="131" spans="1:5" x14ac:dyDescent="0.2">
      <c r="A131" s="42" t="s">
        <v>655</v>
      </c>
      <c r="B131" s="46" t="s">
        <v>6</v>
      </c>
      <c r="C131" s="44" t="s">
        <v>646</v>
      </c>
      <c r="D131" s="76" t="s">
        <v>653</v>
      </c>
      <c r="E131" s="45" t="s">
        <v>654</v>
      </c>
    </row>
    <row r="132" spans="1:5" x14ac:dyDescent="0.2">
      <c r="A132" s="35"/>
      <c r="B132" s="23"/>
      <c r="C132" s="22">
        <v>0</v>
      </c>
      <c r="D132" s="79"/>
      <c r="E132" s="32">
        <f>ROUND(C132*D132,0)</f>
        <v>0</v>
      </c>
    </row>
    <row r="133" spans="1:5" x14ac:dyDescent="0.2">
      <c r="A133" s="35"/>
      <c r="B133" s="23"/>
      <c r="C133" s="22">
        <v>0</v>
      </c>
      <c r="D133" s="79"/>
      <c r="E133" s="32">
        <f>ROUND(C133*D133,0)</f>
        <v>0</v>
      </c>
    </row>
    <row r="134" spans="1:5" x14ac:dyDescent="0.2">
      <c r="A134" s="17"/>
      <c r="B134" s="24"/>
      <c r="C134" s="15"/>
      <c r="D134" s="80" t="s">
        <v>649</v>
      </c>
      <c r="E134" s="37">
        <f>SUM(E132:E133)</f>
        <v>0</v>
      </c>
    </row>
    <row r="135" spans="1:5" x14ac:dyDescent="0.2">
      <c r="A135" s="17"/>
      <c r="B135" s="24"/>
      <c r="C135" s="15"/>
      <c r="D135" s="80"/>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42" t="s">
        <v>642</v>
      </c>
      <c r="D141" s="76" t="s">
        <v>6</v>
      </c>
      <c r="E141" s="42" t="s">
        <v>643</v>
      </c>
    </row>
    <row r="142" spans="1:5" x14ac:dyDescent="0.2">
      <c r="A142" s="172" t="str">
        <f>RESUMEN!B8</f>
        <v>Desmonte o desinstalación de puertas o ventanas en perfiles de acero o aluminio, incluidos marcos y vidrios.</v>
      </c>
      <c r="B142" s="173"/>
      <c r="C142" s="71">
        <f>RESUMEN!A8</f>
        <v>1.05</v>
      </c>
      <c r="D142" s="77" t="str">
        <f>RESUMEN!C8</f>
        <v>m2</v>
      </c>
      <c r="E142" s="81">
        <f>E151+E157+E162+E167</f>
        <v>0</v>
      </c>
    </row>
    <row r="143" spans="1:5" x14ac:dyDescent="0.2">
      <c r="A143" s="17"/>
      <c r="B143" s="30"/>
      <c r="C143" s="17"/>
      <c r="D143" s="78"/>
      <c r="E143" s="18"/>
    </row>
    <row r="144" spans="1:5" x14ac:dyDescent="0.2">
      <c r="A144" s="17"/>
      <c r="B144" s="24" t="s">
        <v>644</v>
      </c>
      <c r="C144" s="29"/>
      <c r="D144" s="75"/>
      <c r="E144" s="18"/>
    </row>
    <row r="145" spans="1:5" x14ac:dyDescent="0.2">
      <c r="A145" s="42" t="s">
        <v>645</v>
      </c>
      <c r="B145" s="41" t="s">
        <v>6</v>
      </c>
      <c r="C145" s="44" t="s">
        <v>646</v>
      </c>
      <c r="D145" s="76" t="s">
        <v>647</v>
      </c>
      <c r="E145" s="45" t="s">
        <v>648</v>
      </c>
    </row>
    <row r="146" spans="1:5" x14ac:dyDescent="0.2">
      <c r="A146" s="49" t="str">
        <f>'MAT-INSM'!A40</f>
        <v>CARTON CORRUGADO, ROLLO 1,2 M*10ML=48M2</v>
      </c>
      <c r="B146" s="72" t="str">
        <f>'MAT-INSM'!B40</f>
        <v>M2</v>
      </c>
      <c r="C146" s="22">
        <f>'MAT-INSM'!C40</f>
        <v>0</v>
      </c>
      <c r="D146" s="79">
        <v>2</v>
      </c>
      <c r="E146" s="32">
        <f t="shared" ref="E146:E150" si="4">ROUND(C146*D146,0)</f>
        <v>0</v>
      </c>
    </row>
    <row r="147" spans="1:5" x14ac:dyDescent="0.2">
      <c r="A147" s="35"/>
      <c r="B147" s="23"/>
      <c r="C147" s="22">
        <v>0</v>
      </c>
      <c r="D147" s="79"/>
      <c r="E147" s="32">
        <f t="shared" si="4"/>
        <v>0</v>
      </c>
    </row>
    <row r="148" spans="1:5" x14ac:dyDescent="0.2">
      <c r="A148" s="35"/>
      <c r="B148" s="23"/>
      <c r="C148" s="22">
        <v>0</v>
      </c>
      <c r="D148" s="79"/>
      <c r="E148" s="32">
        <f t="shared" si="4"/>
        <v>0</v>
      </c>
    </row>
    <row r="149" spans="1:5" x14ac:dyDescent="0.2">
      <c r="A149" s="35"/>
      <c r="B149" s="23"/>
      <c r="C149" s="22">
        <v>0</v>
      </c>
      <c r="D149" s="79"/>
      <c r="E149" s="32">
        <f t="shared" si="4"/>
        <v>0</v>
      </c>
    </row>
    <row r="150" spans="1:5" x14ac:dyDescent="0.2">
      <c r="A150" s="35"/>
      <c r="B150" s="23"/>
      <c r="C150" s="22">
        <v>0</v>
      </c>
      <c r="D150" s="79"/>
      <c r="E150" s="32">
        <f t="shared" si="4"/>
        <v>0</v>
      </c>
    </row>
    <row r="151" spans="1:5" x14ac:dyDescent="0.2">
      <c r="A151" s="17"/>
      <c r="B151" s="24"/>
      <c r="C151" s="13"/>
      <c r="D151" s="80" t="s">
        <v>649</v>
      </c>
      <c r="E151" s="37">
        <f>SUM(E146:E150)</f>
        <v>0</v>
      </c>
    </row>
    <row r="152" spans="1:5" x14ac:dyDescent="0.2">
      <c r="A152" s="17"/>
      <c r="B152" s="24"/>
      <c r="C152" s="29"/>
      <c r="D152" s="75"/>
      <c r="E152" s="18"/>
    </row>
    <row r="153" spans="1:5" x14ac:dyDescent="0.2">
      <c r="A153" s="42" t="s">
        <v>650</v>
      </c>
      <c r="B153" s="41" t="s">
        <v>6</v>
      </c>
      <c r="C153" s="44" t="s">
        <v>646</v>
      </c>
      <c r="D153" s="76" t="s">
        <v>651</v>
      </c>
      <c r="E153" s="45" t="s">
        <v>646</v>
      </c>
    </row>
    <row r="154" spans="1:5" x14ac:dyDescent="0.2">
      <c r="A154" s="49" t="str">
        <f>'HRR-EQP'!A11</f>
        <v>DESTORNILLADOR DE PALA 1/4" X 6"</v>
      </c>
      <c r="B154" s="72" t="str">
        <f>'HRR-EQP'!B11</f>
        <v>UN</v>
      </c>
      <c r="C154" s="22">
        <f>'HRR-EQP'!C11</f>
        <v>0</v>
      </c>
      <c r="D154" s="79">
        <f>1/30/8</f>
        <v>4.1666666666666666E-3</v>
      </c>
      <c r="E154" s="32">
        <f>ROUND(C154*D154,0)</f>
        <v>0</v>
      </c>
    </row>
    <row r="155" spans="1:5" x14ac:dyDescent="0.2">
      <c r="A155" s="49" t="str">
        <f>'HRR-EQP'!A24</f>
        <v>LLAVES PARA TUBOS</v>
      </c>
      <c r="B155" s="72" t="str">
        <f>'HRR-EQP'!B24</f>
        <v>UN</v>
      </c>
      <c r="C155" s="22">
        <f>'HRR-EQP'!C24</f>
        <v>0</v>
      </c>
      <c r="D155" s="79">
        <f>1/30/8</f>
        <v>4.1666666666666666E-3</v>
      </c>
      <c r="E155" s="32">
        <f>ROUND(C155*D155,0)</f>
        <v>0</v>
      </c>
    </row>
    <row r="156" spans="1:5" x14ac:dyDescent="0.2">
      <c r="A156" s="49"/>
      <c r="B156" s="72"/>
      <c r="C156" s="22">
        <v>0</v>
      </c>
      <c r="D156" s="79"/>
      <c r="E156" s="32">
        <f>ROUND(C156*D156,0)</f>
        <v>0</v>
      </c>
    </row>
    <row r="157" spans="1:5" x14ac:dyDescent="0.2">
      <c r="A157" s="17"/>
      <c r="B157" s="24"/>
      <c r="C157" s="13"/>
      <c r="D157" s="80" t="s">
        <v>649</v>
      </c>
      <c r="E157" s="37">
        <f>SUM(E154:E156)</f>
        <v>0</v>
      </c>
    </row>
    <row r="158" spans="1:5" x14ac:dyDescent="0.2">
      <c r="A158" s="17"/>
      <c r="B158" s="24"/>
      <c r="C158" s="13"/>
      <c r="D158" s="75"/>
      <c r="E158" s="16"/>
    </row>
    <row r="159" spans="1:5" x14ac:dyDescent="0.2">
      <c r="A159" s="42" t="s">
        <v>652</v>
      </c>
      <c r="B159" s="46" t="s">
        <v>6</v>
      </c>
      <c r="C159" s="44" t="s">
        <v>646</v>
      </c>
      <c r="D159" s="76" t="s">
        <v>653</v>
      </c>
      <c r="E159" s="45" t="s">
        <v>654</v>
      </c>
    </row>
    <row r="160" spans="1:5" x14ac:dyDescent="0.2">
      <c r="A160" s="49" t="str">
        <f>'MAN-OBR'!A31</f>
        <v>MdeO Desmonte PUERTAS O VENTANAS METAL</v>
      </c>
      <c r="B160" s="72" t="str">
        <f>'MAN-OBR'!B31</f>
        <v>M2</v>
      </c>
      <c r="C160" s="22">
        <f>'MAN-OBR'!C31</f>
        <v>0</v>
      </c>
      <c r="D160" s="79">
        <v>1</v>
      </c>
      <c r="E160" s="32">
        <f>ROUND(C160*D160,0)</f>
        <v>0</v>
      </c>
    </row>
    <row r="161" spans="1:5" x14ac:dyDescent="0.2">
      <c r="A161" s="49"/>
      <c r="B161" s="72"/>
      <c r="C161" s="22"/>
      <c r="D161" s="79"/>
      <c r="E161" s="32">
        <f>ROUND(C161*D161,0)</f>
        <v>0</v>
      </c>
    </row>
    <row r="162" spans="1:5" x14ac:dyDescent="0.2">
      <c r="A162" s="17"/>
      <c r="B162" s="24"/>
      <c r="C162" s="15"/>
      <c r="D162" s="80" t="s">
        <v>649</v>
      </c>
      <c r="E162" s="37">
        <f>SUM(E160:E161)</f>
        <v>0</v>
      </c>
    </row>
    <row r="163" spans="1:5" x14ac:dyDescent="0.2">
      <c r="A163" s="33"/>
      <c r="B163" s="25"/>
      <c r="C163" s="20"/>
    </row>
    <row r="164" spans="1:5" x14ac:dyDescent="0.2">
      <c r="A164" s="42" t="s">
        <v>655</v>
      </c>
      <c r="B164" s="46" t="s">
        <v>6</v>
      </c>
      <c r="C164" s="44" t="s">
        <v>646</v>
      </c>
      <c r="D164" s="76" t="s">
        <v>653</v>
      </c>
      <c r="E164" s="45" t="s">
        <v>654</v>
      </c>
    </row>
    <row r="165" spans="1:5" x14ac:dyDescent="0.2">
      <c r="A165" s="35"/>
      <c r="B165" s="23"/>
      <c r="C165" s="22">
        <v>0</v>
      </c>
      <c r="D165" s="79"/>
      <c r="E165" s="32">
        <f>ROUND(C165*D165,0)</f>
        <v>0</v>
      </c>
    </row>
    <row r="166" spans="1:5" x14ac:dyDescent="0.2">
      <c r="A166" s="35"/>
      <c r="B166" s="23"/>
      <c r="C166" s="22">
        <v>0</v>
      </c>
      <c r="D166" s="79"/>
      <c r="E166" s="32">
        <f>ROUND(C166*D166,0)</f>
        <v>0</v>
      </c>
    </row>
    <row r="167" spans="1:5" x14ac:dyDescent="0.2">
      <c r="A167" s="17"/>
      <c r="B167" s="24"/>
      <c r="C167" s="15"/>
      <c r="D167" s="80" t="s">
        <v>649</v>
      </c>
      <c r="E167" s="37">
        <f>SUM(E165:E166)</f>
        <v>0</v>
      </c>
    </row>
    <row r="168" spans="1:5" x14ac:dyDescent="0.2">
      <c r="A168" s="17"/>
      <c r="B168" s="24"/>
      <c r="C168" s="15"/>
      <c r="D168" s="80"/>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42" t="s">
        <v>642</v>
      </c>
      <c r="D174" s="76" t="s">
        <v>6</v>
      </c>
      <c r="E174" s="42" t="s">
        <v>643</v>
      </c>
    </row>
    <row r="175" spans="1:5" x14ac:dyDescent="0.2">
      <c r="A175" s="172" t="str">
        <f>RESUMEN!B9</f>
        <v>Desmonte o desinstalación de divisiones de oficinas, metálicas o madera.</v>
      </c>
      <c r="B175" s="173"/>
      <c r="C175" s="71">
        <f>RESUMEN!A9</f>
        <v>1.06</v>
      </c>
      <c r="D175" s="77" t="str">
        <f>RESUMEN!C9</f>
        <v>m2</v>
      </c>
      <c r="E175" s="81">
        <f>E184+E190+E195+E200</f>
        <v>0</v>
      </c>
    </row>
    <row r="176" spans="1:5" x14ac:dyDescent="0.2">
      <c r="A176" s="17"/>
      <c r="B176" s="30"/>
      <c r="C176" s="17"/>
      <c r="D176" s="78"/>
      <c r="E176" s="18"/>
    </row>
    <row r="177" spans="1:5" x14ac:dyDescent="0.2">
      <c r="A177" s="17"/>
      <c r="B177" s="24" t="s">
        <v>644</v>
      </c>
      <c r="C177" s="29"/>
      <c r="D177" s="75"/>
      <c r="E177" s="18"/>
    </row>
    <row r="178" spans="1:5" x14ac:dyDescent="0.2">
      <c r="A178" s="42" t="s">
        <v>645</v>
      </c>
      <c r="B178" s="41" t="s">
        <v>6</v>
      </c>
      <c r="C178" s="44" t="s">
        <v>646</v>
      </c>
      <c r="D178" s="76" t="s">
        <v>647</v>
      </c>
      <c r="E178" s="45" t="s">
        <v>648</v>
      </c>
    </row>
    <row r="179" spans="1:5" x14ac:dyDescent="0.2">
      <c r="A179" s="49" t="str">
        <f>'MAT-INSM'!A40</f>
        <v>CARTON CORRUGADO, ROLLO 1,2 M*10ML=48M2</v>
      </c>
      <c r="B179" s="72" t="str">
        <f>'MAT-INSM'!B40</f>
        <v>M2</v>
      </c>
      <c r="C179" s="22">
        <f>'MAT-INSM'!C40</f>
        <v>0</v>
      </c>
      <c r="D179" s="79">
        <v>2</v>
      </c>
      <c r="E179" s="32">
        <f t="shared" ref="E179:E183" si="5">ROUND(C179*D179,0)</f>
        <v>0</v>
      </c>
    </row>
    <row r="180" spans="1:5" x14ac:dyDescent="0.2">
      <c r="A180" s="35"/>
      <c r="B180" s="23"/>
      <c r="C180" s="22">
        <v>0</v>
      </c>
      <c r="D180" s="79"/>
      <c r="E180" s="32">
        <f t="shared" si="5"/>
        <v>0</v>
      </c>
    </row>
    <row r="181" spans="1:5" x14ac:dyDescent="0.2">
      <c r="A181" s="35"/>
      <c r="B181" s="23"/>
      <c r="C181" s="22">
        <v>0</v>
      </c>
      <c r="D181" s="79"/>
      <c r="E181" s="32">
        <f t="shared" si="5"/>
        <v>0</v>
      </c>
    </row>
    <row r="182" spans="1:5" x14ac:dyDescent="0.2">
      <c r="A182" s="35"/>
      <c r="B182" s="23"/>
      <c r="C182" s="22">
        <v>0</v>
      </c>
      <c r="D182" s="79"/>
      <c r="E182" s="32">
        <f t="shared" si="5"/>
        <v>0</v>
      </c>
    </row>
    <row r="183" spans="1:5" x14ac:dyDescent="0.2">
      <c r="A183" s="35"/>
      <c r="B183" s="23"/>
      <c r="C183" s="22">
        <v>0</v>
      </c>
      <c r="D183" s="79"/>
      <c r="E183" s="32">
        <f t="shared" si="5"/>
        <v>0</v>
      </c>
    </row>
    <row r="184" spans="1:5" x14ac:dyDescent="0.2">
      <c r="A184" s="17"/>
      <c r="B184" s="24"/>
      <c r="C184" s="13"/>
      <c r="D184" s="80" t="s">
        <v>649</v>
      </c>
      <c r="E184" s="37">
        <f>SUM(E179:E183)</f>
        <v>0</v>
      </c>
    </row>
    <row r="185" spans="1:5" x14ac:dyDescent="0.2">
      <c r="A185" s="17"/>
      <c r="B185" s="24"/>
      <c r="C185" s="29"/>
      <c r="D185" s="75"/>
      <c r="E185" s="18"/>
    </row>
    <row r="186" spans="1:5" x14ac:dyDescent="0.2">
      <c r="A186" s="42" t="s">
        <v>650</v>
      </c>
      <c r="B186" s="41" t="s">
        <v>6</v>
      </c>
      <c r="C186" s="44" t="s">
        <v>646</v>
      </c>
      <c r="D186" s="76" t="s">
        <v>651</v>
      </c>
      <c r="E186" s="45" t="s">
        <v>646</v>
      </c>
    </row>
    <row r="187" spans="1:5" x14ac:dyDescent="0.2">
      <c r="A187" s="49" t="str">
        <f>'HRR-EQP'!A33</f>
        <v>PULIDORA INDUSTRIAL DE 4 ½" MAKITA 10000 RPM</v>
      </c>
      <c r="B187" s="72" t="str">
        <f>'HRR-EQP'!B33</f>
        <v>DIA</v>
      </c>
      <c r="C187" s="22">
        <f>'HRR-EQP'!C33</f>
        <v>0</v>
      </c>
      <c r="D187" s="79">
        <f>1/8/2</f>
        <v>6.25E-2</v>
      </c>
      <c r="E187" s="32">
        <f>ROUND(C187*D187,0)</f>
        <v>0</v>
      </c>
    </row>
    <row r="188" spans="1:5" x14ac:dyDescent="0.2">
      <c r="A188" s="49" t="str">
        <f>'HRR-EQP'!A41</f>
        <v>TALADRO PERCUTOR DE 3/8" 450 BLACK&amp;DECKEr</v>
      </c>
      <c r="B188" s="72" t="str">
        <f>'HRR-EQP'!B41</f>
        <v>DIA</v>
      </c>
      <c r="C188" s="22">
        <f>'HRR-EQP'!C41</f>
        <v>0</v>
      </c>
      <c r="D188" s="79">
        <f>1/8/2</f>
        <v>6.25E-2</v>
      </c>
      <c r="E188" s="32">
        <f>ROUND(C188*D188,0)</f>
        <v>0</v>
      </c>
    </row>
    <row r="189" spans="1:5" x14ac:dyDescent="0.2">
      <c r="A189" s="36"/>
      <c r="B189" s="23"/>
      <c r="C189" s="22">
        <v>0</v>
      </c>
      <c r="D189" s="79"/>
      <c r="E189" s="32">
        <f>ROUND(C189*D189,0)</f>
        <v>0</v>
      </c>
    </row>
    <row r="190" spans="1:5" x14ac:dyDescent="0.2">
      <c r="A190" s="17"/>
      <c r="B190" s="24"/>
      <c r="C190" s="13"/>
      <c r="D190" s="80" t="s">
        <v>649</v>
      </c>
      <c r="E190" s="37">
        <f>SUM(E187:E189)</f>
        <v>0</v>
      </c>
    </row>
    <row r="191" spans="1:5" x14ac:dyDescent="0.2">
      <c r="A191" s="17"/>
      <c r="B191" s="24"/>
      <c r="C191" s="13"/>
      <c r="D191" s="75"/>
      <c r="E191" s="16"/>
    </row>
    <row r="192" spans="1:5" x14ac:dyDescent="0.2">
      <c r="A192" s="42" t="s">
        <v>652</v>
      </c>
      <c r="B192" s="46" t="s">
        <v>6</v>
      </c>
      <c r="C192" s="44" t="s">
        <v>646</v>
      </c>
      <c r="D192" s="76" t="s">
        <v>653</v>
      </c>
      <c r="E192" s="45" t="s">
        <v>654</v>
      </c>
    </row>
    <row r="193" spans="1:5" x14ac:dyDescent="0.2">
      <c r="A193" s="49" t="str">
        <f>'MAN-OBR'!A31</f>
        <v>MdeO Desmonte PUERTAS O VENTANAS METAL</v>
      </c>
      <c r="B193" s="72" t="str">
        <f>'MAN-OBR'!B31</f>
        <v>M2</v>
      </c>
      <c r="C193" s="22">
        <f>'MAN-OBR'!C31</f>
        <v>0</v>
      </c>
      <c r="D193" s="79">
        <v>1</v>
      </c>
      <c r="E193" s="32">
        <f>ROUND(C193*D193,0)</f>
        <v>0</v>
      </c>
    </row>
    <row r="194" spans="1:5" x14ac:dyDescent="0.2">
      <c r="A194" s="49"/>
      <c r="B194" s="72"/>
      <c r="C194" s="22"/>
      <c r="D194" s="79"/>
      <c r="E194" s="32">
        <f>ROUND(C194*D194,0)</f>
        <v>0</v>
      </c>
    </row>
    <row r="195" spans="1:5" x14ac:dyDescent="0.2">
      <c r="A195" s="17"/>
      <c r="B195" s="24"/>
      <c r="C195" s="15"/>
      <c r="D195" s="80" t="s">
        <v>649</v>
      </c>
      <c r="E195" s="37">
        <f>SUM(E193:E194)</f>
        <v>0</v>
      </c>
    </row>
    <row r="196" spans="1:5" x14ac:dyDescent="0.2">
      <c r="A196" s="33"/>
      <c r="B196" s="25"/>
      <c r="C196" s="20"/>
    </row>
    <row r="197" spans="1:5" x14ac:dyDescent="0.2">
      <c r="A197" s="42" t="s">
        <v>655</v>
      </c>
      <c r="B197" s="46" t="s">
        <v>6</v>
      </c>
      <c r="C197" s="44" t="s">
        <v>646</v>
      </c>
      <c r="D197" s="76" t="s">
        <v>653</v>
      </c>
      <c r="E197" s="45" t="s">
        <v>654</v>
      </c>
    </row>
    <row r="198" spans="1:5" x14ac:dyDescent="0.2">
      <c r="A198" s="49" t="str">
        <f>OTROS!A7</f>
        <v>RETIRO DE ESCOMBROS</v>
      </c>
      <c r="B198" s="72" t="str">
        <f>OTROS!B7</f>
        <v>M3</v>
      </c>
      <c r="C198" s="22">
        <f>OTROS!C7</f>
        <v>0</v>
      </c>
      <c r="D198" s="79">
        <v>0.1</v>
      </c>
      <c r="E198" s="32">
        <f>ROUND(C198*D198,0)</f>
        <v>0</v>
      </c>
    </row>
    <row r="199" spans="1:5" x14ac:dyDescent="0.2">
      <c r="A199" s="35"/>
      <c r="B199" s="23"/>
      <c r="C199" s="22">
        <v>0</v>
      </c>
      <c r="D199" s="79"/>
      <c r="E199" s="32">
        <f>ROUND(C199*D199,0)</f>
        <v>0</v>
      </c>
    </row>
    <row r="200" spans="1:5" x14ac:dyDescent="0.2">
      <c r="A200" s="17"/>
      <c r="B200" s="24"/>
      <c r="C200" s="15"/>
      <c r="D200" s="80" t="s">
        <v>649</v>
      </c>
      <c r="E200" s="37">
        <f>SUM(E198:E199)</f>
        <v>0</v>
      </c>
    </row>
    <row r="201" spans="1:5" x14ac:dyDescent="0.2">
      <c r="A201" s="17"/>
      <c r="B201" s="24"/>
      <c r="C201" s="15"/>
      <c r="D201" s="80"/>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42" t="s">
        <v>642</v>
      </c>
      <c r="D207" s="76" t="s">
        <v>6</v>
      </c>
      <c r="E207" s="42" t="s">
        <v>643</v>
      </c>
    </row>
    <row r="208" spans="1:5" x14ac:dyDescent="0.2">
      <c r="A208" s="172" t="str">
        <f>RESUMEN!B10</f>
        <v>Desmonte de mueble inferior o superior y superficies de cocina.</v>
      </c>
      <c r="B208" s="173"/>
      <c r="C208" s="71">
        <f>RESUMEN!A10</f>
        <v>1.07</v>
      </c>
      <c r="D208" s="77" t="str">
        <f>RESUMEN!C10</f>
        <v>un</v>
      </c>
      <c r="E208" s="81">
        <f>E217+E223+E228+E233</f>
        <v>0</v>
      </c>
    </row>
    <row r="209" spans="1:5" x14ac:dyDescent="0.2">
      <c r="A209" s="17"/>
      <c r="B209" s="30"/>
      <c r="C209" s="17"/>
      <c r="D209" s="78"/>
      <c r="E209" s="18"/>
    </row>
    <row r="210" spans="1:5" x14ac:dyDescent="0.2">
      <c r="A210" s="17"/>
      <c r="B210" s="24" t="s">
        <v>644</v>
      </c>
      <c r="C210" s="29"/>
      <c r="D210" s="75"/>
      <c r="E210" s="18"/>
    </row>
    <row r="211" spans="1:5" x14ac:dyDescent="0.2">
      <c r="A211" s="42" t="s">
        <v>645</v>
      </c>
      <c r="B211" s="41" t="s">
        <v>6</v>
      </c>
      <c r="C211" s="44" t="s">
        <v>646</v>
      </c>
      <c r="D211" s="76" t="s">
        <v>647</v>
      </c>
      <c r="E211" s="45" t="s">
        <v>648</v>
      </c>
    </row>
    <row r="212" spans="1:5" x14ac:dyDescent="0.2">
      <c r="A212" s="49" t="str">
        <f>'MAT-INSM'!A40</f>
        <v>CARTON CORRUGADO, ROLLO 1,2 M*10ML=48M2</v>
      </c>
      <c r="B212" s="72" t="str">
        <f>'MAT-INSM'!B40</f>
        <v>M2</v>
      </c>
      <c r="C212" s="22">
        <f>'MAT-INSM'!C40</f>
        <v>0</v>
      </c>
      <c r="D212" s="79">
        <v>2</v>
      </c>
      <c r="E212" s="32">
        <f t="shared" ref="E212:E216" si="6">ROUND(C212*D212,0)</f>
        <v>0</v>
      </c>
    </row>
    <row r="213" spans="1:5" x14ac:dyDescent="0.2">
      <c r="A213" s="35"/>
      <c r="B213" s="23"/>
      <c r="C213" s="22">
        <v>0</v>
      </c>
      <c r="D213" s="79"/>
      <c r="E213" s="32">
        <f t="shared" si="6"/>
        <v>0</v>
      </c>
    </row>
    <row r="214" spans="1:5" x14ac:dyDescent="0.2">
      <c r="A214" s="35"/>
      <c r="B214" s="23"/>
      <c r="C214" s="22">
        <v>0</v>
      </c>
      <c r="D214" s="79"/>
      <c r="E214" s="32">
        <f t="shared" si="6"/>
        <v>0</v>
      </c>
    </row>
    <row r="215" spans="1:5" x14ac:dyDescent="0.2">
      <c r="A215" s="35"/>
      <c r="B215" s="23"/>
      <c r="C215" s="22">
        <v>0</v>
      </c>
      <c r="D215" s="79"/>
      <c r="E215" s="32">
        <f t="shared" si="6"/>
        <v>0</v>
      </c>
    </row>
    <row r="216" spans="1:5" x14ac:dyDescent="0.2">
      <c r="A216" s="35"/>
      <c r="B216" s="23"/>
      <c r="C216" s="22">
        <v>0</v>
      </c>
      <c r="D216" s="79"/>
      <c r="E216" s="32">
        <f t="shared" si="6"/>
        <v>0</v>
      </c>
    </row>
    <row r="217" spans="1:5" x14ac:dyDescent="0.2">
      <c r="A217" s="17"/>
      <c r="B217" s="24"/>
      <c r="C217" s="13"/>
      <c r="D217" s="80" t="s">
        <v>649</v>
      </c>
      <c r="E217" s="37">
        <f>SUM(E212:E216)</f>
        <v>0</v>
      </c>
    </row>
    <row r="218" spans="1:5" x14ac:dyDescent="0.2">
      <c r="A218" s="17"/>
      <c r="B218" s="24"/>
      <c r="C218" s="29"/>
      <c r="D218" s="75"/>
      <c r="E218" s="18"/>
    </row>
    <row r="219" spans="1:5" x14ac:dyDescent="0.2">
      <c r="A219" s="42" t="s">
        <v>650</v>
      </c>
      <c r="B219" s="41" t="s">
        <v>6</v>
      </c>
      <c r="C219" s="44" t="s">
        <v>646</v>
      </c>
      <c r="D219" s="76" t="s">
        <v>651</v>
      </c>
      <c r="E219" s="45" t="s">
        <v>646</v>
      </c>
    </row>
    <row r="220" spans="1:5" x14ac:dyDescent="0.2">
      <c r="A220" s="49" t="str">
        <f>'HRR-EQP'!A33</f>
        <v>PULIDORA INDUSTRIAL DE 4 ½" MAKITA 10000 RPM</v>
      </c>
      <c r="B220" s="72" t="str">
        <f>'HRR-EQP'!B33</f>
        <v>DIA</v>
      </c>
      <c r="C220" s="22">
        <f>'HRR-EQP'!C33</f>
        <v>0</v>
      </c>
      <c r="D220" s="79">
        <f>1/30/8</f>
        <v>4.1666666666666666E-3</v>
      </c>
      <c r="E220" s="32">
        <f>ROUND(C220*D220,0)</f>
        <v>0</v>
      </c>
    </row>
    <row r="221" spans="1:5" x14ac:dyDescent="0.2">
      <c r="A221" s="49" t="str">
        <f>'HRR-EQP'!A41</f>
        <v>TALADRO PERCUTOR DE 3/8" 450 BLACK&amp;DECKEr</v>
      </c>
      <c r="B221" s="72" t="str">
        <f>'HRR-EQP'!B41</f>
        <v>DIA</v>
      </c>
      <c r="C221" s="22">
        <f>'HRR-EQP'!C41</f>
        <v>0</v>
      </c>
      <c r="D221" s="79">
        <f>1/30/8</f>
        <v>4.1666666666666666E-3</v>
      </c>
      <c r="E221" s="32">
        <f>ROUND(C221*D221,0)</f>
        <v>0</v>
      </c>
    </row>
    <row r="222" spans="1:5" x14ac:dyDescent="0.2">
      <c r="A222" s="36"/>
      <c r="B222" s="23"/>
      <c r="C222" s="22">
        <v>0</v>
      </c>
      <c r="D222" s="79"/>
      <c r="E222" s="32">
        <f>ROUND(C222*D222,0)</f>
        <v>0</v>
      </c>
    </row>
    <row r="223" spans="1:5" x14ac:dyDescent="0.2">
      <c r="A223" s="17"/>
      <c r="B223" s="24"/>
      <c r="C223" s="13"/>
      <c r="D223" s="80" t="s">
        <v>649</v>
      </c>
      <c r="E223" s="37">
        <f>SUM(E220:E222)</f>
        <v>0</v>
      </c>
    </row>
    <row r="224" spans="1:5" x14ac:dyDescent="0.2">
      <c r="A224" s="17"/>
      <c r="B224" s="24"/>
      <c r="C224" s="13"/>
      <c r="D224" s="75"/>
      <c r="E224" s="16"/>
    </row>
    <row r="225" spans="1:5" x14ac:dyDescent="0.2">
      <c r="A225" s="42" t="s">
        <v>652</v>
      </c>
      <c r="B225" s="46" t="s">
        <v>6</v>
      </c>
      <c r="C225" s="44" t="s">
        <v>646</v>
      </c>
      <c r="D225" s="76" t="s">
        <v>653</v>
      </c>
      <c r="E225" s="45" t="s">
        <v>654</v>
      </c>
    </row>
    <row r="226" spans="1:5" x14ac:dyDescent="0.2">
      <c r="A226" s="49" t="str">
        <f>'MAN-OBR'!A4</f>
        <v>HORA/Cuad. CARPINT/Of+Ayu +PREST.86.03%</v>
      </c>
      <c r="B226" s="72" t="str">
        <f>'MAN-OBR'!B4</f>
        <v>HORA</v>
      </c>
      <c r="C226" s="22">
        <f>'MAN-OBR'!C4</f>
        <v>0</v>
      </c>
      <c r="D226" s="79">
        <v>1.5</v>
      </c>
      <c r="E226" s="32">
        <f>ROUND(C226*D226,0)</f>
        <v>0</v>
      </c>
    </row>
    <row r="227" spans="1:5" x14ac:dyDescent="0.2">
      <c r="A227" s="35"/>
      <c r="B227" s="23"/>
      <c r="C227" s="22">
        <v>0</v>
      </c>
      <c r="D227" s="79"/>
      <c r="E227" s="32">
        <f>ROUND(C227*D227,0)</f>
        <v>0</v>
      </c>
    </row>
    <row r="228" spans="1:5" x14ac:dyDescent="0.2">
      <c r="A228" s="17"/>
      <c r="B228" s="24"/>
      <c r="C228" s="15"/>
      <c r="D228" s="80" t="s">
        <v>649</v>
      </c>
      <c r="E228" s="37">
        <f>SUM(E226:E227)</f>
        <v>0</v>
      </c>
    </row>
    <row r="229" spans="1:5" x14ac:dyDescent="0.2">
      <c r="A229" s="33"/>
      <c r="B229" s="25"/>
      <c r="C229" s="20"/>
    </row>
    <row r="230" spans="1:5" x14ac:dyDescent="0.2">
      <c r="A230" s="42" t="s">
        <v>655</v>
      </c>
      <c r="B230" s="46" t="s">
        <v>6</v>
      </c>
      <c r="C230" s="44" t="s">
        <v>646</v>
      </c>
      <c r="D230" s="76" t="s">
        <v>653</v>
      </c>
      <c r="E230" s="45" t="s">
        <v>654</v>
      </c>
    </row>
    <row r="231" spans="1:5" x14ac:dyDescent="0.2">
      <c r="A231" s="35" t="str">
        <f>'MAN-OBR'!A29</f>
        <v>MdeO Desmonte MOBILIARIO</v>
      </c>
      <c r="B231" s="23" t="str">
        <f>'MAN-OBR'!B29</f>
        <v>M2</v>
      </c>
      <c r="C231" s="22">
        <f>'MAN-OBR'!C29</f>
        <v>0</v>
      </c>
      <c r="D231" s="79">
        <v>1</v>
      </c>
      <c r="E231" s="32">
        <f>ROUND(C231*D231,0)</f>
        <v>0</v>
      </c>
    </row>
    <row r="232" spans="1:5" x14ac:dyDescent="0.2">
      <c r="A232" s="35"/>
      <c r="B232" s="23"/>
      <c r="C232" s="22">
        <v>0</v>
      </c>
      <c r="D232" s="79"/>
      <c r="E232" s="32">
        <f>ROUND(C232*D232,0)</f>
        <v>0</v>
      </c>
    </row>
    <row r="233" spans="1:5" x14ac:dyDescent="0.2">
      <c r="A233" s="17"/>
      <c r="B233" s="24"/>
      <c r="C233" s="15"/>
      <c r="D233" s="80" t="s">
        <v>649</v>
      </c>
      <c r="E233" s="37">
        <f>SUM(E231:E232)</f>
        <v>0</v>
      </c>
    </row>
    <row r="234" spans="1:5" x14ac:dyDescent="0.2">
      <c r="A234" s="17"/>
      <c r="B234" s="24"/>
      <c r="C234" s="15"/>
      <c r="D234" s="80"/>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42" t="s">
        <v>642</v>
      </c>
      <c r="D240" s="76" t="s">
        <v>6</v>
      </c>
      <c r="E240" s="42" t="s">
        <v>643</v>
      </c>
    </row>
    <row r="241" spans="1:5" x14ac:dyDescent="0.2">
      <c r="A241" s="172" t="str">
        <f>RESUMEN!B11</f>
        <v>Desmonte de aparatos sanitarios, lavamanos y/o orinales,  incluye trasiego interno.</v>
      </c>
      <c r="B241" s="173"/>
      <c r="C241" s="71">
        <f>RESUMEN!A11</f>
        <v>1.08</v>
      </c>
      <c r="D241" s="77" t="str">
        <f>RESUMEN!C11</f>
        <v>un</v>
      </c>
      <c r="E241" s="81">
        <f>E250+E256+E261+E266</f>
        <v>0</v>
      </c>
    </row>
    <row r="242" spans="1:5" x14ac:dyDescent="0.2">
      <c r="A242" s="17"/>
      <c r="B242" s="30"/>
      <c r="C242" s="17"/>
      <c r="D242" s="78"/>
      <c r="E242" s="18"/>
    </row>
    <row r="243" spans="1:5" x14ac:dyDescent="0.2">
      <c r="A243" s="17"/>
      <c r="B243" s="24" t="s">
        <v>644</v>
      </c>
      <c r="C243" s="29"/>
      <c r="D243" s="75"/>
      <c r="E243" s="18"/>
    </row>
    <row r="244" spans="1:5" x14ac:dyDescent="0.2">
      <c r="A244" s="42" t="s">
        <v>645</v>
      </c>
      <c r="B244" s="41" t="s">
        <v>6</v>
      </c>
      <c r="C244" s="44" t="s">
        <v>646</v>
      </c>
      <c r="D244" s="76" t="s">
        <v>647</v>
      </c>
      <c r="E244" s="45" t="s">
        <v>648</v>
      </c>
    </row>
    <row r="245" spans="1:5" x14ac:dyDescent="0.2">
      <c r="A245" s="49" t="str">
        <f>'MAT-INSM'!A161</f>
        <v>TAPON PRESION ROSCADO ½ "</v>
      </c>
      <c r="B245" s="72" t="str">
        <f>'MAT-INSM'!B161</f>
        <v>UN</v>
      </c>
      <c r="C245" s="22">
        <f>'MAT-INSM'!C161</f>
        <v>0</v>
      </c>
      <c r="D245" s="79">
        <v>1</v>
      </c>
      <c r="E245" s="32">
        <f t="shared" ref="E245:E249" si="7">ROUND(C245*D245,0)</f>
        <v>0</v>
      </c>
    </row>
    <row r="246" spans="1:5" x14ac:dyDescent="0.2">
      <c r="A246" s="35"/>
      <c r="B246" s="23"/>
      <c r="C246" s="22">
        <v>0</v>
      </c>
      <c r="D246" s="79"/>
      <c r="E246" s="32">
        <f t="shared" si="7"/>
        <v>0</v>
      </c>
    </row>
    <row r="247" spans="1:5" x14ac:dyDescent="0.2">
      <c r="A247" s="35"/>
      <c r="B247" s="23"/>
      <c r="C247" s="22">
        <v>0</v>
      </c>
      <c r="D247" s="79"/>
      <c r="E247" s="32">
        <f t="shared" si="7"/>
        <v>0</v>
      </c>
    </row>
    <row r="248" spans="1:5" x14ac:dyDescent="0.2">
      <c r="A248" s="35"/>
      <c r="B248" s="23"/>
      <c r="C248" s="22">
        <v>0</v>
      </c>
      <c r="D248" s="79"/>
      <c r="E248" s="32">
        <f t="shared" si="7"/>
        <v>0</v>
      </c>
    </row>
    <row r="249" spans="1:5" x14ac:dyDescent="0.2">
      <c r="A249" s="35"/>
      <c r="B249" s="23"/>
      <c r="C249" s="22">
        <v>0</v>
      </c>
      <c r="D249" s="79"/>
      <c r="E249" s="32">
        <f t="shared" si="7"/>
        <v>0</v>
      </c>
    </row>
    <row r="250" spans="1:5" x14ac:dyDescent="0.2">
      <c r="A250" s="17"/>
      <c r="B250" s="24"/>
      <c r="C250" s="13"/>
      <c r="D250" s="80" t="s">
        <v>649</v>
      </c>
      <c r="E250" s="37">
        <f>SUM(E245:E249)</f>
        <v>0</v>
      </c>
    </row>
    <row r="251" spans="1:5" x14ac:dyDescent="0.2">
      <c r="A251" s="17"/>
      <c r="B251" s="24"/>
      <c r="C251" s="29"/>
      <c r="D251" s="75"/>
      <c r="E251" s="18"/>
    </row>
    <row r="252" spans="1:5" x14ac:dyDescent="0.2">
      <c r="A252" s="42" t="s">
        <v>650</v>
      </c>
      <c r="B252" s="41" t="s">
        <v>6</v>
      </c>
      <c r="C252" s="44" t="s">
        <v>646</v>
      </c>
      <c r="D252" s="76" t="s">
        <v>651</v>
      </c>
      <c r="E252" s="45" t="s">
        <v>646</v>
      </c>
    </row>
    <row r="253" spans="1:5" x14ac:dyDescent="0.2">
      <c r="A253" s="49" t="str">
        <f>'HRR-EQP'!A24</f>
        <v>LLAVES PARA TUBOS</v>
      </c>
      <c r="B253" s="72" t="str">
        <f>'HRR-EQP'!B24</f>
        <v>UN</v>
      </c>
      <c r="C253" s="22">
        <f>'HRR-EQP'!C24</f>
        <v>0</v>
      </c>
      <c r="D253" s="79">
        <f>1/30/8</f>
        <v>4.1666666666666666E-3</v>
      </c>
      <c r="E253" s="32">
        <f>ROUND(C253*D253,0)</f>
        <v>0</v>
      </c>
    </row>
    <row r="254" spans="1:5" x14ac:dyDescent="0.2">
      <c r="A254" s="49" t="str">
        <f>'HRR-EQP'!A41</f>
        <v>TALADRO PERCUTOR DE 3/8" 450 BLACK&amp;DECKEr</v>
      </c>
      <c r="B254" s="72" t="str">
        <f>'HRR-EQP'!B41</f>
        <v>DIA</v>
      </c>
      <c r="C254" s="22">
        <f>'HRR-EQP'!C41</f>
        <v>0</v>
      </c>
      <c r="D254" s="79">
        <f>1/30/8</f>
        <v>4.1666666666666666E-3</v>
      </c>
      <c r="E254" s="32">
        <f>ROUND(C254*D254,0)</f>
        <v>0</v>
      </c>
    </row>
    <row r="255" spans="1:5" x14ac:dyDescent="0.2">
      <c r="A255" s="36"/>
      <c r="B255" s="23"/>
      <c r="C255" s="22">
        <v>0</v>
      </c>
      <c r="D255" s="79"/>
      <c r="E255" s="32">
        <f>ROUND(C255*D255,0)</f>
        <v>0</v>
      </c>
    </row>
    <row r="256" spans="1:5" x14ac:dyDescent="0.2">
      <c r="A256" s="17"/>
      <c r="B256" s="24"/>
      <c r="C256" s="13"/>
      <c r="D256" s="80" t="s">
        <v>649</v>
      </c>
      <c r="E256" s="37">
        <f>SUM(E253:E255)</f>
        <v>0</v>
      </c>
    </row>
    <row r="257" spans="1:5" x14ac:dyDescent="0.2">
      <c r="A257" s="17"/>
      <c r="B257" s="24"/>
      <c r="C257" s="13"/>
      <c r="D257" s="75"/>
      <c r="E257" s="16"/>
    </row>
    <row r="258" spans="1:5" x14ac:dyDescent="0.2">
      <c r="A258" s="42" t="s">
        <v>652</v>
      </c>
      <c r="B258" s="46" t="s">
        <v>6</v>
      </c>
      <c r="C258" s="44" t="s">
        <v>646</v>
      </c>
      <c r="D258" s="76" t="s">
        <v>653</v>
      </c>
      <c r="E258" s="45" t="s">
        <v>654</v>
      </c>
    </row>
    <row r="259" spans="1:5" x14ac:dyDescent="0.2">
      <c r="A259" s="49" t="str">
        <f>'MAN-OBR'!A27</f>
        <v>MdeO Desmonte APARATOS SANITARIOS</v>
      </c>
      <c r="B259" s="72" t="str">
        <f>'MAN-OBR'!B27</f>
        <v>UN</v>
      </c>
      <c r="C259" s="22">
        <f>'MAN-OBR'!C27</f>
        <v>0</v>
      </c>
      <c r="D259" s="79">
        <v>1</v>
      </c>
      <c r="E259" s="32">
        <f>ROUND(C259*D259,0)</f>
        <v>0</v>
      </c>
    </row>
    <row r="260" spans="1:5" x14ac:dyDescent="0.2">
      <c r="A260" s="49"/>
      <c r="B260" s="72"/>
      <c r="C260" s="22">
        <v>0</v>
      </c>
      <c r="D260" s="79">
        <v>1</v>
      </c>
      <c r="E260" s="32">
        <f>ROUND(C260*D260,0)</f>
        <v>0</v>
      </c>
    </row>
    <row r="261" spans="1:5" x14ac:dyDescent="0.2">
      <c r="A261" s="17"/>
      <c r="B261" s="24"/>
      <c r="C261" s="15"/>
      <c r="D261" s="80" t="s">
        <v>649</v>
      </c>
      <c r="E261" s="37">
        <f>SUM(E259:E260)</f>
        <v>0</v>
      </c>
    </row>
    <row r="262" spans="1:5" x14ac:dyDescent="0.2">
      <c r="A262" s="33"/>
      <c r="B262" s="25"/>
      <c r="C262" s="20"/>
    </row>
    <row r="263" spans="1:5" x14ac:dyDescent="0.2">
      <c r="A263" s="42" t="s">
        <v>655</v>
      </c>
      <c r="B263" s="46" t="s">
        <v>6</v>
      </c>
      <c r="C263" s="44" t="s">
        <v>646</v>
      </c>
      <c r="D263" s="76" t="s">
        <v>653</v>
      </c>
      <c r="E263" s="45" t="s">
        <v>654</v>
      </c>
    </row>
    <row r="264" spans="1:5" x14ac:dyDescent="0.2">
      <c r="A264" s="49" t="str">
        <f>OTROS!A7</f>
        <v>RETIRO DE ESCOMBROS</v>
      </c>
      <c r="B264" s="72" t="str">
        <f>OTROS!B7</f>
        <v>M3</v>
      </c>
      <c r="C264" s="22">
        <f>OTROS!C7</f>
        <v>0</v>
      </c>
      <c r="D264" s="79">
        <v>0.5</v>
      </c>
      <c r="E264" s="32">
        <f>ROUND(C264*D264,0)</f>
        <v>0</v>
      </c>
    </row>
    <row r="265" spans="1:5" x14ac:dyDescent="0.2">
      <c r="A265" s="35"/>
      <c r="B265" s="23"/>
      <c r="C265" s="22">
        <v>0</v>
      </c>
      <c r="D265" s="79"/>
      <c r="E265" s="32">
        <f>ROUND(C265*D265,0)</f>
        <v>0</v>
      </c>
    </row>
    <row r="266" spans="1:5" x14ac:dyDescent="0.2">
      <c r="A266" s="17"/>
      <c r="B266" s="24"/>
      <c r="C266" s="15"/>
      <c r="D266" s="80" t="s">
        <v>649</v>
      </c>
      <c r="E266" s="37">
        <f>SUM(E264:E265)</f>
        <v>0</v>
      </c>
    </row>
    <row r="267" spans="1:5" x14ac:dyDescent="0.2">
      <c r="A267" s="17"/>
      <c r="B267" s="24"/>
      <c r="C267" s="15"/>
      <c r="D267" s="80"/>
    </row>
    <row r="268" spans="1:5" x14ac:dyDescent="0.2">
      <c r="A268" s="19" t="s">
        <v>656</v>
      </c>
      <c r="B268" s="167" t="s">
        <v>657</v>
      </c>
      <c r="C268" s="167"/>
      <c r="D268" s="167" t="s">
        <v>658</v>
      </c>
      <c r="E268" s="167"/>
    </row>
    <row r="269" spans="1:5" x14ac:dyDescent="0.2">
      <c r="A269" s="47"/>
      <c r="B269" s="168"/>
      <c r="C269" s="168"/>
      <c r="D269" s="169"/>
      <c r="E269" s="169"/>
    </row>
    <row r="270" spans="1:5" x14ac:dyDescent="0.2">
      <c r="A270" s="47"/>
      <c r="B270" s="168"/>
      <c r="C270" s="168"/>
      <c r="D270" s="169"/>
      <c r="E270" s="169"/>
    </row>
    <row r="273" spans="1:5" ht="21" x14ac:dyDescent="0.2">
      <c r="A273" s="174" t="s">
        <v>641</v>
      </c>
      <c r="B273" s="174"/>
      <c r="C273" s="42" t="s">
        <v>642</v>
      </c>
      <c r="D273" s="76" t="s">
        <v>6</v>
      </c>
      <c r="E273" s="42" t="s">
        <v>643</v>
      </c>
    </row>
    <row r="274" spans="1:5" x14ac:dyDescent="0.2">
      <c r="A274" s="172" t="str">
        <f>RESUMEN!B12</f>
        <v>Reinstalación de aparatos sanitarios, lavamanos y/o orinales,  incluye trasiego interno.</v>
      </c>
      <c r="B274" s="173"/>
      <c r="C274" s="71">
        <f>RESUMEN!A12</f>
        <v>1.0900000000000001</v>
      </c>
      <c r="D274" s="77" t="str">
        <f>RESUMEN!C12</f>
        <v>un</v>
      </c>
      <c r="E274" s="81">
        <f>E283+E289+E294+E299</f>
        <v>0</v>
      </c>
    </row>
    <row r="275" spans="1:5" x14ac:dyDescent="0.2">
      <c r="A275" s="17"/>
      <c r="B275" s="30"/>
      <c r="C275" s="17"/>
      <c r="D275" s="78"/>
      <c r="E275" s="18"/>
    </row>
    <row r="276" spans="1:5" x14ac:dyDescent="0.2">
      <c r="A276" s="17"/>
      <c r="B276" s="24" t="s">
        <v>644</v>
      </c>
      <c r="C276" s="29"/>
      <c r="D276" s="75"/>
      <c r="E276" s="18"/>
    </row>
    <row r="277" spans="1:5" x14ac:dyDescent="0.2">
      <c r="A277" s="42" t="s">
        <v>645</v>
      </c>
      <c r="B277" s="41" t="s">
        <v>6</v>
      </c>
      <c r="C277" s="44" t="s">
        <v>646</v>
      </c>
      <c r="D277" s="76" t="s">
        <v>647</v>
      </c>
      <c r="E277" s="45" t="s">
        <v>648</v>
      </c>
    </row>
    <row r="278" spans="1:5" x14ac:dyDescent="0.2">
      <c r="A278" s="49" t="str">
        <f>'MAT-INSM'!A3</f>
        <v>ACOPLE SANITARIO ó LAVAMANOS. ½"</v>
      </c>
      <c r="B278" s="72" t="str">
        <f>'MAT-INSM'!B3</f>
        <v>UN</v>
      </c>
      <c r="C278" s="22">
        <f>'MAT-INSM'!C3</f>
        <v>0</v>
      </c>
      <c r="D278" s="79">
        <v>1</v>
      </c>
      <c r="E278" s="32">
        <f t="shared" ref="E278:E282" si="8">ROUND(C278*D278,0)</f>
        <v>0</v>
      </c>
    </row>
    <row r="279" spans="1:5" x14ac:dyDescent="0.2">
      <c r="A279" s="49" t="str">
        <f>'MAT-INSM'!A41</f>
        <v>CEMENTO BLANCO 40 Kg</v>
      </c>
      <c r="B279" s="72" t="str">
        <f>'MAT-INSM'!B41</f>
        <v>KG</v>
      </c>
      <c r="C279" s="22">
        <f>'MAT-INSM'!C41</f>
        <v>0</v>
      </c>
      <c r="D279" s="79">
        <v>5</v>
      </c>
      <c r="E279" s="32">
        <f t="shared" si="8"/>
        <v>0</v>
      </c>
    </row>
    <row r="280" spans="1:5" x14ac:dyDescent="0.2">
      <c r="A280" s="49" t="str">
        <f>'MAT-INSM'!A148</f>
        <v>SILICONA TRANSPARENTE 300 ml super flex</v>
      </c>
      <c r="B280" s="72" t="str">
        <f>'MAT-INSM'!B148</f>
        <v>UN</v>
      </c>
      <c r="C280" s="22">
        <f>'MAT-INSM'!C148</f>
        <v>0</v>
      </c>
      <c r="D280" s="79">
        <v>0.2</v>
      </c>
      <c r="E280" s="32">
        <f t="shared" si="8"/>
        <v>0</v>
      </c>
    </row>
    <row r="281" spans="1:5" x14ac:dyDescent="0.2">
      <c r="A281" s="35"/>
      <c r="B281" s="23"/>
      <c r="C281" s="22">
        <v>0</v>
      </c>
      <c r="D281" s="79"/>
      <c r="E281" s="32">
        <f t="shared" si="8"/>
        <v>0</v>
      </c>
    </row>
    <row r="282" spans="1:5" x14ac:dyDescent="0.2">
      <c r="A282" s="35"/>
      <c r="B282" s="23"/>
      <c r="C282" s="22">
        <v>0</v>
      </c>
      <c r="D282" s="79"/>
      <c r="E282" s="32">
        <f t="shared" si="8"/>
        <v>0</v>
      </c>
    </row>
    <row r="283" spans="1:5" x14ac:dyDescent="0.2">
      <c r="A283" s="17"/>
      <c r="B283" s="24"/>
      <c r="C283" s="13"/>
      <c r="D283" s="80" t="s">
        <v>649</v>
      </c>
      <c r="E283" s="37">
        <f>SUM(E278:E282)</f>
        <v>0</v>
      </c>
    </row>
    <row r="284" spans="1:5" x14ac:dyDescent="0.2">
      <c r="A284" s="17"/>
      <c r="B284" s="24"/>
      <c r="C284" s="29"/>
      <c r="D284" s="75"/>
      <c r="E284" s="18"/>
    </row>
    <row r="285" spans="1:5" x14ac:dyDescent="0.2">
      <c r="A285" s="42" t="s">
        <v>650</v>
      </c>
      <c r="B285" s="41" t="s">
        <v>6</v>
      </c>
      <c r="C285" s="44" t="s">
        <v>646</v>
      </c>
      <c r="D285" s="76" t="s">
        <v>651</v>
      </c>
      <c r="E285" s="45" t="s">
        <v>646</v>
      </c>
    </row>
    <row r="286" spans="1:5" x14ac:dyDescent="0.2">
      <c r="A286" s="49" t="str">
        <f>'HRR-EQP'!A41</f>
        <v>TALADRO PERCUTOR DE 3/8" 450 BLACK&amp;DECKEr</v>
      </c>
      <c r="B286" s="72" t="str">
        <f>'HRR-EQP'!B41</f>
        <v>DIA</v>
      </c>
      <c r="C286" s="22">
        <f>'HRR-EQP'!C41</f>
        <v>0</v>
      </c>
      <c r="D286" s="79">
        <f>1/30/8</f>
        <v>4.1666666666666666E-3</v>
      </c>
      <c r="E286" s="32">
        <f>ROUND(C286*D286,0)</f>
        <v>0</v>
      </c>
    </row>
    <row r="287" spans="1:5" x14ac:dyDescent="0.2">
      <c r="A287" s="49" t="str">
        <f>'HRR-EQP'!A24</f>
        <v>LLAVES PARA TUBOS</v>
      </c>
      <c r="B287" s="72" t="str">
        <f>'HRR-EQP'!B24</f>
        <v>UN</v>
      </c>
      <c r="C287" s="22">
        <f>'HRR-EQP'!C24</f>
        <v>0</v>
      </c>
      <c r="D287" s="79">
        <f>1/30/8</f>
        <v>4.1666666666666666E-3</v>
      </c>
      <c r="E287" s="32">
        <f>ROUND(C287*D287,0)</f>
        <v>0</v>
      </c>
    </row>
    <row r="288" spans="1:5" x14ac:dyDescent="0.2">
      <c r="A288" s="36"/>
      <c r="B288" s="23"/>
      <c r="C288" s="22">
        <v>0</v>
      </c>
      <c r="D288" s="79"/>
      <c r="E288" s="32">
        <f>ROUND(C288*D288,0)</f>
        <v>0</v>
      </c>
    </row>
    <row r="289" spans="1:5" x14ac:dyDescent="0.2">
      <c r="A289" s="17"/>
      <c r="B289" s="24"/>
      <c r="C289" s="13"/>
      <c r="D289" s="80" t="s">
        <v>649</v>
      </c>
      <c r="E289" s="37">
        <f>SUM(E286:E288)</f>
        <v>0</v>
      </c>
    </row>
    <row r="290" spans="1:5" x14ac:dyDescent="0.2">
      <c r="A290" s="17"/>
      <c r="B290" s="24"/>
      <c r="C290" s="13"/>
      <c r="D290" s="75"/>
      <c r="E290" s="16"/>
    </row>
    <row r="291" spans="1:5" x14ac:dyDescent="0.2">
      <c r="A291" s="42" t="s">
        <v>652</v>
      </c>
      <c r="B291" s="46" t="s">
        <v>6</v>
      </c>
      <c r="C291" s="44" t="s">
        <v>646</v>
      </c>
      <c r="D291" s="76" t="s">
        <v>653</v>
      </c>
      <c r="E291" s="45" t="s">
        <v>654</v>
      </c>
    </row>
    <row r="292" spans="1:5" x14ac:dyDescent="0.2">
      <c r="A292" s="49" t="str">
        <f>'MAN-OBR'!A89</f>
        <v>MdeO SANITARIO TANQUE (INSTALACION)</v>
      </c>
      <c r="B292" s="72" t="str">
        <f>'MAN-OBR'!B89</f>
        <v>UN</v>
      </c>
      <c r="C292" s="22">
        <f>'MAN-OBR'!C89</f>
        <v>0</v>
      </c>
      <c r="D292" s="79">
        <v>1</v>
      </c>
      <c r="E292" s="32">
        <f>ROUND(C292*D292,0)</f>
        <v>0</v>
      </c>
    </row>
    <row r="293" spans="1:5" x14ac:dyDescent="0.2">
      <c r="A293" s="49"/>
      <c r="B293" s="72"/>
      <c r="C293" s="22">
        <v>0</v>
      </c>
      <c r="D293" s="79"/>
      <c r="E293" s="32">
        <f>ROUND(C293*D293,0)</f>
        <v>0</v>
      </c>
    </row>
    <row r="294" spans="1:5" x14ac:dyDescent="0.2">
      <c r="A294" s="17"/>
      <c r="B294" s="24"/>
      <c r="C294" s="15"/>
      <c r="D294" s="80" t="s">
        <v>649</v>
      </c>
      <c r="E294" s="37">
        <f>SUM(E292:E293)</f>
        <v>0</v>
      </c>
    </row>
    <row r="295" spans="1:5" x14ac:dyDescent="0.2">
      <c r="A295" s="33"/>
      <c r="B295" s="25"/>
      <c r="C295" s="20"/>
    </row>
    <row r="296" spans="1:5" x14ac:dyDescent="0.2">
      <c r="A296" s="42" t="s">
        <v>655</v>
      </c>
      <c r="B296" s="46" t="s">
        <v>6</v>
      </c>
      <c r="C296" s="44" t="s">
        <v>646</v>
      </c>
      <c r="D296" s="76" t="s">
        <v>653</v>
      </c>
      <c r="E296" s="45" t="s">
        <v>654</v>
      </c>
    </row>
    <row r="297" spans="1:5" x14ac:dyDescent="0.2">
      <c r="A297" s="49" t="str">
        <f>OTROS!A7</f>
        <v>RETIRO DE ESCOMBROS</v>
      </c>
      <c r="B297" s="72" t="str">
        <f>OTROS!B7</f>
        <v>M3</v>
      </c>
      <c r="C297" s="22">
        <f>OTROS!C7</f>
        <v>0</v>
      </c>
      <c r="D297" s="79">
        <v>0.25</v>
      </c>
      <c r="E297" s="32">
        <f>ROUND(C297*D297,0)</f>
        <v>0</v>
      </c>
    </row>
    <row r="298" spans="1:5" x14ac:dyDescent="0.2">
      <c r="A298" s="35"/>
      <c r="B298" s="23"/>
      <c r="C298" s="22">
        <v>0</v>
      </c>
      <c r="D298" s="79"/>
      <c r="E298" s="32">
        <f>ROUND(C298*D298,0)</f>
        <v>0</v>
      </c>
    </row>
    <row r="299" spans="1:5" x14ac:dyDescent="0.2">
      <c r="A299" s="17"/>
      <c r="B299" s="24"/>
      <c r="C299" s="15"/>
      <c r="D299" s="80" t="s">
        <v>649</v>
      </c>
      <c r="E299" s="37">
        <f>SUM(E297:E298)</f>
        <v>0</v>
      </c>
    </row>
    <row r="300" spans="1:5" x14ac:dyDescent="0.2">
      <c r="A300" s="17"/>
      <c r="B300" s="24"/>
      <c r="C300" s="15"/>
      <c r="D300" s="80"/>
    </row>
    <row r="301" spans="1:5" x14ac:dyDescent="0.2">
      <c r="A301" s="19" t="s">
        <v>656</v>
      </c>
      <c r="B301" s="167" t="s">
        <v>657</v>
      </c>
      <c r="C301" s="167"/>
      <c r="D301" s="167" t="s">
        <v>658</v>
      </c>
      <c r="E301" s="167"/>
    </row>
    <row r="302" spans="1:5" x14ac:dyDescent="0.2">
      <c r="A302" s="47"/>
      <c r="B302" s="168"/>
      <c r="C302" s="168"/>
      <c r="D302" s="169"/>
      <c r="E302" s="169"/>
    </row>
    <row r="303" spans="1:5" x14ac:dyDescent="0.2">
      <c r="A303" s="47"/>
      <c r="B303" s="168"/>
      <c r="C303" s="168"/>
      <c r="D303" s="169"/>
      <c r="E303" s="169"/>
    </row>
    <row r="306" spans="1:5" ht="21" x14ac:dyDescent="0.2">
      <c r="A306" s="174" t="s">
        <v>641</v>
      </c>
      <c r="B306" s="174"/>
      <c r="C306" s="42" t="s">
        <v>642</v>
      </c>
      <c r="D306" s="76" t="s">
        <v>6</v>
      </c>
      <c r="E306" s="42" t="s">
        <v>643</v>
      </c>
    </row>
    <row r="307" spans="1:5" x14ac:dyDescent="0.2">
      <c r="A307" s="172" t="str">
        <f>RESUMEN!B13</f>
        <v>Desmonte cielo raso en drywall, duracustick o similar incluye retiro de estructura.</v>
      </c>
      <c r="B307" s="173"/>
      <c r="C307" s="71">
        <f>RESUMEN!A13</f>
        <v>1.1000000000000001</v>
      </c>
      <c r="D307" s="77" t="str">
        <f>RESUMEN!C13</f>
        <v>m2</v>
      </c>
      <c r="E307" s="81">
        <f>E316+E322+E327+E332</f>
        <v>0</v>
      </c>
    </row>
    <row r="308" spans="1:5" x14ac:dyDescent="0.2">
      <c r="A308" s="17"/>
      <c r="B308" s="30"/>
      <c r="C308" s="17"/>
      <c r="D308" s="78"/>
      <c r="E308" s="18"/>
    </row>
    <row r="309" spans="1:5" x14ac:dyDescent="0.2">
      <c r="A309" s="17"/>
      <c r="B309" s="24" t="s">
        <v>644</v>
      </c>
      <c r="C309" s="29"/>
      <c r="D309" s="75"/>
      <c r="E309" s="18"/>
    </row>
    <row r="310" spans="1:5" x14ac:dyDescent="0.2">
      <c r="A310" s="42" t="s">
        <v>645</v>
      </c>
      <c r="B310" s="41" t="s">
        <v>6</v>
      </c>
      <c r="C310" s="44" t="s">
        <v>646</v>
      </c>
      <c r="D310" s="76" t="s">
        <v>647</v>
      </c>
      <c r="E310" s="45" t="s">
        <v>648</v>
      </c>
    </row>
    <row r="311" spans="1:5" x14ac:dyDescent="0.2">
      <c r="A311" s="49" t="str">
        <f>'MAT-INSM'!A40</f>
        <v>CARTON CORRUGADO, ROLLO 1,2 M*10ML=48M2</v>
      </c>
      <c r="B311" s="72" t="str">
        <f>'MAT-INSM'!B40</f>
        <v>M2</v>
      </c>
      <c r="C311" s="22">
        <f>'MAT-INSM'!C40</f>
        <v>0</v>
      </c>
      <c r="D311" s="79">
        <v>1</v>
      </c>
      <c r="E311" s="32">
        <f t="shared" ref="E311:E315" si="9">ROUND(C311*D311,0)</f>
        <v>0</v>
      </c>
    </row>
    <row r="312" spans="1:5" x14ac:dyDescent="0.2">
      <c r="A312" s="35"/>
      <c r="B312" s="23"/>
      <c r="C312" s="22">
        <v>0</v>
      </c>
      <c r="D312" s="79"/>
      <c r="E312" s="32">
        <f t="shared" si="9"/>
        <v>0</v>
      </c>
    </row>
    <row r="313" spans="1:5" x14ac:dyDescent="0.2">
      <c r="A313" s="35"/>
      <c r="B313" s="23"/>
      <c r="C313" s="22">
        <v>0</v>
      </c>
      <c r="D313" s="79"/>
      <c r="E313" s="32">
        <f t="shared" si="9"/>
        <v>0</v>
      </c>
    </row>
    <row r="314" spans="1:5" x14ac:dyDescent="0.2">
      <c r="A314" s="35"/>
      <c r="B314" s="23"/>
      <c r="C314" s="22">
        <v>0</v>
      </c>
      <c r="D314" s="79"/>
      <c r="E314" s="32">
        <f t="shared" si="9"/>
        <v>0</v>
      </c>
    </row>
    <row r="315" spans="1:5" x14ac:dyDescent="0.2">
      <c r="A315" s="35"/>
      <c r="B315" s="23"/>
      <c r="C315" s="22">
        <v>0</v>
      </c>
      <c r="D315" s="79"/>
      <c r="E315" s="32">
        <f t="shared" si="9"/>
        <v>0</v>
      </c>
    </row>
    <row r="316" spans="1:5" x14ac:dyDescent="0.2">
      <c r="A316" s="17"/>
      <c r="B316" s="24"/>
      <c r="C316" s="13"/>
      <c r="D316" s="80" t="s">
        <v>649</v>
      </c>
      <c r="E316" s="37">
        <f>SUM(E311:E315)</f>
        <v>0</v>
      </c>
    </row>
    <row r="317" spans="1:5" x14ac:dyDescent="0.2">
      <c r="A317" s="17"/>
      <c r="B317" s="24"/>
      <c r="C317" s="29"/>
      <c r="D317" s="75"/>
      <c r="E317" s="18"/>
    </row>
    <row r="318" spans="1:5" x14ac:dyDescent="0.2">
      <c r="A318" s="42" t="s">
        <v>650</v>
      </c>
      <c r="B318" s="41" t="s">
        <v>6</v>
      </c>
      <c r="C318" s="44" t="s">
        <v>646</v>
      </c>
      <c r="D318" s="76" t="s">
        <v>651</v>
      </c>
      <c r="E318" s="45" t="s">
        <v>646</v>
      </c>
    </row>
    <row r="319" spans="1:5" x14ac:dyDescent="0.2">
      <c r="A319" s="49" t="str">
        <f>'HRR-EQP'!A33</f>
        <v>PULIDORA INDUSTRIAL DE 4 ½" MAKITA 10000 RPM</v>
      </c>
      <c r="B319" s="72" t="str">
        <f>'HRR-EQP'!B33</f>
        <v>DIA</v>
      </c>
      <c r="C319" s="22">
        <f>'HRR-EQP'!C33</f>
        <v>0</v>
      </c>
      <c r="D319" s="79">
        <f>1/30/8/2</f>
        <v>2.0833333333333333E-3</v>
      </c>
      <c r="E319" s="32">
        <f>ROUND(C319*D319,0)</f>
        <v>0</v>
      </c>
    </row>
    <row r="320" spans="1:5" x14ac:dyDescent="0.2">
      <c r="A320" s="49" t="str">
        <f>'HRR-EQP'!A41</f>
        <v>TALADRO PERCUTOR DE 3/8" 450 BLACK&amp;DECKEr</v>
      </c>
      <c r="B320" s="72" t="str">
        <f>'HRR-EQP'!B41</f>
        <v>DIA</v>
      </c>
      <c r="C320" s="22">
        <f>'HRR-EQP'!C41</f>
        <v>0</v>
      </c>
      <c r="D320" s="79">
        <f>1/30/8/2</f>
        <v>2.0833333333333333E-3</v>
      </c>
      <c r="E320" s="32">
        <f>ROUND(C320*D320,0)</f>
        <v>0</v>
      </c>
    </row>
    <row r="321" spans="1:5" x14ac:dyDescent="0.2">
      <c r="A321" s="36"/>
      <c r="B321" s="23"/>
      <c r="C321" s="22">
        <v>0</v>
      </c>
      <c r="D321" s="79"/>
      <c r="E321" s="32">
        <f>ROUND(C321*D321,0)</f>
        <v>0</v>
      </c>
    </row>
    <row r="322" spans="1:5" x14ac:dyDescent="0.2">
      <c r="A322" s="17"/>
      <c r="B322" s="24"/>
      <c r="C322" s="13"/>
      <c r="D322" s="80" t="s">
        <v>649</v>
      </c>
      <c r="E322" s="37">
        <f>SUM(E319:E321)</f>
        <v>0</v>
      </c>
    </row>
    <row r="323" spans="1:5" x14ac:dyDescent="0.2">
      <c r="A323" s="17"/>
      <c r="B323" s="24"/>
      <c r="C323" s="13"/>
      <c r="D323" s="75"/>
      <c r="E323" s="16"/>
    </row>
    <row r="324" spans="1:5" x14ac:dyDescent="0.2">
      <c r="A324" s="42" t="s">
        <v>652</v>
      </c>
      <c r="B324" s="46" t="s">
        <v>6</v>
      </c>
      <c r="C324" s="44" t="s">
        <v>646</v>
      </c>
      <c r="D324" s="76" t="s">
        <v>653</v>
      </c>
      <c r="E324" s="45" t="s">
        <v>654</v>
      </c>
    </row>
    <row r="325" spans="1:5" x14ac:dyDescent="0.2">
      <c r="A325" s="49" t="str">
        <f>'MAN-OBR'!A20</f>
        <v>MdeO Demol CIELO RASO FALSO</v>
      </c>
      <c r="B325" s="72" t="str">
        <f>'MAN-OBR'!B20</f>
        <v>M2</v>
      </c>
      <c r="C325" s="22">
        <f>'MAN-OBR'!C20</f>
        <v>0</v>
      </c>
      <c r="D325" s="79">
        <v>1</v>
      </c>
      <c r="E325" s="32">
        <f>ROUND(C325*D325,0)</f>
        <v>0</v>
      </c>
    </row>
    <row r="326" spans="1:5" x14ac:dyDescent="0.2">
      <c r="A326" s="36"/>
      <c r="B326" s="23"/>
      <c r="C326" s="22">
        <v>0</v>
      </c>
      <c r="D326" s="79"/>
      <c r="E326" s="32">
        <f>ROUND(C326*D326,0)</f>
        <v>0</v>
      </c>
    </row>
    <row r="327" spans="1:5" x14ac:dyDescent="0.2">
      <c r="A327" s="17"/>
      <c r="B327" s="24"/>
      <c r="C327" s="15"/>
      <c r="D327" s="80" t="s">
        <v>649</v>
      </c>
      <c r="E327" s="37">
        <f>SUM(E325:E326)</f>
        <v>0</v>
      </c>
    </row>
    <row r="328" spans="1:5" x14ac:dyDescent="0.2">
      <c r="A328" s="33"/>
      <c r="B328" s="25"/>
      <c r="C328" s="20"/>
    </row>
    <row r="329" spans="1:5" x14ac:dyDescent="0.2">
      <c r="A329" s="42" t="s">
        <v>655</v>
      </c>
      <c r="B329" s="46" t="s">
        <v>6</v>
      </c>
      <c r="C329" s="44" t="s">
        <v>646</v>
      </c>
      <c r="D329" s="76" t="s">
        <v>653</v>
      </c>
      <c r="E329" s="45" t="s">
        <v>654</v>
      </c>
    </row>
    <row r="330" spans="1:5" x14ac:dyDescent="0.2">
      <c r="A330" s="49" t="str">
        <f>OTROS!A7</f>
        <v>RETIRO DE ESCOMBROS</v>
      </c>
      <c r="B330" s="72" t="str">
        <f>OTROS!B7</f>
        <v>M3</v>
      </c>
      <c r="C330" s="22">
        <f>OTROS!C7</f>
        <v>0</v>
      </c>
      <c r="D330" s="79">
        <v>0.33</v>
      </c>
      <c r="E330" s="32">
        <f>ROUND(C330*D330,0)</f>
        <v>0</v>
      </c>
    </row>
    <row r="331" spans="1:5" x14ac:dyDescent="0.2">
      <c r="A331" s="35"/>
      <c r="B331" s="23"/>
      <c r="C331" s="22">
        <v>0</v>
      </c>
      <c r="D331" s="79"/>
      <c r="E331" s="32">
        <f>ROUND(C331*D331,0)</f>
        <v>0</v>
      </c>
    </row>
    <row r="332" spans="1:5" x14ac:dyDescent="0.2">
      <c r="A332" s="17"/>
      <c r="B332" s="24"/>
      <c r="C332" s="15"/>
      <c r="D332" s="80" t="s">
        <v>649</v>
      </c>
      <c r="E332" s="37">
        <f>SUM(E330:E331)</f>
        <v>0</v>
      </c>
    </row>
    <row r="333" spans="1:5" x14ac:dyDescent="0.2">
      <c r="A333" s="17"/>
      <c r="B333" s="24"/>
      <c r="C333" s="15"/>
      <c r="D333" s="80"/>
    </row>
    <row r="334" spans="1:5" x14ac:dyDescent="0.2">
      <c r="A334" s="19" t="s">
        <v>656</v>
      </c>
      <c r="B334" s="167" t="s">
        <v>657</v>
      </c>
      <c r="C334" s="167"/>
      <c r="D334" s="167" t="s">
        <v>658</v>
      </c>
      <c r="E334" s="167"/>
    </row>
    <row r="335" spans="1:5" x14ac:dyDescent="0.2">
      <c r="A335" s="47"/>
      <c r="B335" s="168"/>
      <c r="C335" s="168"/>
      <c r="D335" s="169"/>
      <c r="E335" s="169"/>
    </row>
    <row r="336" spans="1:5" x14ac:dyDescent="0.2">
      <c r="A336" s="47"/>
      <c r="B336" s="168"/>
      <c r="C336" s="168"/>
      <c r="D336" s="169"/>
      <c r="E336" s="169"/>
    </row>
    <row r="339" spans="1:5" ht="21" x14ac:dyDescent="0.2">
      <c r="A339" s="174" t="s">
        <v>641</v>
      </c>
      <c r="B339" s="174"/>
      <c r="C339" s="42" t="s">
        <v>642</v>
      </c>
      <c r="D339" s="76" t="s">
        <v>6</v>
      </c>
      <c r="E339" s="42" t="s">
        <v>643</v>
      </c>
    </row>
    <row r="340" spans="1:5" x14ac:dyDescent="0.2">
      <c r="A340" s="172" t="str">
        <f>RESUMEN!B14</f>
        <v>Desmonte o desinstalación de vidrio templado o puerta en vidrio de 6 a 10 mm división oficina piso techo.</v>
      </c>
      <c r="B340" s="173"/>
      <c r="C340" s="71">
        <f>RESUMEN!A14</f>
        <v>1.1100000000000001</v>
      </c>
      <c r="D340" s="77" t="str">
        <f>RESUMEN!C14</f>
        <v>m2</v>
      </c>
      <c r="E340" s="81">
        <f>E349+E355+E360+E365</f>
        <v>0</v>
      </c>
    </row>
    <row r="341" spans="1:5" x14ac:dyDescent="0.2">
      <c r="A341" s="17"/>
      <c r="B341" s="30"/>
      <c r="C341" s="17"/>
      <c r="D341" s="78"/>
      <c r="E341" s="18"/>
    </row>
    <row r="342" spans="1:5" x14ac:dyDescent="0.2">
      <c r="A342" s="17"/>
      <c r="B342" s="24" t="s">
        <v>644</v>
      </c>
      <c r="C342" s="29"/>
      <c r="D342" s="75"/>
      <c r="E342" s="18"/>
    </row>
    <row r="343" spans="1:5" x14ac:dyDescent="0.2">
      <c r="A343" s="42" t="s">
        <v>645</v>
      </c>
      <c r="B343" s="41" t="s">
        <v>6</v>
      </c>
      <c r="C343" s="44" t="s">
        <v>646</v>
      </c>
      <c r="D343" s="76" t="s">
        <v>647</v>
      </c>
      <c r="E343" s="45" t="s">
        <v>648</v>
      </c>
    </row>
    <row r="344" spans="1:5" x14ac:dyDescent="0.2">
      <c r="A344" s="49" t="str">
        <f>'MAT-INSM'!A40</f>
        <v>CARTON CORRUGADO, ROLLO 1,2 M*10ML=48M2</v>
      </c>
      <c r="B344" s="72" t="str">
        <f>'MAT-INSM'!B40</f>
        <v>M2</v>
      </c>
      <c r="C344" s="22">
        <f>'MAT-INSM'!C40</f>
        <v>0</v>
      </c>
      <c r="D344" s="79">
        <v>1</v>
      </c>
      <c r="E344" s="32">
        <f t="shared" ref="E344:E348" si="10">ROUND(C344*D344,0)</f>
        <v>0</v>
      </c>
    </row>
    <row r="345" spans="1:5" x14ac:dyDescent="0.2">
      <c r="A345" s="49" t="str">
        <f>'MAT-INSM'!A153</f>
        <v>TABLA BURRA .25x.025x3 ORDINAR</v>
      </c>
      <c r="B345" s="72" t="str">
        <f>'MAT-INSM'!B153</f>
        <v>ML</v>
      </c>
      <c r="C345" s="22">
        <f>'MAT-INSM'!C153</f>
        <v>0</v>
      </c>
      <c r="D345" s="79">
        <v>1</v>
      </c>
      <c r="E345" s="32">
        <f t="shared" si="10"/>
        <v>0</v>
      </c>
    </row>
    <row r="346" spans="1:5" x14ac:dyDescent="0.2">
      <c r="A346" s="35"/>
      <c r="B346" s="23"/>
      <c r="C346" s="22">
        <v>0</v>
      </c>
      <c r="D346" s="79"/>
      <c r="E346" s="32">
        <f t="shared" si="10"/>
        <v>0</v>
      </c>
    </row>
    <row r="347" spans="1:5" x14ac:dyDescent="0.2">
      <c r="A347" s="35"/>
      <c r="B347" s="23"/>
      <c r="C347" s="22">
        <v>0</v>
      </c>
      <c r="D347" s="79"/>
      <c r="E347" s="32">
        <f t="shared" si="10"/>
        <v>0</v>
      </c>
    </row>
    <row r="348" spans="1:5" x14ac:dyDescent="0.2">
      <c r="A348" s="35"/>
      <c r="B348" s="23"/>
      <c r="C348" s="22">
        <v>0</v>
      </c>
      <c r="D348" s="79"/>
      <c r="E348" s="32">
        <f t="shared" si="10"/>
        <v>0</v>
      </c>
    </row>
    <row r="349" spans="1:5" x14ac:dyDescent="0.2">
      <c r="A349" s="17"/>
      <c r="B349" s="24"/>
      <c r="C349" s="13"/>
      <c r="D349" s="80" t="s">
        <v>649</v>
      </c>
      <c r="E349" s="37">
        <f>SUM(E344:E348)</f>
        <v>0</v>
      </c>
    </row>
    <row r="350" spans="1:5" x14ac:dyDescent="0.2">
      <c r="A350" s="17"/>
      <c r="B350" s="24"/>
      <c r="C350" s="29"/>
      <c r="D350" s="75"/>
      <c r="E350" s="18"/>
    </row>
    <row r="351" spans="1:5" x14ac:dyDescent="0.2">
      <c r="A351" s="42" t="s">
        <v>650</v>
      </c>
      <c r="B351" s="41" t="s">
        <v>6</v>
      </c>
      <c r="C351" s="44" t="s">
        <v>646</v>
      </c>
      <c r="D351" s="76" t="s">
        <v>651</v>
      </c>
      <c r="E351" s="45" t="s">
        <v>646</v>
      </c>
    </row>
    <row r="352" spans="1:5" x14ac:dyDescent="0.2">
      <c r="A352" s="49" t="str">
        <f>'HRR-EQP'!A33</f>
        <v>PULIDORA INDUSTRIAL DE 4 ½" MAKITA 10000 RPM</v>
      </c>
      <c r="B352" s="72" t="str">
        <f>'HRR-EQP'!B33</f>
        <v>DIA</v>
      </c>
      <c r="C352" s="22">
        <f>'HRR-EQP'!C33</f>
        <v>0</v>
      </c>
      <c r="D352" s="79">
        <f>1/8/2</f>
        <v>6.25E-2</v>
      </c>
      <c r="E352" s="32">
        <f>ROUND(C352*D352,0)</f>
        <v>0</v>
      </c>
    </row>
    <row r="353" spans="1:5" x14ac:dyDescent="0.2">
      <c r="A353" s="49" t="str">
        <f>'HRR-EQP'!A41</f>
        <v>TALADRO PERCUTOR DE 3/8" 450 BLACK&amp;DECKEr</v>
      </c>
      <c r="B353" s="72" t="str">
        <f>'HRR-EQP'!B41</f>
        <v>DIA</v>
      </c>
      <c r="C353" s="22">
        <f>'HRR-EQP'!C41</f>
        <v>0</v>
      </c>
      <c r="D353" s="79">
        <f>1/8/2</f>
        <v>6.25E-2</v>
      </c>
      <c r="E353" s="32">
        <f>ROUND(C353*D353,0)</f>
        <v>0</v>
      </c>
    </row>
    <row r="354" spans="1:5" x14ac:dyDescent="0.2">
      <c r="A354" s="36"/>
      <c r="B354" s="23"/>
      <c r="C354" s="22">
        <v>0</v>
      </c>
      <c r="D354" s="79"/>
      <c r="E354" s="32">
        <f>ROUND(C354*D354,0)</f>
        <v>0</v>
      </c>
    </row>
    <row r="355" spans="1:5" x14ac:dyDescent="0.2">
      <c r="A355" s="17"/>
      <c r="B355" s="24"/>
      <c r="C355" s="13"/>
      <c r="D355" s="80" t="s">
        <v>649</v>
      </c>
      <c r="E355" s="37">
        <f>SUM(E352:E354)</f>
        <v>0</v>
      </c>
    </row>
    <row r="356" spans="1:5" x14ac:dyDescent="0.2">
      <c r="A356" s="17"/>
      <c r="B356" s="24"/>
      <c r="C356" s="13"/>
      <c r="D356" s="75"/>
      <c r="E356" s="16"/>
    </row>
    <row r="357" spans="1:5" x14ac:dyDescent="0.2">
      <c r="A357" s="42" t="s">
        <v>652</v>
      </c>
      <c r="B357" s="46" t="s">
        <v>6</v>
      </c>
      <c r="C357" s="44" t="s">
        <v>646</v>
      </c>
      <c r="D357" s="76" t="s">
        <v>653</v>
      </c>
      <c r="E357" s="45" t="s">
        <v>654</v>
      </c>
    </row>
    <row r="358" spans="1:5" x14ac:dyDescent="0.2">
      <c r="A358" s="49" t="str">
        <f>'MAN-OBR'!A31</f>
        <v>MdeO Desmonte PUERTAS O VENTANAS METAL</v>
      </c>
      <c r="B358" s="72" t="str">
        <f>'MAN-OBR'!B31</f>
        <v>M2</v>
      </c>
      <c r="C358" s="22">
        <f>'MAN-OBR'!C31</f>
        <v>0</v>
      </c>
      <c r="D358" s="79">
        <v>1</v>
      </c>
      <c r="E358" s="32">
        <f>ROUND(C358*D358,0)</f>
        <v>0</v>
      </c>
    </row>
    <row r="359" spans="1:5" x14ac:dyDescent="0.2">
      <c r="A359" s="49"/>
      <c r="B359" s="72"/>
      <c r="C359" s="22">
        <v>0</v>
      </c>
      <c r="D359" s="79"/>
      <c r="E359" s="32">
        <f t="shared" ref="E359" si="11">ROUND(C359*D359,0)</f>
        <v>0</v>
      </c>
    </row>
    <row r="360" spans="1:5" x14ac:dyDescent="0.2">
      <c r="A360" s="17"/>
      <c r="B360" s="24"/>
      <c r="C360" s="15"/>
      <c r="D360" s="80" t="s">
        <v>649</v>
      </c>
      <c r="E360" s="37">
        <f>SUM(E358:E359)</f>
        <v>0</v>
      </c>
    </row>
    <row r="361" spans="1:5" x14ac:dyDescent="0.2">
      <c r="A361" s="33"/>
      <c r="B361" s="25"/>
      <c r="C361" s="20"/>
    </row>
    <row r="362" spans="1:5" x14ac:dyDescent="0.2">
      <c r="A362" s="42" t="s">
        <v>655</v>
      </c>
      <c r="B362" s="46" t="s">
        <v>6</v>
      </c>
      <c r="C362" s="44" t="s">
        <v>646</v>
      </c>
      <c r="D362" s="76" t="s">
        <v>653</v>
      </c>
      <c r="E362" s="45" t="s">
        <v>654</v>
      </c>
    </row>
    <row r="363" spans="1:5" x14ac:dyDescent="0.2">
      <c r="A363" s="49" t="str">
        <f>OTROS!A7</f>
        <v>RETIRO DE ESCOMBROS</v>
      </c>
      <c r="B363" s="72" t="str">
        <f>OTROS!B7</f>
        <v>M3</v>
      </c>
      <c r="C363" s="22">
        <f>OTROS!C7</f>
        <v>0</v>
      </c>
      <c r="D363" s="79">
        <v>0.1</v>
      </c>
      <c r="E363" s="32">
        <f>ROUND(C363*D363,0)</f>
        <v>0</v>
      </c>
    </row>
    <row r="364" spans="1:5" x14ac:dyDescent="0.2">
      <c r="A364" s="35"/>
      <c r="B364" s="23"/>
      <c r="C364" s="22">
        <v>0</v>
      </c>
      <c r="D364" s="79"/>
      <c r="E364" s="32">
        <f>ROUND(C364*D364,0)</f>
        <v>0</v>
      </c>
    </row>
    <row r="365" spans="1:5" x14ac:dyDescent="0.2">
      <c r="A365" s="17"/>
      <c r="B365" s="24"/>
      <c r="C365" s="15"/>
      <c r="D365" s="80" t="s">
        <v>649</v>
      </c>
      <c r="E365" s="37">
        <f>SUM(E363:E364)</f>
        <v>0</v>
      </c>
    </row>
    <row r="366" spans="1:5" x14ac:dyDescent="0.2">
      <c r="A366" s="17"/>
      <c r="B366" s="24"/>
      <c r="C366" s="15"/>
      <c r="D366" s="80"/>
    </row>
    <row r="367" spans="1:5" x14ac:dyDescent="0.2">
      <c r="A367" s="19" t="s">
        <v>656</v>
      </c>
      <c r="B367" s="167" t="s">
        <v>657</v>
      </c>
      <c r="C367" s="167"/>
      <c r="D367" s="167" t="s">
        <v>658</v>
      </c>
      <c r="E367" s="167"/>
    </row>
    <row r="368" spans="1:5" x14ac:dyDescent="0.2">
      <c r="A368" s="47"/>
      <c r="B368" s="168"/>
      <c r="C368" s="168"/>
      <c r="D368" s="169"/>
      <c r="E368" s="169"/>
    </row>
    <row r="369" spans="1:5" x14ac:dyDescent="0.2">
      <c r="A369" s="47"/>
      <c r="B369" s="168"/>
      <c r="C369" s="168"/>
      <c r="D369" s="169"/>
      <c r="E369" s="169"/>
    </row>
    <row r="372" spans="1:5" ht="21" x14ac:dyDescent="0.2">
      <c r="A372" s="174" t="s">
        <v>641</v>
      </c>
      <c r="B372" s="174"/>
      <c r="C372" s="42" t="s">
        <v>642</v>
      </c>
      <c r="D372" s="76" t="s">
        <v>6</v>
      </c>
      <c r="E372" s="42" t="s">
        <v>643</v>
      </c>
    </row>
    <row r="373" spans="1:5" x14ac:dyDescent="0.2">
      <c r="A373" s="172" t="str">
        <f>RESUMEN!B15</f>
        <v>Demolición muro en sistema stell framing o similar incluye retiro de estructura.</v>
      </c>
      <c r="B373" s="173"/>
      <c r="C373" s="71">
        <f>RESUMEN!A15</f>
        <v>1.1200000000000001</v>
      </c>
      <c r="D373" s="77" t="str">
        <f>RESUMEN!C15</f>
        <v>m2</v>
      </c>
      <c r="E373" s="81">
        <f>E382+E388+E393+E398</f>
        <v>0</v>
      </c>
    </row>
    <row r="374" spans="1:5" x14ac:dyDescent="0.2">
      <c r="A374" s="17"/>
      <c r="B374" s="30"/>
      <c r="C374" s="17"/>
      <c r="D374" s="78"/>
      <c r="E374" s="18"/>
    </row>
    <row r="375" spans="1:5" x14ac:dyDescent="0.2">
      <c r="A375" s="17"/>
      <c r="B375" s="24" t="s">
        <v>644</v>
      </c>
      <c r="C375" s="29"/>
      <c r="D375" s="75"/>
      <c r="E375" s="18"/>
    </row>
    <row r="376" spans="1:5" x14ac:dyDescent="0.2">
      <c r="A376" s="42" t="s">
        <v>645</v>
      </c>
      <c r="B376" s="41" t="s">
        <v>6</v>
      </c>
      <c r="C376" s="44" t="s">
        <v>646</v>
      </c>
      <c r="D376" s="76" t="s">
        <v>647</v>
      </c>
      <c r="E376" s="45" t="s">
        <v>648</v>
      </c>
    </row>
    <row r="377" spans="1:5" x14ac:dyDescent="0.2">
      <c r="A377" s="49" t="str">
        <f>'MAT-INSM'!A40</f>
        <v>CARTON CORRUGADO, ROLLO 1,2 M*10ML=48M2</v>
      </c>
      <c r="B377" s="72" t="str">
        <f>'MAT-INSM'!B40</f>
        <v>M2</v>
      </c>
      <c r="C377" s="22">
        <f>'MAT-INSM'!C40</f>
        <v>0</v>
      </c>
      <c r="D377" s="79">
        <v>1</v>
      </c>
      <c r="E377" s="32">
        <f t="shared" ref="E377:E381" si="12">ROUND(C377*D377,0)</f>
        <v>0</v>
      </c>
    </row>
    <row r="378" spans="1:5" x14ac:dyDescent="0.2">
      <c r="A378" s="35"/>
      <c r="B378" s="23"/>
      <c r="C378" s="22">
        <v>0</v>
      </c>
      <c r="D378" s="79"/>
      <c r="E378" s="32">
        <f t="shared" si="12"/>
        <v>0</v>
      </c>
    </row>
    <row r="379" spans="1:5" x14ac:dyDescent="0.2">
      <c r="A379" s="35"/>
      <c r="B379" s="23"/>
      <c r="C379" s="22">
        <v>0</v>
      </c>
      <c r="D379" s="79"/>
      <c r="E379" s="32">
        <f t="shared" si="12"/>
        <v>0</v>
      </c>
    </row>
    <row r="380" spans="1:5" x14ac:dyDescent="0.2">
      <c r="A380" s="35"/>
      <c r="B380" s="23"/>
      <c r="C380" s="22">
        <v>0</v>
      </c>
      <c r="D380" s="79"/>
      <c r="E380" s="32">
        <f t="shared" si="12"/>
        <v>0</v>
      </c>
    </row>
    <row r="381" spans="1:5" x14ac:dyDescent="0.2">
      <c r="A381" s="35"/>
      <c r="B381" s="23"/>
      <c r="C381" s="22">
        <v>0</v>
      </c>
      <c r="D381" s="79"/>
      <c r="E381" s="32">
        <f t="shared" si="12"/>
        <v>0</v>
      </c>
    </row>
    <row r="382" spans="1:5" x14ac:dyDescent="0.2">
      <c r="A382" s="17"/>
      <c r="B382" s="24"/>
      <c r="C382" s="13"/>
      <c r="D382" s="80" t="s">
        <v>649</v>
      </c>
      <c r="E382" s="37">
        <f>SUM(E377:E381)</f>
        <v>0</v>
      </c>
    </row>
    <row r="383" spans="1:5" x14ac:dyDescent="0.2">
      <c r="A383" s="17"/>
      <c r="B383" s="24"/>
      <c r="C383" s="29"/>
      <c r="D383" s="75"/>
      <c r="E383" s="18"/>
    </row>
    <row r="384" spans="1:5" x14ac:dyDescent="0.2">
      <c r="A384" s="42" t="s">
        <v>650</v>
      </c>
      <c r="B384" s="41" t="s">
        <v>6</v>
      </c>
      <c r="C384" s="44" t="s">
        <v>646</v>
      </c>
      <c r="D384" s="76" t="s">
        <v>651</v>
      </c>
      <c r="E384" s="45" t="s">
        <v>646</v>
      </c>
    </row>
    <row r="385" spans="1:5" x14ac:dyDescent="0.2">
      <c r="A385" s="49" t="str">
        <f>'HRR-EQP'!A33</f>
        <v>PULIDORA INDUSTRIAL DE 4 ½" MAKITA 10000 RPM</v>
      </c>
      <c r="B385" s="72" t="str">
        <f>'HRR-EQP'!B33</f>
        <v>DIA</v>
      </c>
      <c r="C385" s="22">
        <f>'HRR-EQP'!C33</f>
        <v>0</v>
      </c>
      <c r="D385" s="79">
        <f>1/30/8/2</f>
        <v>2.0833333333333333E-3</v>
      </c>
      <c r="E385" s="32">
        <f>ROUND(C385*D385,0)</f>
        <v>0</v>
      </c>
    </row>
    <row r="386" spans="1:5" x14ac:dyDescent="0.2">
      <c r="A386" s="49" t="str">
        <f>'HRR-EQP'!A41</f>
        <v>TALADRO PERCUTOR DE 3/8" 450 BLACK&amp;DECKEr</v>
      </c>
      <c r="B386" s="72" t="str">
        <f>'HRR-EQP'!B41</f>
        <v>DIA</v>
      </c>
      <c r="C386" s="22">
        <f>'HRR-EQP'!C41</f>
        <v>0</v>
      </c>
      <c r="D386" s="79">
        <f>1/30/8/2</f>
        <v>2.0833333333333333E-3</v>
      </c>
      <c r="E386" s="32">
        <f>ROUND(C386*D386,0)</f>
        <v>0</v>
      </c>
    </row>
    <row r="387" spans="1:5" x14ac:dyDescent="0.2">
      <c r="A387" s="82" t="str">
        <f>'HRR-EQP'!A13</f>
        <v>DISCO REFRACTARIO T-1 9"x 1/8"</v>
      </c>
      <c r="B387" s="88" t="str">
        <f>'HRR-EQP'!B13</f>
        <v>UN</v>
      </c>
      <c r="C387" s="22">
        <f>'HRR-EQP'!C13</f>
        <v>0</v>
      </c>
      <c r="D387" s="79">
        <v>0.1</v>
      </c>
      <c r="E387" s="32">
        <f>ROUND(C387*D387,0)</f>
        <v>0</v>
      </c>
    </row>
    <row r="388" spans="1:5" x14ac:dyDescent="0.2">
      <c r="A388" s="17"/>
      <c r="B388" s="24"/>
      <c r="C388" s="13"/>
      <c r="D388" s="80" t="s">
        <v>649</v>
      </c>
      <c r="E388" s="37">
        <f>SUM(E385:E387)</f>
        <v>0</v>
      </c>
    </row>
    <row r="389" spans="1:5" x14ac:dyDescent="0.2">
      <c r="A389" s="17"/>
      <c r="B389" s="24"/>
      <c r="C389" s="13"/>
      <c r="D389" s="75"/>
      <c r="E389" s="16"/>
    </row>
    <row r="390" spans="1:5" x14ac:dyDescent="0.2">
      <c r="A390" s="42" t="s">
        <v>652</v>
      </c>
      <c r="B390" s="46" t="s">
        <v>6</v>
      </c>
      <c r="C390" s="44" t="s">
        <v>646</v>
      </c>
      <c r="D390" s="76" t="s">
        <v>653</v>
      </c>
      <c r="E390" s="45" t="s">
        <v>654</v>
      </c>
    </row>
    <row r="391" spans="1:5" x14ac:dyDescent="0.2">
      <c r="A391" s="49" t="str">
        <f>'MAN-OBR'!A24</f>
        <v>MdeO Demol MUROS SECOS</v>
      </c>
      <c r="B391" s="72" t="str">
        <f>'MAN-OBR'!B24</f>
        <v>M2</v>
      </c>
      <c r="C391" s="22">
        <f>'MAN-OBR'!C24</f>
        <v>0</v>
      </c>
      <c r="D391" s="79">
        <v>1</v>
      </c>
      <c r="E391" s="32">
        <f>ROUND(C391*D391,0)</f>
        <v>0</v>
      </c>
    </row>
    <row r="392" spans="1:5" x14ac:dyDescent="0.2">
      <c r="A392" s="49"/>
      <c r="B392" s="72"/>
      <c r="C392" s="22">
        <v>0</v>
      </c>
      <c r="D392" s="79"/>
      <c r="E392" s="32">
        <f>ROUND(C392*D392,0)</f>
        <v>0</v>
      </c>
    </row>
    <row r="393" spans="1:5" x14ac:dyDescent="0.2">
      <c r="A393" s="17"/>
      <c r="B393" s="24"/>
      <c r="C393" s="15"/>
      <c r="D393" s="80" t="s">
        <v>649</v>
      </c>
      <c r="E393" s="37">
        <f>SUM(E391:E392)</f>
        <v>0</v>
      </c>
    </row>
    <row r="394" spans="1:5" x14ac:dyDescent="0.2">
      <c r="A394" s="33"/>
      <c r="B394" s="25"/>
      <c r="C394" s="20"/>
    </row>
    <row r="395" spans="1:5" x14ac:dyDescent="0.2">
      <c r="A395" s="42" t="s">
        <v>655</v>
      </c>
      <c r="B395" s="46" t="s">
        <v>6</v>
      </c>
      <c r="C395" s="44" t="s">
        <v>646</v>
      </c>
      <c r="D395" s="76" t="s">
        <v>653</v>
      </c>
      <c r="E395" s="45" t="s">
        <v>654</v>
      </c>
    </row>
    <row r="396" spans="1:5" x14ac:dyDescent="0.2">
      <c r="A396" s="49" t="str">
        <f>OTROS!A7</f>
        <v>RETIRO DE ESCOMBROS</v>
      </c>
      <c r="B396" s="72" t="str">
        <f>OTROS!B7</f>
        <v>M3</v>
      </c>
      <c r="C396" s="22">
        <f>OTROS!C7</f>
        <v>0</v>
      </c>
      <c r="D396" s="79">
        <v>0.2</v>
      </c>
      <c r="E396" s="32">
        <f>ROUND(C396*D396,0)</f>
        <v>0</v>
      </c>
    </row>
    <row r="397" spans="1:5" x14ac:dyDescent="0.2">
      <c r="A397" s="35"/>
      <c r="B397" s="23"/>
      <c r="C397" s="22">
        <v>0</v>
      </c>
      <c r="D397" s="79"/>
      <c r="E397" s="32">
        <f>ROUND(C397*D397,0)</f>
        <v>0</v>
      </c>
    </row>
    <row r="398" spans="1:5" x14ac:dyDescent="0.2">
      <c r="A398" s="17"/>
      <c r="B398" s="24"/>
      <c r="C398" s="15"/>
      <c r="D398" s="80" t="s">
        <v>649</v>
      </c>
      <c r="E398" s="37">
        <f>SUM(E396:E397)</f>
        <v>0</v>
      </c>
    </row>
    <row r="399" spans="1:5" x14ac:dyDescent="0.2">
      <c r="A399" s="17"/>
      <c r="B399" s="24"/>
      <c r="C399" s="15"/>
      <c r="D399" s="80"/>
    </row>
    <row r="400" spans="1:5" x14ac:dyDescent="0.2">
      <c r="A400" s="19" t="s">
        <v>656</v>
      </c>
      <c r="B400" s="167" t="s">
        <v>657</v>
      </c>
      <c r="C400" s="167"/>
      <c r="D400" s="167" t="s">
        <v>658</v>
      </c>
      <c r="E400" s="167"/>
    </row>
    <row r="401" spans="1:5" x14ac:dyDescent="0.2">
      <c r="A401" s="47"/>
      <c r="B401" s="168"/>
      <c r="C401" s="168"/>
      <c r="D401" s="169"/>
      <c r="E401" s="169"/>
    </row>
    <row r="402" spans="1:5" x14ac:dyDescent="0.2">
      <c r="A402" s="47"/>
      <c r="B402" s="168"/>
      <c r="C402" s="168"/>
      <c r="D402" s="169"/>
      <c r="E402" s="169"/>
    </row>
    <row r="405" spans="1:5" ht="21" x14ac:dyDescent="0.2">
      <c r="A405" s="174" t="s">
        <v>641</v>
      </c>
      <c r="B405" s="174"/>
      <c r="C405" s="42" t="s">
        <v>642</v>
      </c>
      <c r="D405" s="76" t="s">
        <v>6</v>
      </c>
      <c r="E405" s="42" t="s">
        <v>643</v>
      </c>
    </row>
    <row r="406" spans="1:5" x14ac:dyDescent="0.2">
      <c r="A406" s="172" t="str">
        <f>RESUMEN!B16</f>
        <v>Demolición de enchapes de pisos o muros.</v>
      </c>
      <c r="B406" s="173"/>
      <c r="C406" s="71">
        <f>RESUMEN!A16</f>
        <v>1.1300000000000001</v>
      </c>
      <c r="D406" s="77" t="str">
        <f>RESUMEN!C16</f>
        <v>m2</v>
      </c>
      <c r="E406" s="81">
        <f>E415+E421+E426+E431</f>
        <v>0</v>
      </c>
    </row>
    <row r="407" spans="1:5" x14ac:dyDescent="0.2">
      <c r="A407" s="17"/>
      <c r="B407" s="30"/>
      <c r="C407" s="17"/>
      <c r="D407" s="78"/>
      <c r="E407" s="18"/>
    </row>
    <row r="408" spans="1:5" x14ac:dyDescent="0.2">
      <c r="A408" s="17"/>
      <c r="B408" s="24" t="s">
        <v>644</v>
      </c>
      <c r="C408" s="29"/>
      <c r="D408" s="75"/>
      <c r="E408" s="18"/>
    </row>
    <row r="409" spans="1:5" x14ac:dyDescent="0.2">
      <c r="A409" s="42" t="s">
        <v>645</v>
      </c>
      <c r="B409" s="41" t="s">
        <v>6</v>
      </c>
      <c r="C409" s="44" t="s">
        <v>646</v>
      </c>
      <c r="D409" s="76" t="s">
        <v>647</v>
      </c>
      <c r="E409" s="45" t="s">
        <v>648</v>
      </c>
    </row>
    <row r="410" spans="1:5" x14ac:dyDescent="0.2">
      <c r="A410" s="35"/>
      <c r="B410" s="23"/>
      <c r="C410" s="22">
        <v>0</v>
      </c>
      <c r="D410" s="79"/>
      <c r="E410" s="32">
        <f t="shared" ref="E410:E414" si="13">ROUND(C410*D410,0)</f>
        <v>0</v>
      </c>
    </row>
    <row r="411" spans="1:5" x14ac:dyDescent="0.2">
      <c r="A411" s="35"/>
      <c r="B411" s="23"/>
      <c r="C411" s="22">
        <v>0</v>
      </c>
      <c r="D411" s="79"/>
      <c r="E411" s="32">
        <f t="shared" si="13"/>
        <v>0</v>
      </c>
    </row>
    <row r="412" spans="1:5" x14ac:dyDescent="0.2">
      <c r="A412" s="35"/>
      <c r="B412" s="23"/>
      <c r="C412" s="22">
        <v>0</v>
      </c>
      <c r="D412" s="79"/>
      <c r="E412" s="32">
        <f t="shared" si="13"/>
        <v>0</v>
      </c>
    </row>
    <row r="413" spans="1:5" x14ac:dyDescent="0.2">
      <c r="A413" s="35"/>
      <c r="B413" s="23"/>
      <c r="C413" s="22">
        <v>0</v>
      </c>
      <c r="D413" s="79"/>
      <c r="E413" s="32">
        <f t="shared" si="13"/>
        <v>0</v>
      </c>
    </row>
    <row r="414" spans="1:5" x14ac:dyDescent="0.2">
      <c r="A414" s="35"/>
      <c r="B414" s="23"/>
      <c r="C414" s="22">
        <v>0</v>
      </c>
      <c r="D414" s="79"/>
      <c r="E414" s="32">
        <f t="shared" si="13"/>
        <v>0</v>
      </c>
    </row>
    <row r="415" spans="1:5" x14ac:dyDescent="0.2">
      <c r="A415" s="17"/>
      <c r="B415" s="24"/>
      <c r="C415" s="13"/>
      <c r="D415" s="80" t="s">
        <v>649</v>
      </c>
      <c r="E415" s="37">
        <f>SUM(E410:E414)</f>
        <v>0</v>
      </c>
    </row>
    <row r="416" spans="1:5" x14ac:dyDescent="0.2">
      <c r="A416" s="17"/>
      <c r="B416" s="24"/>
      <c r="C416" s="29"/>
      <c r="D416" s="75"/>
      <c r="E416" s="18"/>
    </row>
    <row r="417" spans="1:5" x14ac:dyDescent="0.2">
      <c r="A417" s="42" t="s">
        <v>650</v>
      </c>
      <c r="B417" s="41" t="s">
        <v>6</v>
      </c>
      <c r="C417" s="44" t="s">
        <v>646</v>
      </c>
      <c r="D417" s="76" t="s">
        <v>651</v>
      </c>
      <c r="E417" s="45" t="s">
        <v>646</v>
      </c>
    </row>
    <row r="418" spans="1:5" x14ac:dyDescent="0.2">
      <c r="A418" s="49" t="str">
        <f>'HRR-EQP'!A40</f>
        <v>TALADRO PERCUTOR DE ½" POWER TOOLS</v>
      </c>
      <c r="B418" s="72" t="str">
        <f>'HRR-EQP'!B40</f>
        <v>UN</v>
      </c>
      <c r="C418" s="22">
        <f>'HRR-EQP'!C40</f>
        <v>0</v>
      </c>
      <c r="D418" s="79">
        <f>1/8/2</f>
        <v>6.25E-2</v>
      </c>
      <c r="E418" s="32">
        <f>ROUND(C418*D418,0)</f>
        <v>0</v>
      </c>
    </row>
    <row r="419" spans="1:5" x14ac:dyDescent="0.2">
      <c r="A419" s="49" t="str">
        <f>'HRR-EQP'!A34</f>
        <v>PULIDORA INDUSTRIAL DE 4 ½" PG. 7.8AMP 11000 RPM</v>
      </c>
      <c r="B419" s="72" t="str">
        <f>'HRR-EQP'!B34</f>
        <v>DIA</v>
      </c>
      <c r="C419" s="22">
        <f>'HRR-EQP'!C34</f>
        <v>0</v>
      </c>
      <c r="D419" s="79">
        <f>1/8</f>
        <v>0.125</v>
      </c>
      <c r="E419" s="32">
        <f>ROUND(C419*D419,0)</f>
        <v>0</v>
      </c>
    </row>
    <row r="420" spans="1:5" x14ac:dyDescent="0.2">
      <c r="A420" s="82" t="str">
        <f>'HRR-EQP'!A12</f>
        <v>DISCO DIAMANTADO 9" DIAMOND</v>
      </c>
      <c r="B420" s="88" t="str">
        <f>'HRR-EQP'!B12</f>
        <v>UN</v>
      </c>
      <c r="C420" s="22">
        <f>'HRR-EQP'!C12</f>
        <v>0</v>
      </c>
      <c r="D420" s="79">
        <v>2.5000000000000001E-2</v>
      </c>
      <c r="E420" s="32">
        <f>ROUND(C420*D420,0)</f>
        <v>0</v>
      </c>
    </row>
    <row r="421" spans="1:5" x14ac:dyDescent="0.2">
      <c r="A421" s="17"/>
      <c r="B421" s="24"/>
      <c r="C421" s="13"/>
      <c r="D421" s="80" t="s">
        <v>649</v>
      </c>
      <c r="E421" s="37">
        <f>SUM(E418:E420)</f>
        <v>0</v>
      </c>
    </row>
    <row r="422" spans="1:5" x14ac:dyDescent="0.2">
      <c r="A422" s="17"/>
      <c r="B422" s="24"/>
      <c r="C422" s="13"/>
      <c r="D422" s="75"/>
      <c r="E422" s="16"/>
    </row>
    <row r="423" spans="1:5" x14ac:dyDescent="0.2">
      <c r="A423" s="42" t="s">
        <v>652</v>
      </c>
      <c r="B423" s="46" t="s">
        <v>6</v>
      </c>
      <c r="C423" s="44" t="s">
        <v>646</v>
      </c>
      <c r="D423" s="76" t="s">
        <v>653</v>
      </c>
      <c r="E423" s="45" t="s">
        <v>654</v>
      </c>
    </row>
    <row r="424" spans="1:5" x14ac:dyDescent="0.2">
      <c r="A424" s="49" t="str">
        <f>'MAN-OBR'!A23</f>
        <v>MdeO Demol ENCHAPE DE MURO</v>
      </c>
      <c r="B424" s="72" t="str">
        <f>'MAN-OBR'!B23</f>
        <v>M2</v>
      </c>
      <c r="C424" s="22">
        <f>'MAN-OBR'!C23</f>
        <v>0</v>
      </c>
      <c r="D424" s="79">
        <v>1</v>
      </c>
      <c r="E424" s="32">
        <f>ROUND(C424*D424,0)</f>
        <v>0</v>
      </c>
    </row>
    <row r="425" spans="1:5" x14ac:dyDescent="0.2">
      <c r="A425" s="49"/>
      <c r="B425" s="72"/>
      <c r="C425" s="22">
        <v>0</v>
      </c>
      <c r="D425" s="79"/>
      <c r="E425" s="32">
        <f>ROUND(C425*D425,0)</f>
        <v>0</v>
      </c>
    </row>
    <row r="426" spans="1:5" x14ac:dyDescent="0.2">
      <c r="A426" s="17"/>
      <c r="B426" s="24"/>
      <c r="C426" s="15"/>
      <c r="D426" s="80" t="s">
        <v>649</v>
      </c>
      <c r="E426" s="37">
        <f>SUM(E424:E425)</f>
        <v>0</v>
      </c>
    </row>
    <row r="427" spans="1:5" x14ac:dyDescent="0.2">
      <c r="A427" s="33"/>
      <c r="B427" s="25"/>
      <c r="C427" s="20"/>
    </row>
    <row r="428" spans="1:5" x14ac:dyDescent="0.2">
      <c r="A428" s="42" t="s">
        <v>655</v>
      </c>
      <c r="B428" s="46" t="s">
        <v>6</v>
      </c>
      <c r="C428" s="44" t="s">
        <v>646</v>
      </c>
      <c r="D428" s="76" t="s">
        <v>653</v>
      </c>
      <c r="E428" s="45" t="s">
        <v>654</v>
      </c>
    </row>
    <row r="429" spans="1:5" x14ac:dyDescent="0.2">
      <c r="A429" s="49" t="str">
        <f>OTROS!A7</f>
        <v>RETIRO DE ESCOMBROS</v>
      </c>
      <c r="B429" s="72" t="str">
        <f>OTROS!B7</f>
        <v>M3</v>
      </c>
      <c r="C429" s="22">
        <f>OTROS!C7</f>
        <v>0</v>
      </c>
      <c r="D429" s="79">
        <v>0.1</v>
      </c>
      <c r="E429" s="32">
        <f>ROUND(C429*D429,0)</f>
        <v>0</v>
      </c>
    </row>
    <row r="430" spans="1:5" x14ac:dyDescent="0.2">
      <c r="A430" s="35"/>
      <c r="B430" s="23"/>
      <c r="C430" s="22">
        <v>0</v>
      </c>
      <c r="D430" s="79"/>
      <c r="E430" s="32">
        <f>ROUND(C430*D430,0)</f>
        <v>0</v>
      </c>
    </row>
    <row r="431" spans="1:5" x14ac:dyDescent="0.2">
      <c r="A431" s="17"/>
      <c r="B431" s="24"/>
      <c r="C431" s="15"/>
      <c r="D431" s="80" t="s">
        <v>649</v>
      </c>
      <c r="E431" s="37">
        <f>SUM(E429:E430)</f>
        <v>0</v>
      </c>
    </row>
    <row r="432" spans="1:5" x14ac:dyDescent="0.2">
      <c r="A432" s="17"/>
      <c r="B432" s="24"/>
      <c r="C432" s="15"/>
      <c r="D432" s="80"/>
    </row>
    <row r="433" spans="1:5" x14ac:dyDescent="0.2">
      <c r="A433" s="19" t="s">
        <v>656</v>
      </c>
      <c r="B433" s="167" t="s">
        <v>657</v>
      </c>
      <c r="C433" s="167"/>
      <c r="D433" s="167" t="s">
        <v>658</v>
      </c>
      <c r="E433" s="167"/>
    </row>
    <row r="434" spans="1:5" x14ac:dyDescent="0.2">
      <c r="A434" s="47"/>
      <c r="B434" s="168"/>
      <c r="C434" s="168"/>
      <c r="D434" s="169"/>
      <c r="E434" s="169"/>
    </row>
    <row r="435" spans="1:5" x14ac:dyDescent="0.2">
      <c r="A435" s="47"/>
      <c r="B435" s="168"/>
      <c r="C435" s="168"/>
      <c r="D435" s="169"/>
      <c r="E435" s="169"/>
    </row>
    <row r="438" spans="1:5" ht="21" x14ac:dyDescent="0.2">
      <c r="A438" s="174" t="s">
        <v>641</v>
      </c>
      <c r="B438" s="174"/>
      <c r="C438" s="42" t="s">
        <v>642</v>
      </c>
      <c r="D438" s="76" t="s">
        <v>6</v>
      </c>
      <c r="E438" s="42" t="s">
        <v>643</v>
      </c>
    </row>
    <row r="439" spans="1:5" x14ac:dyDescent="0.2">
      <c r="A439" s="172" t="str">
        <f>RESUMEN!B17</f>
        <v>Demolición de pañetes.</v>
      </c>
      <c r="B439" s="173"/>
      <c r="C439" s="71">
        <f>RESUMEN!A17</f>
        <v>1.1400000000000001</v>
      </c>
      <c r="D439" s="77" t="str">
        <f>RESUMEN!C17</f>
        <v>m2</v>
      </c>
      <c r="E439" s="81">
        <f>E448+E454+E459+E464</f>
        <v>0</v>
      </c>
    </row>
    <row r="440" spans="1:5" x14ac:dyDescent="0.2">
      <c r="A440" s="17"/>
      <c r="B440" s="30"/>
      <c r="C440" s="17"/>
      <c r="D440" s="78"/>
      <c r="E440" s="18"/>
    </row>
    <row r="441" spans="1:5" x14ac:dyDescent="0.2">
      <c r="A441" s="17"/>
      <c r="B441" s="24" t="s">
        <v>644</v>
      </c>
      <c r="C441" s="29"/>
      <c r="D441" s="75"/>
      <c r="E441" s="18"/>
    </row>
    <row r="442" spans="1:5" x14ac:dyDescent="0.2">
      <c r="A442" s="42" t="s">
        <v>645</v>
      </c>
      <c r="B442" s="41" t="s">
        <v>6</v>
      </c>
      <c r="C442" s="44" t="s">
        <v>646</v>
      </c>
      <c r="D442" s="76" t="s">
        <v>647</v>
      </c>
      <c r="E442" s="45" t="s">
        <v>648</v>
      </c>
    </row>
    <row r="443" spans="1:5" x14ac:dyDescent="0.2">
      <c r="A443" s="49" t="str">
        <f>'MAT-INSM'!A40</f>
        <v>CARTON CORRUGADO, ROLLO 1,2 M*10ML=48M2</v>
      </c>
      <c r="B443" s="72" t="str">
        <f>'MAT-INSM'!B40</f>
        <v>M2</v>
      </c>
      <c r="C443" s="22">
        <f>'MAT-INSM'!C40</f>
        <v>0</v>
      </c>
      <c r="D443" s="79">
        <v>1</v>
      </c>
      <c r="E443" s="32">
        <f t="shared" ref="E443:E447" si="14">ROUND(C443*D443,0)</f>
        <v>0</v>
      </c>
    </row>
    <row r="444" spans="1:5" x14ac:dyDescent="0.2">
      <c r="A444" s="35"/>
      <c r="B444" s="23"/>
      <c r="C444" s="22">
        <v>0</v>
      </c>
      <c r="D444" s="79"/>
      <c r="E444" s="32">
        <f t="shared" si="14"/>
        <v>0</v>
      </c>
    </row>
    <row r="445" spans="1:5" x14ac:dyDescent="0.2">
      <c r="A445" s="35"/>
      <c r="B445" s="23"/>
      <c r="C445" s="22">
        <v>0</v>
      </c>
      <c r="D445" s="79"/>
      <c r="E445" s="32">
        <f t="shared" si="14"/>
        <v>0</v>
      </c>
    </row>
    <row r="446" spans="1:5" x14ac:dyDescent="0.2">
      <c r="A446" s="35"/>
      <c r="B446" s="23"/>
      <c r="C446" s="22">
        <v>0</v>
      </c>
      <c r="D446" s="79"/>
      <c r="E446" s="32">
        <f t="shared" si="14"/>
        <v>0</v>
      </c>
    </row>
    <row r="447" spans="1:5" x14ac:dyDescent="0.2">
      <c r="A447" s="35"/>
      <c r="B447" s="23"/>
      <c r="C447" s="22">
        <v>0</v>
      </c>
      <c r="D447" s="79"/>
      <c r="E447" s="32">
        <f t="shared" si="14"/>
        <v>0</v>
      </c>
    </row>
    <row r="448" spans="1:5" x14ac:dyDescent="0.2">
      <c r="A448" s="17"/>
      <c r="B448" s="24"/>
      <c r="C448" s="13"/>
      <c r="D448" s="80" t="s">
        <v>649</v>
      </c>
      <c r="E448" s="37">
        <f>SUM(E443:E447)</f>
        <v>0</v>
      </c>
    </row>
    <row r="449" spans="1:5" x14ac:dyDescent="0.2">
      <c r="A449" s="17"/>
      <c r="B449" s="24"/>
      <c r="C449" s="29"/>
      <c r="D449" s="75"/>
      <c r="E449" s="18"/>
    </row>
    <row r="450" spans="1:5" x14ac:dyDescent="0.2">
      <c r="A450" s="42" t="s">
        <v>650</v>
      </c>
      <c r="B450" s="41" t="s">
        <v>6</v>
      </c>
      <c r="C450" s="44" t="s">
        <v>646</v>
      </c>
      <c r="D450" s="76" t="s">
        <v>651</v>
      </c>
      <c r="E450" s="45" t="s">
        <v>646</v>
      </c>
    </row>
    <row r="451" spans="1:5" x14ac:dyDescent="0.2">
      <c r="A451" s="49" t="str">
        <f>'HRR-EQP'!A33</f>
        <v>PULIDORA INDUSTRIAL DE 4 ½" MAKITA 10000 RPM</v>
      </c>
      <c r="B451" s="72" t="str">
        <f>'HRR-EQP'!B33</f>
        <v>DIA</v>
      </c>
      <c r="C451" s="22">
        <f>'HRR-EQP'!C33</f>
        <v>0</v>
      </c>
      <c r="D451" s="79">
        <f t="shared" ref="D451:D452" si="15">1/8/2</f>
        <v>6.25E-2</v>
      </c>
      <c r="E451" s="32">
        <f>ROUND(C451*D451,0)</f>
        <v>0</v>
      </c>
    </row>
    <row r="452" spans="1:5" x14ac:dyDescent="0.2">
      <c r="A452" s="49" t="str">
        <f>'HRR-EQP'!A41</f>
        <v>TALADRO PERCUTOR DE 3/8" 450 BLACK&amp;DECKEr</v>
      </c>
      <c r="B452" s="72" t="str">
        <f>'HRR-EQP'!B41</f>
        <v>DIA</v>
      </c>
      <c r="C452" s="22">
        <f>'HRR-EQP'!C41</f>
        <v>0</v>
      </c>
      <c r="D452" s="79">
        <f t="shared" si="15"/>
        <v>6.25E-2</v>
      </c>
      <c r="E452" s="32">
        <f>ROUND(C452*D452,0)</f>
        <v>0</v>
      </c>
    </row>
    <row r="453" spans="1:5" x14ac:dyDescent="0.2">
      <c r="A453" s="36"/>
      <c r="B453" s="23"/>
      <c r="C453" s="22">
        <v>0</v>
      </c>
      <c r="D453" s="79"/>
      <c r="E453" s="32">
        <f>ROUND(C453*D453,0)</f>
        <v>0</v>
      </c>
    </row>
    <row r="454" spans="1:5" x14ac:dyDescent="0.2">
      <c r="A454" s="17"/>
      <c r="B454" s="24"/>
      <c r="C454" s="13"/>
      <c r="D454" s="80" t="s">
        <v>649</v>
      </c>
      <c r="E454" s="37">
        <f>SUM(E451:E453)</f>
        <v>0</v>
      </c>
    </row>
    <row r="455" spans="1:5" x14ac:dyDescent="0.2">
      <c r="A455" s="17"/>
      <c r="B455" s="24"/>
      <c r="C455" s="13"/>
      <c r="D455" s="75"/>
      <c r="E455" s="16"/>
    </row>
    <row r="456" spans="1:5" x14ac:dyDescent="0.2">
      <c r="A456" s="42" t="s">
        <v>652</v>
      </c>
      <c r="B456" s="46" t="s">
        <v>6</v>
      </c>
      <c r="C456" s="44" t="s">
        <v>646</v>
      </c>
      <c r="D456" s="76" t="s">
        <v>653</v>
      </c>
      <c r="E456" s="45" t="s">
        <v>654</v>
      </c>
    </row>
    <row r="457" spans="1:5" x14ac:dyDescent="0.2">
      <c r="A457" s="49" t="str">
        <f>'MAN-OBR'!A25</f>
        <v>MdeO Demol PAÑETES</v>
      </c>
      <c r="B457" s="72" t="str">
        <f>'MAN-OBR'!B25</f>
        <v>M2</v>
      </c>
      <c r="C457" s="22">
        <f>'MAN-OBR'!C25</f>
        <v>0</v>
      </c>
      <c r="D457" s="79">
        <v>1</v>
      </c>
      <c r="E457" s="32">
        <f>ROUND(C457*D457,0)</f>
        <v>0</v>
      </c>
    </row>
    <row r="458" spans="1:5" x14ac:dyDescent="0.2">
      <c r="A458" s="36"/>
      <c r="B458" s="23"/>
      <c r="C458" s="22">
        <v>0</v>
      </c>
      <c r="D458" s="79"/>
      <c r="E458" s="32">
        <f>ROUND(C458*D458,0)</f>
        <v>0</v>
      </c>
    </row>
    <row r="459" spans="1:5" x14ac:dyDescent="0.2">
      <c r="A459" s="17"/>
      <c r="B459" s="24"/>
      <c r="C459" s="15"/>
      <c r="D459" s="80" t="s">
        <v>649</v>
      </c>
      <c r="E459" s="37">
        <f>SUM(E457:E458)</f>
        <v>0</v>
      </c>
    </row>
    <row r="460" spans="1:5" x14ac:dyDescent="0.2">
      <c r="A460" s="33"/>
      <c r="B460" s="25"/>
      <c r="C460" s="20"/>
    </row>
    <row r="461" spans="1:5" x14ac:dyDescent="0.2">
      <c r="A461" s="42" t="s">
        <v>655</v>
      </c>
      <c r="B461" s="46" t="s">
        <v>6</v>
      </c>
      <c r="C461" s="44" t="s">
        <v>646</v>
      </c>
      <c r="D461" s="76" t="s">
        <v>653</v>
      </c>
      <c r="E461" s="45" t="s">
        <v>654</v>
      </c>
    </row>
    <row r="462" spans="1:5" x14ac:dyDescent="0.2">
      <c r="A462" s="49" t="str">
        <f>OTROS!A7</f>
        <v>RETIRO DE ESCOMBROS</v>
      </c>
      <c r="B462" s="72" t="str">
        <f>OTROS!B7</f>
        <v>M3</v>
      </c>
      <c r="C462" s="22">
        <f>OTROS!C7</f>
        <v>0</v>
      </c>
      <c r="D462" s="79">
        <v>0.1</v>
      </c>
      <c r="E462" s="32">
        <f>ROUND(C462*D462,0)</f>
        <v>0</v>
      </c>
    </row>
    <row r="463" spans="1:5" x14ac:dyDescent="0.2">
      <c r="A463" s="35"/>
      <c r="B463" s="23"/>
      <c r="C463" s="22"/>
      <c r="D463" s="79"/>
      <c r="E463" s="32">
        <f>ROUND(C463*D463,0)</f>
        <v>0</v>
      </c>
    </row>
    <row r="464" spans="1:5" x14ac:dyDescent="0.2">
      <c r="A464" s="17"/>
      <c r="B464" s="24"/>
      <c r="C464" s="15"/>
      <c r="D464" s="80" t="s">
        <v>649</v>
      </c>
      <c r="E464" s="37">
        <f>SUM(E462:E463)</f>
        <v>0</v>
      </c>
    </row>
    <row r="465" spans="1:5" x14ac:dyDescent="0.2">
      <c r="A465" s="17"/>
      <c r="B465" s="24"/>
      <c r="C465" s="15"/>
      <c r="D465" s="80"/>
    </row>
    <row r="466" spans="1:5" x14ac:dyDescent="0.2">
      <c r="A466" s="19" t="s">
        <v>656</v>
      </c>
      <c r="B466" s="167" t="s">
        <v>657</v>
      </c>
      <c r="C466" s="167"/>
      <c r="D466" s="167" t="s">
        <v>658</v>
      </c>
      <c r="E466" s="167"/>
    </row>
    <row r="467" spans="1:5" x14ac:dyDescent="0.2">
      <c r="A467" s="47"/>
      <c r="B467" s="168"/>
      <c r="C467" s="168"/>
      <c r="D467" s="169"/>
      <c r="E467" s="169"/>
    </row>
    <row r="468" spans="1:5" x14ac:dyDescent="0.2">
      <c r="A468" s="47"/>
      <c r="B468" s="168"/>
      <c r="C468" s="168"/>
      <c r="D468" s="169"/>
      <c r="E468" s="169"/>
    </row>
    <row r="471" spans="1:5" ht="21" x14ac:dyDescent="0.2">
      <c r="A471" s="174" t="s">
        <v>641</v>
      </c>
      <c r="B471" s="174"/>
      <c r="C471" s="42" t="s">
        <v>642</v>
      </c>
      <c r="D471" s="76" t="s">
        <v>6</v>
      </c>
      <c r="E471" s="42" t="s">
        <v>643</v>
      </c>
    </row>
    <row r="472" spans="1:5" x14ac:dyDescent="0.2">
      <c r="A472" s="172" t="str">
        <f>RESUMEN!B18</f>
        <v>Demolición placa contrapiso maciza e=0,10 a 0,15 m. incluye corte y retiro de refuerzo.</v>
      </c>
      <c r="B472" s="173"/>
      <c r="C472" s="71">
        <f>RESUMEN!A18</f>
        <v>1.1500000000000001</v>
      </c>
      <c r="D472" s="77" t="str">
        <f>RESUMEN!C18</f>
        <v>m2</v>
      </c>
      <c r="E472" s="81">
        <f>E481+E487+E492+E497</f>
        <v>0</v>
      </c>
    </row>
    <row r="473" spans="1:5" x14ac:dyDescent="0.2">
      <c r="A473" s="17"/>
      <c r="B473" s="30"/>
      <c r="C473" s="17"/>
      <c r="D473" s="78"/>
      <c r="E473" s="18"/>
    </row>
    <row r="474" spans="1:5" x14ac:dyDescent="0.2">
      <c r="A474" s="17"/>
      <c r="B474" s="24" t="s">
        <v>644</v>
      </c>
      <c r="C474" s="29"/>
      <c r="D474" s="75"/>
      <c r="E474" s="18"/>
    </row>
    <row r="475" spans="1:5" x14ac:dyDescent="0.2">
      <c r="A475" s="42" t="s">
        <v>645</v>
      </c>
      <c r="B475" s="41" t="s">
        <v>6</v>
      </c>
      <c r="C475" s="44" t="s">
        <v>646</v>
      </c>
      <c r="D475" s="76" t="s">
        <v>647</v>
      </c>
      <c r="E475" s="45" t="s">
        <v>648</v>
      </c>
    </row>
    <row r="476" spans="1:5" x14ac:dyDescent="0.2">
      <c r="A476" s="35"/>
      <c r="B476" s="23"/>
      <c r="C476" s="22">
        <v>0</v>
      </c>
      <c r="D476" s="79"/>
      <c r="E476" s="32">
        <f t="shared" ref="E476:E480" si="16">ROUND(C476*D476,0)</f>
        <v>0</v>
      </c>
    </row>
    <row r="477" spans="1:5" x14ac:dyDescent="0.2">
      <c r="A477" s="35"/>
      <c r="B477" s="23"/>
      <c r="C477" s="22">
        <v>0</v>
      </c>
      <c r="D477" s="79"/>
      <c r="E477" s="32">
        <f t="shared" si="16"/>
        <v>0</v>
      </c>
    </row>
    <row r="478" spans="1:5" x14ac:dyDescent="0.2">
      <c r="A478" s="35"/>
      <c r="B478" s="23"/>
      <c r="C478" s="22">
        <v>0</v>
      </c>
      <c r="D478" s="79"/>
      <c r="E478" s="32">
        <f t="shared" si="16"/>
        <v>0</v>
      </c>
    </row>
    <row r="479" spans="1:5" x14ac:dyDescent="0.2">
      <c r="A479" s="35"/>
      <c r="B479" s="23"/>
      <c r="C479" s="22">
        <v>0</v>
      </c>
      <c r="D479" s="79"/>
      <c r="E479" s="32">
        <f t="shared" si="16"/>
        <v>0</v>
      </c>
    </row>
    <row r="480" spans="1:5" x14ac:dyDescent="0.2">
      <c r="A480" s="35"/>
      <c r="B480" s="23"/>
      <c r="C480" s="22">
        <v>0</v>
      </c>
      <c r="D480" s="79"/>
      <c r="E480" s="32">
        <f t="shared" si="16"/>
        <v>0</v>
      </c>
    </row>
    <row r="481" spans="1:5" x14ac:dyDescent="0.2">
      <c r="A481" s="17"/>
      <c r="B481" s="24"/>
      <c r="C481" s="13"/>
      <c r="D481" s="80" t="s">
        <v>649</v>
      </c>
      <c r="E481" s="37">
        <f>SUM(E476:E480)</f>
        <v>0</v>
      </c>
    </row>
    <row r="482" spans="1:5" x14ac:dyDescent="0.2">
      <c r="A482" s="17"/>
      <c r="B482" s="24"/>
      <c r="C482" s="29"/>
      <c r="D482" s="75"/>
      <c r="E482" s="18"/>
    </row>
    <row r="483" spans="1:5" x14ac:dyDescent="0.2">
      <c r="A483" s="42" t="s">
        <v>650</v>
      </c>
      <c r="B483" s="41" t="s">
        <v>6</v>
      </c>
      <c r="C483" s="44" t="s">
        <v>646</v>
      </c>
      <c r="D483" s="76" t="s">
        <v>651</v>
      </c>
      <c r="E483" s="45" t="s">
        <v>646</v>
      </c>
    </row>
    <row r="484" spans="1:5" x14ac:dyDescent="0.2">
      <c r="A484" s="49" t="str">
        <f>'HRR-EQP'!A35</f>
        <v>PULIDORA INDUSTRIAL DE 7"</v>
      </c>
      <c r="B484" s="72" t="str">
        <f>'HRR-EQP'!B35</f>
        <v>DIA</v>
      </c>
      <c r="C484" s="22">
        <f>'HRR-EQP'!C35</f>
        <v>0</v>
      </c>
      <c r="D484" s="79">
        <f t="shared" ref="D484:D485" si="17">1/8/2</f>
        <v>6.25E-2</v>
      </c>
      <c r="E484" s="32">
        <f>ROUND(C484*D484,0)</f>
        <v>0</v>
      </c>
    </row>
    <row r="485" spans="1:5" x14ac:dyDescent="0.2">
      <c r="A485" s="49" t="str">
        <f>'HRR-EQP'!A42</f>
        <v>TALADRO ROTOPERCUTOR HASTA 3/4" SIN</v>
      </c>
      <c r="B485" s="72" t="str">
        <f>'HRR-EQP'!B42</f>
        <v>DIA</v>
      </c>
      <c r="C485" s="22">
        <f>'HRR-EQP'!C42</f>
        <v>0</v>
      </c>
      <c r="D485" s="79">
        <f t="shared" si="17"/>
        <v>6.25E-2</v>
      </c>
      <c r="E485" s="32">
        <f>ROUND(C485*D485,0)</f>
        <v>0</v>
      </c>
    </row>
    <row r="486" spans="1:5" x14ac:dyDescent="0.2">
      <c r="A486" s="82" t="str">
        <f>'HRR-EQP'!A7</f>
        <v>CARRETILLA "BUGUI"</v>
      </c>
      <c r="B486" s="88" t="str">
        <f>'HRR-EQP'!B7</f>
        <v>MES</v>
      </c>
      <c r="C486" s="22">
        <f>'HRR-EQP'!C7</f>
        <v>0</v>
      </c>
      <c r="D486" s="79">
        <f>1/30/8/2</f>
        <v>2.0833333333333333E-3</v>
      </c>
      <c r="E486" s="32">
        <f>ROUND(C486*D486,0)</f>
        <v>0</v>
      </c>
    </row>
    <row r="487" spans="1:5" x14ac:dyDescent="0.2">
      <c r="A487" s="17"/>
      <c r="B487" s="24"/>
      <c r="C487" s="13"/>
      <c r="D487" s="80" t="s">
        <v>649</v>
      </c>
      <c r="E487" s="37">
        <f>SUM(E484:E486)</f>
        <v>0</v>
      </c>
    </row>
    <row r="488" spans="1:5" x14ac:dyDescent="0.2">
      <c r="A488" s="17"/>
      <c r="B488" s="24"/>
      <c r="C488" s="13"/>
      <c r="D488" s="75"/>
      <c r="E488" s="16"/>
    </row>
    <row r="489" spans="1:5" x14ac:dyDescent="0.2">
      <c r="A489" s="42" t="s">
        <v>652</v>
      </c>
      <c r="B489" s="46" t="s">
        <v>6</v>
      </c>
      <c r="C489" s="44" t="s">
        <v>646</v>
      </c>
      <c r="D489" s="76" t="s">
        <v>653</v>
      </c>
      <c r="E489" s="45" t="s">
        <v>654</v>
      </c>
    </row>
    <row r="490" spans="1:5" x14ac:dyDescent="0.2">
      <c r="A490" s="49" t="str">
        <f>'MAN-OBR'!A26</f>
        <v>MdeO Demol PLACA MACIZA 0.15</v>
      </c>
      <c r="B490" s="72" t="str">
        <f>'MAN-OBR'!B26</f>
        <v>M2</v>
      </c>
      <c r="C490" s="22">
        <f>'MAN-OBR'!C26</f>
        <v>0</v>
      </c>
      <c r="D490" s="79">
        <v>1</v>
      </c>
      <c r="E490" s="32">
        <f>ROUND(C490*D490,0)</f>
        <v>0</v>
      </c>
    </row>
    <row r="491" spans="1:5" x14ac:dyDescent="0.2">
      <c r="A491" s="49"/>
      <c r="B491" s="72"/>
      <c r="C491" s="22">
        <v>0</v>
      </c>
      <c r="D491" s="79"/>
      <c r="E491" s="32">
        <f>ROUND(C491*D491,0)</f>
        <v>0</v>
      </c>
    </row>
    <row r="492" spans="1:5" x14ac:dyDescent="0.2">
      <c r="A492" s="17"/>
      <c r="B492" s="24"/>
      <c r="C492" s="15"/>
      <c r="D492" s="80" t="s">
        <v>649</v>
      </c>
      <c r="E492" s="37">
        <f>SUM(E490:E491)</f>
        <v>0</v>
      </c>
    </row>
    <row r="493" spans="1:5" x14ac:dyDescent="0.2">
      <c r="A493" s="33"/>
      <c r="B493" s="25"/>
      <c r="C493" s="20"/>
    </row>
    <row r="494" spans="1:5" x14ac:dyDescent="0.2">
      <c r="A494" s="42" t="s">
        <v>655</v>
      </c>
      <c r="B494" s="46" t="s">
        <v>6</v>
      </c>
      <c r="C494" s="44" t="s">
        <v>646</v>
      </c>
      <c r="D494" s="76" t="s">
        <v>653</v>
      </c>
      <c r="E494" s="45" t="s">
        <v>654</v>
      </c>
    </row>
    <row r="495" spans="1:5" x14ac:dyDescent="0.2">
      <c r="A495" s="49" t="str">
        <f>OTROS!A7</f>
        <v>RETIRO DE ESCOMBROS</v>
      </c>
      <c r="B495" s="72" t="str">
        <f>OTROS!B7</f>
        <v>M3</v>
      </c>
      <c r="C495" s="22">
        <f>OTROS!C7</f>
        <v>0</v>
      </c>
      <c r="D495" s="79">
        <v>0.2</v>
      </c>
      <c r="E495" s="32">
        <f>ROUND(C495*D495,0)</f>
        <v>0</v>
      </c>
    </row>
    <row r="496" spans="1:5" x14ac:dyDescent="0.2">
      <c r="A496" s="35"/>
      <c r="B496" s="23"/>
      <c r="C496" s="22"/>
      <c r="D496" s="79"/>
      <c r="E496" s="32">
        <f>ROUND(C496*D496,0)</f>
        <v>0</v>
      </c>
    </row>
    <row r="497" spans="1:5" x14ac:dyDescent="0.2">
      <c r="A497" s="17"/>
      <c r="B497" s="24"/>
      <c r="C497" s="15"/>
      <c r="D497" s="80" t="s">
        <v>649</v>
      </c>
      <c r="E497" s="37">
        <f>SUM(E495:E496)</f>
        <v>0</v>
      </c>
    </row>
    <row r="498" spans="1:5" x14ac:dyDescent="0.2">
      <c r="A498" s="17"/>
      <c r="B498" s="24"/>
      <c r="C498" s="15"/>
      <c r="D498" s="80"/>
    </row>
    <row r="499" spans="1:5" x14ac:dyDescent="0.2">
      <c r="A499" s="19" t="s">
        <v>656</v>
      </c>
      <c r="B499" s="167" t="s">
        <v>657</v>
      </c>
      <c r="C499" s="167"/>
      <c r="D499" s="167" t="s">
        <v>658</v>
      </c>
      <c r="E499" s="167"/>
    </row>
    <row r="500" spans="1:5" x14ac:dyDescent="0.2">
      <c r="A500" s="47"/>
      <c r="B500" s="168"/>
      <c r="C500" s="168"/>
      <c r="D500" s="169"/>
      <c r="E500" s="169"/>
    </row>
    <row r="501" spans="1:5" x14ac:dyDescent="0.2">
      <c r="A501" s="47"/>
      <c r="B501" s="168"/>
      <c r="C501" s="168"/>
      <c r="D501" s="169"/>
      <c r="E501" s="169"/>
    </row>
    <row r="504" spans="1:5" ht="21" x14ac:dyDescent="0.2">
      <c r="A504" s="174" t="s">
        <v>641</v>
      </c>
      <c r="B504" s="174"/>
      <c r="C504" s="42" t="s">
        <v>642</v>
      </c>
      <c r="D504" s="76" t="s">
        <v>6</v>
      </c>
      <c r="E504" s="42" t="s">
        <v>643</v>
      </c>
    </row>
    <row r="505" spans="1:5" x14ac:dyDescent="0.2">
      <c r="A505" s="172" t="str">
        <f>RESUMEN!B19</f>
        <v>Demolición de muros en mampostería de arcilla o concreto, incluido pañete a dos caras.</v>
      </c>
      <c r="B505" s="173"/>
      <c r="C505" s="71">
        <f>RESUMEN!A19</f>
        <v>1.1600000000000001</v>
      </c>
      <c r="D505" s="77" t="str">
        <f>RESUMEN!C19</f>
        <v>m2</v>
      </c>
      <c r="E505" s="81">
        <f>E514+E520+E525+E530</f>
        <v>0</v>
      </c>
    </row>
    <row r="506" spans="1:5" x14ac:dyDescent="0.2">
      <c r="A506" s="17"/>
      <c r="B506" s="30"/>
      <c r="C506" s="17"/>
      <c r="D506" s="78"/>
      <c r="E506" s="18"/>
    </row>
    <row r="507" spans="1:5" x14ac:dyDescent="0.2">
      <c r="A507" s="17"/>
      <c r="B507" s="24" t="s">
        <v>644</v>
      </c>
      <c r="C507" s="29"/>
      <c r="D507" s="75"/>
      <c r="E507" s="18"/>
    </row>
    <row r="508" spans="1:5" x14ac:dyDescent="0.2">
      <c r="A508" s="42" t="s">
        <v>645</v>
      </c>
      <c r="B508" s="41" t="s">
        <v>6</v>
      </c>
      <c r="C508" s="44" t="s">
        <v>646</v>
      </c>
      <c r="D508" s="76" t="s">
        <v>647</v>
      </c>
      <c r="E508" s="45" t="s">
        <v>648</v>
      </c>
    </row>
    <row r="509" spans="1:5" x14ac:dyDescent="0.2">
      <c r="A509" s="49" t="str">
        <f>'MAT-INSM'!A153</f>
        <v>TABLA BURRA .25x.025x3 ORDINAR</v>
      </c>
      <c r="B509" s="72" t="str">
        <f>'MAT-INSM'!B153</f>
        <v>ML</v>
      </c>
      <c r="C509" s="22">
        <f>'MAT-INSM'!C153</f>
        <v>0</v>
      </c>
      <c r="D509" s="79">
        <v>1</v>
      </c>
      <c r="E509" s="32">
        <f t="shared" ref="E509:E513" si="18">ROUND(C509*D509,0)</f>
        <v>0</v>
      </c>
    </row>
    <row r="510" spans="1:5" x14ac:dyDescent="0.2">
      <c r="A510" s="35"/>
      <c r="B510" s="72"/>
      <c r="C510" s="22">
        <v>0</v>
      </c>
      <c r="D510" s="79"/>
      <c r="E510" s="32">
        <f t="shared" si="18"/>
        <v>0</v>
      </c>
    </row>
    <row r="511" spans="1:5" x14ac:dyDescent="0.2">
      <c r="A511" s="35"/>
      <c r="B511" s="72"/>
      <c r="C511" s="22">
        <v>0</v>
      </c>
      <c r="D511" s="79"/>
      <c r="E511" s="32">
        <f t="shared" si="18"/>
        <v>0</v>
      </c>
    </row>
    <row r="512" spans="1:5" x14ac:dyDescent="0.2">
      <c r="A512" s="35"/>
      <c r="B512" s="72"/>
      <c r="C512" s="22">
        <v>0</v>
      </c>
      <c r="D512" s="79"/>
      <c r="E512" s="32">
        <f t="shared" si="18"/>
        <v>0</v>
      </c>
    </row>
    <row r="513" spans="1:5" x14ac:dyDescent="0.2">
      <c r="A513" s="35"/>
      <c r="B513" s="23"/>
      <c r="C513" s="22">
        <v>0</v>
      </c>
      <c r="D513" s="79"/>
      <c r="E513" s="32">
        <f t="shared" si="18"/>
        <v>0</v>
      </c>
    </row>
    <row r="514" spans="1:5" x14ac:dyDescent="0.2">
      <c r="A514" s="17"/>
      <c r="B514" s="24"/>
      <c r="C514" s="13"/>
      <c r="D514" s="80" t="s">
        <v>649</v>
      </c>
      <c r="E514" s="37">
        <f>SUM(E509:E513)</f>
        <v>0</v>
      </c>
    </row>
    <row r="515" spans="1:5" x14ac:dyDescent="0.2">
      <c r="A515" s="17"/>
      <c r="B515" s="24"/>
      <c r="C515" s="29"/>
      <c r="D515" s="75"/>
      <c r="E515" s="18"/>
    </row>
    <row r="516" spans="1:5" x14ac:dyDescent="0.2">
      <c r="A516" s="42" t="s">
        <v>650</v>
      </c>
      <c r="B516" s="41" t="s">
        <v>6</v>
      </c>
      <c r="C516" s="44" t="s">
        <v>646</v>
      </c>
      <c r="D516" s="76" t="s">
        <v>651</v>
      </c>
      <c r="E516" s="45" t="s">
        <v>646</v>
      </c>
    </row>
    <row r="517" spans="1:5" x14ac:dyDescent="0.2">
      <c r="A517" s="82" t="str">
        <f>'HRR-EQP'!A35</f>
        <v>PULIDORA INDUSTRIAL DE 7"</v>
      </c>
      <c r="B517" s="88" t="str">
        <f>'HRR-EQP'!B35</f>
        <v>DIA</v>
      </c>
      <c r="C517" s="22">
        <f>'HRR-EQP'!C35</f>
        <v>0</v>
      </c>
      <c r="D517" s="79">
        <f t="shared" ref="D517:D518" si="19">1/8/2</f>
        <v>6.25E-2</v>
      </c>
      <c r="E517" s="32">
        <f>ROUND(C517*D517,0)</f>
        <v>0</v>
      </c>
    </row>
    <row r="518" spans="1:5" x14ac:dyDescent="0.2">
      <c r="A518" s="82" t="str">
        <f>'HRR-EQP'!A42</f>
        <v>TALADRO ROTOPERCUTOR HASTA 3/4" SIN</v>
      </c>
      <c r="B518" s="88" t="str">
        <f>'HRR-EQP'!B42</f>
        <v>DIA</v>
      </c>
      <c r="C518" s="22">
        <f>'HRR-EQP'!C42</f>
        <v>0</v>
      </c>
      <c r="D518" s="79">
        <f t="shared" si="19"/>
        <v>6.25E-2</v>
      </c>
      <c r="E518" s="32">
        <f>ROUND(C518*D518,0)</f>
        <v>0</v>
      </c>
    </row>
    <row r="519" spans="1:5" x14ac:dyDescent="0.2">
      <c r="A519" s="82" t="str">
        <f>'HRR-EQP'!A7</f>
        <v>CARRETILLA "BUGUI"</v>
      </c>
      <c r="B519" s="88" t="str">
        <f>'HRR-EQP'!B7</f>
        <v>MES</v>
      </c>
      <c r="C519" s="22">
        <f>'HRR-EQP'!C7</f>
        <v>0</v>
      </c>
      <c r="D519" s="79">
        <f>1/30/8/3</f>
        <v>1.3888888888888889E-3</v>
      </c>
      <c r="E519" s="32">
        <f>ROUND(C519*D519,0)</f>
        <v>0</v>
      </c>
    </row>
    <row r="520" spans="1:5" x14ac:dyDescent="0.2">
      <c r="A520" s="17"/>
      <c r="B520" s="24"/>
      <c r="C520" s="13"/>
      <c r="D520" s="80" t="s">
        <v>649</v>
      </c>
      <c r="E520" s="37">
        <f>SUM(E517:E519)</f>
        <v>0</v>
      </c>
    </row>
    <row r="521" spans="1:5" x14ac:dyDescent="0.2">
      <c r="A521" s="17"/>
      <c r="B521" s="24"/>
      <c r="C521" s="13"/>
      <c r="D521" s="75"/>
      <c r="E521" s="16"/>
    </row>
    <row r="522" spans="1:5" x14ac:dyDescent="0.2">
      <c r="A522" s="42" t="s">
        <v>652</v>
      </c>
      <c r="B522" s="46" t="s">
        <v>6</v>
      </c>
      <c r="C522" s="44" t="s">
        <v>646</v>
      </c>
      <c r="D522" s="76" t="s">
        <v>653</v>
      </c>
      <c r="E522" s="45" t="s">
        <v>654</v>
      </c>
    </row>
    <row r="523" spans="1:5" x14ac:dyDescent="0.2">
      <c r="A523" s="49" t="str">
        <f>'MAN-OBR'!A3</f>
        <v>HORA/Cuad. ALBA-IL/Of+Ayu +PREST. 86.03%</v>
      </c>
      <c r="B523" s="72" t="str">
        <f>'MAN-OBR'!B3</f>
        <v>HORA</v>
      </c>
      <c r="C523" s="22">
        <f>'MAN-OBR'!C3</f>
        <v>0</v>
      </c>
      <c r="D523" s="79">
        <v>0.33</v>
      </c>
      <c r="E523" s="32">
        <f>ROUND(C523*D523,0)</f>
        <v>0</v>
      </c>
    </row>
    <row r="524" spans="1:5" x14ac:dyDescent="0.2">
      <c r="A524" s="35"/>
      <c r="B524" s="23"/>
      <c r="C524" s="22">
        <v>0</v>
      </c>
      <c r="D524" s="79"/>
      <c r="E524" s="32">
        <f>ROUND(C524*D524,0)</f>
        <v>0</v>
      </c>
    </row>
    <row r="525" spans="1:5" x14ac:dyDescent="0.2">
      <c r="A525" s="17"/>
      <c r="B525" s="24"/>
      <c r="C525" s="15"/>
      <c r="D525" s="80" t="s">
        <v>649</v>
      </c>
      <c r="E525" s="37">
        <f>SUM(E523:E524)</f>
        <v>0</v>
      </c>
    </row>
    <row r="526" spans="1:5" x14ac:dyDescent="0.2">
      <c r="A526" s="33"/>
      <c r="B526" s="25"/>
      <c r="C526" s="20"/>
    </row>
    <row r="527" spans="1:5" x14ac:dyDescent="0.2">
      <c r="A527" s="42" t="s">
        <v>655</v>
      </c>
      <c r="B527" s="46" t="s">
        <v>6</v>
      </c>
      <c r="C527" s="44" t="s">
        <v>646</v>
      </c>
      <c r="D527" s="76" t="s">
        <v>653</v>
      </c>
      <c r="E527" s="45" t="s">
        <v>654</v>
      </c>
    </row>
    <row r="528" spans="1:5" x14ac:dyDescent="0.2">
      <c r="A528" s="49" t="str">
        <f>OTROS!A7</f>
        <v>RETIRO DE ESCOMBROS</v>
      </c>
      <c r="B528" s="72" t="str">
        <f>OTROS!B7</f>
        <v>M3</v>
      </c>
      <c r="C528" s="22">
        <f>OTROS!C7</f>
        <v>0</v>
      </c>
      <c r="D528" s="79">
        <v>0.2</v>
      </c>
      <c r="E528" s="32">
        <f>ROUND(C528*D528,0)</f>
        <v>0</v>
      </c>
    </row>
    <row r="529" spans="1:5" x14ac:dyDescent="0.2">
      <c r="A529" s="35"/>
      <c r="B529" s="23"/>
      <c r="C529" s="22"/>
      <c r="D529" s="79"/>
      <c r="E529" s="32">
        <f>ROUND(C529*D529,0)</f>
        <v>0</v>
      </c>
    </row>
    <row r="530" spans="1:5" x14ac:dyDescent="0.2">
      <c r="A530" s="17"/>
      <c r="B530" s="24"/>
      <c r="C530" s="15"/>
      <c r="D530" s="80" t="s">
        <v>649</v>
      </c>
      <c r="E530" s="37">
        <f>SUM(E528:E529)</f>
        <v>0</v>
      </c>
    </row>
    <row r="531" spans="1:5" x14ac:dyDescent="0.2">
      <c r="A531" s="17"/>
      <c r="B531" s="24"/>
      <c r="C531" s="15"/>
      <c r="D531" s="80"/>
    </row>
    <row r="532" spans="1:5" x14ac:dyDescent="0.2">
      <c r="A532" s="19" t="s">
        <v>656</v>
      </c>
      <c r="B532" s="167" t="s">
        <v>657</v>
      </c>
      <c r="C532" s="167"/>
      <c r="D532" s="167" t="s">
        <v>658</v>
      </c>
      <c r="E532" s="167"/>
    </row>
    <row r="533" spans="1:5" x14ac:dyDescent="0.2">
      <c r="A533" s="47"/>
      <c r="B533" s="168"/>
      <c r="C533" s="168"/>
      <c r="D533" s="169"/>
      <c r="E533" s="169"/>
    </row>
    <row r="534" spans="1:5" x14ac:dyDescent="0.2">
      <c r="A534" s="47"/>
      <c r="B534" s="168"/>
      <c r="C534" s="168"/>
      <c r="D534" s="169"/>
      <c r="E534" s="169"/>
    </row>
    <row r="537" spans="1:5" ht="21" x14ac:dyDescent="0.2">
      <c r="A537" s="174" t="s">
        <v>641</v>
      </c>
      <c r="B537" s="174"/>
      <c r="C537" s="42" t="s">
        <v>642</v>
      </c>
      <c r="D537" s="76" t="s">
        <v>6</v>
      </c>
      <c r="E537" s="42" t="s">
        <v>643</v>
      </c>
    </row>
    <row r="538" spans="1:5" x14ac:dyDescent="0.2">
      <c r="A538" s="172" t="str">
        <f>RESUMEN!B20</f>
        <v>Cortes y demolición para regatas en muros, pisos o entrepisos, incluye resane.</v>
      </c>
      <c r="B538" s="173"/>
      <c r="C538" s="71">
        <f>RESUMEN!A20</f>
        <v>1.1700000000000002</v>
      </c>
      <c r="D538" s="77" t="str">
        <f>RESUMEN!C20</f>
        <v>ml</v>
      </c>
      <c r="E538" s="81">
        <f>E547+E553+E558+E563</f>
        <v>0</v>
      </c>
    </row>
    <row r="539" spans="1:5" x14ac:dyDescent="0.2">
      <c r="A539" s="17"/>
      <c r="B539" s="30"/>
      <c r="C539" s="17"/>
      <c r="D539" s="78"/>
      <c r="E539" s="18"/>
    </row>
    <row r="540" spans="1:5" x14ac:dyDescent="0.2">
      <c r="A540" s="17"/>
      <c r="B540" s="24" t="s">
        <v>644</v>
      </c>
      <c r="C540" s="29"/>
      <c r="D540" s="75"/>
      <c r="E540" s="18"/>
    </row>
    <row r="541" spans="1:5" x14ac:dyDescent="0.2">
      <c r="A541" s="42" t="s">
        <v>645</v>
      </c>
      <c r="B541" s="41" t="s">
        <v>6</v>
      </c>
      <c r="C541" s="44" t="s">
        <v>646</v>
      </c>
      <c r="D541" s="76" t="s">
        <v>647</v>
      </c>
      <c r="E541" s="45" t="s">
        <v>648</v>
      </c>
    </row>
    <row r="542" spans="1:5" x14ac:dyDescent="0.2">
      <c r="A542" s="49" t="str">
        <f>'MAT-INSM'!A12</f>
        <v>ARENA LAVADA DE PEÑA</v>
      </c>
      <c r="B542" s="72" t="str">
        <f>'MAT-INSM'!B12</f>
        <v>M3</v>
      </c>
      <c r="C542" s="22">
        <f>'MAT-INSM'!C12</f>
        <v>0</v>
      </c>
      <c r="D542" s="79">
        <v>0.05</v>
      </c>
      <c r="E542" s="32">
        <f t="shared" ref="E542:E546" si="20">ROUND(C542*D542,0)</f>
        <v>0</v>
      </c>
    </row>
    <row r="543" spans="1:5" x14ac:dyDescent="0.2">
      <c r="A543" s="49" t="str">
        <f>'MAT-INSM'!A42</f>
        <v>CEMENTO GRIS (constructor)</v>
      </c>
      <c r="B543" s="72" t="str">
        <f>'MAT-INSM'!B42</f>
        <v>KG</v>
      </c>
      <c r="C543" s="22">
        <f>'MAT-INSM'!C42</f>
        <v>0</v>
      </c>
      <c r="D543" s="79">
        <v>5</v>
      </c>
      <c r="E543" s="32">
        <f t="shared" si="20"/>
        <v>0</v>
      </c>
    </row>
    <row r="544" spans="1:5" x14ac:dyDescent="0.2">
      <c r="A544" s="49" t="str">
        <f>'MAT-INSM'!A6</f>
        <v>AGUA</v>
      </c>
      <c r="B544" s="72" t="str">
        <f>'MAT-INSM'!B6</f>
        <v>LT</v>
      </c>
      <c r="C544" s="22">
        <f>'MAT-INSM'!C6</f>
        <v>0</v>
      </c>
      <c r="D544" s="79">
        <v>3</v>
      </c>
      <c r="E544" s="32">
        <f t="shared" si="20"/>
        <v>0</v>
      </c>
    </row>
    <row r="545" spans="1:5" x14ac:dyDescent="0.2">
      <c r="A545" s="35"/>
      <c r="B545" s="72"/>
      <c r="C545" s="22"/>
      <c r="D545" s="79"/>
      <c r="E545" s="32">
        <f t="shared" si="20"/>
        <v>0</v>
      </c>
    </row>
    <row r="546" spans="1:5" x14ac:dyDescent="0.2">
      <c r="A546" s="35"/>
      <c r="B546" s="23"/>
      <c r="C546" s="22"/>
      <c r="D546" s="79"/>
      <c r="E546" s="32">
        <f t="shared" si="20"/>
        <v>0</v>
      </c>
    </row>
    <row r="547" spans="1:5" x14ac:dyDescent="0.2">
      <c r="A547" s="17"/>
      <c r="B547" s="24"/>
      <c r="C547" s="13"/>
      <c r="D547" s="80" t="s">
        <v>649</v>
      </c>
      <c r="E547" s="37">
        <f>SUM(E542:E546)</f>
        <v>0</v>
      </c>
    </row>
    <row r="548" spans="1:5" x14ac:dyDescent="0.2">
      <c r="A548" s="17"/>
      <c r="B548" s="24"/>
      <c r="C548" s="29"/>
      <c r="D548" s="75"/>
      <c r="E548" s="18"/>
    </row>
    <row r="549" spans="1:5" x14ac:dyDescent="0.2">
      <c r="A549" s="42" t="s">
        <v>650</v>
      </c>
      <c r="B549" s="41" t="s">
        <v>6</v>
      </c>
      <c r="C549" s="44" t="s">
        <v>646</v>
      </c>
      <c r="D549" s="76" t="s">
        <v>651</v>
      </c>
      <c r="E549" s="45" t="s">
        <v>646</v>
      </c>
    </row>
    <row r="550" spans="1:5" x14ac:dyDescent="0.2">
      <c r="A550" s="82" t="str">
        <f>'HRR-EQP'!A35</f>
        <v>PULIDORA INDUSTRIAL DE 7"</v>
      </c>
      <c r="B550" s="88" t="str">
        <f>'HRR-EQP'!B35</f>
        <v>DIA</v>
      </c>
      <c r="C550" s="22">
        <f>'HRR-EQP'!C35</f>
        <v>0</v>
      </c>
      <c r="D550" s="79">
        <f t="shared" ref="D550:D551" si="21">1/8/2</f>
        <v>6.25E-2</v>
      </c>
      <c r="E550" s="32">
        <f>ROUND(C550*D550,0)</f>
        <v>0</v>
      </c>
    </row>
    <row r="551" spans="1:5" x14ac:dyDescent="0.2">
      <c r="A551" s="82" t="str">
        <f>'HRR-EQP'!A42</f>
        <v>TALADRO ROTOPERCUTOR HASTA 3/4" SIN</v>
      </c>
      <c r="B551" s="88" t="str">
        <f>'HRR-EQP'!B42</f>
        <v>DIA</v>
      </c>
      <c r="C551" s="22">
        <f>'HRR-EQP'!C42</f>
        <v>0</v>
      </c>
      <c r="D551" s="79">
        <f t="shared" si="21"/>
        <v>6.25E-2</v>
      </c>
      <c r="E551" s="32">
        <f>ROUND(C551*D551,0)</f>
        <v>0</v>
      </c>
    </row>
    <row r="552" spans="1:5" x14ac:dyDescent="0.2">
      <c r="A552" s="82"/>
      <c r="B552" s="88"/>
      <c r="C552" s="22"/>
      <c r="D552" s="79"/>
      <c r="E552" s="32">
        <f>ROUND(C552*D552,0)</f>
        <v>0</v>
      </c>
    </row>
    <row r="553" spans="1:5" x14ac:dyDescent="0.2">
      <c r="A553" s="17"/>
      <c r="B553" s="24"/>
      <c r="C553" s="13"/>
      <c r="D553" s="80" t="s">
        <v>649</v>
      </c>
      <c r="E553" s="37">
        <f>SUM(E550:E552)</f>
        <v>0</v>
      </c>
    </row>
    <row r="554" spans="1:5" x14ac:dyDescent="0.2">
      <c r="A554" s="17"/>
      <c r="B554" s="24"/>
      <c r="C554" s="13"/>
      <c r="D554" s="75"/>
      <c r="E554" s="16"/>
    </row>
    <row r="555" spans="1:5" x14ac:dyDescent="0.2">
      <c r="A555" s="42" t="s">
        <v>652</v>
      </c>
      <c r="B555" s="46" t="s">
        <v>6</v>
      </c>
      <c r="C555" s="44" t="s">
        <v>646</v>
      </c>
      <c r="D555" s="76" t="s">
        <v>653</v>
      </c>
      <c r="E555" s="45" t="s">
        <v>654</v>
      </c>
    </row>
    <row r="556" spans="1:5" x14ac:dyDescent="0.2">
      <c r="A556" s="49" t="str">
        <f>'MAN-OBR'!A21</f>
        <v>MdeO Demol CORTES Y REGATAS</v>
      </c>
      <c r="B556" s="72" t="str">
        <f>'MAN-OBR'!B21</f>
        <v>ML</v>
      </c>
      <c r="C556" s="22">
        <f>'MAN-OBR'!C21</f>
        <v>0</v>
      </c>
      <c r="D556" s="79">
        <v>1</v>
      </c>
      <c r="E556" s="32">
        <f>ROUND(C556*D556,0)</f>
        <v>0</v>
      </c>
    </row>
    <row r="557" spans="1:5" x14ac:dyDescent="0.2">
      <c r="A557" s="49"/>
      <c r="B557" s="72"/>
      <c r="C557" s="22">
        <v>0</v>
      </c>
      <c r="D557" s="79"/>
      <c r="E557" s="32">
        <f>ROUND(C557*D557,0)</f>
        <v>0</v>
      </c>
    </row>
    <row r="558" spans="1:5" x14ac:dyDescent="0.2">
      <c r="A558" s="17"/>
      <c r="B558" s="24"/>
      <c r="C558" s="15"/>
      <c r="D558" s="80" t="s">
        <v>649</v>
      </c>
      <c r="E558" s="37">
        <f>SUM(E556:E557)</f>
        <v>0</v>
      </c>
    </row>
    <row r="559" spans="1:5" x14ac:dyDescent="0.2">
      <c r="A559" s="33"/>
      <c r="B559" s="25"/>
      <c r="C559" s="20"/>
    </row>
    <row r="560" spans="1:5" x14ac:dyDescent="0.2">
      <c r="A560" s="42" t="s">
        <v>655</v>
      </c>
      <c r="B560" s="46" t="s">
        <v>6</v>
      </c>
      <c r="C560" s="44" t="s">
        <v>646</v>
      </c>
      <c r="D560" s="76" t="s">
        <v>653</v>
      </c>
      <c r="E560" s="45" t="s">
        <v>654</v>
      </c>
    </row>
    <row r="561" spans="1:5" x14ac:dyDescent="0.2">
      <c r="A561" s="49" t="str">
        <f>OTROS!A7</f>
        <v>RETIRO DE ESCOMBROS</v>
      </c>
      <c r="B561" s="72" t="str">
        <f>OTROS!B7</f>
        <v>M3</v>
      </c>
      <c r="C561" s="22">
        <f>OTROS!C7</f>
        <v>0</v>
      </c>
      <c r="D561" s="79">
        <v>0.1</v>
      </c>
      <c r="E561" s="32">
        <f>ROUND(C561*D561,0)</f>
        <v>0</v>
      </c>
    </row>
    <row r="562" spans="1:5" x14ac:dyDescent="0.2">
      <c r="A562" s="35"/>
      <c r="B562" s="23"/>
      <c r="C562" s="22">
        <v>0</v>
      </c>
      <c r="D562" s="79"/>
      <c r="E562" s="32">
        <f>ROUND(C562*D562,0)</f>
        <v>0</v>
      </c>
    </row>
    <row r="563" spans="1:5" x14ac:dyDescent="0.2">
      <c r="A563" s="17"/>
      <c r="B563" s="24"/>
      <c r="C563" s="15"/>
      <c r="D563" s="80" t="s">
        <v>649</v>
      </c>
      <c r="E563" s="37">
        <f>SUM(E561:E562)</f>
        <v>0</v>
      </c>
    </row>
    <row r="564" spans="1:5" x14ac:dyDescent="0.2">
      <c r="A564" s="17"/>
      <c r="B564" s="24"/>
      <c r="C564" s="15"/>
      <c r="D564" s="80"/>
    </row>
    <row r="565" spans="1:5" x14ac:dyDescent="0.2">
      <c r="A565" s="19" t="s">
        <v>656</v>
      </c>
      <c r="B565" s="167" t="s">
        <v>657</v>
      </c>
      <c r="C565" s="167"/>
      <c r="D565" s="167" t="s">
        <v>658</v>
      </c>
      <c r="E565" s="167"/>
    </row>
    <row r="566" spans="1:5" x14ac:dyDescent="0.2">
      <c r="A566" s="47"/>
      <c r="B566" s="168"/>
      <c r="C566" s="168"/>
      <c r="D566" s="169"/>
      <c r="E566" s="169"/>
    </row>
    <row r="567" spans="1:5" x14ac:dyDescent="0.2">
      <c r="A567" s="47"/>
      <c r="B567" s="168"/>
      <c r="C567" s="168"/>
      <c r="D567" s="169"/>
      <c r="E567" s="169"/>
    </row>
    <row r="570" spans="1:5" ht="21" x14ac:dyDescent="0.2">
      <c r="A570" s="174" t="s">
        <v>641</v>
      </c>
      <c r="B570" s="174"/>
      <c r="C570" s="42" t="s">
        <v>642</v>
      </c>
      <c r="D570" s="76" t="s">
        <v>6</v>
      </c>
      <c r="E570" s="42" t="s">
        <v>643</v>
      </c>
    </row>
    <row r="571" spans="1:5" x14ac:dyDescent="0.2">
      <c r="A571" s="172" t="str">
        <f>RESUMEN!B21</f>
        <v>Montaje o armado de puestos de trabajo, incluye trasiego interno.</v>
      </c>
      <c r="B571" s="173"/>
      <c r="C571" s="71">
        <f>RESUMEN!A21</f>
        <v>1.1800000000000002</v>
      </c>
      <c r="D571" s="77" t="str">
        <f>RESUMEN!C21</f>
        <v>m2</v>
      </c>
      <c r="E571" s="81">
        <f>E580+E586+E591+E596</f>
        <v>0</v>
      </c>
    </row>
    <row r="572" spans="1:5" x14ac:dyDescent="0.2">
      <c r="A572" s="17"/>
      <c r="B572" s="30"/>
      <c r="C572" s="17"/>
      <c r="D572" s="78"/>
      <c r="E572" s="18"/>
    </row>
    <row r="573" spans="1:5" x14ac:dyDescent="0.2">
      <c r="A573" s="17"/>
      <c r="B573" s="24" t="s">
        <v>644</v>
      </c>
      <c r="C573" s="29"/>
      <c r="D573" s="75"/>
      <c r="E573" s="18"/>
    </row>
    <row r="574" spans="1:5" x14ac:dyDescent="0.2">
      <c r="A574" s="42" t="s">
        <v>645</v>
      </c>
      <c r="B574" s="41" t="s">
        <v>6</v>
      </c>
      <c r="C574" s="44" t="s">
        <v>646</v>
      </c>
      <c r="D574" s="76" t="s">
        <v>647</v>
      </c>
      <c r="E574" s="45" t="s">
        <v>648</v>
      </c>
    </row>
    <row r="575" spans="1:5" x14ac:dyDescent="0.2">
      <c r="A575" s="49" t="str">
        <f>'MAT-INSM'!A171</f>
        <v>TORNILLO PARA AGLOMERADO AUTOPERFORANTE</v>
      </c>
      <c r="B575" s="72" t="str">
        <f>'MAT-INSM'!B171</f>
        <v>UN</v>
      </c>
      <c r="C575" s="22">
        <f>'MAT-INSM'!C171</f>
        <v>0</v>
      </c>
      <c r="D575" s="79">
        <v>18</v>
      </c>
      <c r="E575" s="32">
        <f t="shared" ref="E575:E579" si="22">ROUND(C575*D575,0)</f>
        <v>0</v>
      </c>
    </row>
    <row r="576" spans="1:5" x14ac:dyDescent="0.2">
      <c r="A576" s="35"/>
      <c r="B576" s="72"/>
      <c r="C576" s="22">
        <v>0</v>
      </c>
      <c r="D576" s="79"/>
      <c r="E576" s="32">
        <f t="shared" si="22"/>
        <v>0</v>
      </c>
    </row>
    <row r="577" spans="1:5" x14ac:dyDescent="0.2">
      <c r="A577" s="35"/>
      <c r="B577" s="72"/>
      <c r="C577" s="22">
        <v>0</v>
      </c>
      <c r="D577" s="79"/>
      <c r="E577" s="32">
        <f t="shared" si="22"/>
        <v>0</v>
      </c>
    </row>
    <row r="578" spans="1:5" x14ac:dyDescent="0.2">
      <c r="A578" s="35"/>
      <c r="B578" s="72"/>
      <c r="C578" s="22">
        <v>0</v>
      </c>
      <c r="D578" s="79"/>
      <c r="E578" s="32">
        <f t="shared" si="22"/>
        <v>0</v>
      </c>
    </row>
    <row r="579" spans="1:5" x14ac:dyDescent="0.2">
      <c r="A579" s="35"/>
      <c r="B579" s="23"/>
      <c r="C579" s="22">
        <v>0</v>
      </c>
      <c r="D579" s="79"/>
      <c r="E579" s="32">
        <f t="shared" si="22"/>
        <v>0</v>
      </c>
    </row>
    <row r="580" spans="1:5" x14ac:dyDescent="0.2">
      <c r="A580" s="17"/>
      <c r="B580" s="24"/>
      <c r="C580" s="13"/>
      <c r="D580" s="80" t="s">
        <v>649</v>
      </c>
      <c r="E580" s="37">
        <f>SUM(E575:E579)</f>
        <v>0</v>
      </c>
    </row>
    <row r="581" spans="1:5" x14ac:dyDescent="0.2">
      <c r="A581" s="17"/>
      <c r="B581" s="24"/>
      <c r="C581" s="29"/>
      <c r="D581" s="75"/>
      <c r="E581" s="18"/>
    </row>
    <row r="582" spans="1:5" x14ac:dyDescent="0.2">
      <c r="A582" s="42" t="s">
        <v>650</v>
      </c>
      <c r="B582" s="41" t="s">
        <v>6</v>
      </c>
      <c r="C582" s="44" t="s">
        <v>646</v>
      </c>
      <c r="D582" s="76" t="s">
        <v>651</v>
      </c>
      <c r="E582" s="45" t="s">
        <v>646</v>
      </c>
    </row>
    <row r="583" spans="1:5" x14ac:dyDescent="0.2">
      <c r="A583" s="82" t="str">
        <f>'HRR-EQP'!A11</f>
        <v>DESTORNILLADOR DE PALA 1/4" X 6"</v>
      </c>
      <c r="B583" s="88" t="str">
        <f>'HRR-EQP'!B11</f>
        <v>UN</v>
      </c>
      <c r="C583" s="22">
        <f>'HRR-EQP'!C11</f>
        <v>0</v>
      </c>
      <c r="D583" s="79">
        <f>1/30/8</f>
        <v>4.1666666666666666E-3</v>
      </c>
      <c r="E583" s="32">
        <f>ROUND(C583*D583,0)</f>
        <v>0</v>
      </c>
    </row>
    <row r="584" spans="1:5" x14ac:dyDescent="0.2">
      <c r="A584" s="82" t="str">
        <f>'HRR-EQP'!A24</f>
        <v>LLAVES PARA TUBOS</v>
      </c>
      <c r="B584" s="88" t="str">
        <f>'HRR-EQP'!B24</f>
        <v>UN</v>
      </c>
      <c r="C584" s="22">
        <f>'HRR-EQP'!C24</f>
        <v>0</v>
      </c>
      <c r="D584" s="79">
        <f>1/30/8</f>
        <v>4.1666666666666666E-3</v>
      </c>
      <c r="E584" s="32">
        <f>ROUND(C584*D584,0)</f>
        <v>0</v>
      </c>
    </row>
    <row r="585" spans="1:5" x14ac:dyDescent="0.2">
      <c r="A585" s="36"/>
      <c r="B585" s="23"/>
      <c r="C585" s="22"/>
      <c r="D585" s="79"/>
      <c r="E585" s="32">
        <f>ROUND(C585*D585,0)</f>
        <v>0</v>
      </c>
    </row>
    <row r="586" spans="1:5" x14ac:dyDescent="0.2">
      <c r="A586" s="17"/>
      <c r="B586" s="24"/>
      <c r="C586" s="13"/>
      <c r="D586" s="80" t="s">
        <v>649</v>
      </c>
      <c r="E586" s="37">
        <f>SUM(E583:E585)</f>
        <v>0</v>
      </c>
    </row>
    <row r="587" spans="1:5" x14ac:dyDescent="0.2">
      <c r="A587" s="17"/>
      <c r="B587" s="24"/>
      <c r="C587" s="13"/>
      <c r="D587" s="75"/>
      <c r="E587" s="16"/>
    </row>
    <row r="588" spans="1:5" x14ac:dyDescent="0.2">
      <c r="A588" s="42" t="s">
        <v>652</v>
      </c>
      <c r="B588" s="46" t="s">
        <v>6</v>
      </c>
      <c r="C588" s="44" t="s">
        <v>646</v>
      </c>
      <c r="D588" s="76" t="s">
        <v>653</v>
      </c>
      <c r="E588" s="45" t="s">
        <v>654</v>
      </c>
    </row>
    <row r="589" spans="1:5" x14ac:dyDescent="0.2">
      <c r="A589" s="82" t="str">
        <f>'MAN-OBR'!A72</f>
        <v>MdeO MUEBLE BAJO (Hech/Inst)</v>
      </c>
      <c r="B589" s="88" t="str">
        <f>'MAN-OBR'!B72</f>
        <v>UN</v>
      </c>
      <c r="C589" s="22">
        <f>'MAN-OBR'!C72</f>
        <v>0</v>
      </c>
      <c r="D589" s="79">
        <v>0.25</v>
      </c>
      <c r="E589" s="32">
        <f>ROUND(C589*D589,0)</f>
        <v>0</v>
      </c>
    </row>
    <row r="590" spans="1:5" x14ac:dyDescent="0.2">
      <c r="A590" s="82"/>
      <c r="B590" s="88"/>
      <c r="C590" s="22"/>
      <c r="D590" s="79"/>
      <c r="E590" s="32">
        <f>ROUND(C590*D590,0)</f>
        <v>0</v>
      </c>
    </row>
    <row r="591" spans="1:5" x14ac:dyDescent="0.2">
      <c r="A591" s="17"/>
      <c r="B591" s="24"/>
      <c r="C591" s="15"/>
      <c r="D591" s="80" t="s">
        <v>649</v>
      </c>
      <c r="E591" s="37">
        <f>SUM(E589:E590)</f>
        <v>0</v>
      </c>
    </row>
    <row r="592" spans="1:5" x14ac:dyDescent="0.2">
      <c r="A592" s="33"/>
      <c r="B592" s="25"/>
      <c r="C592" s="20"/>
    </row>
    <row r="593" spans="1:5" x14ac:dyDescent="0.2">
      <c r="A593" s="42" t="s">
        <v>655</v>
      </c>
      <c r="B593" s="46" t="s">
        <v>6</v>
      </c>
      <c r="C593" s="44" t="s">
        <v>646</v>
      </c>
      <c r="D593" s="76" t="s">
        <v>653</v>
      </c>
      <c r="E593" s="45" t="s">
        <v>654</v>
      </c>
    </row>
    <row r="594" spans="1:5" x14ac:dyDescent="0.2">
      <c r="A594" s="49"/>
      <c r="B594" s="72"/>
      <c r="C594" s="22"/>
      <c r="D594" s="79"/>
      <c r="E594" s="32">
        <f>ROUND(C594*D594,0)</f>
        <v>0</v>
      </c>
    </row>
    <row r="595" spans="1:5" x14ac:dyDescent="0.2">
      <c r="A595" s="35"/>
      <c r="B595" s="23"/>
      <c r="C595" s="22"/>
      <c r="D595" s="79"/>
      <c r="E595" s="32">
        <f>ROUND(C595*D595,0)</f>
        <v>0</v>
      </c>
    </row>
    <row r="596" spans="1:5" x14ac:dyDescent="0.2">
      <c r="A596" s="17"/>
      <c r="B596" s="24"/>
      <c r="C596" s="15"/>
      <c r="D596" s="80" t="s">
        <v>649</v>
      </c>
      <c r="E596" s="37">
        <f>SUM(E594:E595)</f>
        <v>0</v>
      </c>
    </row>
    <row r="597" spans="1:5" x14ac:dyDescent="0.2">
      <c r="A597" s="17"/>
      <c r="B597" s="24"/>
      <c r="C597" s="15"/>
      <c r="D597" s="80"/>
    </row>
    <row r="598" spans="1:5" x14ac:dyDescent="0.2">
      <c r="A598" s="19" t="s">
        <v>656</v>
      </c>
      <c r="B598" s="167" t="s">
        <v>657</v>
      </c>
      <c r="C598" s="167"/>
      <c r="D598" s="167" t="s">
        <v>658</v>
      </c>
      <c r="E598" s="167"/>
    </row>
    <row r="599" spans="1:5" x14ac:dyDescent="0.2">
      <c r="A599" s="47"/>
      <c r="B599" s="168"/>
      <c r="C599" s="168"/>
      <c r="D599" s="169"/>
      <c r="E599" s="169"/>
    </row>
    <row r="600" spans="1:5" x14ac:dyDescent="0.2">
      <c r="A600" s="47"/>
      <c r="B600" s="168"/>
      <c r="C600" s="168"/>
      <c r="D600" s="169"/>
      <c r="E600" s="169"/>
    </row>
  </sheetData>
  <sheetProtection algorithmName="SHA-512" hashValue="ndwS/yxyuW2jnt42wfiBHVEBeV5E8o2aercdIgQSku/l2JCokedZlHWXUUTWWjDCYcovA73pQzMtOSA4rse2PQ==" saltValue="j7xFY3c2GWlXo7SIwMIMrQ==" spinCount="100000" sheet="1" objects="1" scenarios="1"/>
  <mergeCells count="149">
    <mergeCell ref="A571:B571"/>
    <mergeCell ref="B598:C598"/>
    <mergeCell ref="D598:E598"/>
    <mergeCell ref="B599:C599"/>
    <mergeCell ref="D599:E599"/>
    <mergeCell ref="B600:C600"/>
    <mergeCell ref="D600:E600"/>
    <mergeCell ref="A537:B537"/>
    <mergeCell ref="A538:B538"/>
    <mergeCell ref="B565:C565"/>
    <mergeCell ref="D565:E565"/>
    <mergeCell ref="B566:C566"/>
    <mergeCell ref="D566:E566"/>
    <mergeCell ref="B567:C567"/>
    <mergeCell ref="D567:E567"/>
    <mergeCell ref="A570:B570"/>
    <mergeCell ref="B534:C534"/>
    <mergeCell ref="D534:E534"/>
    <mergeCell ref="A505:B505"/>
    <mergeCell ref="B532:C532"/>
    <mergeCell ref="D532:E532"/>
    <mergeCell ref="B533:C533"/>
    <mergeCell ref="D533:E533"/>
    <mergeCell ref="B500:C500"/>
    <mergeCell ref="D500:E500"/>
    <mergeCell ref="B501:C501"/>
    <mergeCell ref="D501:E501"/>
    <mergeCell ref="A504:B504"/>
    <mergeCell ref="B468:C468"/>
    <mergeCell ref="D468:E468"/>
    <mergeCell ref="A471:B471"/>
    <mergeCell ref="A472:B472"/>
    <mergeCell ref="B499:C499"/>
    <mergeCell ref="D499:E499"/>
    <mergeCell ref="A439:B439"/>
    <mergeCell ref="B466:C466"/>
    <mergeCell ref="D466:E466"/>
    <mergeCell ref="B467:C467"/>
    <mergeCell ref="D467:E467"/>
    <mergeCell ref="B434:C434"/>
    <mergeCell ref="D434:E434"/>
    <mergeCell ref="B435:C435"/>
    <mergeCell ref="D435:E435"/>
    <mergeCell ref="A438:B438"/>
    <mergeCell ref="B402:C402"/>
    <mergeCell ref="D402:E402"/>
    <mergeCell ref="A405:B405"/>
    <mergeCell ref="A406:B406"/>
    <mergeCell ref="B433:C433"/>
    <mergeCell ref="D433:E433"/>
    <mergeCell ref="A373:B373"/>
    <mergeCell ref="B400:C400"/>
    <mergeCell ref="D400:E400"/>
    <mergeCell ref="B401:C401"/>
    <mergeCell ref="D401:E401"/>
    <mergeCell ref="B368:C368"/>
    <mergeCell ref="D368:E368"/>
    <mergeCell ref="B369:C369"/>
    <mergeCell ref="D369:E369"/>
    <mergeCell ref="A372:B372"/>
    <mergeCell ref="B336:C336"/>
    <mergeCell ref="D336:E336"/>
    <mergeCell ref="A339:B339"/>
    <mergeCell ref="A340:B340"/>
    <mergeCell ref="B367:C367"/>
    <mergeCell ref="D367:E367"/>
    <mergeCell ref="A307:B307"/>
    <mergeCell ref="B334:C334"/>
    <mergeCell ref="D334:E334"/>
    <mergeCell ref="B335:C335"/>
    <mergeCell ref="D335:E335"/>
    <mergeCell ref="B302:C302"/>
    <mergeCell ref="D302:E302"/>
    <mergeCell ref="B303:C303"/>
    <mergeCell ref="D303:E303"/>
    <mergeCell ref="A306:B306"/>
    <mergeCell ref="B270:C270"/>
    <mergeCell ref="D270:E270"/>
    <mergeCell ref="A273:B273"/>
    <mergeCell ref="A274:B274"/>
    <mergeCell ref="B301:C301"/>
    <mergeCell ref="D301:E301"/>
    <mergeCell ref="A241:B241"/>
    <mergeCell ref="B268:C268"/>
    <mergeCell ref="D268:E268"/>
    <mergeCell ref="B269:C269"/>
    <mergeCell ref="D269:E269"/>
    <mergeCell ref="B236:C236"/>
    <mergeCell ref="D236:E236"/>
    <mergeCell ref="B237:C237"/>
    <mergeCell ref="D237:E237"/>
    <mergeCell ref="A240:B240"/>
    <mergeCell ref="B204:C204"/>
    <mergeCell ref="D204:E204"/>
    <mergeCell ref="A207:B207"/>
    <mergeCell ref="A208:B208"/>
    <mergeCell ref="B235:C235"/>
    <mergeCell ref="D235:E235"/>
    <mergeCell ref="A175:B175"/>
    <mergeCell ref="B202:C202"/>
    <mergeCell ref="D202:E202"/>
    <mergeCell ref="B203:C203"/>
    <mergeCell ref="D203:E203"/>
    <mergeCell ref="B170:C170"/>
    <mergeCell ref="D170:E170"/>
    <mergeCell ref="B171:C171"/>
    <mergeCell ref="D171:E171"/>
    <mergeCell ref="A174:B174"/>
    <mergeCell ref="B138:C138"/>
    <mergeCell ref="D138:E138"/>
    <mergeCell ref="A141:B141"/>
    <mergeCell ref="A142:B142"/>
    <mergeCell ref="B169:C169"/>
    <mergeCell ref="D169:E169"/>
    <mergeCell ref="A109:B109"/>
    <mergeCell ref="B136:C136"/>
    <mergeCell ref="D136:E136"/>
    <mergeCell ref="B137:C137"/>
    <mergeCell ref="D137:E137"/>
    <mergeCell ref="B104:C104"/>
    <mergeCell ref="D104:E104"/>
    <mergeCell ref="B105:C105"/>
    <mergeCell ref="D105:E105"/>
    <mergeCell ref="A108:B108"/>
    <mergeCell ref="B72:C72"/>
    <mergeCell ref="D72:E72"/>
    <mergeCell ref="A75:B75"/>
    <mergeCell ref="A76:B76"/>
    <mergeCell ref="B103:C103"/>
    <mergeCell ref="D103:E103"/>
    <mergeCell ref="A42:B42"/>
    <mergeCell ref="A43:B43"/>
    <mergeCell ref="B70:C70"/>
    <mergeCell ref="D70:E70"/>
    <mergeCell ref="B71:C71"/>
    <mergeCell ref="D71:E71"/>
    <mergeCell ref="B37:C37"/>
    <mergeCell ref="D37:E37"/>
    <mergeCell ref="B38:C38"/>
    <mergeCell ref="D38:E38"/>
    <mergeCell ref="B39:C39"/>
    <mergeCell ref="D39:E39"/>
    <mergeCell ref="A1:D1"/>
    <mergeCell ref="B2:E2"/>
    <mergeCell ref="A10:B10"/>
    <mergeCell ref="A9:B9"/>
    <mergeCell ref="A4:C4"/>
    <mergeCell ref="A5:C5"/>
    <mergeCell ref="A6:C6"/>
  </mergeCells>
  <printOptions horizontalCentered="1"/>
  <pageMargins left="0.39370078740157483" right="0.39370078740157483" top="0.39370078740157483" bottom="0.39370078740157483" header="0" footer="0"/>
  <pageSetup scale="9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38D8A-8C81-4B21-A349-F7E7231FC7EB}">
  <sheetPr>
    <tabColor rgb="FFFF0000"/>
  </sheetPr>
  <dimension ref="A1:G403"/>
  <sheetViews>
    <sheetView showWhiteSpace="0" view="pageLayout" zoomScaleNormal="100" workbookViewId="0">
      <selection activeCell="D6" sqref="D6"/>
    </sheetView>
  </sheetViews>
  <sheetFormatPr baseColWidth="10" defaultColWidth="1.7109375" defaultRowHeight="10.5" x14ac:dyDescent="0.2"/>
  <cols>
    <col min="1" max="1" width="56.140625" style="26" customWidth="1"/>
    <col min="2" max="2" width="8.28515625" style="27" bestFit="1" customWidth="1"/>
    <col min="3" max="3" width="14.7109375" style="14" customWidth="1"/>
    <col min="4" max="4" width="14.7109375" style="94" customWidth="1"/>
    <col min="5" max="5" width="14.7109375" style="14" customWidth="1"/>
    <col min="6" max="6" width="1.7109375" style="14"/>
    <col min="7" max="16384" width="1.7109375" style="29"/>
  </cols>
  <sheetData>
    <row r="1" spans="1:7" s="19" customFormat="1" ht="47.45"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D3" s="94"/>
    </row>
    <row r="4" spans="1:7" s="19" customFormat="1" ht="21" x14ac:dyDescent="0.2">
      <c r="A4" s="175" t="s">
        <v>636</v>
      </c>
      <c r="B4" s="175"/>
      <c r="C4" s="175"/>
      <c r="D4" s="95" t="s">
        <v>637</v>
      </c>
      <c r="E4" s="38"/>
    </row>
    <row r="5" spans="1:7" s="14" customFormat="1" ht="21" x14ac:dyDescent="0.2">
      <c r="A5" s="173" t="s">
        <v>638</v>
      </c>
      <c r="B5" s="173"/>
      <c r="C5" s="173"/>
      <c r="D5" s="95" t="s">
        <v>639</v>
      </c>
      <c r="E5" s="39"/>
    </row>
    <row r="6" spans="1:7" s="14" customFormat="1" ht="21" x14ac:dyDescent="0.2">
      <c r="A6" s="176" t="str">
        <f>RESUMEN!B22</f>
        <v>CAPITULO 2 BASES PISOS Y ACABADOS</v>
      </c>
      <c r="B6" s="175"/>
      <c r="C6" s="175"/>
      <c r="D6" s="95" t="s">
        <v>640</v>
      </c>
      <c r="E6" s="38"/>
    </row>
    <row r="7" spans="1:7" s="14" customFormat="1" x14ac:dyDescent="0.2">
      <c r="A7" s="17"/>
      <c r="B7" s="24"/>
      <c r="C7" s="29"/>
      <c r="D7" s="96"/>
      <c r="E7" s="29"/>
    </row>
    <row r="8" spans="1:7" s="14" customFormat="1" x14ac:dyDescent="0.2">
      <c r="A8" s="17"/>
      <c r="B8" s="24"/>
      <c r="C8" s="29"/>
      <c r="D8" s="96"/>
      <c r="E8" s="29"/>
    </row>
    <row r="9" spans="1:7" s="19" customFormat="1" ht="21" x14ac:dyDescent="0.2">
      <c r="A9" s="174" t="s">
        <v>641</v>
      </c>
      <c r="B9" s="174"/>
      <c r="C9" s="42" t="s">
        <v>642</v>
      </c>
      <c r="D9" s="97" t="s">
        <v>6</v>
      </c>
      <c r="E9" s="42" t="s">
        <v>643</v>
      </c>
    </row>
    <row r="10" spans="1:7" s="14" customFormat="1" x14ac:dyDescent="0.2">
      <c r="A10" s="172" t="str">
        <f>RESUMEN!B23</f>
        <v>Alistado de piso en mortero 1:3 afinado e=4cm.</v>
      </c>
      <c r="B10" s="173"/>
      <c r="C10" s="71">
        <f>RESUMEN!A23</f>
        <v>2.0099999999999998</v>
      </c>
      <c r="D10" s="98" t="str">
        <f>RESUMEN!C23</f>
        <v>m2</v>
      </c>
      <c r="E10" s="40">
        <f>E19+E25+E30+E35</f>
        <v>0</v>
      </c>
    </row>
    <row r="11" spans="1:7" s="14" customFormat="1" x14ac:dyDescent="0.2">
      <c r="A11" s="17"/>
      <c r="B11" s="30"/>
      <c r="C11" s="17"/>
      <c r="D11" s="99"/>
      <c r="E11" s="18"/>
    </row>
    <row r="12" spans="1:7" s="14" customFormat="1" x14ac:dyDescent="0.2">
      <c r="A12" s="17"/>
      <c r="B12" s="24" t="s">
        <v>644</v>
      </c>
      <c r="C12" s="29"/>
      <c r="D12" s="96"/>
      <c r="E12" s="18"/>
    </row>
    <row r="13" spans="1:7" s="19" customFormat="1" x14ac:dyDescent="0.2">
      <c r="A13" s="42" t="s">
        <v>645</v>
      </c>
      <c r="B13" s="41" t="s">
        <v>6</v>
      </c>
      <c r="C13" s="44" t="s">
        <v>646</v>
      </c>
      <c r="D13" s="97" t="s">
        <v>647</v>
      </c>
      <c r="E13" s="45" t="s">
        <v>648</v>
      </c>
      <c r="G13" s="31"/>
    </row>
    <row r="14" spans="1:7" s="14" customFormat="1" x14ac:dyDescent="0.2">
      <c r="A14" s="49" t="str">
        <f>'MAT-INSM'!A13</f>
        <v>ARENA LAVADA DE RIO</v>
      </c>
      <c r="B14" s="72" t="str">
        <f>'MAT-INSM'!B13</f>
        <v>M3</v>
      </c>
      <c r="C14" s="22">
        <f>'MAT-INSM'!C13</f>
        <v>0</v>
      </c>
      <c r="D14" s="100">
        <f>1/144*9</f>
        <v>6.25E-2</v>
      </c>
      <c r="E14" s="32">
        <f t="shared" ref="E14:E18" si="0">ROUND(C14*D14,0)</f>
        <v>0</v>
      </c>
    </row>
    <row r="15" spans="1:7" s="14" customFormat="1" x14ac:dyDescent="0.2">
      <c r="A15" s="49" t="str">
        <f>'MAT-INSM'!A42</f>
        <v>CEMENTO GRIS (constructor)</v>
      </c>
      <c r="B15" s="72" t="str">
        <f>'MAT-INSM'!B42</f>
        <v>KG</v>
      </c>
      <c r="C15" s="22">
        <f>'MAT-INSM'!C42</f>
        <v>0</v>
      </c>
      <c r="D15" s="100">
        <v>18</v>
      </c>
      <c r="E15" s="32">
        <f t="shared" si="0"/>
        <v>0</v>
      </c>
    </row>
    <row r="16" spans="1:7" s="14" customFormat="1" x14ac:dyDescent="0.2">
      <c r="A16" s="49" t="str">
        <f>'MAT-INSM'!A6</f>
        <v>AGUA</v>
      </c>
      <c r="B16" s="72" t="str">
        <f>'MAT-INSM'!B6</f>
        <v>LT</v>
      </c>
      <c r="C16" s="22">
        <f>'MAT-INSM'!C6</f>
        <v>0</v>
      </c>
      <c r="D16" s="100">
        <v>10</v>
      </c>
      <c r="E16" s="32">
        <f t="shared" si="0"/>
        <v>0</v>
      </c>
    </row>
    <row r="17" spans="1:5" s="14" customFormat="1" x14ac:dyDescent="0.2">
      <c r="A17" s="35"/>
      <c r="B17" s="23"/>
      <c r="C17" s="22">
        <v>0</v>
      </c>
      <c r="D17" s="100"/>
      <c r="E17" s="32">
        <f t="shared" si="0"/>
        <v>0</v>
      </c>
    </row>
    <row r="18" spans="1:5" s="14" customFormat="1" x14ac:dyDescent="0.2">
      <c r="A18" s="35"/>
      <c r="B18" s="23"/>
      <c r="C18" s="22">
        <v>0</v>
      </c>
      <c r="D18" s="100"/>
      <c r="E18" s="32">
        <f t="shared" si="0"/>
        <v>0</v>
      </c>
    </row>
    <row r="19" spans="1:5" s="14" customFormat="1" x14ac:dyDescent="0.2">
      <c r="A19" s="17"/>
      <c r="B19" s="24"/>
      <c r="C19" s="13"/>
      <c r="D19" s="101" t="s">
        <v>649</v>
      </c>
      <c r="E19" s="37">
        <f>SUM(E14:E18)</f>
        <v>0</v>
      </c>
    </row>
    <row r="20" spans="1:5" s="14" customFormat="1" x14ac:dyDescent="0.2">
      <c r="A20" s="17"/>
      <c r="B20" s="24"/>
      <c r="C20" s="29"/>
      <c r="D20" s="96"/>
      <c r="E20" s="18"/>
    </row>
    <row r="21" spans="1:5" s="19" customFormat="1" x14ac:dyDescent="0.2">
      <c r="A21" s="42" t="s">
        <v>650</v>
      </c>
      <c r="B21" s="41" t="s">
        <v>6</v>
      </c>
      <c r="C21" s="44" t="s">
        <v>646</v>
      </c>
      <c r="D21" s="97" t="s">
        <v>651</v>
      </c>
      <c r="E21" s="45" t="s">
        <v>646</v>
      </c>
    </row>
    <row r="22" spans="1:5" s="14" customFormat="1" x14ac:dyDescent="0.2">
      <c r="A22" s="82" t="str">
        <f>'HRR-EQP'!A7</f>
        <v>CARRETILLA "BUGUI"</v>
      </c>
      <c r="B22" s="88" t="str">
        <f>'HRR-EQP'!B7</f>
        <v>MES</v>
      </c>
      <c r="C22" s="22">
        <f>'HRR-EQP'!C7</f>
        <v>0</v>
      </c>
      <c r="D22" s="100">
        <f>1/30/8</f>
        <v>4.1666666666666666E-3</v>
      </c>
      <c r="E22" s="32">
        <f>ROUND(C22*D22,0)</f>
        <v>0</v>
      </c>
    </row>
    <row r="23" spans="1:5" s="14" customFormat="1" x14ac:dyDescent="0.2">
      <c r="A23" s="49" t="str">
        <f>'HRR-EQP'!A28</f>
        <v>PALA No.2 P/CUADRADA CON CABO HERRAGRO</v>
      </c>
      <c r="B23" s="72" t="str">
        <f>'HRR-EQP'!B28</f>
        <v>UN</v>
      </c>
      <c r="C23" s="22">
        <f>'HRR-EQP'!C28</f>
        <v>0</v>
      </c>
      <c r="D23" s="100">
        <f>1/30/16</f>
        <v>2.0833333333333333E-3</v>
      </c>
      <c r="E23" s="32">
        <f>ROUND(C23*D23,0)</f>
        <v>0</v>
      </c>
    </row>
    <row r="24" spans="1:5" s="14" customFormat="1" x14ac:dyDescent="0.2">
      <c r="A24" s="49" t="str">
        <f>'HRR-EQP'!A30</f>
        <v>PALUSTRE MANGO PLASTICO DE 8"</v>
      </c>
      <c r="B24" s="72" t="str">
        <f>'HRR-EQP'!B30</f>
        <v>UN</v>
      </c>
      <c r="C24" s="22">
        <f>'HRR-EQP'!C30</f>
        <v>0</v>
      </c>
      <c r="D24" s="100">
        <f>1/30/16</f>
        <v>2.0833333333333333E-3</v>
      </c>
      <c r="E24" s="32">
        <f>ROUND(C24*D24,0)</f>
        <v>0</v>
      </c>
    </row>
    <row r="25" spans="1:5" s="14" customFormat="1" x14ac:dyDescent="0.2">
      <c r="A25" s="17"/>
      <c r="B25" s="24"/>
      <c r="C25" s="13"/>
      <c r="D25" s="101" t="s">
        <v>649</v>
      </c>
      <c r="E25" s="37">
        <f>SUM(E22:E24)</f>
        <v>0</v>
      </c>
    </row>
    <row r="26" spans="1:5" s="14" customFormat="1" x14ac:dyDescent="0.2">
      <c r="A26" s="17"/>
      <c r="B26" s="24"/>
      <c r="C26" s="13"/>
      <c r="D26" s="96"/>
      <c r="E26" s="16"/>
    </row>
    <row r="27" spans="1:5" s="19" customFormat="1" x14ac:dyDescent="0.2">
      <c r="A27" s="42" t="s">
        <v>652</v>
      </c>
      <c r="B27" s="46" t="s">
        <v>6</v>
      </c>
      <c r="C27" s="44" t="s">
        <v>646</v>
      </c>
      <c r="D27" s="97" t="s">
        <v>653</v>
      </c>
      <c r="E27" s="45" t="s">
        <v>654</v>
      </c>
    </row>
    <row r="28" spans="1:5" s="14" customFormat="1" x14ac:dyDescent="0.2">
      <c r="A28" s="49" t="str">
        <f>'MAN-OBR'!A8</f>
        <v>MdeO AFINADO PISOS</v>
      </c>
      <c r="B28" s="23" t="str">
        <f>'MAN-OBR'!B8</f>
        <v>M2</v>
      </c>
      <c r="C28" s="22">
        <f>'MAN-OBR'!C8</f>
        <v>0</v>
      </c>
      <c r="D28" s="100">
        <v>1</v>
      </c>
      <c r="E28" s="32">
        <f>ROUND(C28*D28,0)</f>
        <v>0</v>
      </c>
    </row>
    <row r="29" spans="1:5" s="14" customFormat="1" x14ac:dyDescent="0.2">
      <c r="A29" s="49"/>
      <c r="B29" s="23"/>
      <c r="C29" s="22">
        <v>0</v>
      </c>
      <c r="D29" s="100"/>
      <c r="E29" s="32">
        <f>ROUND(C29*D29,0)</f>
        <v>0</v>
      </c>
    </row>
    <row r="30" spans="1:5" s="14" customFormat="1" x14ac:dyDescent="0.2">
      <c r="A30" s="17"/>
      <c r="B30" s="24"/>
      <c r="C30" s="15"/>
      <c r="D30" s="101" t="s">
        <v>649</v>
      </c>
      <c r="E30" s="37">
        <f>SUM(E28:E29)</f>
        <v>0</v>
      </c>
    </row>
    <row r="31" spans="1:5" s="14" customFormat="1" x14ac:dyDescent="0.2">
      <c r="A31" s="33"/>
      <c r="B31" s="25"/>
      <c r="C31" s="20"/>
      <c r="D31" s="94"/>
    </row>
    <row r="32" spans="1:5" s="19" customFormat="1" x14ac:dyDescent="0.2">
      <c r="A32" s="42" t="s">
        <v>655</v>
      </c>
      <c r="B32" s="46" t="s">
        <v>6</v>
      </c>
      <c r="C32" s="44" t="s">
        <v>646</v>
      </c>
      <c r="D32" s="97" t="s">
        <v>653</v>
      </c>
      <c r="E32" s="45" t="s">
        <v>654</v>
      </c>
    </row>
    <row r="33" spans="1:5" s="14" customFormat="1" x14ac:dyDescent="0.2">
      <c r="A33" s="49" t="str">
        <f>OTROS!A7</f>
        <v>RETIRO DE ESCOMBROS</v>
      </c>
      <c r="B33" s="72" t="str">
        <f>OTROS!B7</f>
        <v>M3</v>
      </c>
      <c r="C33" s="22">
        <f>OTROS!C7</f>
        <v>0</v>
      </c>
      <c r="D33" s="100">
        <v>2.5000000000000001E-2</v>
      </c>
      <c r="E33" s="32">
        <f>ROUND(C33*D33,0)</f>
        <v>0</v>
      </c>
    </row>
    <row r="34" spans="1:5" s="14" customFormat="1" x14ac:dyDescent="0.2">
      <c r="A34" s="35"/>
      <c r="B34" s="23"/>
      <c r="C34" s="22">
        <v>0</v>
      </c>
      <c r="D34" s="100"/>
      <c r="E34" s="32">
        <f>ROUND(C34*D34,0)</f>
        <v>0</v>
      </c>
    </row>
    <row r="35" spans="1:5" s="14" customFormat="1" x14ac:dyDescent="0.2">
      <c r="A35" s="17"/>
      <c r="B35" s="24"/>
      <c r="C35" s="15"/>
      <c r="D35" s="101" t="s">
        <v>649</v>
      </c>
      <c r="E35" s="37">
        <f>SUM(E33:E34)</f>
        <v>0</v>
      </c>
    </row>
    <row r="36" spans="1:5" s="14" customFormat="1" x14ac:dyDescent="0.2">
      <c r="A36" s="17"/>
      <c r="B36" s="24"/>
      <c r="C36" s="15"/>
      <c r="D36" s="101"/>
    </row>
    <row r="37" spans="1:5" s="19" customFormat="1" x14ac:dyDescent="0.2">
      <c r="A37" s="19" t="s">
        <v>656</v>
      </c>
      <c r="B37" s="167" t="s">
        <v>657</v>
      </c>
      <c r="C37" s="167"/>
      <c r="D37" s="167" t="s">
        <v>658</v>
      </c>
      <c r="E37" s="167"/>
    </row>
    <row r="38" spans="1:5" s="14" customFormat="1" x14ac:dyDescent="0.2">
      <c r="A38" s="47"/>
      <c r="B38" s="168"/>
      <c r="C38" s="168"/>
      <c r="D38" s="169"/>
      <c r="E38" s="169"/>
    </row>
    <row r="39" spans="1:5" s="14" customFormat="1" x14ac:dyDescent="0.2">
      <c r="A39" s="47"/>
      <c r="B39" s="168"/>
      <c r="C39" s="168"/>
      <c r="D39" s="169"/>
      <c r="E39" s="169"/>
    </row>
    <row r="40" spans="1:5" s="14" customFormat="1" x14ac:dyDescent="0.2">
      <c r="B40" s="27"/>
      <c r="D40" s="94"/>
    </row>
    <row r="41" spans="1:5" s="14" customFormat="1" x14ac:dyDescent="0.2">
      <c r="B41" s="34"/>
      <c r="C41" s="26"/>
      <c r="D41" s="94"/>
    </row>
    <row r="42" spans="1:5" ht="21" x14ac:dyDescent="0.2">
      <c r="A42" s="174" t="s">
        <v>641</v>
      </c>
      <c r="B42" s="174"/>
      <c r="C42" s="42" t="s">
        <v>642</v>
      </c>
      <c r="D42" s="97" t="s">
        <v>6</v>
      </c>
      <c r="E42" s="42" t="s">
        <v>643</v>
      </c>
    </row>
    <row r="43" spans="1:5" x14ac:dyDescent="0.2">
      <c r="A43" s="177" t="str">
        <f>RESUMEN!B24</f>
        <v>Alistado de piso en mortero impermeabilizado 1:3 afinado e=4cm.</v>
      </c>
      <c r="B43" s="178"/>
      <c r="C43" s="71">
        <f>RESUMEN!A24</f>
        <v>2.0199999999999996</v>
      </c>
      <c r="D43" s="98" t="str">
        <f>RESUMEN!C24</f>
        <v>m2</v>
      </c>
      <c r="E43" s="40">
        <f>E52+E58+E63+E68</f>
        <v>0</v>
      </c>
    </row>
    <row r="44" spans="1:5" x14ac:dyDescent="0.2">
      <c r="A44" s="17"/>
      <c r="B44" s="30"/>
      <c r="C44" s="17"/>
      <c r="D44" s="99"/>
      <c r="E44" s="18"/>
    </row>
    <row r="45" spans="1:5" x14ac:dyDescent="0.2">
      <c r="A45" s="17"/>
      <c r="B45" s="24" t="s">
        <v>644</v>
      </c>
      <c r="C45" s="29"/>
      <c r="D45" s="96"/>
      <c r="E45" s="18"/>
    </row>
    <row r="46" spans="1:5" x14ac:dyDescent="0.2">
      <c r="A46" s="42" t="s">
        <v>645</v>
      </c>
      <c r="B46" s="41" t="s">
        <v>6</v>
      </c>
      <c r="C46" s="44" t="s">
        <v>646</v>
      </c>
      <c r="D46" s="97" t="s">
        <v>647</v>
      </c>
      <c r="E46" s="45" t="s">
        <v>648</v>
      </c>
    </row>
    <row r="47" spans="1:5" x14ac:dyDescent="0.2">
      <c r="A47" s="49" t="str">
        <f>'MAT-INSM'!A13</f>
        <v>ARENA LAVADA DE RIO</v>
      </c>
      <c r="B47" s="72" t="str">
        <f>'MAT-INSM'!B13</f>
        <v>M3</v>
      </c>
      <c r="C47" s="22">
        <f>'MAT-INSM'!C13</f>
        <v>0</v>
      </c>
      <c r="D47" s="100">
        <f>1/144*9</f>
        <v>6.25E-2</v>
      </c>
      <c r="E47" s="32">
        <f t="shared" ref="E47:E51" si="1">ROUND(C47*D47,0)</f>
        <v>0</v>
      </c>
    </row>
    <row r="48" spans="1:5" x14ac:dyDescent="0.2">
      <c r="A48" s="49" t="str">
        <f>'MAT-INSM'!A42</f>
        <v>CEMENTO GRIS (constructor)</v>
      </c>
      <c r="B48" s="72" t="str">
        <f>'MAT-INSM'!B42</f>
        <v>KG</v>
      </c>
      <c r="C48" s="22">
        <f>'MAT-INSM'!C42</f>
        <v>0</v>
      </c>
      <c r="D48" s="100">
        <v>18</v>
      </c>
      <c r="E48" s="32">
        <f t="shared" si="1"/>
        <v>0</v>
      </c>
    </row>
    <row r="49" spans="1:5" x14ac:dyDescent="0.2">
      <c r="A49" s="49" t="str">
        <f>'MAT-INSM'!A6</f>
        <v>AGUA</v>
      </c>
      <c r="B49" s="72" t="str">
        <f>'MAT-INSM'!B6</f>
        <v>LT</v>
      </c>
      <c r="C49" s="22">
        <f>'MAT-INSM'!C6</f>
        <v>0</v>
      </c>
      <c r="D49" s="100">
        <v>10</v>
      </c>
      <c r="E49" s="32">
        <f t="shared" si="1"/>
        <v>0</v>
      </c>
    </row>
    <row r="50" spans="1:5" x14ac:dyDescent="0.2">
      <c r="A50" s="49" t="str">
        <f>'MAT-INSM'!A143</f>
        <v>SIKA 1 20 KILOS</v>
      </c>
      <c r="B50" s="72" t="str">
        <f>'MAT-INSM'!B143</f>
        <v>KG</v>
      </c>
      <c r="C50" s="22">
        <f>'MAT-INSM'!C143</f>
        <v>0</v>
      </c>
      <c r="D50" s="100">
        <v>0.25</v>
      </c>
      <c r="E50" s="32">
        <f t="shared" si="1"/>
        <v>0</v>
      </c>
    </row>
    <row r="51" spans="1:5" x14ac:dyDescent="0.2">
      <c r="A51" s="35"/>
      <c r="B51" s="23"/>
      <c r="C51" s="22">
        <v>0</v>
      </c>
      <c r="D51" s="100"/>
      <c r="E51" s="32">
        <f t="shared" si="1"/>
        <v>0</v>
      </c>
    </row>
    <row r="52" spans="1:5" x14ac:dyDescent="0.2">
      <c r="A52" s="17"/>
      <c r="B52" s="24"/>
      <c r="C52" s="13"/>
      <c r="D52" s="101" t="s">
        <v>649</v>
      </c>
      <c r="E52" s="37">
        <f>SUM(E47:E51)</f>
        <v>0</v>
      </c>
    </row>
    <row r="53" spans="1:5" x14ac:dyDescent="0.2">
      <c r="A53" s="17"/>
      <c r="B53" s="24"/>
      <c r="C53" s="29"/>
      <c r="D53" s="96"/>
      <c r="E53" s="18"/>
    </row>
    <row r="54" spans="1:5" x14ac:dyDescent="0.2">
      <c r="A54" s="42" t="s">
        <v>650</v>
      </c>
      <c r="B54" s="41" t="s">
        <v>6</v>
      </c>
      <c r="C54" s="44" t="s">
        <v>646</v>
      </c>
      <c r="D54" s="97" t="s">
        <v>651</v>
      </c>
      <c r="E54" s="45" t="s">
        <v>646</v>
      </c>
    </row>
    <row r="55" spans="1:5" x14ac:dyDescent="0.2">
      <c r="A55" s="49" t="str">
        <f>'HRR-EQP'!A7</f>
        <v>CARRETILLA "BUGUI"</v>
      </c>
      <c r="B55" s="72" t="str">
        <f>'HRR-EQP'!B7</f>
        <v>MES</v>
      </c>
      <c r="C55" s="22">
        <f>'HRR-EQP'!C7</f>
        <v>0</v>
      </c>
      <c r="D55" s="100">
        <f>1/30/8</f>
        <v>4.1666666666666666E-3</v>
      </c>
      <c r="E55" s="32">
        <f>ROUND(C55*D55,0)</f>
        <v>0</v>
      </c>
    </row>
    <row r="56" spans="1:5" x14ac:dyDescent="0.2">
      <c r="A56" s="49" t="str">
        <f>'HRR-EQP'!A28</f>
        <v>PALA No.2 P/CUADRADA CON CABO HERRAGRO</v>
      </c>
      <c r="B56" s="72" t="str">
        <f>'HRR-EQP'!B28</f>
        <v>UN</v>
      </c>
      <c r="C56" s="22">
        <f>'HRR-EQP'!C28</f>
        <v>0</v>
      </c>
      <c r="D56" s="100">
        <f>1/30/16</f>
        <v>2.0833333333333333E-3</v>
      </c>
      <c r="E56" s="32">
        <f>ROUND(C56*D56,0)</f>
        <v>0</v>
      </c>
    </row>
    <row r="57" spans="1:5" x14ac:dyDescent="0.2">
      <c r="A57" s="82" t="str">
        <f>'HRR-EQP'!A30</f>
        <v>PALUSTRE MANGO PLASTICO DE 8"</v>
      </c>
      <c r="B57" s="88" t="str">
        <f>'HRR-EQP'!B30</f>
        <v>UN</v>
      </c>
      <c r="C57" s="22">
        <f>'HRR-EQP'!C30</f>
        <v>0</v>
      </c>
      <c r="D57" s="100">
        <f>1/30/16</f>
        <v>2.0833333333333333E-3</v>
      </c>
      <c r="E57" s="32">
        <f>ROUND(C57*D57,0)</f>
        <v>0</v>
      </c>
    </row>
    <row r="58" spans="1:5" x14ac:dyDescent="0.2">
      <c r="A58" s="17"/>
      <c r="B58" s="24"/>
      <c r="C58" s="13"/>
      <c r="D58" s="101" t="s">
        <v>649</v>
      </c>
      <c r="E58" s="37">
        <f>SUM(E55:E57)</f>
        <v>0</v>
      </c>
    </row>
    <row r="59" spans="1:5" x14ac:dyDescent="0.2">
      <c r="A59" s="17"/>
      <c r="B59" s="24"/>
      <c r="C59" s="13"/>
      <c r="D59" s="96"/>
      <c r="E59" s="16"/>
    </row>
    <row r="60" spans="1:5" x14ac:dyDescent="0.2">
      <c r="A60" s="42" t="s">
        <v>652</v>
      </c>
      <c r="B60" s="46" t="s">
        <v>6</v>
      </c>
      <c r="C60" s="44" t="s">
        <v>646</v>
      </c>
      <c r="D60" s="97" t="s">
        <v>653</v>
      </c>
      <c r="E60" s="45" t="s">
        <v>654</v>
      </c>
    </row>
    <row r="61" spans="1:5" x14ac:dyDescent="0.2">
      <c r="A61" s="49" t="str">
        <f>'MAN-OBR'!A6</f>
        <v>MdeO AFINADO Imperm. PISOS</v>
      </c>
      <c r="B61" s="23" t="str">
        <f>'MAN-OBR'!B6</f>
        <v>M2</v>
      </c>
      <c r="C61" s="22">
        <f>'MAN-OBR'!C6</f>
        <v>0</v>
      </c>
      <c r="D61" s="100">
        <v>1</v>
      </c>
      <c r="E61" s="32">
        <f>ROUND(C61*D61,0)</f>
        <v>0</v>
      </c>
    </row>
    <row r="62" spans="1:5" x14ac:dyDescent="0.2">
      <c r="A62" s="49"/>
      <c r="B62" s="23"/>
      <c r="C62" s="22">
        <v>0</v>
      </c>
      <c r="D62" s="100"/>
      <c r="E62" s="32">
        <f>ROUND(C62*D62,0)</f>
        <v>0</v>
      </c>
    </row>
    <row r="63" spans="1:5" x14ac:dyDescent="0.2">
      <c r="A63" s="17"/>
      <c r="B63" s="24"/>
      <c r="C63" s="15"/>
      <c r="D63" s="101" t="s">
        <v>649</v>
      </c>
      <c r="E63" s="37">
        <f>SUM(E61:E62)</f>
        <v>0</v>
      </c>
    </row>
    <row r="64" spans="1:5" x14ac:dyDescent="0.2">
      <c r="A64" s="33"/>
      <c r="B64" s="25"/>
      <c r="C64" s="20"/>
    </row>
    <row r="65" spans="1:5" x14ac:dyDescent="0.2">
      <c r="A65" s="42" t="s">
        <v>655</v>
      </c>
      <c r="B65" s="46" t="s">
        <v>6</v>
      </c>
      <c r="C65" s="44" t="s">
        <v>646</v>
      </c>
      <c r="D65" s="97" t="s">
        <v>653</v>
      </c>
      <c r="E65" s="45" t="s">
        <v>654</v>
      </c>
    </row>
    <row r="66" spans="1:5" x14ac:dyDescent="0.2">
      <c r="A66" s="49" t="str">
        <f>OTROS!A7</f>
        <v>RETIRO DE ESCOMBROS</v>
      </c>
      <c r="B66" s="72" t="str">
        <f>OTROS!B7</f>
        <v>M3</v>
      </c>
      <c r="C66" s="22">
        <f>OTROS!C7</f>
        <v>0</v>
      </c>
      <c r="D66" s="100">
        <v>2.5000000000000001E-2</v>
      </c>
      <c r="E66" s="32">
        <f>ROUND(C66*D66,0)</f>
        <v>0</v>
      </c>
    </row>
    <row r="67" spans="1:5" x14ac:dyDescent="0.2">
      <c r="A67" s="35"/>
      <c r="B67" s="23"/>
      <c r="C67" s="22">
        <v>0</v>
      </c>
      <c r="D67" s="100"/>
      <c r="E67" s="32">
        <f>ROUND(C67*D67,0)</f>
        <v>0</v>
      </c>
    </row>
    <row r="68" spans="1:5" x14ac:dyDescent="0.2">
      <c r="A68" s="17"/>
      <c r="B68" s="24"/>
      <c r="C68" s="15"/>
      <c r="D68" s="101" t="s">
        <v>649</v>
      </c>
      <c r="E68" s="37">
        <f>SUM(E66:E67)</f>
        <v>0</v>
      </c>
    </row>
    <row r="69" spans="1:5" x14ac:dyDescent="0.2">
      <c r="A69" s="17"/>
      <c r="B69" s="24"/>
      <c r="C69" s="15"/>
      <c r="D69" s="101"/>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42" t="s">
        <v>642</v>
      </c>
      <c r="D75" s="97" t="s">
        <v>6</v>
      </c>
      <c r="E75" s="42" t="s">
        <v>643</v>
      </c>
    </row>
    <row r="76" spans="1:5" x14ac:dyDescent="0.2">
      <c r="A76" s="172" t="str">
        <f>RESUMEN!B25</f>
        <v>Suministro e instalación de enchapes cerámicos para pisos y/o muros.</v>
      </c>
      <c r="B76" s="173"/>
      <c r="C76" s="71">
        <f>RESUMEN!A25</f>
        <v>2.0299999999999994</v>
      </c>
      <c r="D76" s="98" t="str">
        <f>RESUMEN!C25</f>
        <v>m2</v>
      </c>
      <c r="E76" s="40">
        <f>E85+E91+E96+E101</f>
        <v>0</v>
      </c>
    </row>
    <row r="77" spans="1:5" x14ac:dyDescent="0.2">
      <c r="A77" s="17"/>
      <c r="B77" s="30"/>
      <c r="C77" s="17"/>
      <c r="D77" s="99"/>
      <c r="E77" s="18"/>
    </row>
    <row r="78" spans="1:5" x14ac:dyDescent="0.2">
      <c r="A78" s="17"/>
      <c r="B78" s="24" t="s">
        <v>644</v>
      </c>
      <c r="C78" s="29"/>
      <c r="D78" s="96"/>
      <c r="E78" s="18"/>
    </row>
    <row r="79" spans="1:5" x14ac:dyDescent="0.2">
      <c r="A79" s="42" t="s">
        <v>645</v>
      </c>
      <c r="B79" s="41" t="s">
        <v>6</v>
      </c>
      <c r="C79" s="44" t="s">
        <v>646</v>
      </c>
      <c r="D79" s="97" t="s">
        <v>647</v>
      </c>
      <c r="E79" s="45" t="s">
        <v>648</v>
      </c>
    </row>
    <row r="80" spans="1:5" ht="21" x14ac:dyDescent="0.2">
      <c r="A80" s="49" t="str">
        <f>'MAT-INSM'!A128</f>
        <v>PISO CERAMICO TRAFICO COMERCIAL formato 41X41 hasta 60X60</v>
      </c>
      <c r="B80" s="72" t="str">
        <f>'MAT-INSM'!B128</f>
        <v>M2</v>
      </c>
      <c r="C80" s="22">
        <f>'MAT-INSM'!C128</f>
        <v>0</v>
      </c>
      <c r="D80" s="100">
        <v>1.05</v>
      </c>
      <c r="E80" s="32">
        <f t="shared" ref="E80:E84" si="2">ROUND(C80*D80,0)</f>
        <v>0</v>
      </c>
    </row>
    <row r="81" spans="1:5" x14ac:dyDescent="0.2">
      <c r="A81" s="49" t="str">
        <f>'MAT-INSM'!A110</f>
        <v>PEGACOR I-10 BLANCO CRNA</v>
      </c>
      <c r="B81" s="72" t="str">
        <f>'MAT-INSM'!B110</f>
        <v>KG</v>
      </c>
      <c r="C81" s="22">
        <f>'MAT-INSM'!C110</f>
        <v>0</v>
      </c>
      <c r="D81" s="100">
        <v>3</v>
      </c>
      <c r="E81" s="32">
        <f t="shared" si="2"/>
        <v>0</v>
      </c>
    </row>
    <row r="82" spans="1:5" x14ac:dyDescent="0.2">
      <c r="A82" s="49" t="str">
        <f>'MAT-INSM'!A41</f>
        <v>CEMENTO BLANCO 40 Kg</v>
      </c>
      <c r="B82" s="72" t="str">
        <f>'MAT-INSM'!B41</f>
        <v>KG</v>
      </c>
      <c r="C82" s="22">
        <f>'MAT-INSM'!C41</f>
        <v>0</v>
      </c>
      <c r="D82" s="100">
        <v>0.5</v>
      </c>
      <c r="E82" s="32">
        <f t="shared" si="2"/>
        <v>0</v>
      </c>
    </row>
    <row r="83" spans="1:5" x14ac:dyDescent="0.2">
      <c r="A83" s="49" t="str">
        <f>'MAT-INSM'!A60</f>
        <v>CONCOLOR J - 10 CRNA</v>
      </c>
      <c r="B83" s="72" t="str">
        <f>'MAT-INSM'!B60</f>
        <v>KG</v>
      </c>
      <c r="C83" s="22">
        <f>'MAT-INSM'!C60</f>
        <v>0</v>
      </c>
      <c r="D83" s="100">
        <v>0.25</v>
      </c>
      <c r="E83" s="32">
        <f>ROUND(C83*D83,0)</f>
        <v>0</v>
      </c>
    </row>
    <row r="84" spans="1:5" x14ac:dyDescent="0.2">
      <c r="A84" s="49" t="str">
        <f>'MAT-INSM'!A6</f>
        <v>AGUA</v>
      </c>
      <c r="B84" s="72" t="str">
        <f>'MAT-INSM'!B6</f>
        <v>LT</v>
      </c>
      <c r="C84" s="22">
        <f>'MAT-INSM'!C6</f>
        <v>0</v>
      </c>
      <c r="D84" s="100">
        <v>5</v>
      </c>
      <c r="E84" s="32">
        <f t="shared" si="2"/>
        <v>0</v>
      </c>
    </row>
    <row r="85" spans="1:5" x14ac:dyDescent="0.2">
      <c r="A85" s="17"/>
      <c r="B85" s="24"/>
      <c r="C85" s="13"/>
      <c r="D85" s="101" t="s">
        <v>649</v>
      </c>
      <c r="E85" s="37">
        <f>SUM(E80:E84)</f>
        <v>0</v>
      </c>
    </row>
    <row r="86" spans="1:5" x14ac:dyDescent="0.2">
      <c r="A86" s="17"/>
      <c r="B86" s="24"/>
      <c r="C86" s="29"/>
      <c r="D86" s="96"/>
      <c r="E86" s="18"/>
    </row>
    <row r="87" spans="1:5" x14ac:dyDescent="0.2">
      <c r="A87" s="42" t="s">
        <v>650</v>
      </c>
      <c r="B87" s="41" t="s">
        <v>6</v>
      </c>
      <c r="C87" s="44" t="s">
        <v>646</v>
      </c>
      <c r="D87" s="97" t="s">
        <v>651</v>
      </c>
      <c r="E87" s="45" t="s">
        <v>646</v>
      </c>
    </row>
    <row r="88" spans="1:5" x14ac:dyDescent="0.2">
      <c r="A88" s="49" t="str">
        <f>'HRR-EQP'!A10</f>
        <v>CORTADORA CERAMICA KROM</v>
      </c>
      <c r="B88" s="72" t="str">
        <f>'HRR-EQP'!B10</f>
        <v>DIA</v>
      </c>
      <c r="C88" s="22">
        <f>'HRR-EQP'!C10</f>
        <v>0</v>
      </c>
      <c r="D88" s="100">
        <f>1/8</f>
        <v>0.125</v>
      </c>
      <c r="E88" s="32">
        <f>ROUND(C88*D88,0)</f>
        <v>0</v>
      </c>
    </row>
    <row r="89" spans="1:5" x14ac:dyDescent="0.2">
      <c r="A89" s="49" t="str">
        <f>'HRR-EQP'!A4</f>
        <v>BALDE DE CAUCHO PARA CONCRETO</v>
      </c>
      <c r="B89" s="72" t="str">
        <f>'HRR-EQP'!B4</f>
        <v>UN</v>
      </c>
      <c r="C89" s="22">
        <f>'HRR-EQP'!C4</f>
        <v>0</v>
      </c>
      <c r="D89" s="100">
        <f>1/30/8</f>
        <v>4.1666666666666666E-3</v>
      </c>
      <c r="E89" s="32">
        <f>ROUND(C89*D89,0)</f>
        <v>0</v>
      </c>
    </row>
    <row r="90" spans="1:5" x14ac:dyDescent="0.2">
      <c r="A90" s="82" t="str">
        <f>'HRR-EQP'!A29</f>
        <v>PALUSTRE MANGO PLASTICO DE 5"</v>
      </c>
      <c r="B90" s="88" t="str">
        <f>'HRR-EQP'!B29</f>
        <v>UN</v>
      </c>
      <c r="C90" s="22">
        <f>'HRR-EQP'!C29</f>
        <v>0</v>
      </c>
      <c r="D90" s="100">
        <f>1/30/8</f>
        <v>4.1666666666666666E-3</v>
      </c>
      <c r="E90" s="32">
        <f>ROUND(C90*D90,0)</f>
        <v>0</v>
      </c>
    </row>
    <row r="91" spans="1:5" x14ac:dyDescent="0.2">
      <c r="A91" s="17"/>
      <c r="B91" s="24"/>
      <c r="C91" s="13"/>
      <c r="D91" s="101" t="s">
        <v>649</v>
      </c>
      <c r="E91" s="37">
        <f>SUM(E88:E90)</f>
        <v>0</v>
      </c>
    </row>
    <row r="92" spans="1:5" x14ac:dyDescent="0.2">
      <c r="A92" s="17"/>
      <c r="B92" s="24"/>
      <c r="C92" s="13"/>
      <c r="D92" s="96"/>
      <c r="E92" s="16"/>
    </row>
    <row r="93" spans="1:5" x14ac:dyDescent="0.2">
      <c r="A93" s="42" t="s">
        <v>652</v>
      </c>
      <c r="B93" s="46" t="s">
        <v>6</v>
      </c>
      <c r="C93" s="44" t="s">
        <v>646</v>
      </c>
      <c r="D93" s="97" t="s">
        <v>653</v>
      </c>
      <c r="E93" s="45" t="s">
        <v>654</v>
      </c>
    </row>
    <row r="94" spans="1:5" x14ac:dyDescent="0.2">
      <c r="A94" s="35" t="str">
        <f>'MAN-OBR'!A34</f>
        <v>MdeO ENCHAPE CERAMICO</v>
      </c>
      <c r="B94" s="23" t="str">
        <f>'MAN-OBR'!B34</f>
        <v>M2</v>
      </c>
      <c r="C94" s="22">
        <f>'MAN-OBR'!C34</f>
        <v>0</v>
      </c>
      <c r="D94" s="100">
        <v>1</v>
      </c>
      <c r="E94" s="32">
        <f>ROUND(C94*D94,0)</f>
        <v>0</v>
      </c>
    </row>
    <row r="95" spans="1:5" x14ac:dyDescent="0.2">
      <c r="A95" s="35"/>
      <c r="B95" s="23"/>
      <c r="C95" s="22">
        <v>0</v>
      </c>
      <c r="D95" s="100"/>
      <c r="E95" s="32">
        <f>ROUND(C95*D95,0)</f>
        <v>0</v>
      </c>
    </row>
    <row r="96" spans="1:5" x14ac:dyDescent="0.2">
      <c r="A96" s="17"/>
      <c r="B96" s="24"/>
      <c r="C96" s="15"/>
      <c r="D96" s="101" t="s">
        <v>649</v>
      </c>
      <c r="E96" s="37">
        <f>SUM(E94:E95)</f>
        <v>0</v>
      </c>
    </row>
    <row r="97" spans="1:5" x14ac:dyDescent="0.2">
      <c r="A97" s="33"/>
      <c r="B97" s="25"/>
      <c r="C97" s="20"/>
    </row>
    <row r="98" spans="1:5" x14ac:dyDescent="0.2">
      <c r="A98" s="42" t="s">
        <v>655</v>
      </c>
      <c r="B98" s="46" t="s">
        <v>6</v>
      </c>
      <c r="C98" s="44" t="s">
        <v>646</v>
      </c>
      <c r="D98" s="97" t="s">
        <v>653</v>
      </c>
      <c r="E98" s="45" t="s">
        <v>654</v>
      </c>
    </row>
    <row r="99" spans="1:5" x14ac:dyDescent="0.2">
      <c r="A99" s="49" t="str">
        <f>OTROS!A7</f>
        <v>RETIRO DE ESCOMBROS</v>
      </c>
      <c r="B99" s="72" t="str">
        <f>OTROS!B7</f>
        <v>M3</v>
      </c>
      <c r="C99" s="22">
        <f>OTROS!C7</f>
        <v>0</v>
      </c>
      <c r="D99" s="100">
        <v>0.2</v>
      </c>
      <c r="E99" s="32">
        <f>ROUND(C99*D99,0)</f>
        <v>0</v>
      </c>
    </row>
    <row r="100" spans="1:5" x14ac:dyDescent="0.2">
      <c r="A100" s="35"/>
      <c r="B100" s="23"/>
      <c r="C100" s="22">
        <v>0</v>
      </c>
      <c r="D100" s="100"/>
      <c r="E100" s="32">
        <f>ROUND(C100*D100,0)</f>
        <v>0</v>
      </c>
    </row>
    <row r="101" spans="1:5" x14ac:dyDescent="0.2">
      <c r="A101" s="17"/>
      <c r="B101" s="24"/>
      <c r="C101" s="15"/>
      <c r="D101" s="101" t="s">
        <v>649</v>
      </c>
      <c r="E101" s="37">
        <f>SUM(E99:E100)</f>
        <v>0</v>
      </c>
    </row>
    <row r="102" spans="1:5" x14ac:dyDescent="0.2">
      <c r="A102" s="17"/>
      <c r="B102" s="24"/>
      <c r="C102" s="15"/>
      <c r="D102" s="101"/>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42" t="s">
        <v>642</v>
      </c>
      <c r="D108" s="97" t="s">
        <v>6</v>
      </c>
      <c r="E108" s="42" t="s">
        <v>643</v>
      </c>
    </row>
    <row r="109" spans="1:5" x14ac:dyDescent="0.2">
      <c r="A109" s="172" t="str">
        <f>RESUMEN!B26</f>
        <v>Suministro e instalación de Guarda escoba en cerámica.</v>
      </c>
      <c r="B109" s="173"/>
      <c r="C109" s="71">
        <f>RESUMEN!A26</f>
        <v>2.0399999999999991</v>
      </c>
      <c r="D109" s="98" t="str">
        <f>RESUMEN!C26</f>
        <v>ml</v>
      </c>
      <c r="E109" s="40">
        <f>E118+E124+E129+E134</f>
        <v>0</v>
      </c>
    </row>
    <row r="110" spans="1:5" x14ac:dyDescent="0.2">
      <c r="A110" s="17"/>
      <c r="B110" s="30"/>
      <c r="C110" s="17"/>
      <c r="D110" s="99"/>
      <c r="E110" s="18"/>
    </row>
    <row r="111" spans="1:5" x14ac:dyDescent="0.2">
      <c r="A111" s="17"/>
      <c r="B111" s="24" t="s">
        <v>644</v>
      </c>
      <c r="C111" s="29"/>
      <c r="D111" s="96"/>
      <c r="E111" s="18"/>
    </row>
    <row r="112" spans="1:5" x14ac:dyDescent="0.2">
      <c r="A112" s="42" t="s">
        <v>645</v>
      </c>
      <c r="B112" s="41" t="s">
        <v>6</v>
      </c>
      <c r="C112" s="44" t="s">
        <v>646</v>
      </c>
      <c r="D112" s="97" t="s">
        <v>647</v>
      </c>
      <c r="E112" s="45" t="s">
        <v>648</v>
      </c>
    </row>
    <row r="113" spans="1:5" ht="21" x14ac:dyDescent="0.2">
      <c r="A113" s="49" t="str">
        <f>'MAT-INSM'!A128</f>
        <v>PISO CERAMICO TRAFICO COMERCIAL formato 41X41 hasta 60X60</v>
      </c>
      <c r="B113" s="72" t="str">
        <f>'MAT-INSM'!B128</f>
        <v>M2</v>
      </c>
      <c r="C113" s="22">
        <f>'MAT-INSM'!C128</f>
        <v>0</v>
      </c>
      <c r="D113" s="100">
        <f>1.05/5</f>
        <v>0.21000000000000002</v>
      </c>
      <c r="E113" s="32">
        <f t="shared" ref="E113:E117" si="3">ROUND(C113*D113,0)</f>
        <v>0</v>
      </c>
    </row>
    <row r="114" spans="1:5" x14ac:dyDescent="0.2">
      <c r="A114" s="49" t="str">
        <f>'MAT-INSM'!A111</f>
        <v>PEGACOR I-50 GRIS CRNA</v>
      </c>
      <c r="B114" s="72" t="str">
        <f>'MAT-INSM'!B111</f>
        <v>KG</v>
      </c>
      <c r="C114" s="22">
        <f>'MAT-INSM'!C111</f>
        <v>0</v>
      </c>
      <c r="D114" s="100">
        <f>3/5</f>
        <v>0.6</v>
      </c>
      <c r="E114" s="32">
        <f t="shared" si="3"/>
        <v>0</v>
      </c>
    </row>
    <row r="115" spans="1:5" x14ac:dyDescent="0.2">
      <c r="A115" s="49" t="str">
        <f>'MAT-INSM'!A41</f>
        <v>CEMENTO BLANCO 40 Kg</v>
      </c>
      <c r="B115" s="72" t="str">
        <f>'MAT-INSM'!B41</f>
        <v>KG</v>
      </c>
      <c r="C115" s="22">
        <f>'MAT-INSM'!C41</f>
        <v>0</v>
      </c>
      <c r="D115" s="100">
        <f>0.5/5</f>
        <v>0.1</v>
      </c>
      <c r="E115" s="32">
        <f t="shared" si="3"/>
        <v>0</v>
      </c>
    </row>
    <row r="116" spans="1:5" x14ac:dyDescent="0.2">
      <c r="A116" s="49" t="str">
        <f>'MAT-INSM'!A60</f>
        <v>CONCOLOR J - 10 CRNA</v>
      </c>
      <c r="B116" s="72" t="str">
        <f>'MAT-INSM'!B60</f>
        <v>KG</v>
      </c>
      <c r="C116" s="22">
        <f>'MAT-INSM'!C60</f>
        <v>0</v>
      </c>
      <c r="D116" s="100">
        <v>0.05</v>
      </c>
      <c r="E116" s="32">
        <f>ROUND(C116*D116,0)</f>
        <v>0</v>
      </c>
    </row>
    <row r="117" spans="1:5" x14ac:dyDescent="0.2">
      <c r="A117" s="49" t="str">
        <f>'MAT-INSM'!A6</f>
        <v>AGUA</v>
      </c>
      <c r="B117" s="72" t="str">
        <f>'MAT-INSM'!B6</f>
        <v>LT</v>
      </c>
      <c r="C117" s="22">
        <f>'MAT-INSM'!C6</f>
        <v>0</v>
      </c>
      <c r="D117" s="100">
        <f>5/5</f>
        <v>1</v>
      </c>
      <c r="E117" s="32">
        <f t="shared" si="3"/>
        <v>0</v>
      </c>
    </row>
    <row r="118" spans="1:5" x14ac:dyDescent="0.2">
      <c r="A118" s="17"/>
      <c r="B118" s="24"/>
      <c r="C118" s="13"/>
      <c r="D118" s="101" t="s">
        <v>649</v>
      </c>
      <c r="E118" s="37">
        <f>SUM(E113:E117)</f>
        <v>0</v>
      </c>
    </row>
    <row r="119" spans="1:5" x14ac:dyDescent="0.2">
      <c r="A119" s="17"/>
      <c r="B119" s="24"/>
      <c r="C119" s="29"/>
      <c r="D119" s="96"/>
      <c r="E119" s="18"/>
    </row>
    <row r="120" spans="1:5" x14ac:dyDescent="0.2">
      <c r="A120" s="42" t="s">
        <v>650</v>
      </c>
      <c r="B120" s="41" t="s">
        <v>6</v>
      </c>
      <c r="C120" s="44" t="s">
        <v>646</v>
      </c>
      <c r="D120" s="97" t="s">
        <v>651</v>
      </c>
      <c r="E120" s="45" t="s">
        <v>646</v>
      </c>
    </row>
    <row r="121" spans="1:5" x14ac:dyDescent="0.2">
      <c r="A121" s="49" t="str">
        <f>'HRR-EQP'!A10</f>
        <v>CORTADORA CERAMICA KROM</v>
      </c>
      <c r="B121" s="72" t="str">
        <f>'HRR-EQP'!B10</f>
        <v>DIA</v>
      </c>
      <c r="C121" s="22">
        <f>'HRR-EQP'!C10</f>
        <v>0</v>
      </c>
      <c r="D121" s="100">
        <f>1/30/8</f>
        <v>4.1666666666666666E-3</v>
      </c>
      <c r="E121" s="32">
        <f>ROUND(C121*D121,0)</f>
        <v>0</v>
      </c>
    </row>
    <row r="122" spans="1:5" x14ac:dyDescent="0.2">
      <c r="A122" s="49" t="str">
        <f>'HRR-EQP'!A4</f>
        <v>BALDE DE CAUCHO PARA CONCRETO</v>
      </c>
      <c r="B122" s="72" t="str">
        <f>'HRR-EQP'!B4</f>
        <v>UN</v>
      </c>
      <c r="C122" s="22">
        <f>'HRR-EQP'!C4</f>
        <v>0</v>
      </c>
      <c r="D122" s="100">
        <f>1/30/8</f>
        <v>4.1666666666666666E-3</v>
      </c>
      <c r="E122" s="32">
        <f>ROUND(C122*D122,0)</f>
        <v>0</v>
      </c>
    </row>
    <row r="123" spans="1:5" x14ac:dyDescent="0.2">
      <c r="A123" s="82" t="str">
        <f>'HRR-EQP'!A29</f>
        <v>PALUSTRE MANGO PLASTICO DE 5"</v>
      </c>
      <c r="B123" s="88" t="str">
        <f>'HRR-EQP'!B29</f>
        <v>UN</v>
      </c>
      <c r="C123" s="22">
        <f>'HRR-EQP'!C29</f>
        <v>0</v>
      </c>
      <c r="D123" s="100">
        <f>1/30/8</f>
        <v>4.1666666666666666E-3</v>
      </c>
      <c r="E123" s="32">
        <f>ROUND(C123*D123,0)</f>
        <v>0</v>
      </c>
    </row>
    <row r="124" spans="1:5" x14ac:dyDescent="0.2">
      <c r="A124" s="17"/>
      <c r="B124" s="24"/>
      <c r="C124" s="13"/>
      <c r="D124" s="101" t="s">
        <v>649</v>
      </c>
      <c r="E124" s="37">
        <f>SUM(E121:E123)</f>
        <v>0</v>
      </c>
    </row>
    <row r="125" spans="1:5" x14ac:dyDescent="0.2">
      <c r="A125" s="17"/>
      <c r="B125" s="24"/>
      <c r="C125" s="13"/>
      <c r="D125" s="96"/>
      <c r="E125" s="16"/>
    </row>
    <row r="126" spans="1:5" x14ac:dyDescent="0.2">
      <c r="A126" s="42" t="s">
        <v>652</v>
      </c>
      <c r="B126" s="46" t="s">
        <v>6</v>
      </c>
      <c r="C126" s="44" t="s">
        <v>646</v>
      </c>
      <c r="D126" s="97" t="s">
        <v>653</v>
      </c>
      <c r="E126" s="45" t="s">
        <v>654</v>
      </c>
    </row>
    <row r="127" spans="1:5" x14ac:dyDescent="0.2">
      <c r="A127" s="82" t="str">
        <f>'MAN-OBR'!A35</f>
        <v>MdeO ENCHAPE GUARDAESCOBA Y LINEALES</v>
      </c>
      <c r="B127" s="88" t="str">
        <f>'MAN-OBR'!B35</f>
        <v>ML</v>
      </c>
      <c r="C127" s="22">
        <f>'MAN-OBR'!C35</f>
        <v>0</v>
      </c>
      <c r="D127" s="100">
        <v>1</v>
      </c>
      <c r="E127" s="32">
        <f>ROUND(C127*D127,0)</f>
        <v>0</v>
      </c>
    </row>
    <row r="128" spans="1:5" x14ac:dyDescent="0.2">
      <c r="A128" s="35"/>
      <c r="B128" s="23"/>
      <c r="C128" s="22">
        <v>0</v>
      </c>
      <c r="D128" s="100"/>
      <c r="E128" s="32">
        <f>ROUND(C128*D128,0)</f>
        <v>0</v>
      </c>
    </row>
    <row r="129" spans="1:5" x14ac:dyDescent="0.2">
      <c r="A129" s="17"/>
      <c r="B129" s="24"/>
      <c r="C129" s="15"/>
      <c r="D129" s="101" t="s">
        <v>649</v>
      </c>
      <c r="E129" s="37">
        <f>SUM(E127:E128)</f>
        <v>0</v>
      </c>
    </row>
    <row r="130" spans="1:5" x14ac:dyDescent="0.2">
      <c r="A130" s="33"/>
      <c r="B130" s="25"/>
      <c r="C130" s="20"/>
    </row>
    <row r="131" spans="1:5" x14ac:dyDescent="0.2">
      <c r="A131" s="42" t="s">
        <v>655</v>
      </c>
      <c r="B131" s="46" t="s">
        <v>6</v>
      </c>
      <c r="C131" s="44" t="s">
        <v>646</v>
      </c>
      <c r="D131" s="97" t="s">
        <v>653</v>
      </c>
      <c r="E131" s="45" t="s">
        <v>654</v>
      </c>
    </row>
    <row r="132" spans="1:5" x14ac:dyDescent="0.2">
      <c r="A132" s="49" t="str">
        <f>OTROS!A7</f>
        <v>RETIRO DE ESCOMBROS</v>
      </c>
      <c r="B132" s="72" t="str">
        <f>OTROS!B7</f>
        <v>M3</v>
      </c>
      <c r="C132" s="22">
        <f>OTROS!C7</f>
        <v>0</v>
      </c>
      <c r="D132" s="100">
        <v>0.1</v>
      </c>
      <c r="E132" s="32">
        <f>ROUND(C132*D132,0)</f>
        <v>0</v>
      </c>
    </row>
    <row r="133" spans="1:5" x14ac:dyDescent="0.2">
      <c r="A133" s="35"/>
      <c r="B133" s="23"/>
      <c r="C133" s="22">
        <v>0</v>
      </c>
      <c r="D133" s="100"/>
      <c r="E133" s="32">
        <f>ROUND(C133*D133,0)</f>
        <v>0</v>
      </c>
    </row>
    <row r="134" spans="1:5" x14ac:dyDescent="0.2">
      <c r="A134" s="17"/>
      <c r="B134" s="24"/>
      <c r="C134" s="15"/>
      <c r="D134" s="101" t="s">
        <v>649</v>
      </c>
      <c r="E134" s="37">
        <f>SUM(E132:E133)</f>
        <v>0</v>
      </c>
    </row>
    <row r="135" spans="1:5" x14ac:dyDescent="0.2">
      <c r="A135" s="17"/>
      <c r="B135" s="24"/>
      <c r="C135" s="15"/>
      <c r="D135" s="101"/>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42" t="s">
        <v>642</v>
      </c>
      <c r="D141" s="97" t="s">
        <v>6</v>
      </c>
      <c r="E141" s="42" t="s">
        <v>643</v>
      </c>
    </row>
    <row r="142" spans="1:5" x14ac:dyDescent="0.2">
      <c r="A142" s="172" t="str">
        <f>RESUMEN!B27</f>
        <v>Suministro e instalación de piso vinílico SPC, incluye renivelación sobre piso existente.</v>
      </c>
      <c r="B142" s="173"/>
      <c r="C142" s="71">
        <f>RESUMEN!A27</f>
        <v>2.0499999999999989</v>
      </c>
      <c r="D142" s="98" t="str">
        <f>RESUMEN!C27</f>
        <v>m2</v>
      </c>
      <c r="E142" s="40">
        <f>E151+E157+E162+E167</f>
        <v>0</v>
      </c>
    </row>
    <row r="143" spans="1:5" x14ac:dyDescent="0.2">
      <c r="A143" s="17"/>
      <c r="B143" s="30"/>
      <c r="C143" s="17"/>
      <c r="D143" s="99"/>
      <c r="E143" s="18"/>
    </row>
    <row r="144" spans="1:5" x14ac:dyDescent="0.2">
      <c r="A144" s="17"/>
      <c r="B144" s="24" t="s">
        <v>644</v>
      </c>
      <c r="C144" s="29"/>
      <c r="D144" s="96"/>
      <c r="E144" s="18"/>
    </row>
    <row r="145" spans="1:5" x14ac:dyDescent="0.2">
      <c r="A145" s="42" t="s">
        <v>645</v>
      </c>
      <c r="B145" s="41" t="s">
        <v>6</v>
      </c>
      <c r="C145" s="44" t="s">
        <v>646</v>
      </c>
      <c r="D145" s="97" t="s">
        <v>647</v>
      </c>
      <c r="E145" s="45" t="s">
        <v>648</v>
      </c>
    </row>
    <row r="146" spans="1:5" x14ac:dyDescent="0.2">
      <c r="A146" s="49" t="str">
        <f>'MAT-INSM'!A129</f>
        <v>PISO VINILICO SPC TIPO MADERA</v>
      </c>
      <c r="B146" s="72" t="str">
        <f>'MAT-INSM'!B129</f>
        <v>M2</v>
      </c>
      <c r="C146" s="22">
        <f>'MAT-INSM'!C129</f>
        <v>0</v>
      </c>
      <c r="D146" s="100">
        <v>1.05</v>
      </c>
      <c r="E146" s="32">
        <f t="shared" ref="E146:E150" si="4">ROUND(C146*D146,0)</f>
        <v>0</v>
      </c>
    </row>
    <row r="147" spans="1:5" x14ac:dyDescent="0.2">
      <c r="A147" s="49" t="str">
        <f>'MAT-INSM'!A144</f>
        <v>SIKA 101 MORTERO GRIS 10 KILOS</v>
      </c>
      <c r="B147" s="72" t="str">
        <f>'MAT-INSM'!B144</f>
        <v>KG</v>
      </c>
      <c r="C147" s="22">
        <f>'MAT-INSM'!C144</f>
        <v>0</v>
      </c>
      <c r="D147" s="100">
        <v>2.5</v>
      </c>
      <c r="E147" s="32">
        <f t="shared" si="4"/>
        <v>0</v>
      </c>
    </row>
    <row r="148" spans="1:5" x14ac:dyDescent="0.2">
      <c r="A148" s="49" t="str">
        <f>'MAT-INSM'!A112</f>
        <v>PEGANTE DENSO FIBRATEX</v>
      </c>
      <c r="B148" s="72" t="str">
        <f>'MAT-INSM'!B112</f>
        <v>GLN</v>
      </c>
      <c r="C148" s="22">
        <f>'MAT-INSM'!C112</f>
        <v>0</v>
      </c>
      <c r="D148" s="100">
        <v>0.25</v>
      </c>
      <c r="E148" s="32">
        <f t="shared" si="4"/>
        <v>0</v>
      </c>
    </row>
    <row r="149" spans="1:5" x14ac:dyDescent="0.2">
      <c r="A149" s="35"/>
      <c r="B149" s="23"/>
      <c r="C149" s="22">
        <v>0</v>
      </c>
      <c r="D149" s="100"/>
      <c r="E149" s="32">
        <f t="shared" si="4"/>
        <v>0</v>
      </c>
    </row>
    <row r="150" spans="1:5" x14ac:dyDescent="0.2">
      <c r="A150" s="35"/>
      <c r="B150" s="23"/>
      <c r="C150" s="22">
        <v>0</v>
      </c>
      <c r="D150" s="100"/>
      <c r="E150" s="32">
        <f t="shared" si="4"/>
        <v>0</v>
      </c>
    </row>
    <row r="151" spans="1:5" x14ac:dyDescent="0.2">
      <c r="A151" s="17"/>
      <c r="B151" s="24"/>
      <c r="C151" s="13"/>
      <c r="D151" s="101" t="s">
        <v>649</v>
      </c>
      <c r="E151" s="37">
        <f>SUM(E146:E150)</f>
        <v>0</v>
      </c>
    </row>
    <row r="152" spans="1:5" x14ac:dyDescent="0.2">
      <c r="A152" s="17"/>
      <c r="B152" s="24"/>
      <c r="C152" s="29"/>
      <c r="D152" s="96"/>
      <c r="E152" s="18"/>
    </row>
    <row r="153" spans="1:5" x14ac:dyDescent="0.2">
      <c r="A153" s="42" t="s">
        <v>650</v>
      </c>
      <c r="B153" s="41" t="s">
        <v>6</v>
      </c>
      <c r="C153" s="44" t="s">
        <v>646</v>
      </c>
      <c r="D153" s="97" t="s">
        <v>651</v>
      </c>
      <c r="E153" s="45" t="s">
        <v>646</v>
      </c>
    </row>
    <row r="154" spans="1:5" x14ac:dyDescent="0.2">
      <c r="A154" s="49" t="str">
        <f>'HRR-EQP'!A29</f>
        <v>PALUSTRE MANGO PLASTICO DE 5"</v>
      </c>
      <c r="B154" s="72" t="str">
        <f>'HRR-EQP'!B29</f>
        <v>UN</v>
      </c>
      <c r="C154" s="22">
        <f>'HRR-EQP'!C29</f>
        <v>0</v>
      </c>
      <c r="D154" s="100">
        <f>1/30/8</f>
        <v>4.1666666666666666E-3</v>
      </c>
      <c r="E154" s="32">
        <f>ROUND(C154*D154,0)</f>
        <v>0</v>
      </c>
    </row>
    <row r="155" spans="1:5" x14ac:dyDescent="0.2">
      <c r="A155" s="49" t="str">
        <f>'HRR-EQP'!A4</f>
        <v>BALDE DE CAUCHO PARA CONCRETO</v>
      </c>
      <c r="B155" s="72" t="str">
        <f>'HRR-EQP'!B4</f>
        <v>UN</v>
      </c>
      <c r="C155" s="22">
        <f>'HRR-EQP'!C4</f>
        <v>0</v>
      </c>
      <c r="D155" s="100">
        <f>1/30/8</f>
        <v>4.1666666666666666E-3</v>
      </c>
      <c r="E155" s="32">
        <f>ROUND(C155*D155,0)</f>
        <v>0</v>
      </c>
    </row>
    <row r="156" spans="1:5" x14ac:dyDescent="0.2">
      <c r="A156" s="36"/>
      <c r="B156" s="23"/>
      <c r="C156" s="22">
        <v>0</v>
      </c>
      <c r="D156" s="100"/>
      <c r="E156" s="32">
        <f>ROUND(C156*D156,0)</f>
        <v>0</v>
      </c>
    </row>
    <row r="157" spans="1:5" x14ac:dyDescent="0.2">
      <c r="A157" s="17"/>
      <c r="B157" s="24"/>
      <c r="C157" s="13"/>
      <c r="D157" s="101" t="s">
        <v>649</v>
      </c>
      <c r="E157" s="37">
        <f>SUM(E154:E156)</f>
        <v>0</v>
      </c>
    </row>
    <row r="158" spans="1:5" x14ac:dyDescent="0.2">
      <c r="A158" s="17"/>
      <c r="B158" s="24"/>
      <c r="C158" s="13"/>
      <c r="D158" s="96"/>
      <c r="E158" s="16"/>
    </row>
    <row r="159" spans="1:5" x14ac:dyDescent="0.2">
      <c r="A159" s="42" t="s">
        <v>652</v>
      </c>
      <c r="B159" s="46" t="s">
        <v>6</v>
      </c>
      <c r="C159" s="44" t="s">
        <v>646</v>
      </c>
      <c r="D159" s="97" t="s">
        <v>653</v>
      </c>
      <c r="E159" s="45" t="s">
        <v>654</v>
      </c>
    </row>
    <row r="160" spans="1:5" x14ac:dyDescent="0.2">
      <c r="A160" s="35" t="str">
        <f>'MAN-OBR'!A7</f>
        <v>MdeO AFINADO PISO LISTON</v>
      </c>
      <c r="B160" s="23" t="str">
        <f>'MAN-OBR'!B7</f>
        <v>M2</v>
      </c>
      <c r="C160" s="22">
        <f>'MAN-OBR'!C7</f>
        <v>0</v>
      </c>
      <c r="D160" s="100">
        <v>1</v>
      </c>
      <c r="E160" s="32">
        <f>ROUND(C160*D160,0)</f>
        <v>0</v>
      </c>
    </row>
    <row r="161" spans="1:5" x14ac:dyDescent="0.2">
      <c r="A161" s="35" t="str">
        <f>'MAN-OBR'!A59</f>
        <v>MdeO INSTALACION PISO LAMINADO O SPC</v>
      </c>
      <c r="B161" s="23" t="str">
        <f>'MAN-OBR'!B59</f>
        <v>M2</v>
      </c>
      <c r="C161" s="22">
        <f>'MAN-OBR'!C59</f>
        <v>0</v>
      </c>
      <c r="D161" s="100">
        <v>1</v>
      </c>
      <c r="E161" s="32">
        <f>ROUND(C161*D161,0)</f>
        <v>0</v>
      </c>
    </row>
    <row r="162" spans="1:5" x14ac:dyDescent="0.2">
      <c r="A162" s="17"/>
      <c r="B162" s="24"/>
      <c r="C162" s="15"/>
      <c r="D162" s="101" t="s">
        <v>649</v>
      </c>
      <c r="E162" s="37">
        <f>SUM(E160:E161)</f>
        <v>0</v>
      </c>
    </row>
    <row r="163" spans="1:5" x14ac:dyDescent="0.2">
      <c r="A163" s="33"/>
      <c r="B163" s="25"/>
      <c r="C163" s="20"/>
    </row>
    <row r="164" spans="1:5" x14ac:dyDescent="0.2">
      <c r="A164" s="42" t="s">
        <v>655</v>
      </c>
      <c r="B164" s="46" t="s">
        <v>6</v>
      </c>
      <c r="C164" s="44" t="s">
        <v>646</v>
      </c>
      <c r="D164" s="97" t="s">
        <v>653</v>
      </c>
      <c r="E164" s="45" t="s">
        <v>654</v>
      </c>
    </row>
    <row r="165" spans="1:5" x14ac:dyDescent="0.2">
      <c r="A165" s="49" t="str">
        <f>OTROS!A7</f>
        <v>RETIRO DE ESCOMBROS</v>
      </c>
      <c r="B165" s="72" t="str">
        <f>OTROS!B7</f>
        <v>M3</v>
      </c>
      <c r="C165" s="22">
        <f>OTROS!C7</f>
        <v>0</v>
      </c>
      <c r="D165" s="100">
        <v>0.1</v>
      </c>
      <c r="E165" s="32">
        <f>ROUND(C165*D165,0)</f>
        <v>0</v>
      </c>
    </row>
    <row r="166" spans="1:5" x14ac:dyDescent="0.2">
      <c r="A166" s="35"/>
      <c r="B166" s="23"/>
      <c r="C166" s="22">
        <v>0</v>
      </c>
      <c r="D166" s="100"/>
      <c r="E166" s="32">
        <f>ROUND(C166*D166,0)</f>
        <v>0</v>
      </c>
    </row>
    <row r="167" spans="1:5" x14ac:dyDescent="0.2">
      <c r="A167" s="17"/>
      <c r="B167" s="24"/>
      <c r="C167" s="15"/>
      <c r="D167" s="101" t="s">
        <v>649</v>
      </c>
      <c r="E167" s="37">
        <f>SUM(E165:E166)</f>
        <v>0</v>
      </c>
    </row>
    <row r="168" spans="1:5" x14ac:dyDescent="0.2">
      <c r="A168" s="17"/>
      <c r="B168" s="24"/>
      <c r="C168" s="15"/>
      <c r="D168" s="101"/>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42" t="s">
        <v>642</v>
      </c>
      <c r="D174" s="97" t="s">
        <v>6</v>
      </c>
      <c r="E174" s="42" t="s">
        <v>643</v>
      </c>
    </row>
    <row r="175" spans="1:5" x14ac:dyDescent="0.2">
      <c r="A175" s="172" t="str">
        <f>RESUMEN!B28</f>
        <v>Suministro e instalación de guarda escoba en madera.</v>
      </c>
      <c r="B175" s="173"/>
      <c r="C175" s="71">
        <f>RESUMEN!A28</f>
        <v>2.0599999999999987</v>
      </c>
      <c r="D175" s="98" t="str">
        <f>RESUMEN!C28</f>
        <v>ml</v>
      </c>
      <c r="E175" s="40">
        <f>E184+E190+E195+E200</f>
        <v>0</v>
      </c>
    </row>
    <row r="176" spans="1:5" x14ac:dyDescent="0.2">
      <c r="A176" s="17"/>
      <c r="B176" s="30"/>
      <c r="C176" s="17"/>
      <c r="D176" s="99"/>
      <c r="E176" s="18"/>
    </row>
    <row r="177" spans="1:5" x14ac:dyDescent="0.2">
      <c r="A177" s="17"/>
      <c r="B177" s="24" t="s">
        <v>644</v>
      </c>
      <c r="C177" s="29"/>
      <c r="D177" s="96"/>
      <c r="E177" s="18"/>
    </row>
    <row r="178" spans="1:5" x14ac:dyDescent="0.2">
      <c r="A178" s="42" t="s">
        <v>645</v>
      </c>
      <c r="B178" s="41" t="s">
        <v>6</v>
      </c>
      <c r="C178" s="44" t="s">
        <v>646</v>
      </c>
      <c r="D178" s="97" t="s">
        <v>647</v>
      </c>
      <c r="E178" s="45" t="s">
        <v>648</v>
      </c>
    </row>
    <row r="179" spans="1:5" x14ac:dyDescent="0.2">
      <c r="A179" s="49" t="str">
        <f>'MAT-INSM'!A78</f>
        <v>GUARDAESCOBA CEDRO MACHO 6 Cm.</v>
      </c>
      <c r="B179" s="72" t="str">
        <f>'MAT-INSM'!B78</f>
        <v>ML</v>
      </c>
      <c r="C179" s="22">
        <f>'MAT-INSM'!C78</f>
        <v>0</v>
      </c>
      <c r="D179" s="100">
        <v>1.05</v>
      </c>
      <c r="E179" s="32">
        <f t="shared" ref="E179:E183" si="5">ROUND(C179*D179,0)</f>
        <v>0</v>
      </c>
    </row>
    <row r="180" spans="1:5" x14ac:dyDescent="0.2">
      <c r="A180" s="49" t="str">
        <f>'MAT-INSM'!A137</f>
        <v>PUNTILLA 1" SIN CABEZA</v>
      </c>
      <c r="B180" s="72" t="str">
        <f>'MAT-INSM'!B137</f>
        <v>LB</v>
      </c>
      <c r="C180" s="22">
        <f>'MAT-INSM'!C137</f>
        <v>0</v>
      </c>
      <c r="D180" s="100">
        <v>0.01</v>
      </c>
      <c r="E180" s="32">
        <f t="shared" si="5"/>
        <v>0</v>
      </c>
    </row>
    <row r="181" spans="1:5" x14ac:dyDescent="0.2">
      <c r="A181" s="49" t="str">
        <f>'MAT-INSM'!A146</f>
        <v>SIKAFLEX PRO 3WF Gris 1 KILO</v>
      </c>
      <c r="B181" s="72" t="str">
        <f>'MAT-INSM'!B146</f>
        <v>KG</v>
      </c>
      <c r="C181" s="22">
        <f>'MAT-INSM'!C146</f>
        <v>0</v>
      </c>
      <c r="D181" s="100">
        <v>0.01</v>
      </c>
      <c r="E181" s="32">
        <f t="shared" si="5"/>
        <v>0</v>
      </c>
    </row>
    <row r="182" spans="1:5" x14ac:dyDescent="0.2">
      <c r="A182" s="35"/>
      <c r="B182" s="23"/>
      <c r="C182" s="22">
        <v>0</v>
      </c>
      <c r="D182" s="100"/>
      <c r="E182" s="32">
        <f t="shared" si="5"/>
        <v>0</v>
      </c>
    </row>
    <row r="183" spans="1:5" x14ac:dyDescent="0.2">
      <c r="A183" s="35"/>
      <c r="B183" s="23"/>
      <c r="C183" s="22">
        <v>0</v>
      </c>
      <c r="D183" s="100"/>
      <c r="E183" s="32">
        <f t="shared" si="5"/>
        <v>0</v>
      </c>
    </row>
    <row r="184" spans="1:5" x14ac:dyDescent="0.2">
      <c r="A184" s="17"/>
      <c r="B184" s="24"/>
      <c r="C184" s="13"/>
      <c r="D184" s="101" t="s">
        <v>649</v>
      </c>
      <c r="E184" s="37">
        <f>SUM(E179:E183)</f>
        <v>0</v>
      </c>
    </row>
    <row r="185" spans="1:5" x14ac:dyDescent="0.2">
      <c r="A185" s="17"/>
      <c r="B185" s="24"/>
      <c r="C185" s="29"/>
      <c r="D185" s="96"/>
      <c r="E185" s="18"/>
    </row>
    <row r="186" spans="1:5" x14ac:dyDescent="0.2">
      <c r="A186" s="42" t="s">
        <v>650</v>
      </c>
      <c r="B186" s="41" t="s">
        <v>6</v>
      </c>
      <c r="C186" s="44" t="s">
        <v>646</v>
      </c>
      <c r="D186" s="97" t="s">
        <v>651</v>
      </c>
      <c r="E186" s="45" t="s">
        <v>646</v>
      </c>
    </row>
    <row r="187" spans="1:5" x14ac:dyDescent="0.2">
      <c r="A187" s="49" t="str">
        <f>'HRR-EQP'!A37</f>
        <v>SIERRA CIRCULAR 71/4 10 AMP 5300RPM 2 1/3HP</v>
      </c>
      <c r="B187" s="72" t="str">
        <f>'HRR-EQP'!B37</f>
        <v>DIA</v>
      </c>
      <c r="C187" s="22">
        <f>'HRR-EQP'!C37</f>
        <v>0</v>
      </c>
      <c r="D187" s="100">
        <f>1/8/6</f>
        <v>2.0833333333333332E-2</v>
      </c>
      <c r="E187" s="32">
        <f>ROUND(C187*D187,0)</f>
        <v>0</v>
      </c>
    </row>
    <row r="188" spans="1:5" x14ac:dyDescent="0.2">
      <c r="A188" s="35"/>
      <c r="B188" s="23"/>
      <c r="C188" s="22">
        <v>0</v>
      </c>
      <c r="D188" s="100"/>
      <c r="E188" s="32">
        <f>ROUND(C188*D188,0)</f>
        <v>0</v>
      </c>
    </row>
    <row r="189" spans="1:5" x14ac:dyDescent="0.2">
      <c r="A189" s="36"/>
      <c r="B189" s="23"/>
      <c r="C189" s="22">
        <v>0</v>
      </c>
      <c r="D189" s="100"/>
      <c r="E189" s="32">
        <f>ROUND(C189*D189,0)</f>
        <v>0</v>
      </c>
    </row>
    <row r="190" spans="1:5" x14ac:dyDescent="0.2">
      <c r="A190" s="17"/>
      <c r="B190" s="24"/>
      <c r="C190" s="13"/>
      <c r="D190" s="101" t="s">
        <v>649</v>
      </c>
      <c r="E190" s="37">
        <f>SUM(E187:E189)</f>
        <v>0</v>
      </c>
    </row>
    <row r="191" spans="1:5" x14ac:dyDescent="0.2">
      <c r="A191" s="17"/>
      <c r="B191" s="24"/>
      <c r="C191" s="13"/>
      <c r="D191" s="96"/>
      <c r="E191" s="16"/>
    </row>
    <row r="192" spans="1:5" x14ac:dyDescent="0.2">
      <c r="A192" s="42" t="s">
        <v>652</v>
      </c>
      <c r="B192" s="46" t="s">
        <v>6</v>
      </c>
      <c r="C192" s="44" t="s">
        <v>646</v>
      </c>
      <c r="D192" s="97" t="s">
        <v>653</v>
      </c>
      <c r="E192" s="45" t="s">
        <v>654</v>
      </c>
    </row>
    <row r="193" spans="1:5" x14ac:dyDescent="0.2">
      <c r="A193" s="35" t="str">
        <f>'MAN-OBR'!A48</f>
        <v>MdeO GUARDAESCOBA MADERA</v>
      </c>
      <c r="B193" s="23" t="str">
        <f>'MAN-OBR'!B48</f>
        <v>ML</v>
      </c>
      <c r="C193" s="22">
        <f>'MAN-OBR'!C48</f>
        <v>0</v>
      </c>
      <c r="D193" s="100">
        <v>1</v>
      </c>
      <c r="E193" s="32">
        <f>ROUND(C193*D193,0)</f>
        <v>0</v>
      </c>
    </row>
    <row r="194" spans="1:5" x14ac:dyDescent="0.2">
      <c r="A194" s="35"/>
      <c r="B194" s="23"/>
      <c r="C194" s="22">
        <v>0</v>
      </c>
      <c r="D194" s="100"/>
      <c r="E194" s="32">
        <f>ROUND(C194*D194,0)</f>
        <v>0</v>
      </c>
    </row>
    <row r="195" spans="1:5" x14ac:dyDescent="0.2">
      <c r="A195" s="17"/>
      <c r="B195" s="24"/>
      <c r="C195" s="15"/>
      <c r="D195" s="101" t="s">
        <v>649</v>
      </c>
      <c r="E195" s="37">
        <f>SUM(E193:E194)</f>
        <v>0</v>
      </c>
    </row>
    <row r="196" spans="1:5" x14ac:dyDescent="0.2">
      <c r="A196" s="33"/>
      <c r="B196" s="25"/>
      <c r="C196" s="20"/>
    </row>
    <row r="197" spans="1:5" x14ac:dyDescent="0.2">
      <c r="A197" s="42" t="s">
        <v>655</v>
      </c>
      <c r="B197" s="46" t="s">
        <v>6</v>
      </c>
      <c r="C197" s="44" t="s">
        <v>646</v>
      </c>
      <c r="D197" s="97" t="s">
        <v>653</v>
      </c>
      <c r="E197" s="45" t="s">
        <v>654</v>
      </c>
    </row>
    <row r="198" spans="1:5" x14ac:dyDescent="0.2">
      <c r="A198" s="49" t="str">
        <f>OTROS!A7</f>
        <v>RETIRO DE ESCOMBROS</v>
      </c>
      <c r="B198" s="72" t="str">
        <f>OTROS!B7</f>
        <v>M3</v>
      </c>
      <c r="C198" s="22">
        <f>OTROS!C7</f>
        <v>0</v>
      </c>
      <c r="D198" s="100">
        <v>0.01</v>
      </c>
      <c r="E198" s="32">
        <f>ROUND(C198*D198,0)</f>
        <v>0</v>
      </c>
    </row>
    <row r="199" spans="1:5" x14ac:dyDescent="0.2">
      <c r="A199" s="35"/>
      <c r="B199" s="23"/>
      <c r="C199" s="22">
        <v>0</v>
      </c>
      <c r="D199" s="100"/>
      <c r="E199" s="32">
        <f>ROUND(C199*D199,0)</f>
        <v>0</v>
      </c>
    </row>
    <row r="200" spans="1:5" x14ac:dyDescent="0.2">
      <c r="A200" s="17"/>
      <c r="B200" s="24"/>
      <c r="C200" s="15"/>
      <c r="D200" s="101" t="s">
        <v>649</v>
      </c>
      <c r="E200" s="37">
        <f>SUM(E198:E199)</f>
        <v>0</v>
      </c>
    </row>
    <row r="201" spans="1:5" x14ac:dyDescent="0.2">
      <c r="A201" s="17"/>
      <c r="B201" s="24"/>
      <c r="C201" s="15"/>
      <c r="D201" s="101"/>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42" t="s">
        <v>642</v>
      </c>
      <c r="D207" s="97" t="s">
        <v>6</v>
      </c>
      <c r="E207" s="42" t="s">
        <v>643</v>
      </c>
    </row>
    <row r="208" spans="1:5" x14ac:dyDescent="0.2">
      <c r="A208" s="172" t="str">
        <f>RESUMEN!B29</f>
        <v>Suministro e instalación de tablón de gres liso o rústico desde 11x11 hasta 33x 33 zonas exteriores e interiores.</v>
      </c>
      <c r="B208" s="173"/>
      <c r="C208" s="71">
        <f>RESUMEN!A29</f>
        <v>2.0699999999999985</v>
      </c>
      <c r="D208" s="98" t="str">
        <f>RESUMEN!C29</f>
        <v>m2</v>
      </c>
      <c r="E208" s="40">
        <f>E217+E223+E228+E233</f>
        <v>0</v>
      </c>
    </row>
    <row r="209" spans="1:5" x14ac:dyDescent="0.2">
      <c r="A209" s="17"/>
      <c r="B209" s="30"/>
      <c r="C209" s="17"/>
      <c r="D209" s="99"/>
      <c r="E209" s="18"/>
    </row>
    <row r="210" spans="1:5" x14ac:dyDescent="0.2">
      <c r="A210" s="17"/>
      <c r="B210" s="24" t="s">
        <v>644</v>
      </c>
      <c r="C210" s="29"/>
      <c r="D210" s="96"/>
      <c r="E210" s="18"/>
    </row>
    <row r="211" spans="1:5" x14ac:dyDescent="0.2">
      <c r="A211" s="42" t="s">
        <v>645</v>
      </c>
      <c r="B211" s="41" t="s">
        <v>6</v>
      </c>
      <c r="C211" s="44" t="s">
        <v>646</v>
      </c>
      <c r="D211" s="97" t="s">
        <v>647</v>
      </c>
      <c r="E211" s="45" t="s">
        <v>648</v>
      </c>
    </row>
    <row r="212" spans="1:5" x14ac:dyDescent="0.2">
      <c r="A212" s="49" t="str">
        <f>'MAT-INSM'!A130</f>
        <v>PISOGRES NATURAL 30x30 T.MOORE</v>
      </c>
      <c r="B212" s="72" t="str">
        <f>'MAT-INSM'!B130</f>
        <v>M2</v>
      </c>
      <c r="C212" s="22">
        <f>'MAT-INSM'!C130</f>
        <v>0</v>
      </c>
      <c r="D212" s="100">
        <v>1.05</v>
      </c>
      <c r="E212" s="32">
        <f t="shared" ref="E212:E216" si="6">ROUND(C212*D212,0)</f>
        <v>0</v>
      </c>
    </row>
    <row r="213" spans="1:5" x14ac:dyDescent="0.2">
      <c r="A213" s="49" t="str">
        <f>'MAT-INSM'!A101</f>
        <v>MORTERO 1 : 4 ARENA PEÑA</v>
      </c>
      <c r="B213" s="72" t="str">
        <f>'MAT-INSM'!B101</f>
        <v>M3</v>
      </c>
      <c r="C213" s="22">
        <f>'MAT-INSM'!C101</f>
        <v>0</v>
      </c>
      <c r="D213" s="100">
        <f>1/40</f>
        <v>2.5000000000000001E-2</v>
      </c>
      <c r="E213" s="32">
        <f t="shared" si="6"/>
        <v>0</v>
      </c>
    </row>
    <row r="214" spans="1:5" x14ac:dyDescent="0.2">
      <c r="A214" s="49" t="str">
        <f>'MAT-INSM'!A41</f>
        <v>CEMENTO BLANCO 40 Kg</v>
      </c>
      <c r="B214" s="72" t="str">
        <f>'MAT-INSM'!B41</f>
        <v>KG</v>
      </c>
      <c r="C214" s="22">
        <f>'MAT-INSM'!C41</f>
        <v>0</v>
      </c>
      <c r="D214" s="100">
        <v>1</v>
      </c>
      <c r="E214" s="32">
        <f t="shared" si="6"/>
        <v>0</v>
      </c>
    </row>
    <row r="215" spans="1:5" x14ac:dyDescent="0.2">
      <c r="A215" s="35"/>
      <c r="B215" s="23"/>
      <c r="C215" s="22">
        <v>0</v>
      </c>
      <c r="D215" s="100"/>
      <c r="E215" s="32">
        <f t="shared" si="6"/>
        <v>0</v>
      </c>
    </row>
    <row r="216" spans="1:5" x14ac:dyDescent="0.2">
      <c r="A216" s="35"/>
      <c r="B216" s="23"/>
      <c r="C216" s="22">
        <v>0</v>
      </c>
      <c r="D216" s="100"/>
      <c r="E216" s="32">
        <f t="shared" si="6"/>
        <v>0</v>
      </c>
    </row>
    <row r="217" spans="1:5" x14ac:dyDescent="0.2">
      <c r="A217" s="17"/>
      <c r="B217" s="24"/>
      <c r="C217" s="13"/>
      <c r="D217" s="101" t="s">
        <v>649</v>
      </c>
      <c r="E217" s="37">
        <f>SUM(E212:E216)</f>
        <v>0</v>
      </c>
    </row>
    <row r="218" spans="1:5" x14ac:dyDescent="0.2">
      <c r="A218" s="17"/>
      <c r="B218" s="24"/>
      <c r="C218" s="29"/>
      <c r="D218" s="96"/>
      <c r="E218" s="18"/>
    </row>
    <row r="219" spans="1:5" x14ac:dyDescent="0.2">
      <c r="A219" s="42" t="s">
        <v>650</v>
      </c>
      <c r="B219" s="41" t="s">
        <v>6</v>
      </c>
      <c r="C219" s="44" t="s">
        <v>646</v>
      </c>
      <c r="D219" s="97" t="s">
        <v>651</v>
      </c>
      <c r="E219" s="45" t="s">
        <v>646</v>
      </c>
    </row>
    <row r="220" spans="1:5" x14ac:dyDescent="0.2">
      <c r="A220" s="49" t="str">
        <f>'HRR-EQP'!A33</f>
        <v>PULIDORA INDUSTRIAL DE 4 ½" MAKITA 10000 RPM</v>
      </c>
      <c r="B220" s="72" t="str">
        <f>'HRR-EQP'!B33</f>
        <v>DIA</v>
      </c>
      <c r="C220" s="22">
        <f>'HRR-EQP'!C33</f>
        <v>0</v>
      </c>
      <c r="D220" s="100">
        <f t="shared" ref="D220" si="7">1/8/2</f>
        <v>6.25E-2</v>
      </c>
      <c r="E220" s="32">
        <f>ROUND(C220*D220,0)</f>
        <v>0</v>
      </c>
    </row>
    <row r="221" spans="1:5" x14ac:dyDescent="0.2">
      <c r="A221" s="49" t="str">
        <f>'HRR-EQP'!A30</f>
        <v>PALUSTRE MANGO PLASTICO DE 8"</v>
      </c>
      <c r="B221" s="72" t="str">
        <f>'HRR-EQP'!B30</f>
        <v>UN</v>
      </c>
      <c r="C221" s="22">
        <f>'HRR-EQP'!C30</f>
        <v>0</v>
      </c>
      <c r="D221" s="100">
        <f t="shared" ref="D221" si="8">1/30/8</f>
        <v>4.1666666666666666E-3</v>
      </c>
      <c r="E221" s="32">
        <f>ROUND(C221*D221,0)</f>
        <v>0</v>
      </c>
    </row>
    <row r="222" spans="1:5" x14ac:dyDescent="0.2">
      <c r="A222" s="36"/>
      <c r="B222" s="23"/>
      <c r="C222" s="22">
        <v>0</v>
      </c>
      <c r="D222" s="100"/>
      <c r="E222" s="32">
        <f>ROUND(C222*D222,0)</f>
        <v>0</v>
      </c>
    </row>
    <row r="223" spans="1:5" x14ac:dyDescent="0.2">
      <c r="A223" s="17"/>
      <c r="B223" s="24"/>
      <c r="C223" s="13"/>
      <c r="D223" s="101" t="s">
        <v>649</v>
      </c>
      <c r="E223" s="37">
        <f>SUM(E220:E222)</f>
        <v>0</v>
      </c>
    </row>
    <row r="224" spans="1:5" x14ac:dyDescent="0.2">
      <c r="A224" s="17"/>
      <c r="B224" s="24"/>
      <c r="C224" s="13"/>
      <c r="D224" s="96"/>
      <c r="E224" s="16"/>
    </row>
    <row r="225" spans="1:5" x14ac:dyDescent="0.2">
      <c r="A225" s="42" t="s">
        <v>652</v>
      </c>
      <c r="B225" s="46" t="s">
        <v>6</v>
      </c>
      <c r="C225" s="44" t="s">
        <v>646</v>
      </c>
      <c r="D225" s="97" t="s">
        <v>653</v>
      </c>
      <c r="E225" s="45" t="s">
        <v>654</v>
      </c>
    </row>
    <row r="226" spans="1:5" x14ac:dyDescent="0.2">
      <c r="A226" s="35" t="str">
        <f>'MAN-OBR'!A92</f>
        <v>MdeO TABLETA /TABLON.</v>
      </c>
      <c r="B226" s="23" t="str">
        <f>'MAN-OBR'!B92</f>
        <v>M2</v>
      </c>
      <c r="C226" s="22">
        <f>'MAN-OBR'!C92</f>
        <v>0</v>
      </c>
      <c r="D226" s="100">
        <v>1</v>
      </c>
      <c r="E226" s="32">
        <f>ROUND(C226*D226,0)</f>
        <v>0</v>
      </c>
    </row>
    <row r="227" spans="1:5" x14ac:dyDescent="0.2">
      <c r="A227" s="35"/>
      <c r="B227" s="23"/>
      <c r="C227" s="22">
        <v>0</v>
      </c>
      <c r="D227" s="100"/>
      <c r="E227" s="32">
        <f>ROUND(C227*D227,0)</f>
        <v>0</v>
      </c>
    </row>
    <row r="228" spans="1:5" x14ac:dyDescent="0.2">
      <c r="A228" s="17"/>
      <c r="B228" s="24"/>
      <c r="C228" s="15"/>
      <c r="D228" s="101" t="s">
        <v>649</v>
      </c>
      <c r="E228" s="37">
        <f>SUM(E226:E227)</f>
        <v>0</v>
      </c>
    </row>
    <row r="229" spans="1:5" x14ac:dyDescent="0.2">
      <c r="A229" s="33"/>
      <c r="B229" s="25"/>
      <c r="C229" s="20"/>
    </row>
    <row r="230" spans="1:5" x14ac:dyDescent="0.2">
      <c r="A230" s="42" t="s">
        <v>655</v>
      </c>
      <c r="B230" s="46" t="s">
        <v>6</v>
      </c>
      <c r="C230" s="44" t="s">
        <v>646</v>
      </c>
      <c r="D230" s="97" t="s">
        <v>653</v>
      </c>
      <c r="E230" s="45" t="s">
        <v>654</v>
      </c>
    </row>
    <row r="231" spans="1:5" x14ac:dyDescent="0.2">
      <c r="A231" s="49" t="str">
        <f>OTROS!A7</f>
        <v>RETIRO DE ESCOMBROS</v>
      </c>
      <c r="B231" s="72" t="str">
        <f>OTROS!B7</f>
        <v>M3</v>
      </c>
      <c r="C231" s="22">
        <f>OTROS!C7</f>
        <v>0</v>
      </c>
      <c r="D231" s="100">
        <v>0.1</v>
      </c>
      <c r="E231" s="32">
        <f>ROUND(C231*D231,0)</f>
        <v>0</v>
      </c>
    </row>
    <row r="232" spans="1:5" x14ac:dyDescent="0.2">
      <c r="A232" s="35"/>
      <c r="B232" s="23"/>
      <c r="C232" s="22">
        <v>0</v>
      </c>
      <c r="D232" s="100"/>
      <c r="E232" s="32">
        <f>ROUND(C232*D232,0)</f>
        <v>0</v>
      </c>
    </row>
    <row r="233" spans="1:5" x14ac:dyDescent="0.2">
      <c r="A233" s="17"/>
      <c r="B233" s="24"/>
      <c r="C233" s="15"/>
      <c r="D233" s="101" t="s">
        <v>649</v>
      </c>
      <c r="E233" s="37">
        <f>SUM(E231:E232)</f>
        <v>0</v>
      </c>
    </row>
    <row r="234" spans="1:5" x14ac:dyDescent="0.2">
      <c r="A234" s="17"/>
      <c r="B234" s="24"/>
      <c r="C234" s="15"/>
      <c r="D234" s="101"/>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42" t="s">
        <v>642</v>
      </c>
      <c r="D240" s="97" t="s">
        <v>6</v>
      </c>
      <c r="E240" s="42" t="s">
        <v>643</v>
      </c>
    </row>
    <row r="241" spans="1:5" x14ac:dyDescent="0.2">
      <c r="A241" s="172" t="str">
        <f>RESUMEN!B30</f>
        <v>Construcción de rampa en concreto incluye demolición, relleno, placa de concreto y refuerzo, terminada en cemento escobillado.</v>
      </c>
      <c r="B241" s="173"/>
      <c r="C241" s="71">
        <f>RESUMEN!A30</f>
        <v>2.0799999999999983</v>
      </c>
      <c r="D241" s="98" t="str">
        <f>RESUMEN!C30</f>
        <v>m2</v>
      </c>
      <c r="E241" s="40">
        <f>E250+E256+E261+E266</f>
        <v>0</v>
      </c>
    </row>
    <row r="242" spans="1:5" x14ac:dyDescent="0.2">
      <c r="A242" s="17"/>
      <c r="B242" s="30"/>
      <c r="C242" s="17"/>
      <c r="D242" s="99"/>
      <c r="E242" s="18"/>
    </row>
    <row r="243" spans="1:5" x14ac:dyDescent="0.2">
      <c r="A243" s="17"/>
      <c r="B243" s="24" t="s">
        <v>644</v>
      </c>
      <c r="C243" s="29"/>
      <c r="D243" s="96"/>
      <c r="E243" s="18"/>
    </row>
    <row r="244" spans="1:5" x14ac:dyDescent="0.2">
      <c r="A244" s="42" t="s">
        <v>645</v>
      </c>
      <c r="B244" s="41" t="s">
        <v>6</v>
      </c>
      <c r="C244" s="44" t="s">
        <v>646</v>
      </c>
      <c r="D244" s="97" t="s">
        <v>647</v>
      </c>
      <c r="E244" s="45" t="s">
        <v>648</v>
      </c>
    </row>
    <row r="245" spans="1:5" x14ac:dyDescent="0.2">
      <c r="A245" s="49" t="str">
        <f>'MAT-INSM'!A61</f>
        <v>CONCRETO 2500 PSI TRADICIONAL C/Prem</v>
      </c>
      <c r="B245" s="72" t="str">
        <f>'MAT-INSM'!B61</f>
        <v>M3</v>
      </c>
      <c r="C245" s="22">
        <f>'MAT-INSM'!C61</f>
        <v>0</v>
      </c>
      <c r="D245" s="100">
        <v>0.105</v>
      </c>
      <c r="E245" s="32">
        <f t="shared" ref="E245:E249" si="9">ROUND(C245*D245,0)</f>
        <v>0</v>
      </c>
    </row>
    <row r="246" spans="1:5" x14ac:dyDescent="0.2">
      <c r="A246" s="49" t="str">
        <f>'MAT-INSM'!A97</f>
        <v>MALLA ELECTROSOLDADA 4.5mm x 4.5mm 6Mts x 2.40Mt</v>
      </c>
      <c r="B246" s="72" t="str">
        <f>'MAT-INSM'!B97</f>
        <v>UN</v>
      </c>
      <c r="C246" s="22">
        <f>'MAT-INSM'!C97</f>
        <v>0</v>
      </c>
      <c r="D246" s="100">
        <f>1/6/2.4</f>
        <v>6.9444444444444448E-2</v>
      </c>
      <c r="E246" s="32">
        <f t="shared" si="9"/>
        <v>0</v>
      </c>
    </row>
    <row r="247" spans="1:5" x14ac:dyDescent="0.2">
      <c r="A247" s="49" t="str">
        <f>'MAT-INSM'!A153</f>
        <v>TABLA BURRA .25x.025x3 ORDINAR</v>
      </c>
      <c r="B247" s="72" t="str">
        <f>'MAT-INSM'!B153</f>
        <v>ML</v>
      </c>
      <c r="C247" s="22">
        <f>'MAT-INSM'!C153</f>
        <v>0</v>
      </c>
      <c r="D247" s="100">
        <v>1</v>
      </c>
      <c r="E247" s="32">
        <f t="shared" si="9"/>
        <v>0</v>
      </c>
    </row>
    <row r="248" spans="1:5" x14ac:dyDescent="0.2">
      <c r="A248" s="35"/>
      <c r="B248" s="23"/>
      <c r="C248" s="22">
        <v>0</v>
      </c>
      <c r="D248" s="100"/>
      <c r="E248" s="32">
        <f t="shared" si="9"/>
        <v>0</v>
      </c>
    </row>
    <row r="249" spans="1:5" x14ac:dyDescent="0.2">
      <c r="A249" s="35"/>
      <c r="B249" s="23"/>
      <c r="C249" s="22">
        <v>0</v>
      </c>
      <c r="D249" s="100"/>
      <c r="E249" s="32">
        <f t="shared" si="9"/>
        <v>0</v>
      </c>
    </row>
    <row r="250" spans="1:5" x14ac:dyDescent="0.2">
      <c r="A250" s="17"/>
      <c r="B250" s="24"/>
      <c r="C250" s="13"/>
      <c r="D250" s="101" t="s">
        <v>649</v>
      </c>
      <c r="E250" s="37">
        <f>SUM(E245:E249)</f>
        <v>0</v>
      </c>
    </row>
    <row r="251" spans="1:5" x14ac:dyDescent="0.2">
      <c r="A251" s="17"/>
      <c r="B251" s="24"/>
      <c r="C251" s="29"/>
      <c r="D251" s="96"/>
      <c r="E251" s="18"/>
    </row>
    <row r="252" spans="1:5" x14ac:dyDescent="0.2">
      <c r="A252" s="42" t="s">
        <v>650</v>
      </c>
      <c r="B252" s="41" t="s">
        <v>6</v>
      </c>
      <c r="C252" s="44" t="s">
        <v>646</v>
      </c>
      <c r="D252" s="97" t="s">
        <v>651</v>
      </c>
      <c r="E252" s="45" t="s">
        <v>646</v>
      </c>
    </row>
    <row r="253" spans="1:5" x14ac:dyDescent="0.2">
      <c r="A253" s="49" t="str">
        <f>'HRR-EQP'!A28</f>
        <v>PALA No.2 P/CUADRADA CON CABO HERRAGRO</v>
      </c>
      <c r="B253" s="72" t="str">
        <f>'HRR-EQP'!B28</f>
        <v>UN</v>
      </c>
      <c r="C253" s="22">
        <f>'HRR-EQP'!C28</f>
        <v>0</v>
      </c>
      <c r="D253" s="100">
        <f t="shared" ref="D253:D255" si="10">1/30/8</f>
        <v>4.1666666666666666E-3</v>
      </c>
      <c r="E253" s="32">
        <f>ROUND(C253*D253,0)</f>
        <v>0</v>
      </c>
    </row>
    <row r="254" spans="1:5" x14ac:dyDescent="0.2">
      <c r="A254" s="49" t="str">
        <f>'HRR-EQP'!A7</f>
        <v>CARRETILLA "BUGUI"</v>
      </c>
      <c r="B254" s="72" t="str">
        <f>'HRR-EQP'!B7</f>
        <v>MES</v>
      </c>
      <c r="C254" s="22">
        <f>'HRR-EQP'!C7</f>
        <v>0</v>
      </c>
      <c r="D254" s="100">
        <f t="shared" si="10"/>
        <v>4.1666666666666666E-3</v>
      </c>
      <c r="E254" s="32">
        <f>ROUND(C254*D254,0)</f>
        <v>0</v>
      </c>
    </row>
    <row r="255" spans="1:5" x14ac:dyDescent="0.2">
      <c r="A255" s="82" t="str">
        <f>'HRR-EQP'!A30</f>
        <v>PALUSTRE MANGO PLASTICO DE 8"</v>
      </c>
      <c r="B255" s="88" t="str">
        <f>'HRR-EQP'!B30</f>
        <v>UN</v>
      </c>
      <c r="C255" s="22">
        <f>'HRR-EQP'!C30</f>
        <v>0</v>
      </c>
      <c r="D255" s="100">
        <f t="shared" si="10"/>
        <v>4.1666666666666666E-3</v>
      </c>
      <c r="E255" s="32">
        <f>ROUND(C255*D255,0)</f>
        <v>0</v>
      </c>
    </row>
    <row r="256" spans="1:5" x14ac:dyDescent="0.2">
      <c r="A256" s="17"/>
      <c r="B256" s="24"/>
      <c r="C256" s="13"/>
      <c r="D256" s="101" t="s">
        <v>649</v>
      </c>
      <c r="E256" s="37">
        <f>SUM(E253:E255)</f>
        <v>0</v>
      </c>
    </row>
    <row r="257" spans="1:5" x14ac:dyDescent="0.2">
      <c r="A257" s="17"/>
      <c r="B257" s="24"/>
      <c r="C257" s="13"/>
      <c r="D257" s="96"/>
      <c r="E257" s="16"/>
    </row>
    <row r="258" spans="1:5" x14ac:dyDescent="0.2">
      <c r="A258" s="42" t="s">
        <v>652</v>
      </c>
      <c r="B258" s="46" t="s">
        <v>6</v>
      </c>
      <c r="C258" s="44" t="s">
        <v>646</v>
      </c>
      <c r="D258" s="97" t="s">
        <v>653</v>
      </c>
      <c r="E258" s="45" t="s">
        <v>654</v>
      </c>
    </row>
    <row r="259" spans="1:5" x14ac:dyDescent="0.2">
      <c r="A259" s="49" t="str">
        <f>'MAN-OBR'!A40</f>
        <v>MdeO CONCRETO ESTRIADO RAMPAS</v>
      </c>
      <c r="B259" s="72" t="str">
        <f>'MAN-OBR'!B40</f>
        <v>M2</v>
      </c>
      <c r="C259" s="22">
        <f>'MAN-OBR'!C40</f>
        <v>0</v>
      </c>
      <c r="D259" s="100">
        <v>1</v>
      </c>
      <c r="E259" s="32">
        <f>ROUND(C259*D259,0)</f>
        <v>0</v>
      </c>
    </row>
    <row r="260" spans="1:5" x14ac:dyDescent="0.2">
      <c r="A260" s="35"/>
      <c r="B260" s="23"/>
      <c r="C260" s="22">
        <v>0</v>
      </c>
      <c r="D260" s="100"/>
      <c r="E260" s="32">
        <f>ROUND(C260*D260,0)</f>
        <v>0</v>
      </c>
    </row>
    <row r="261" spans="1:5" x14ac:dyDescent="0.2">
      <c r="A261" s="17"/>
      <c r="B261" s="24"/>
      <c r="C261" s="15"/>
      <c r="D261" s="101" t="s">
        <v>649</v>
      </c>
      <c r="E261" s="37">
        <f>SUM(E259:E260)</f>
        <v>0</v>
      </c>
    </row>
    <row r="262" spans="1:5" x14ac:dyDescent="0.2">
      <c r="A262" s="33"/>
      <c r="B262" s="25"/>
      <c r="C262" s="20"/>
    </row>
    <row r="263" spans="1:5" x14ac:dyDescent="0.2">
      <c r="A263" s="42" t="s">
        <v>655</v>
      </c>
      <c r="B263" s="46" t="s">
        <v>6</v>
      </c>
      <c r="C263" s="44" t="s">
        <v>646</v>
      </c>
      <c r="D263" s="97" t="s">
        <v>653</v>
      </c>
      <c r="E263" s="45" t="s">
        <v>654</v>
      </c>
    </row>
    <row r="264" spans="1:5" x14ac:dyDescent="0.2">
      <c r="A264" s="49" t="str">
        <f>OTROS!A7</f>
        <v>RETIRO DE ESCOMBROS</v>
      </c>
      <c r="B264" s="72" t="str">
        <f>OTROS!B7</f>
        <v>M3</v>
      </c>
      <c r="C264" s="22">
        <f>OTROS!C7</f>
        <v>0</v>
      </c>
      <c r="D264" s="100">
        <v>0.2</v>
      </c>
      <c r="E264" s="32">
        <f>ROUND(C264*D264,0)</f>
        <v>0</v>
      </c>
    </row>
    <row r="265" spans="1:5" x14ac:dyDescent="0.2">
      <c r="A265" s="35"/>
      <c r="B265" s="23"/>
      <c r="C265" s="22">
        <v>0</v>
      </c>
      <c r="D265" s="100"/>
      <c r="E265" s="32">
        <f>ROUND(C265*D265,0)</f>
        <v>0</v>
      </c>
    </row>
    <row r="266" spans="1:5" x14ac:dyDescent="0.2">
      <c r="A266" s="17"/>
      <c r="B266" s="24"/>
      <c r="C266" s="15"/>
      <c r="D266" s="101" t="s">
        <v>649</v>
      </c>
      <c r="E266" s="37">
        <f>SUM(E264:E265)</f>
        <v>0</v>
      </c>
    </row>
    <row r="267" spans="1:5" x14ac:dyDescent="0.2">
      <c r="A267" s="17"/>
      <c r="B267" s="24"/>
      <c r="C267" s="15"/>
      <c r="D267" s="101"/>
    </row>
    <row r="268" spans="1:5" x14ac:dyDescent="0.2">
      <c r="A268" s="19" t="s">
        <v>656</v>
      </c>
      <c r="B268" s="167" t="s">
        <v>657</v>
      </c>
      <c r="C268" s="167"/>
      <c r="D268" s="167" t="s">
        <v>658</v>
      </c>
      <c r="E268" s="167"/>
    </row>
    <row r="269" spans="1:5" x14ac:dyDescent="0.2">
      <c r="A269" s="47"/>
      <c r="B269" s="168"/>
      <c r="C269" s="168"/>
      <c r="D269" s="169"/>
      <c r="E269" s="169"/>
    </row>
    <row r="270" spans="1:5" x14ac:dyDescent="0.2">
      <c r="A270" s="47"/>
      <c r="B270" s="168"/>
      <c r="C270" s="168"/>
      <c r="D270" s="169"/>
      <c r="E270" s="169"/>
    </row>
    <row r="273" spans="1:5" ht="21" x14ac:dyDescent="0.2">
      <c r="A273" s="174" t="s">
        <v>641</v>
      </c>
      <c r="B273" s="174"/>
      <c r="C273" s="42" t="s">
        <v>642</v>
      </c>
      <c r="D273" s="97" t="s">
        <v>6</v>
      </c>
      <c r="E273" s="42" t="s">
        <v>643</v>
      </c>
    </row>
    <row r="274" spans="1:5" x14ac:dyDescent="0.2">
      <c r="A274" s="172" t="str">
        <f>RESUMEN!B31</f>
        <v>Suministro e instalación de piso en gravilla lavada.</v>
      </c>
      <c r="B274" s="173"/>
      <c r="C274" s="71">
        <f>RESUMEN!A31</f>
        <v>2.0899999999999981</v>
      </c>
      <c r="D274" s="98" t="str">
        <f>RESUMEN!C31</f>
        <v>m2</v>
      </c>
      <c r="E274" s="40">
        <f>E283+E289+E294+E299</f>
        <v>0</v>
      </c>
    </row>
    <row r="275" spans="1:5" x14ac:dyDescent="0.2">
      <c r="A275" s="17"/>
      <c r="B275" s="30"/>
      <c r="C275" s="17"/>
      <c r="D275" s="99"/>
      <c r="E275" s="18"/>
    </row>
    <row r="276" spans="1:5" x14ac:dyDescent="0.2">
      <c r="A276" s="17"/>
      <c r="B276" s="24" t="s">
        <v>644</v>
      </c>
      <c r="C276" s="29"/>
      <c r="D276" s="96"/>
      <c r="E276" s="18"/>
    </row>
    <row r="277" spans="1:5" x14ac:dyDescent="0.2">
      <c r="A277" s="42" t="s">
        <v>645</v>
      </c>
      <c r="B277" s="41" t="s">
        <v>6</v>
      </c>
      <c r="C277" s="44" t="s">
        <v>646</v>
      </c>
      <c r="D277" s="97" t="s">
        <v>647</v>
      </c>
      <c r="E277" s="45" t="s">
        <v>648</v>
      </c>
    </row>
    <row r="278" spans="1:5" x14ac:dyDescent="0.2">
      <c r="A278" s="49" t="str">
        <f>'MAT-INSM'!A75</f>
        <v>GRAVILLA FINA M3</v>
      </c>
      <c r="B278" s="72" t="str">
        <f>'MAT-INSM'!B75</f>
        <v>M3</v>
      </c>
      <c r="C278" s="22">
        <f>'MAT-INSM'!C75</f>
        <v>0</v>
      </c>
      <c r="D278" s="100">
        <v>0.05</v>
      </c>
      <c r="E278" s="32">
        <f t="shared" ref="E278:E282" si="11">ROUND(C278*D278,0)</f>
        <v>0</v>
      </c>
    </row>
    <row r="279" spans="1:5" x14ac:dyDescent="0.2">
      <c r="A279" s="49" t="str">
        <f>'MAT-INSM'!A42</f>
        <v>CEMENTO GRIS (constructor)</v>
      </c>
      <c r="B279" s="72" t="str">
        <f>'MAT-INSM'!B42</f>
        <v>KG</v>
      </c>
      <c r="C279" s="22">
        <f>'MAT-INSM'!C42</f>
        <v>0</v>
      </c>
      <c r="D279" s="100">
        <v>5</v>
      </c>
      <c r="E279" s="32">
        <f t="shared" si="11"/>
        <v>0</v>
      </c>
    </row>
    <row r="280" spans="1:5" x14ac:dyDescent="0.2">
      <c r="A280" s="49" t="str">
        <f>'MAT-INSM'!A6</f>
        <v>AGUA</v>
      </c>
      <c r="B280" s="72" t="str">
        <f>'MAT-INSM'!B6</f>
        <v>LT</v>
      </c>
      <c r="C280" s="22">
        <f>'MAT-INSM'!C6</f>
        <v>0</v>
      </c>
      <c r="D280" s="100">
        <v>2</v>
      </c>
      <c r="E280" s="32">
        <f t="shared" si="11"/>
        <v>0</v>
      </c>
    </row>
    <row r="281" spans="1:5" x14ac:dyDescent="0.2">
      <c r="A281" s="35"/>
      <c r="B281" s="23"/>
      <c r="C281" s="22">
        <v>0</v>
      </c>
      <c r="D281" s="100"/>
      <c r="E281" s="32">
        <f t="shared" si="11"/>
        <v>0</v>
      </c>
    </row>
    <row r="282" spans="1:5" x14ac:dyDescent="0.2">
      <c r="A282" s="35"/>
      <c r="B282" s="23"/>
      <c r="C282" s="22">
        <v>0</v>
      </c>
      <c r="D282" s="100"/>
      <c r="E282" s="32">
        <f t="shared" si="11"/>
        <v>0</v>
      </c>
    </row>
    <row r="283" spans="1:5" x14ac:dyDescent="0.2">
      <c r="A283" s="17"/>
      <c r="B283" s="24"/>
      <c r="C283" s="13"/>
      <c r="D283" s="101" t="s">
        <v>649</v>
      </c>
      <c r="E283" s="37">
        <f>SUM(E278:E282)</f>
        <v>0</v>
      </c>
    </row>
    <row r="284" spans="1:5" x14ac:dyDescent="0.2">
      <c r="A284" s="17"/>
      <c r="B284" s="24"/>
      <c r="C284" s="29"/>
      <c r="D284" s="96"/>
      <c r="E284" s="18"/>
    </row>
    <row r="285" spans="1:5" x14ac:dyDescent="0.2">
      <c r="A285" s="42" t="s">
        <v>650</v>
      </c>
      <c r="B285" s="41" t="s">
        <v>6</v>
      </c>
      <c r="C285" s="44" t="s">
        <v>646</v>
      </c>
      <c r="D285" s="97" t="s">
        <v>651</v>
      </c>
      <c r="E285" s="45" t="s">
        <v>646</v>
      </c>
    </row>
    <row r="286" spans="1:5" x14ac:dyDescent="0.2">
      <c r="A286" s="49" t="str">
        <f>'HRR-EQP'!A28</f>
        <v>PALA No.2 P/CUADRADA CON CABO HERRAGRO</v>
      </c>
      <c r="B286" s="72" t="str">
        <f>'HRR-EQP'!B28</f>
        <v>UN</v>
      </c>
      <c r="C286" s="22">
        <f>'HRR-EQP'!C28</f>
        <v>0</v>
      </c>
      <c r="D286" s="100">
        <f>1/30/16</f>
        <v>2.0833333333333333E-3</v>
      </c>
      <c r="E286" s="32">
        <f>ROUND(C286*D286,0)</f>
        <v>0</v>
      </c>
    </row>
    <row r="287" spans="1:5" x14ac:dyDescent="0.2">
      <c r="A287" s="49" t="str">
        <f>'HRR-EQP'!A4</f>
        <v>BALDE DE CAUCHO PARA CONCRETO</v>
      </c>
      <c r="B287" s="72" t="str">
        <f>'HRR-EQP'!B4</f>
        <v>UN</v>
      </c>
      <c r="C287" s="22">
        <f>'HRR-EQP'!C4</f>
        <v>0</v>
      </c>
      <c r="D287" s="100">
        <f>1/30/16</f>
        <v>2.0833333333333333E-3</v>
      </c>
      <c r="E287" s="32">
        <f>ROUND(C287*D287,0)</f>
        <v>0</v>
      </c>
    </row>
    <row r="288" spans="1:5" x14ac:dyDescent="0.2">
      <c r="A288" s="36"/>
      <c r="B288" s="23"/>
      <c r="C288" s="22">
        <v>0</v>
      </c>
      <c r="D288" s="100"/>
      <c r="E288" s="32">
        <f>ROUND(C288*D288,0)</f>
        <v>0</v>
      </c>
    </row>
    <row r="289" spans="1:5" x14ac:dyDescent="0.2">
      <c r="A289" s="17"/>
      <c r="B289" s="24"/>
      <c r="C289" s="13"/>
      <c r="D289" s="101" t="s">
        <v>649</v>
      </c>
      <c r="E289" s="37">
        <f>SUM(E286:E288)</f>
        <v>0</v>
      </c>
    </row>
    <row r="290" spans="1:5" x14ac:dyDescent="0.2">
      <c r="A290" s="17"/>
      <c r="B290" s="24"/>
      <c r="C290" s="13"/>
      <c r="D290" s="96"/>
      <c r="E290" s="16"/>
    </row>
    <row r="291" spans="1:5" x14ac:dyDescent="0.2">
      <c r="A291" s="42" t="s">
        <v>652</v>
      </c>
      <c r="B291" s="46" t="s">
        <v>6</v>
      </c>
      <c r="C291" s="44" t="s">
        <v>646</v>
      </c>
      <c r="D291" s="97" t="s">
        <v>653</v>
      </c>
      <c r="E291" s="45" t="s">
        <v>654</v>
      </c>
    </row>
    <row r="292" spans="1:5" x14ac:dyDescent="0.2">
      <c r="A292" s="35" t="str">
        <f>'MAN-OBR'!A46</f>
        <v>MdeO GRAVILLA LAVADA</v>
      </c>
      <c r="B292" s="23" t="str">
        <f>'MAN-OBR'!B46</f>
        <v>M2</v>
      </c>
      <c r="C292" s="22">
        <f>'MAN-OBR'!C46</f>
        <v>0</v>
      </c>
      <c r="D292" s="100">
        <v>1</v>
      </c>
      <c r="E292" s="32">
        <f>ROUND(C292*D292,0)</f>
        <v>0</v>
      </c>
    </row>
    <row r="293" spans="1:5" x14ac:dyDescent="0.2">
      <c r="A293" s="35"/>
      <c r="B293" s="23"/>
      <c r="C293" s="22">
        <v>0</v>
      </c>
      <c r="D293" s="100"/>
      <c r="E293" s="32">
        <f>ROUND(C293*D293,0)</f>
        <v>0</v>
      </c>
    </row>
    <row r="294" spans="1:5" x14ac:dyDescent="0.2">
      <c r="A294" s="17"/>
      <c r="B294" s="24"/>
      <c r="C294" s="15"/>
      <c r="D294" s="101" t="s">
        <v>649</v>
      </c>
      <c r="E294" s="37">
        <f>SUM(E292:E293)</f>
        <v>0</v>
      </c>
    </row>
    <row r="295" spans="1:5" x14ac:dyDescent="0.2">
      <c r="A295" s="33"/>
      <c r="B295" s="25"/>
      <c r="C295" s="20"/>
    </row>
    <row r="296" spans="1:5" x14ac:dyDescent="0.2">
      <c r="A296" s="42" t="s">
        <v>655</v>
      </c>
      <c r="B296" s="46" t="s">
        <v>6</v>
      </c>
      <c r="C296" s="44" t="s">
        <v>646</v>
      </c>
      <c r="D296" s="97" t="s">
        <v>653</v>
      </c>
      <c r="E296" s="45" t="s">
        <v>654</v>
      </c>
    </row>
    <row r="297" spans="1:5" x14ac:dyDescent="0.2">
      <c r="A297" s="49" t="str">
        <f>OTROS!A7</f>
        <v>RETIRO DE ESCOMBROS</v>
      </c>
      <c r="B297" s="72" t="str">
        <f>OTROS!B7</f>
        <v>M3</v>
      </c>
      <c r="C297" s="22">
        <f>OTROS!C7</f>
        <v>0</v>
      </c>
      <c r="D297" s="100">
        <v>0.1</v>
      </c>
      <c r="E297" s="32">
        <f>ROUND(C297*D297,0)</f>
        <v>0</v>
      </c>
    </row>
    <row r="298" spans="1:5" x14ac:dyDescent="0.2">
      <c r="A298" s="35"/>
      <c r="B298" s="23"/>
      <c r="C298" s="22">
        <v>0</v>
      </c>
      <c r="D298" s="100"/>
      <c r="E298" s="32">
        <f>ROUND(C298*D298,0)</f>
        <v>0</v>
      </c>
    </row>
    <row r="299" spans="1:5" x14ac:dyDescent="0.2">
      <c r="A299" s="17"/>
      <c r="B299" s="24"/>
      <c r="C299" s="15"/>
      <c r="D299" s="101" t="s">
        <v>649</v>
      </c>
      <c r="E299" s="37">
        <f>SUM(E297:E298)</f>
        <v>0</v>
      </c>
    </row>
    <row r="300" spans="1:5" x14ac:dyDescent="0.2">
      <c r="A300" s="17"/>
      <c r="B300" s="24"/>
      <c r="C300" s="15"/>
      <c r="D300" s="101"/>
    </row>
    <row r="301" spans="1:5" x14ac:dyDescent="0.2">
      <c r="A301" s="19" t="s">
        <v>656</v>
      </c>
      <c r="B301" s="167" t="s">
        <v>657</v>
      </c>
      <c r="C301" s="167"/>
      <c r="D301" s="167" t="s">
        <v>658</v>
      </c>
      <c r="E301" s="167"/>
    </row>
    <row r="302" spans="1:5" x14ac:dyDescent="0.2">
      <c r="A302" s="47"/>
      <c r="B302" s="168"/>
      <c r="C302" s="168"/>
      <c r="D302" s="169"/>
      <c r="E302" s="169"/>
    </row>
    <row r="303" spans="1:5" x14ac:dyDescent="0.2">
      <c r="A303" s="47"/>
      <c r="B303" s="168"/>
      <c r="C303" s="168"/>
      <c r="D303" s="169"/>
      <c r="E303" s="169"/>
    </row>
    <row r="306" spans="1:5" ht="21" x14ac:dyDescent="0.2">
      <c r="A306" s="174" t="s">
        <v>641</v>
      </c>
      <c r="B306" s="174"/>
      <c r="C306" s="42" t="s">
        <v>642</v>
      </c>
      <c r="D306" s="97" t="s">
        <v>6</v>
      </c>
      <c r="E306" s="42" t="s">
        <v>643</v>
      </c>
    </row>
    <row r="307" spans="1:5" x14ac:dyDescent="0.2">
      <c r="A307" s="172" t="str">
        <f>RESUMEN!B32</f>
        <v>Suministro e instalación de cinta autoadhesiva antideslizante.</v>
      </c>
      <c r="B307" s="173"/>
      <c r="C307" s="71">
        <f>RESUMEN!A32</f>
        <v>2.0999999999999979</v>
      </c>
      <c r="D307" s="98" t="str">
        <f>RESUMEN!C32</f>
        <v>ml</v>
      </c>
      <c r="E307" s="40">
        <f>E316+E322+E327+E332</f>
        <v>0</v>
      </c>
    </row>
    <row r="308" spans="1:5" x14ac:dyDescent="0.2">
      <c r="A308" s="17"/>
      <c r="B308" s="30"/>
      <c r="C308" s="17"/>
      <c r="D308" s="99"/>
      <c r="E308" s="18"/>
    </row>
    <row r="309" spans="1:5" x14ac:dyDescent="0.2">
      <c r="A309" s="17"/>
      <c r="B309" s="24" t="s">
        <v>644</v>
      </c>
      <c r="C309" s="29"/>
      <c r="D309" s="96"/>
      <c r="E309" s="18"/>
    </row>
    <row r="310" spans="1:5" x14ac:dyDescent="0.2">
      <c r="A310" s="42" t="s">
        <v>645</v>
      </c>
      <c r="B310" s="41" t="s">
        <v>6</v>
      </c>
      <c r="C310" s="44" t="s">
        <v>646</v>
      </c>
      <c r="D310" s="97" t="s">
        <v>647</v>
      </c>
      <c r="E310" s="45" t="s">
        <v>648</v>
      </c>
    </row>
    <row r="311" spans="1:5" x14ac:dyDescent="0.2">
      <c r="A311" s="49" t="str">
        <f>'MAT-INSM'!A18</f>
        <v>BANDA ANTIDESLIZANTE DE 1-1/2"</v>
      </c>
      <c r="B311" s="72" t="str">
        <f>'MAT-INSM'!B18</f>
        <v>ML</v>
      </c>
      <c r="C311" s="22">
        <f>'MAT-INSM'!C18</f>
        <v>0</v>
      </c>
      <c r="D311" s="100">
        <v>0.5</v>
      </c>
      <c r="E311" s="32">
        <f t="shared" ref="E311:E315" si="12">ROUND(C311*D311,0)</f>
        <v>0</v>
      </c>
    </row>
    <row r="312" spans="1:5" x14ac:dyDescent="0.2">
      <c r="A312" s="49" t="str">
        <f>'MAT-INSM'!A147</f>
        <v>SIKAFLEX-1a BLANCO</v>
      </c>
      <c r="B312" s="72" t="str">
        <f>'MAT-INSM'!B147</f>
        <v>KG</v>
      </c>
      <c r="C312" s="22">
        <f>'MAT-INSM'!C147</f>
        <v>0</v>
      </c>
      <c r="D312" s="100">
        <v>0.05</v>
      </c>
      <c r="E312" s="32">
        <f t="shared" si="12"/>
        <v>0</v>
      </c>
    </row>
    <row r="313" spans="1:5" x14ac:dyDescent="0.2">
      <c r="A313" s="35"/>
      <c r="B313" s="23"/>
      <c r="C313" s="22">
        <v>0</v>
      </c>
      <c r="D313" s="100"/>
      <c r="E313" s="32">
        <f t="shared" si="12"/>
        <v>0</v>
      </c>
    </row>
    <row r="314" spans="1:5" x14ac:dyDescent="0.2">
      <c r="A314" s="35"/>
      <c r="B314" s="23"/>
      <c r="C314" s="22">
        <v>0</v>
      </c>
      <c r="D314" s="100"/>
      <c r="E314" s="32">
        <f t="shared" si="12"/>
        <v>0</v>
      </c>
    </row>
    <row r="315" spans="1:5" x14ac:dyDescent="0.2">
      <c r="A315" s="35"/>
      <c r="B315" s="23"/>
      <c r="C315" s="22">
        <v>0</v>
      </c>
      <c r="D315" s="100"/>
      <c r="E315" s="32">
        <f t="shared" si="12"/>
        <v>0</v>
      </c>
    </row>
    <row r="316" spans="1:5" x14ac:dyDescent="0.2">
      <c r="A316" s="17"/>
      <c r="B316" s="24"/>
      <c r="C316" s="13"/>
      <c r="D316" s="101" t="s">
        <v>649</v>
      </c>
      <c r="E316" s="37">
        <f>SUM(E311:E315)</f>
        <v>0</v>
      </c>
    </row>
    <row r="317" spans="1:5" x14ac:dyDescent="0.2">
      <c r="A317" s="17"/>
      <c r="B317" s="24"/>
      <c r="C317" s="29"/>
      <c r="D317" s="96"/>
      <c r="E317" s="18"/>
    </row>
    <row r="318" spans="1:5" x14ac:dyDescent="0.2">
      <c r="A318" s="42" t="s">
        <v>650</v>
      </c>
      <c r="B318" s="41" t="s">
        <v>6</v>
      </c>
      <c r="C318" s="44" t="s">
        <v>646</v>
      </c>
      <c r="D318" s="97" t="s">
        <v>651</v>
      </c>
      <c r="E318" s="45" t="s">
        <v>646</v>
      </c>
    </row>
    <row r="319" spans="1:5" x14ac:dyDescent="0.2">
      <c r="A319" s="49" t="str">
        <f>'HRR-EQP'!A5</f>
        <v>BROCHA DE CERDA 1"</v>
      </c>
      <c r="B319" s="72" t="str">
        <f>'HRR-EQP'!B5</f>
        <v>UN</v>
      </c>
      <c r="C319" s="22">
        <f>'HRR-EQP'!C5</f>
        <v>0</v>
      </c>
      <c r="D319" s="100">
        <v>0.05</v>
      </c>
      <c r="E319" s="32">
        <f>ROUND(C319*D319,0)</f>
        <v>0</v>
      </c>
    </row>
    <row r="320" spans="1:5" x14ac:dyDescent="0.2">
      <c r="A320" s="35"/>
      <c r="B320" s="23"/>
      <c r="C320" s="22">
        <v>0</v>
      </c>
      <c r="D320" s="100"/>
      <c r="E320" s="32">
        <f>ROUND(C320*D320,0)</f>
        <v>0</v>
      </c>
    </row>
    <row r="321" spans="1:5" x14ac:dyDescent="0.2">
      <c r="A321" s="36"/>
      <c r="B321" s="23"/>
      <c r="C321" s="22">
        <v>0</v>
      </c>
      <c r="D321" s="100"/>
      <c r="E321" s="32">
        <f>ROUND(C321*D321,0)</f>
        <v>0</v>
      </c>
    </row>
    <row r="322" spans="1:5" x14ac:dyDescent="0.2">
      <c r="A322" s="17"/>
      <c r="B322" s="24"/>
      <c r="C322" s="13"/>
      <c r="D322" s="101" t="s">
        <v>649</v>
      </c>
      <c r="E322" s="37">
        <f>SUM(E319:E321)</f>
        <v>0</v>
      </c>
    </row>
    <row r="323" spans="1:5" x14ac:dyDescent="0.2">
      <c r="A323" s="17"/>
      <c r="B323" s="24"/>
      <c r="C323" s="13"/>
      <c r="D323" s="96"/>
      <c r="E323" s="16"/>
    </row>
    <row r="324" spans="1:5" x14ac:dyDescent="0.2">
      <c r="A324" s="42" t="s">
        <v>652</v>
      </c>
      <c r="B324" s="46" t="s">
        <v>6</v>
      </c>
      <c r="C324" s="44" t="s">
        <v>646</v>
      </c>
      <c r="D324" s="97" t="s">
        <v>653</v>
      </c>
      <c r="E324" s="45" t="s">
        <v>654</v>
      </c>
    </row>
    <row r="325" spans="1:5" x14ac:dyDescent="0.2">
      <c r="A325" s="49" t="str">
        <f>'MAN-OBR'!A2</f>
        <v>HORA AYUDANTE ALBA-IL + PREST</v>
      </c>
      <c r="B325" s="72" t="str">
        <f>'MAN-OBR'!B2</f>
        <v>HORA</v>
      </c>
      <c r="C325" s="22">
        <f>'MAN-OBR'!C2</f>
        <v>0</v>
      </c>
      <c r="D325" s="100">
        <v>0.25</v>
      </c>
      <c r="E325" s="32">
        <f>ROUND(C325*D325,0)</f>
        <v>0</v>
      </c>
    </row>
    <row r="326" spans="1:5" x14ac:dyDescent="0.2">
      <c r="A326" s="35"/>
      <c r="B326" s="23"/>
      <c r="C326" s="22">
        <v>0</v>
      </c>
      <c r="D326" s="100"/>
      <c r="E326" s="32">
        <f>ROUND(C326*D326,0)</f>
        <v>0</v>
      </c>
    </row>
    <row r="327" spans="1:5" x14ac:dyDescent="0.2">
      <c r="A327" s="17"/>
      <c r="B327" s="24"/>
      <c r="C327" s="15"/>
      <c r="D327" s="101" t="s">
        <v>649</v>
      </c>
      <c r="E327" s="37">
        <f>SUM(E325:E326)</f>
        <v>0</v>
      </c>
    </row>
    <row r="328" spans="1:5" x14ac:dyDescent="0.2">
      <c r="A328" s="33"/>
      <c r="B328" s="25"/>
      <c r="C328" s="20"/>
    </row>
    <row r="329" spans="1:5" x14ac:dyDescent="0.2">
      <c r="A329" s="42" t="s">
        <v>655</v>
      </c>
      <c r="B329" s="46" t="s">
        <v>6</v>
      </c>
      <c r="C329" s="44" t="s">
        <v>646</v>
      </c>
      <c r="D329" s="97" t="s">
        <v>653</v>
      </c>
      <c r="E329" s="45" t="s">
        <v>654</v>
      </c>
    </row>
    <row r="330" spans="1:5" x14ac:dyDescent="0.2">
      <c r="A330" s="35"/>
      <c r="B330" s="23"/>
      <c r="C330" s="22">
        <v>0</v>
      </c>
      <c r="D330" s="100"/>
      <c r="E330" s="32">
        <f>ROUND(C330*D330,0)</f>
        <v>0</v>
      </c>
    </row>
    <row r="331" spans="1:5" x14ac:dyDescent="0.2">
      <c r="A331" s="35"/>
      <c r="B331" s="23"/>
      <c r="C331" s="22">
        <v>0</v>
      </c>
      <c r="D331" s="100"/>
      <c r="E331" s="32">
        <f>ROUND(C331*D331,0)</f>
        <v>0</v>
      </c>
    </row>
    <row r="332" spans="1:5" x14ac:dyDescent="0.2">
      <c r="A332" s="17"/>
      <c r="B332" s="24"/>
      <c r="C332" s="15"/>
      <c r="D332" s="101" t="s">
        <v>649</v>
      </c>
      <c r="E332" s="37">
        <f>SUM(E330:E331)</f>
        <v>0</v>
      </c>
    </row>
    <row r="333" spans="1:5" x14ac:dyDescent="0.2">
      <c r="A333" s="17"/>
      <c r="B333" s="24"/>
      <c r="C333" s="15"/>
      <c r="D333" s="101"/>
    </row>
    <row r="334" spans="1:5" x14ac:dyDescent="0.2">
      <c r="A334" s="19" t="s">
        <v>656</v>
      </c>
      <c r="B334" s="167" t="s">
        <v>657</v>
      </c>
      <c r="C334" s="167"/>
      <c r="D334" s="167" t="s">
        <v>658</v>
      </c>
      <c r="E334" s="167"/>
    </row>
    <row r="335" spans="1:5" x14ac:dyDescent="0.2">
      <c r="A335" s="47"/>
      <c r="B335" s="168"/>
      <c r="C335" s="168"/>
      <c r="D335" s="169"/>
      <c r="E335" s="169"/>
    </row>
    <row r="336" spans="1:5" x14ac:dyDescent="0.2">
      <c r="A336" s="47"/>
      <c r="B336" s="168"/>
      <c r="C336" s="168"/>
      <c r="D336" s="169"/>
      <c r="E336" s="169"/>
    </row>
    <row r="339" spans="1:5" ht="21" x14ac:dyDescent="0.2">
      <c r="A339" s="174" t="s">
        <v>641</v>
      </c>
      <c r="B339" s="174"/>
      <c r="C339" s="42" t="s">
        <v>642</v>
      </c>
      <c r="D339" s="97" t="s">
        <v>6</v>
      </c>
      <c r="E339" s="42" t="s">
        <v>643</v>
      </c>
    </row>
    <row r="340" spans="1:5" x14ac:dyDescent="0.2">
      <c r="A340" s="172" t="str">
        <f>RESUMEN!B33</f>
        <v>Suministro e instalación de cinta autoadhesiva antideslizante fotoluminiscente.</v>
      </c>
      <c r="B340" s="173"/>
      <c r="C340" s="71">
        <f>RESUMEN!A33</f>
        <v>2.1099999999999977</v>
      </c>
      <c r="D340" s="98" t="str">
        <f>RESUMEN!C33</f>
        <v>ml</v>
      </c>
      <c r="E340" s="40">
        <f>E349+E355+E360+E365</f>
        <v>0</v>
      </c>
    </row>
    <row r="341" spans="1:5" x14ac:dyDescent="0.2">
      <c r="A341" s="17"/>
      <c r="B341" s="30"/>
      <c r="C341" s="17"/>
      <c r="D341" s="99"/>
      <c r="E341" s="18"/>
    </row>
    <row r="342" spans="1:5" x14ac:dyDescent="0.2">
      <c r="A342" s="17"/>
      <c r="B342" s="24" t="s">
        <v>644</v>
      </c>
      <c r="C342" s="29"/>
      <c r="D342" s="96"/>
      <c r="E342" s="18"/>
    </row>
    <row r="343" spans="1:5" x14ac:dyDescent="0.2">
      <c r="A343" s="42" t="s">
        <v>645</v>
      </c>
      <c r="B343" s="41" t="s">
        <v>6</v>
      </c>
      <c r="C343" s="44" t="s">
        <v>646</v>
      </c>
      <c r="D343" s="97" t="s">
        <v>647</v>
      </c>
      <c r="E343" s="45" t="s">
        <v>648</v>
      </c>
    </row>
    <row r="344" spans="1:5" x14ac:dyDescent="0.2">
      <c r="A344" s="49" t="str">
        <f>'MAT-INSM'!A18</f>
        <v>BANDA ANTIDESLIZANTE DE 1-1/2"</v>
      </c>
      <c r="B344" s="72" t="str">
        <f>'MAT-INSM'!B18</f>
        <v>ML</v>
      </c>
      <c r="C344" s="22">
        <f>'MAT-INSM'!C18</f>
        <v>0</v>
      </c>
      <c r="D344" s="100">
        <v>0.66</v>
      </c>
      <c r="E344" s="32">
        <f t="shared" ref="E344:E348" si="13">ROUND(C344*D344,0)</f>
        <v>0</v>
      </c>
    </row>
    <row r="345" spans="1:5" x14ac:dyDescent="0.2">
      <c r="A345" s="49" t="str">
        <f>'MAT-INSM'!A147</f>
        <v>SIKAFLEX-1a BLANCO</v>
      </c>
      <c r="B345" s="72" t="str">
        <f>'MAT-INSM'!B147</f>
        <v>KG</v>
      </c>
      <c r="C345" s="22">
        <f>'MAT-INSM'!C147</f>
        <v>0</v>
      </c>
      <c r="D345" s="100">
        <v>0.05</v>
      </c>
      <c r="E345" s="32">
        <f t="shared" si="13"/>
        <v>0</v>
      </c>
    </row>
    <row r="346" spans="1:5" x14ac:dyDescent="0.2">
      <c r="A346" s="35"/>
      <c r="B346" s="23"/>
      <c r="C346" s="22">
        <v>0</v>
      </c>
      <c r="D346" s="100"/>
      <c r="E346" s="32">
        <f t="shared" si="13"/>
        <v>0</v>
      </c>
    </row>
    <row r="347" spans="1:5" x14ac:dyDescent="0.2">
      <c r="A347" s="35"/>
      <c r="B347" s="23"/>
      <c r="C347" s="22">
        <v>0</v>
      </c>
      <c r="D347" s="100"/>
      <c r="E347" s="32">
        <f t="shared" si="13"/>
        <v>0</v>
      </c>
    </row>
    <row r="348" spans="1:5" x14ac:dyDescent="0.2">
      <c r="A348" s="35"/>
      <c r="B348" s="23"/>
      <c r="C348" s="22">
        <v>0</v>
      </c>
      <c r="D348" s="100"/>
      <c r="E348" s="32">
        <f t="shared" si="13"/>
        <v>0</v>
      </c>
    </row>
    <row r="349" spans="1:5" x14ac:dyDescent="0.2">
      <c r="A349" s="17"/>
      <c r="B349" s="24"/>
      <c r="C349" s="13"/>
      <c r="D349" s="101" t="s">
        <v>649</v>
      </c>
      <c r="E349" s="37">
        <f>SUM(E344:E348)</f>
        <v>0</v>
      </c>
    </row>
    <row r="350" spans="1:5" x14ac:dyDescent="0.2">
      <c r="A350" s="17"/>
      <c r="B350" s="24"/>
      <c r="C350" s="29"/>
      <c r="D350" s="96"/>
      <c r="E350" s="18"/>
    </row>
    <row r="351" spans="1:5" x14ac:dyDescent="0.2">
      <c r="A351" s="42" t="s">
        <v>650</v>
      </c>
      <c r="B351" s="41" t="s">
        <v>6</v>
      </c>
      <c r="C351" s="44" t="s">
        <v>646</v>
      </c>
      <c r="D351" s="97" t="s">
        <v>651</v>
      </c>
      <c r="E351" s="45" t="s">
        <v>646</v>
      </c>
    </row>
    <row r="352" spans="1:5" x14ac:dyDescent="0.2">
      <c r="A352" s="49" t="str">
        <f>'HRR-EQP'!A5</f>
        <v>BROCHA DE CERDA 1"</v>
      </c>
      <c r="B352" s="72" t="str">
        <f>'HRR-EQP'!B5</f>
        <v>UN</v>
      </c>
      <c r="C352" s="22">
        <f>'HRR-EQP'!C5</f>
        <v>0</v>
      </c>
      <c r="D352" s="100">
        <v>0.05</v>
      </c>
      <c r="E352" s="32">
        <f>ROUND(C352*D352,0)</f>
        <v>0</v>
      </c>
    </row>
    <row r="353" spans="1:5" x14ac:dyDescent="0.2">
      <c r="A353" s="35"/>
      <c r="B353" s="23"/>
      <c r="C353" s="22">
        <v>0</v>
      </c>
      <c r="D353" s="100"/>
      <c r="E353" s="32">
        <f>ROUND(C353*D353,0)</f>
        <v>0</v>
      </c>
    </row>
    <row r="354" spans="1:5" x14ac:dyDescent="0.2">
      <c r="A354" s="36"/>
      <c r="B354" s="23"/>
      <c r="C354" s="22">
        <v>0</v>
      </c>
      <c r="D354" s="100"/>
      <c r="E354" s="32">
        <f>ROUND(C354*D354,0)</f>
        <v>0</v>
      </c>
    </row>
    <row r="355" spans="1:5" x14ac:dyDescent="0.2">
      <c r="A355" s="17"/>
      <c r="B355" s="24"/>
      <c r="C355" s="13"/>
      <c r="D355" s="101" t="s">
        <v>649</v>
      </c>
      <c r="E355" s="37">
        <f>SUM(E352:E354)</f>
        <v>0</v>
      </c>
    </row>
    <row r="356" spans="1:5" x14ac:dyDescent="0.2">
      <c r="A356" s="17"/>
      <c r="B356" s="24"/>
      <c r="C356" s="13"/>
      <c r="D356" s="96"/>
      <c r="E356" s="16"/>
    </row>
    <row r="357" spans="1:5" x14ac:dyDescent="0.2">
      <c r="A357" s="42" t="s">
        <v>652</v>
      </c>
      <c r="B357" s="46" t="s">
        <v>6</v>
      </c>
      <c r="C357" s="44" t="s">
        <v>646</v>
      </c>
      <c r="D357" s="97" t="s">
        <v>653</v>
      </c>
      <c r="E357" s="45" t="s">
        <v>654</v>
      </c>
    </row>
    <row r="358" spans="1:5" x14ac:dyDescent="0.2">
      <c r="A358" s="49" t="str">
        <f>'MAN-OBR'!A2</f>
        <v>HORA AYUDANTE ALBA-IL + PREST</v>
      </c>
      <c r="B358" s="72" t="str">
        <f>'MAN-OBR'!B2</f>
        <v>HORA</v>
      </c>
      <c r="C358" s="22">
        <f>'MAN-OBR'!C2</f>
        <v>0</v>
      </c>
      <c r="D358" s="100">
        <v>0.25</v>
      </c>
      <c r="E358" s="32">
        <f>ROUND(C358*D358,0)</f>
        <v>0</v>
      </c>
    </row>
    <row r="359" spans="1:5" x14ac:dyDescent="0.2">
      <c r="A359" s="35"/>
      <c r="B359" s="23"/>
      <c r="C359" s="22">
        <v>0</v>
      </c>
      <c r="D359" s="100"/>
      <c r="E359" s="32">
        <f>ROUND(C359*D359,0)</f>
        <v>0</v>
      </c>
    </row>
    <row r="360" spans="1:5" x14ac:dyDescent="0.2">
      <c r="A360" s="17"/>
      <c r="B360" s="24"/>
      <c r="C360" s="15"/>
      <c r="D360" s="101" t="s">
        <v>649</v>
      </c>
      <c r="E360" s="37">
        <f>SUM(E358:E359)</f>
        <v>0</v>
      </c>
    </row>
    <row r="361" spans="1:5" x14ac:dyDescent="0.2">
      <c r="A361" s="33"/>
      <c r="B361" s="25"/>
      <c r="C361" s="20"/>
    </row>
    <row r="362" spans="1:5" x14ac:dyDescent="0.2">
      <c r="A362" s="42" t="s">
        <v>655</v>
      </c>
      <c r="B362" s="46" t="s">
        <v>6</v>
      </c>
      <c r="C362" s="44" t="s">
        <v>646</v>
      </c>
      <c r="D362" s="97" t="s">
        <v>653</v>
      </c>
      <c r="E362" s="45" t="s">
        <v>654</v>
      </c>
    </row>
    <row r="363" spans="1:5" x14ac:dyDescent="0.2">
      <c r="A363" s="35"/>
      <c r="B363" s="23"/>
      <c r="C363" s="22">
        <v>0</v>
      </c>
      <c r="D363" s="100"/>
      <c r="E363" s="32">
        <f>ROUND(C363*D363,0)</f>
        <v>0</v>
      </c>
    </row>
    <row r="364" spans="1:5" x14ac:dyDescent="0.2">
      <c r="A364" s="35"/>
      <c r="B364" s="23"/>
      <c r="C364" s="22">
        <v>0</v>
      </c>
      <c r="D364" s="100"/>
      <c r="E364" s="32">
        <f>ROUND(C364*D364,0)</f>
        <v>0</v>
      </c>
    </row>
    <row r="365" spans="1:5" x14ac:dyDescent="0.2">
      <c r="A365" s="17"/>
      <c r="B365" s="24"/>
      <c r="C365" s="15"/>
      <c r="D365" s="101" t="s">
        <v>649</v>
      </c>
      <c r="E365" s="37">
        <f>SUM(E363:E364)</f>
        <v>0</v>
      </c>
    </row>
    <row r="366" spans="1:5" x14ac:dyDescent="0.2">
      <c r="A366" s="17"/>
      <c r="B366" s="24"/>
      <c r="C366" s="15"/>
      <c r="D366" s="101"/>
    </row>
    <row r="367" spans="1:5" x14ac:dyDescent="0.2">
      <c r="A367" s="19" t="s">
        <v>656</v>
      </c>
      <c r="B367" s="167" t="s">
        <v>657</v>
      </c>
      <c r="C367" s="167"/>
      <c r="D367" s="167" t="s">
        <v>658</v>
      </c>
      <c r="E367" s="167"/>
    </row>
    <row r="368" spans="1:5" x14ac:dyDescent="0.2">
      <c r="A368" s="47"/>
      <c r="B368" s="168"/>
      <c r="C368" s="168"/>
      <c r="D368" s="169"/>
      <c r="E368" s="169"/>
    </row>
    <row r="369" spans="1:5" x14ac:dyDescent="0.2">
      <c r="A369" s="47"/>
      <c r="B369" s="168"/>
      <c r="C369" s="168"/>
      <c r="D369" s="169"/>
      <c r="E369" s="169"/>
    </row>
    <row r="372" spans="1:5" ht="21" x14ac:dyDescent="0.2">
      <c r="A372" s="174" t="s">
        <v>641</v>
      </c>
      <c r="B372" s="174"/>
      <c r="C372" s="42" t="s">
        <v>642</v>
      </c>
      <c r="D372" s="97" t="s">
        <v>6</v>
      </c>
      <c r="E372" s="42" t="s">
        <v>643</v>
      </c>
    </row>
    <row r="373" spans="1:5" x14ac:dyDescent="0.2">
      <c r="A373" s="172" t="str">
        <f>RESUMEN!B34</f>
        <v>Lineas de demarcación en pintura tipo trafico pesado para pisos ancho 0,10 m.</v>
      </c>
      <c r="B373" s="173"/>
      <c r="C373" s="71">
        <f>RESUMEN!A34</f>
        <v>2.1199999999999974</v>
      </c>
      <c r="D373" s="98" t="str">
        <f>RESUMEN!C34</f>
        <v>ml</v>
      </c>
      <c r="E373" s="40">
        <f>E382+E388+E394+E399</f>
        <v>0</v>
      </c>
    </row>
    <row r="374" spans="1:5" x14ac:dyDescent="0.2">
      <c r="A374" s="17"/>
      <c r="B374" s="30"/>
      <c r="C374" s="17"/>
      <c r="D374" s="99"/>
      <c r="E374" s="18"/>
    </row>
    <row r="375" spans="1:5" x14ac:dyDescent="0.2">
      <c r="A375" s="17"/>
      <c r="B375" s="24" t="s">
        <v>644</v>
      </c>
      <c r="C375" s="29"/>
      <c r="D375" s="96"/>
      <c r="E375" s="18"/>
    </row>
    <row r="376" spans="1:5" x14ac:dyDescent="0.2">
      <c r="A376" s="42" t="s">
        <v>645</v>
      </c>
      <c r="B376" s="41" t="s">
        <v>6</v>
      </c>
      <c r="C376" s="44" t="s">
        <v>646</v>
      </c>
      <c r="D376" s="97" t="s">
        <v>647</v>
      </c>
      <c r="E376" s="45" t="s">
        <v>648</v>
      </c>
    </row>
    <row r="377" spans="1:5" x14ac:dyDescent="0.2">
      <c r="A377" s="49" t="str">
        <f>'MAT-INSM'!A127</f>
        <v>PINTURA Blc. Trafico PINTUCO</v>
      </c>
      <c r="B377" s="72" t="str">
        <f>'MAT-INSM'!B127</f>
        <v>GLN</v>
      </c>
      <c r="C377" s="22">
        <f>'MAT-INSM'!C127</f>
        <v>0</v>
      </c>
      <c r="D377" s="100">
        <v>2.5000000000000001E-2</v>
      </c>
      <c r="E377" s="32">
        <f t="shared" ref="E377:E381" si="14">ROUND(C377*D377,0)</f>
        <v>0</v>
      </c>
    </row>
    <row r="378" spans="1:5" x14ac:dyDescent="0.2">
      <c r="A378" s="49" t="str">
        <f>'MAT-INSM'!A65</f>
        <v>DISOLVENTE TAMBOR 55GN PINTUCO</v>
      </c>
      <c r="B378" s="72" t="str">
        <f>'MAT-INSM'!B65</f>
        <v>GLN</v>
      </c>
      <c r="C378" s="22">
        <f>'MAT-INSM'!C65</f>
        <v>0</v>
      </c>
      <c r="D378" s="100">
        <v>2.5000000000000001E-2</v>
      </c>
      <c r="E378" s="32">
        <f t="shared" si="14"/>
        <v>0</v>
      </c>
    </row>
    <row r="379" spans="1:5" x14ac:dyDescent="0.2">
      <c r="A379" s="49" t="str">
        <f>'MAT-INSM'!A94</f>
        <v>LISTON M.H. PINO PATULA</v>
      </c>
      <c r="B379" s="72" t="str">
        <f>'MAT-INSM'!B94</f>
        <v>M2</v>
      </c>
      <c r="C379" s="22">
        <f>'MAT-INSM'!C94</f>
        <v>0</v>
      </c>
      <c r="D379" s="100">
        <v>0.1</v>
      </c>
      <c r="E379" s="32">
        <f t="shared" si="14"/>
        <v>0</v>
      </c>
    </row>
    <row r="380" spans="1:5" x14ac:dyDescent="0.2">
      <c r="A380" s="35"/>
      <c r="B380" s="23"/>
      <c r="C380" s="22">
        <v>0</v>
      </c>
      <c r="D380" s="100"/>
      <c r="E380" s="32">
        <f t="shared" si="14"/>
        <v>0</v>
      </c>
    </row>
    <row r="381" spans="1:5" x14ac:dyDescent="0.2">
      <c r="A381" s="36"/>
      <c r="B381" s="23"/>
      <c r="C381" s="22">
        <v>0</v>
      </c>
      <c r="D381" s="100"/>
      <c r="E381" s="32">
        <f t="shared" si="14"/>
        <v>0</v>
      </c>
    </row>
    <row r="382" spans="1:5" x14ac:dyDescent="0.2">
      <c r="A382" s="17"/>
      <c r="B382" s="24"/>
      <c r="C382" s="13"/>
      <c r="D382" s="101" t="s">
        <v>649</v>
      </c>
      <c r="E382" s="37">
        <f>SUM(E377:E381)</f>
        <v>0</v>
      </c>
    </row>
    <row r="383" spans="1:5" x14ac:dyDescent="0.2">
      <c r="A383" s="17"/>
      <c r="B383" s="24"/>
      <c r="C383" s="29"/>
      <c r="D383" s="96"/>
      <c r="E383" s="18"/>
    </row>
    <row r="384" spans="1:5" x14ac:dyDescent="0.2">
      <c r="A384" s="42" t="s">
        <v>650</v>
      </c>
      <c r="B384" s="41" t="s">
        <v>6</v>
      </c>
      <c r="C384" s="44" t="s">
        <v>646</v>
      </c>
      <c r="D384" s="97" t="s">
        <v>651</v>
      </c>
      <c r="E384" s="45" t="s">
        <v>646</v>
      </c>
    </row>
    <row r="385" spans="1:5" x14ac:dyDescent="0.2">
      <c r="A385" s="49" t="str">
        <f>'HRR-EQP'!A36</f>
        <v>RODILLO DE FELPA 7"</v>
      </c>
      <c r="B385" s="72" t="str">
        <f>'HRR-EQP'!B36</f>
        <v>DIA</v>
      </c>
      <c r="C385" s="22">
        <f>'HRR-EQP'!C36</f>
        <v>0</v>
      </c>
      <c r="D385" s="100">
        <v>0.05</v>
      </c>
      <c r="E385" s="32">
        <f>ROUND(C385*D385,0)</f>
        <v>0</v>
      </c>
    </row>
    <row r="386" spans="1:5" x14ac:dyDescent="0.2">
      <c r="A386" s="35"/>
      <c r="B386" s="23"/>
      <c r="C386" s="22">
        <v>0</v>
      </c>
      <c r="D386" s="100"/>
      <c r="E386" s="32">
        <f>ROUND(C386*D386,0)</f>
        <v>0</v>
      </c>
    </row>
    <row r="387" spans="1:5" x14ac:dyDescent="0.2">
      <c r="A387" s="35"/>
      <c r="B387" s="23"/>
      <c r="C387" s="22">
        <v>0</v>
      </c>
      <c r="D387" s="100"/>
      <c r="E387" s="32">
        <f>ROUND(C387*D387,0)</f>
        <v>0</v>
      </c>
    </row>
    <row r="388" spans="1:5" x14ac:dyDescent="0.2">
      <c r="A388" s="17"/>
      <c r="B388" s="24"/>
      <c r="C388" s="13"/>
      <c r="D388" s="101" t="s">
        <v>649</v>
      </c>
      <c r="E388" s="37">
        <f>SUM(E385:E387)</f>
        <v>0</v>
      </c>
    </row>
    <row r="389" spans="1:5" x14ac:dyDescent="0.2">
      <c r="A389" s="17"/>
      <c r="B389" s="24"/>
      <c r="C389" s="13"/>
      <c r="D389" s="96"/>
      <c r="E389" s="16"/>
    </row>
    <row r="390" spans="1:5" x14ac:dyDescent="0.2">
      <c r="A390" s="42" t="s">
        <v>652</v>
      </c>
      <c r="B390" s="46" t="s">
        <v>6</v>
      </c>
      <c r="C390" s="44" t="s">
        <v>646</v>
      </c>
      <c r="D390" s="97" t="s">
        <v>653</v>
      </c>
      <c r="E390" s="45" t="s">
        <v>654</v>
      </c>
    </row>
    <row r="391" spans="1:5" x14ac:dyDescent="0.2">
      <c r="A391" s="49" t="str">
        <f>'MAN-OBR'!A2</f>
        <v>HORA AYUDANTE ALBA-IL + PREST</v>
      </c>
      <c r="B391" s="72" t="str">
        <f>'MAN-OBR'!B2</f>
        <v>HORA</v>
      </c>
      <c r="C391" s="22">
        <f>'MAN-OBR'!C2</f>
        <v>0</v>
      </c>
      <c r="D391" s="100">
        <v>0.25</v>
      </c>
      <c r="E391" s="32">
        <f>ROUND(C391*D391,0)</f>
        <v>0</v>
      </c>
    </row>
    <row r="392" spans="1:5" x14ac:dyDescent="0.2">
      <c r="A392" s="35"/>
      <c r="B392" s="23"/>
      <c r="C392" s="22">
        <v>0</v>
      </c>
      <c r="D392" s="100"/>
      <c r="E392" s="32">
        <f>ROUND(C392*D392,0)</f>
        <v>0</v>
      </c>
    </row>
    <row r="393" spans="1:5" x14ac:dyDescent="0.2">
      <c r="A393" s="35"/>
      <c r="B393" s="23"/>
      <c r="C393" s="22">
        <v>0</v>
      </c>
      <c r="D393" s="100"/>
      <c r="E393" s="32">
        <f>ROUND(C393*D393,0)</f>
        <v>0</v>
      </c>
    </row>
    <row r="394" spans="1:5" x14ac:dyDescent="0.2">
      <c r="A394" s="17"/>
      <c r="B394" s="24"/>
      <c r="C394" s="15"/>
      <c r="D394" s="101" t="s">
        <v>649</v>
      </c>
      <c r="E394" s="37">
        <f>SUM(E391:E393)</f>
        <v>0</v>
      </c>
    </row>
    <row r="395" spans="1:5" x14ac:dyDescent="0.2">
      <c r="A395" s="33"/>
      <c r="B395" s="25"/>
      <c r="C395" s="20"/>
    </row>
    <row r="396" spans="1:5" x14ac:dyDescent="0.2">
      <c r="A396" s="42" t="s">
        <v>655</v>
      </c>
      <c r="B396" s="46" t="s">
        <v>6</v>
      </c>
      <c r="C396" s="44" t="s">
        <v>646</v>
      </c>
      <c r="D396" s="97" t="s">
        <v>653</v>
      </c>
      <c r="E396" s="45" t="s">
        <v>654</v>
      </c>
    </row>
    <row r="397" spans="1:5" x14ac:dyDescent="0.2">
      <c r="A397" s="49" t="str">
        <f>OTROS!A7</f>
        <v>RETIRO DE ESCOMBROS</v>
      </c>
      <c r="B397" s="72" t="str">
        <f>OTROS!B7</f>
        <v>M3</v>
      </c>
      <c r="C397" s="22">
        <f>OTROS!C7</f>
        <v>0</v>
      </c>
      <c r="D397" s="100">
        <v>0.01</v>
      </c>
      <c r="E397" s="32">
        <f>ROUND(C397*D397,0)</f>
        <v>0</v>
      </c>
    </row>
    <row r="398" spans="1:5" x14ac:dyDescent="0.2">
      <c r="A398" s="35"/>
      <c r="B398" s="23"/>
      <c r="C398" s="22">
        <v>0</v>
      </c>
      <c r="D398" s="100"/>
      <c r="E398" s="32">
        <f>ROUND(C398*D398,0)</f>
        <v>0</v>
      </c>
    </row>
    <row r="399" spans="1:5" x14ac:dyDescent="0.2">
      <c r="A399" s="17"/>
      <c r="B399" s="24"/>
      <c r="C399" s="15"/>
      <c r="D399" s="101" t="s">
        <v>649</v>
      </c>
      <c r="E399" s="37">
        <f>SUM(E397:E398)</f>
        <v>0</v>
      </c>
    </row>
    <row r="400" spans="1:5" x14ac:dyDescent="0.2">
      <c r="A400" s="17"/>
      <c r="B400" s="24"/>
      <c r="C400" s="15"/>
      <c r="D400" s="101"/>
    </row>
    <row r="401" spans="1:5" x14ac:dyDescent="0.2">
      <c r="A401" s="19" t="s">
        <v>656</v>
      </c>
      <c r="B401" s="167" t="s">
        <v>657</v>
      </c>
      <c r="C401" s="167"/>
      <c r="D401" s="167" t="s">
        <v>658</v>
      </c>
      <c r="E401" s="167"/>
    </row>
    <row r="402" spans="1:5" x14ac:dyDescent="0.2">
      <c r="A402" s="47"/>
      <c r="B402" s="168"/>
      <c r="C402" s="168"/>
      <c r="D402" s="169"/>
      <c r="E402" s="169"/>
    </row>
    <row r="403" spans="1:5" x14ac:dyDescent="0.2">
      <c r="A403" s="47"/>
      <c r="B403" s="168"/>
      <c r="C403" s="168"/>
      <c r="D403" s="169"/>
      <c r="E403" s="169"/>
    </row>
  </sheetData>
  <sheetProtection algorithmName="SHA-512" hashValue="zIuJUcT9Zotn9mBcGaKhOn8RzH6fe/FNRTkpsS+Iw7fC+SMhDjd6exHHT8S6ouezHMu88Rg3coQVYd25ZooOwA==" saltValue="bo8CADBM5TM0fgO54Aa16A==" spinCount="100000" sheet="1" objects="1" scenarios="1"/>
  <mergeCells count="101">
    <mergeCell ref="B402:C402"/>
    <mergeCell ref="D402:E402"/>
    <mergeCell ref="B403:C403"/>
    <mergeCell ref="D403:E403"/>
    <mergeCell ref="B369:C369"/>
    <mergeCell ref="D369:E369"/>
    <mergeCell ref="A372:B372"/>
    <mergeCell ref="A373:B373"/>
    <mergeCell ref="B401:C401"/>
    <mergeCell ref="D401:E401"/>
    <mergeCell ref="A339:B339"/>
    <mergeCell ref="A340:B340"/>
    <mergeCell ref="B367:C367"/>
    <mergeCell ref="D367:E367"/>
    <mergeCell ref="B368:C368"/>
    <mergeCell ref="D368:E368"/>
    <mergeCell ref="B334:C334"/>
    <mergeCell ref="D334:E334"/>
    <mergeCell ref="B335:C335"/>
    <mergeCell ref="D335:E335"/>
    <mergeCell ref="B336:C336"/>
    <mergeCell ref="D336:E336"/>
    <mergeCell ref="B302:C302"/>
    <mergeCell ref="D302:E302"/>
    <mergeCell ref="B303:C303"/>
    <mergeCell ref="D303:E303"/>
    <mergeCell ref="A306:B306"/>
    <mergeCell ref="A307:B307"/>
    <mergeCell ref="B270:C270"/>
    <mergeCell ref="D270:E270"/>
    <mergeCell ref="A273:B273"/>
    <mergeCell ref="A274:B274"/>
    <mergeCell ref="B301:C301"/>
    <mergeCell ref="D301:E301"/>
    <mergeCell ref="A240:B240"/>
    <mergeCell ref="A241:B241"/>
    <mergeCell ref="B268:C268"/>
    <mergeCell ref="D268:E268"/>
    <mergeCell ref="B269:C269"/>
    <mergeCell ref="D269:E269"/>
    <mergeCell ref="B235:C235"/>
    <mergeCell ref="D235:E235"/>
    <mergeCell ref="B236:C236"/>
    <mergeCell ref="D236:E236"/>
    <mergeCell ref="B237:C237"/>
    <mergeCell ref="D237:E237"/>
    <mergeCell ref="B203:C203"/>
    <mergeCell ref="D203:E203"/>
    <mergeCell ref="B204:C204"/>
    <mergeCell ref="D204:E204"/>
    <mergeCell ref="A207:B207"/>
    <mergeCell ref="A208:B208"/>
    <mergeCell ref="B171:C171"/>
    <mergeCell ref="D171:E171"/>
    <mergeCell ref="A174:B174"/>
    <mergeCell ref="A175:B175"/>
    <mergeCell ref="B202:C202"/>
    <mergeCell ref="D202:E202"/>
    <mergeCell ref="A141:B141"/>
    <mergeCell ref="A142:B142"/>
    <mergeCell ref="B169:C169"/>
    <mergeCell ref="D169:E169"/>
    <mergeCell ref="B170:C170"/>
    <mergeCell ref="D170:E170"/>
    <mergeCell ref="B136:C136"/>
    <mergeCell ref="D136:E136"/>
    <mergeCell ref="B137:C137"/>
    <mergeCell ref="D137:E137"/>
    <mergeCell ref="B138:C138"/>
    <mergeCell ref="D138:E138"/>
    <mergeCell ref="B104:C104"/>
    <mergeCell ref="D104:E104"/>
    <mergeCell ref="B105:C105"/>
    <mergeCell ref="D105:E105"/>
    <mergeCell ref="A108:B108"/>
    <mergeCell ref="A109:B109"/>
    <mergeCell ref="B72:C72"/>
    <mergeCell ref="D72:E72"/>
    <mergeCell ref="A75:B75"/>
    <mergeCell ref="A76:B76"/>
    <mergeCell ref="B103:C103"/>
    <mergeCell ref="D103:E103"/>
    <mergeCell ref="B71:C71"/>
    <mergeCell ref="D71:E71"/>
    <mergeCell ref="A10:B10"/>
    <mergeCell ref="B37:C37"/>
    <mergeCell ref="D37:E37"/>
    <mergeCell ref="B38:C38"/>
    <mergeCell ref="D38:E38"/>
    <mergeCell ref="B39:C39"/>
    <mergeCell ref="D39:E39"/>
    <mergeCell ref="A1:D1"/>
    <mergeCell ref="B2:E2"/>
    <mergeCell ref="A4:C4"/>
    <mergeCell ref="A5:C5"/>
    <mergeCell ref="A6:C6"/>
    <mergeCell ref="A9:B9"/>
    <mergeCell ref="A42:B42"/>
    <mergeCell ref="A43:B43"/>
    <mergeCell ref="B70:C70"/>
    <mergeCell ref="D70:E70"/>
  </mergeCells>
  <printOptions horizontalCentered="1"/>
  <pageMargins left="0.39370078740157483" right="0.39370078740157483" top="0.39370078740157483" bottom="0.39370078740157483" header="0" footer="0"/>
  <pageSetup scale="9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A38B9-B839-4077-B3E5-8D16C9FCE7E0}">
  <sheetPr>
    <tabColor rgb="FFFF0000"/>
  </sheetPr>
  <dimension ref="A1:O540"/>
  <sheetViews>
    <sheetView view="pageLayout" zoomScaleNormal="100" workbookViewId="0">
      <selection activeCell="D6" sqref="D6"/>
    </sheetView>
  </sheetViews>
  <sheetFormatPr baseColWidth="10" defaultColWidth="1.7109375" defaultRowHeight="10.5" x14ac:dyDescent="0.2"/>
  <cols>
    <col min="1" max="1" width="57" style="26" customWidth="1"/>
    <col min="2" max="2" width="7.28515625" style="27" bestFit="1" customWidth="1"/>
    <col min="3" max="3" width="15.140625" style="14" customWidth="1"/>
    <col min="4" max="4" width="15.140625" style="125" customWidth="1"/>
    <col min="5" max="5" width="15.140625" style="14" customWidth="1"/>
    <col min="6" max="6" width="1.7109375" style="14"/>
    <col min="7" max="16384" width="1.7109375" style="29"/>
  </cols>
  <sheetData>
    <row r="1" spans="1:7" s="19" customFormat="1" ht="47.45"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D3" s="125"/>
    </row>
    <row r="4" spans="1:7" s="19" customFormat="1" ht="21" x14ac:dyDescent="0.2">
      <c r="A4" s="175" t="s">
        <v>636</v>
      </c>
      <c r="B4" s="175"/>
      <c r="C4" s="175"/>
      <c r="D4" s="95" t="s">
        <v>637</v>
      </c>
      <c r="E4" s="38"/>
    </row>
    <row r="5" spans="1:7" s="14" customFormat="1" ht="21" x14ac:dyDescent="0.2">
      <c r="A5" s="173" t="s">
        <v>638</v>
      </c>
      <c r="B5" s="173"/>
      <c r="C5" s="173"/>
      <c r="D5" s="95" t="s">
        <v>639</v>
      </c>
      <c r="E5" s="39"/>
    </row>
    <row r="6" spans="1:7" s="14" customFormat="1" ht="21" x14ac:dyDescent="0.2">
      <c r="A6" s="176" t="str">
        <f>RESUMEN!B35</f>
        <v>CAPITULO 3 MAMPOSTERIA REFUERZOS, PAÑETES, MUROS SECOS Y PINTURA</v>
      </c>
      <c r="B6" s="175"/>
      <c r="C6" s="175"/>
      <c r="D6" s="95" t="s">
        <v>640</v>
      </c>
      <c r="E6" s="38"/>
    </row>
    <row r="7" spans="1:7" s="14" customFormat="1" x14ac:dyDescent="0.2">
      <c r="A7" s="17"/>
      <c r="B7" s="24"/>
      <c r="C7" s="29"/>
      <c r="D7" s="126"/>
      <c r="E7" s="29"/>
    </row>
    <row r="8" spans="1:7" s="14" customFormat="1" x14ac:dyDescent="0.2">
      <c r="A8" s="17"/>
      <c r="B8" s="24"/>
      <c r="C8" s="29"/>
      <c r="D8" s="126"/>
      <c r="E8" s="29"/>
    </row>
    <row r="9" spans="1:7" s="19" customFormat="1" ht="21" x14ac:dyDescent="0.2">
      <c r="A9" s="174" t="s">
        <v>641</v>
      </c>
      <c r="B9" s="174"/>
      <c r="C9" s="42" t="s">
        <v>642</v>
      </c>
      <c r="D9" s="127" t="s">
        <v>6</v>
      </c>
      <c r="E9" s="42" t="s">
        <v>643</v>
      </c>
    </row>
    <row r="10" spans="1:7" s="14" customFormat="1" x14ac:dyDescent="0.2">
      <c r="A10" s="172" t="str">
        <f>RESUMEN!B36</f>
        <v>Suministro e instalación de concreto de 3000 PSI, incluye encofrados.</v>
      </c>
      <c r="B10" s="173"/>
      <c r="C10" s="71">
        <f>RESUMEN!A36</f>
        <v>3.01</v>
      </c>
      <c r="D10" s="98" t="str">
        <f>RESUMEN!C36</f>
        <v>m3</v>
      </c>
      <c r="E10" s="40">
        <f>E19+E25+E30+E35</f>
        <v>0</v>
      </c>
    </row>
    <row r="11" spans="1:7" s="14" customFormat="1" x14ac:dyDescent="0.2">
      <c r="A11" s="17"/>
      <c r="B11" s="30"/>
      <c r="C11" s="17"/>
      <c r="D11" s="128"/>
      <c r="E11" s="18"/>
    </row>
    <row r="12" spans="1:7" s="14" customFormat="1" x14ac:dyDescent="0.2">
      <c r="A12" s="17"/>
      <c r="B12" s="24" t="s">
        <v>644</v>
      </c>
      <c r="C12" s="29"/>
      <c r="D12" s="126"/>
      <c r="E12" s="18"/>
    </row>
    <row r="13" spans="1:7" s="19" customFormat="1" x14ac:dyDescent="0.2">
      <c r="A13" s="42" t="s">
        <v>645</v>
      </c>
      <c r="B13" s="41" t="s">
        <v>6</v>
      </c>
      <c r="C13" s="44" t="s">
        <v>646</v>
      </c>
      <c r="D13" s="127" t="s">
        <v>647</v>
      </c>
      <c r="E13" s="45" t="s">
        <v>648</v>
      </c>
      <c r="G13" s="31"/>
    </row>
    <row r="14" spans="1:7" s="14" customFormat="1" x14ac:dyDescent="0.2">
      <c r="A14" s="49" t="str">
        <f>'MAT-INSM'!A13</f>
        <v>ARENA LAVADA DE RIO</v>
      </c>
      <c r="B14" s="72" t="str">
        <f>'MAT-INSM'!B13</f>
        <v>M3</v>
      </c>
      <c r="C14" s="22">
        <f>'MAT-INSM'!C13</f>
        <v>0</v>
      </c>
      <c r="D14" s="100">
        <v>0.66</v>
      </c>
      <c r="E14" s="32">
        <f t="shared" ref="E14:E18" si="0">ROUND(C14*D14,0)</f>
        <v>0</v>
      </c>
    </row>
    <row r="15" spans="1:7" s="14" customFormat="1" x14ac:dyDescent="0.2">
      <c r="A15" s="49" t="str">
        <f>'MAT-INSM'!A74</f>
        <v>GRAVILLA DE RIO M3</v>
      </c>
      <c r="B15" s="72" t="str">
        <f>'MAT-INSM'!B74</f>
        <v>M3</v>
      </c>
      <c r="C15" s="22">
        <f>'MAT-INSM'!C74</f>
        <v>0</v>
      </c>
      <c r="D15" s="100">
        <v>0.8</v>
      </c>
      <c r="E15" s="32">
        <f t="shared" si="0"/>
        <v>0</v>
      </c>
    </row>
    <row r="16" spans="1:7" s="14" customFormat="1" x14ac:dyDescent="0.2">
      <c r="A16" s="49" t="str">
        <f>'MAT-INSM'!A42</f>
        <v>CEMENTO GRIS (constructor)</v>
      </c>
      <c r="B16" s="72" t="str">
        <f>'MAT-INSM'!B42</f>
        <v>KG</v>
      </c>
      <c r="C16" s="22">
        <f>'MAT-INSM'!C42</f>
        <v>0</v>
      </c>
      <c r="D16" s="100">
        <v>350</v>
      </c>
      <c r="E16" s="32">
        <f t="shared" si="0"/>
        <v>0</v>
      </c>
    </row>
    <row r="17" spans="1:5" s="14" customFormat="1" x14ac:dyDescent="0.2">
      <c r="A17" s="49" t="str">
        <f>'MAT-INSM'!A6</f>
        <v>AGUA</v>
      </c>
      <c r="B17" s="72" t="str">
        <f>'MAT-INSM'!B6</f>
        <v>LT</v>
      </c>
      <c r="C17" s="22">
        <f>'MAT-INSM'!C6</f>
        <v>0</v>
      </c>
      <c r="D17" s="100">
        <v>140</v>
      </c>
      <c r="E17" s="32">
        <f t="shared" si="0"/>
        <v>0</v>
      </c>
    </row>
    <row r="18" spans="1:5" s="14" customFormat="1" x14ac:dyDescent="0.2">
      <c r="A18" s="49" t="str">
        <f>'MAT-INSM'!A154</f>
        <v>TABLA BURRA .30x.025x3 ORDINAR</v>
      </c>
      <c r="B18" s="72" t="str">
        <f>'MAT-INSM'!B154</f>
        <v>ML</v>
      </c>
      <c r="C18" s="22">
        <f>'MAT-INSM'!C154</f>
        <v>0</v>
      </c>
      <c r="D18" s="100">
        <v>17</v>
      </c>
      <c r="E18" s="32">
        <f t="shared" si="0"/>
        <v>0</v>
      </c>
    </row>
    <row r="19" spans="1:5" s="14" customFormat="1" x14ac:dyDescent="0.2">
      <c r="A19" s="17"/>
      <c r="B19" s="24"/>
      <c r="C19" s="13"/>
      <c r="D19" s="101" t="s">
        <v>649</v>
      </c>
      <c r="E19" s="37">
        <f>SUM(E14:E18)</f>
        <v>0</v>
      </c>
    </row>
    <row r="20" spans="1:5" s="14" customFormat="1" x14ac:dyDescent="0.2">
      <c r="A20" s="17"/>
      <c r="B20" s="24"/>
      <c r="C20" s="29"/>
      <c r="D20" s="126"/>
      <c r="E20" s="18"/>
    </row>
    <row r="21" spans="1:5" s="19" customFormat="1" x14ac:dyDescent="0.2">
      <c r="A21" s="42" t="s">
        <v>650</v>
      </c>
      <c r="B21" s="41" t="s">
        <v>6</v>
      </c>
      <c r="C21" s="44" t="s">
        <v>646</v>
      </c>
      <c r="D21" s="127" t="s">
        <v>651</v>
      </c>
      <c r="E21" s="45" t="s">
        <v>646</v>
      </c>
    </row>
    <row r="22" spans="1:5" s="14" customFormat="1" x14ac:dyDescent="0.2">
      <c r="A22" s="49" t="str">
        <f>'HRR-EQP'!A7</f>
        <v>CARRETILLA "BUGUI"</v>
      </c>
      <c r="B22" s="72" t="str">
        <f>'HRR-EQP'!B7</f>
        <v>MES</v>
      </c>
      <c r="C22" s="22">
        <f>'HRR-EQP'!C7</f>
        <v>0</v>
      </c>
      <c r="D22" s="100">
        <f>1/30/8</f>
        <v>4.1666666666666666E-3</v>
      </c>
      <c r="E22" s="32">
        <f>ROUND(C22*D22,0)</f>
        <v>0</v>
      </c>
    </row>
    <row r="23" spans="1:5" s="14" customFormat="1" x14ac:dyDescent="0.2">
      <c r="A23" s="49" t="str">
        <f>'HRR-EQP'!A27</f>
        <v>MEZCLADORA DE CONCRETO</v>
      </c>
      <c r="B23" s="72" t="str">
        <f>'HRR-EQP'!B27</f>
        <v>DIA</v>
      </c>
      <c r="C23" s="22">
        <f>'HRR-EQP'!C27</f>
        <v>0</v>
      </c>
      <c r="D23" s="100">
        <f>1/8</f>
        <v>0.125</v>
      </c>
      <c r="E23" s="32">
        <f>ROUND(C23*D23,0)</f>
        <v>0</v>
      </c>
    </row>
    <row r="24" spans="1:5" s="14" customFormat="1" x14ac:dyDescent="0.2">
      <c r="A24" s="49" t="str">
        <f>'HRR-EQP'!A28</f>
        <v>PALA No.2 P/CUADRADA CON CABO HERRAGRO</v>
      </c>
      <c r="B24" s="72" t="str">
        <f>'HRR-EQP'!B28</f>
        <v>UN</v>
      </c>
      <c r="C24" s="22">
        <f>'HRR-EQP'!C28</f>
        <v>0</v>
      </c>
      <c r="D24" s="100">
        <v>0.125</v>
      </c>
      <c r="E24" s="32">
        <f>ROUND(C24*D24,0)</f>
        <v>0</v>
      </c>
    </row>
    <row r="25" spans="1:5" s="14" customFormat="1" x14ac:dyDescent="0.2">
      <c r="A25" s="17"/>
      <c r="B25" s="24"/>
      <c r="C25" s="13"/>
      <c r="D25" s="101" t="s">
        <v>649</v>
      </c>
      <c r="E25" s="37">
        <f>SUM(E22:E24)</f>
        <v>0</v>
      </c>
    </row>
    <row r="26" spans="1:5" s="14" customFormat="1" x14ac:dyDescent="0.2">
      <c r="A26" s="17"/>
      <c r="B26" s="24"/>
      <c r="C26" s="13"/>
      <c r="D26" s="126"/>
      <c r="E26" s="16"/>
    </row>
    <row r="27" spans="1:5" s="19" customFormat="1" ht="21" x14ac:dyDescent="0.2">
      <c r="A27" s="42" t="s">
        <v>652</v>
      </c>
      <c r="B27" s="46" t="s">
        <v>6</v>
      </c>
      <c r="C27" s="44" t="s">
        <v>646</v>
      </c>
      <c r="D27" s="127" t="s">
        <v>653</v>
      </c>
      <c r="E27" s="45" t="s">
        <v>654</v>
      </c>
    </row>
    <row r="28" spans="1:5" s="14" customFormat="1" x14ac:dyDescent="0.2">
      <c r="A28" s="35" t="str">
        <f>'MAN-OBR'!A18</f>
        <v>MdeO CONCRETO ENCOFRADOS</v>
      </c>
      <c r="B28" s="23" t="str">
        <f>'MAN-OBR'!B18</f>
        <v>M3</v>
      </c>
      <c r="C28" s="22">
        <f>'MAN-OBR'!C18</f>
        <v>0</v>
      </c>
      <c r="D28" s="100">
        <v>1</v>
      </c>
      <c r="E28" s="32">
        <f>ROUND(C28*D28,0)</f>
        <v>0</v>
      </c>
    </row>
    <row r="29" spans="1:5" s="14" customFormat="1" x14ac:dyDescent="0.2">
      <c r="A29" s="35"/>
      <c r="B29" s="23"/>
      <c r="C29" s="22">
        <v>0</v>
      </c>
      <c r="D29" s="100"/>
      <c r="E29" s="32">
        <f>ROUND(C29*D29,0)</f>
        <v>0</v>
      </c>
    </row>
    <row r="30" spans="1:5" s="14" customFormat="1" x14ac:dyDescent="0.2">
      <c r="A30" s="17"/>
      <c r="B30" s="24"/>
      <c r="C30" s="15"/>
      <c r="D30" s="101" t="s">
        <v>649</v>
      </c>
      <c r="E30" s="37">
        <f>SUM(E28:E29)</f>
        <v>0</v>
      </c>
    </row>
    <row r="31" spans="1:5" s="14" customFormat="1" x14ac:dyDescent="0.2">
      <c r="A31" s="33"/>
      <c r="B31" s="25"/>
      <c r="C31" s="20"/>
      <c r="D31" s="125"/>
    </row>
    <row r="32" spans="1:5" s="19" customFormat="1" ht="21" x14ac:dyDescent="0.2">
      <c r="A32" s="42" t="s">
        <v>655</v>
      </c>
      <c r="B32" s="46" t="s">
        <v>6</v>
      </c>
      <c r="C32" s="44" t="s">
        <v>646</v>
      </c>
      <c r="D32" s="127" t="s">
        <v>653</v>
      </c>
      <c r="E32" s="45" t="s">
        <v>654</v>
      </c>
    </row>
    <row r="33" spans="1:5" s="14" customFormat="1" x14ac:dyDescent="0.2">
      <c r="A33" s="49" t="str">
        <f>OTROS!A3</f>
        <v>DISEÑO DE UNA MEZCLA DE HORMIGON</v>
      </c>
      <c r="B33" s="72" t="str">
        <f>OTROS!B3</f>
        <v>UN</v>
      </c>
      <c r="C33" s="22">
        <f>OTROS!C3</f>
        <v>0</v>
      </c>
      <c r="D33" s="100">
        <v>0.1</v>
      </c>
      <c r="E33" s="32">
        <f>ROUND(C33*D33,0)</f>
        <v>0</v>
      </c>
    </row>
    <row r="34" spans="1:5" s="14" customFormat="1" x14ac:dyDescent="0.2">
      <c r="A34" s="49" t="str">
        <f>OTROS!A4</f>
        <v>ENSAYO DE CILINDRO DE 24 HORAS DE EDAD</v>
      </c>
      <c r="B34" s="72" t="str">
        <f>OTROS!B4</f>
        <v>UN</v>
      </c>
      <c r="C34" s="22">
        <f>OTROS!C4</f>
        <v>0</v>
      </c>
      <c r="D34" s="100">
        <v>0.1</v>
      </c>
      <c r="E34" s="32">
        <f>ROUND(C34*D34,0)</f>
        <v>0</v>
      </c>
    </row>
    <row r="35" spans="1:5" s="14" customFormat="1" x14ac:dyDescent="0.2">
      <c r="A35" s="17"/>
      <c r="B35" s="24"/>
      <c r="C35" s="15"/>
      <c r="D35" s="101" t="s">
        <v>649</v>
      </c>
      <c r="E35" s="37">
        <f>SUM(E33:E34)</f>
        <v>0</v>
      </c>
    </row>
    <row r="36" spans="1:5" s="14" customFormat="1" x14ac:dyDescent="0.2">
      <c r="A36" s="17"/>
      <c r="B36" s="24"/>
      <c r="C36" s="15"/>
      <c r="D36" s="101"/>
    </row>
    <row r="37" spans="1:5" s="19" customFormat="1" x14ac:dyDescent="0.2">
      <c r="A37" s="19" t="s">
        <v>656</v>
      </c>
      <c r="B37" s="167" t="s">
        <v>657</v>
      </c>
      <c r="C37" s="167"/>
      <c r="D37" s="167" t="s">
        <v>658</v>
      </c>
      <c r="E37" s="167"/>
    </row>
    <row r="38" spans="1:5" s="14" customFormat="1" x14ac:dyDescent="0.2">
      <c r="A38" s="47"/>
      <c r="B38" s="168"/>
      <c r="C38" s="168"/>
      <c r="D38" s="169"/>
      <c r="E38" s="169"/>
    </row>
    <row r="39" spans="1:5" s="14" customFormat="1" x14ac:dyDescent="0.2">
      <c r="A39" s="47"/>
      <c r="B39" s="168"/>
      <c r="C39" s="168"/>
      <c r="D39" s="169"/>
      <c r="E39" s="169"/>
    </row>
    <row r="40" spans="1:5" s="14" customFormat="1" x14ac:dyDescent="0.2">
      <c r="B40" s="27"/>
      <c r="D40" s="129"/>
    </row>
    <row r="41" spans="1:5" s="14" customFormat="1" x14ac:dyDescent="0.2">
      <c r="B41" s="34"/>
      <c r="C41" s="26"/>
      <c r="D41" s="129"/>
    </row>
    <row r="42" spans="1:5" ht="21" x14ac:dyDescent="0.2">
      <c r="A42" s="174" t="s">
        <v>641</v>
      </c>
      <c r="B42" s="174"/>
      <c r="C42" s="42" t="s">
        <v>642</v>
      </c>
      <c r="D42" s="127" t="s">
        <v>6</v>
      </c>
      <c r="E42" s="42" t="s">
        <v>643</v>
      </c>
    </row>
    <row r="43" spans="1:5" x14ac:dyDescent="0.2">
      <c r="A43" s="172" t="str">
        <f>RESUMEN!B37</f>
        <v>Suministro figurada y amarre de acero 60000 PSI.</v>
      </c>
      <c r="B43" s="173"/>
      <c r="C43" s="71">
        <f>RESUMEN!A37</f>
        <v>3.0199999999999996</v>
      </c>
      <c r="D43" s="98" t="str">
        <f>RESUMEN!C37</f>
        <v>kg</v>
      </c>
      <c r="E43" s="40">
        <f>E52+E58+E63+E68</f>
        <v>0</v>
      </c>
    </row>
    <row r="44" spans="1:5" x14ac:dyDescent="0.2">
      <c r="A44" s="17"/>
      <c r="B44" s="30"/>
      <c r="C44" s="17"/>
      <c r="D44" s="128"/>
      <c r="E44" s="18"/>
    </row>
    <row r="45" spans="1:5" x14ac:dyDescent="0.2">
      <c r="A45" s="17"/>
      <c r="B45" s="24" t="s">
        <v>644</v>
      </c>
      <c r="C45" s="29"/>
      <c r="D45" s="126"/>
      <c r="E45" s="18"/>
    </row>
    <row r="46" spans="1:5" x14ac:dyDescent="0.2">
      <c r="A46" s="42" t="s">
        <v>645</v>
      </c>
      <c r="B46" s="41" t="s">
        <v>6</v>
      </c>
      <c r="C46" s="44" t="s">
        <v>646</v>
      </c>
      <c r="D46" s="127" t="s">
        <v>647</v>
      </c>
      <c r="E46" s="45" t="s">
        <v>648</v>
      </c>
    </row>
    <row r="47" spans="1:5" x14ac:dyDescent="0.2">
      <c r="A47" s="49" t="str">
        <f>'MAT-INSM'!A80</f>
        <v>HIERRO PR-60 Corru/Fig ½"</v>
      </c>
      <c r="B47" s="72" t="str">
        <f>'MAT-INSM'!B80</f>
        <v>KG</v>
      </c>
      <c r="C47" s="22">
        <f>'MAT-INSM'!C80</f>
        <v>0</v>
      </c>
      <c r="D47" s="100">
        <v>1.05</v>
      </c>
      <c r="E47" s="32">
        <f t="shared" ref="E47:E51" si="1">ROUND(C47*D47,0)</f>
        <v>0</v>
      </c>
    </row>
    <row r="48" spans="1:5" x14ac:dyDescent="0.2">
      <c r="A48" s="49" t="str">
        <f>'MAT-INSM'!A9</f>
        <v>ALAMBRE NEGRO Cal. 18</v>
      </c>
      <c r="B48" s="72" t="str">
        <f>'MAT-INSM'!B9</f>
        <v>KG</v>
      </c>
      <c r="C48" s="22">
        <f>'MAT-INSM'!C9</f>
        <v>0</v>
      </c>
      <c r="D48" s="100">
        <v>2.5000000000000001E-2</v>
      </c>
      <c r="E48" s="32">
        <f t="shared" si="1"/>
        <v>0</v>
      </c>
    </row>
    <row r="49" spans="1:5" x14ac:dyDescent="0.2">
      <c r="A49" s="35"/>
      <c r="B49" s="23"/>
      <c r="C49" s="22">
        <v>0</v>
      </c>
      <c r="D49" s="100"/>
      <c r="E49" s="32">
        <f t="shared" si="1"/>
        <v>0</v>
      </c>
    </row>
    <row r="50" spans="1:5" x14ac:dyDescent="0.2">
      <c r="A50" s="35"/>
      <c r="B50" s="23"/>
      <c r="C50" s="22">
        <v>0</v>
      </c>
      <c r="D50" s="100"/>
      <c r="E50" s="32">
        <f t="shared" si="1"/>
        <v>0</v>
      </c>
    </row>
    <row r="51" spans="1:5" x14ac:dyDescent="0.2">
      <c r="A51" s="36"/>
      <c r="B51" s="23"/>
      <c r="C51" s="22">
        <v>0</v>
      </c>
      <c r="D51" s="100"/>
      <c r="E51" s="32">
        <f t="shared" si="1"/>
        <v>0</v>
      </c>
    </row>
    <row r="52" spans="1:5" x14ac:dyDescent="0.2">
      <c r="A52" s="17"/>
      <c r="B52" s="24"/>
      <c r="C52" s="13"/>
      <c r="D52" s="101" t="s">
        <v>649</v>
      </c>
      <c r="E52" s="37">
        <f>SUM(E47:E51)</f>
        <v>0</v>
      </c>
    </row>
    <row r="53" spans="1:5" x14ac:dyDescent="0.2">
      <c r="A53" s="17"/>
      <c r="B53" s="24"/>
      <c r="C53" s="29"/>
      <c r="D53" s="126"/>
      <c r="E53" s="18"/>
    </row>
    <row r="54" spans="1:5" x14ac:dyDescent="0.2">
      <c r="A54" s="42" t="s">
        <v>650</v>
      </c>
      <c r="B54" s="41" t="s">
        <v>6</v>
      </c>
      <c r="C54" s="44" t="s">
        <v>646</v>
      </c>
      <c r="D54" s="127" t="s">
        <v>651</v>
      </c>
      <c r="E54" s="45" t="s">
        <v>646</v>
      </c>
    </row>
    <row r="55" spans="1:5" x14ac:dyDescent="0.2">
      <c r="A55" s="49" t="str">
        <f>'HRR-EQP'!A33</f>
        <v>PULIDORA INDUSTRIAL DE 4 ½" MAKITA 10000 RPM</v>
      </c>
      <c r="B55" s="72" t="str">
        <f>'HRR-EQP'!B33</f>
        <v>DIA</v>
      </c>
      <c r="C55" s="22">
        <f>'HRR-EQP'!C33</f>
        <v>0</v>
      </c>
      <c r="D55" s="130">
        <f t="shared" ref="D55" si="2">1/8/2</f>
        <v>6.25E-2</v>
      </c>
      <c r="E55" s="32">
        <f>ROUND(C55*D55,0)</f>
        <v>0</v>
      </c>
    </row>
    <row r="56" spans="1:5" x14ac:dyDescent="0.2">
      <c r="A56" s="49" t="str">
        <f>'HRR-EQP'!A8</f>
        <v>CIZALLA MANO 36"</v>
      </c>
      <c r="B56" s="72" t="str">
        <f>'HRR-EQP'!B8</f>
        <v>DIA</v>
      </c>
      <c r="C56" s="22">
        <f>'HRR-EQP'!C8</f>
        <v>0</v>
      </c>
      <c r="D56" s="130">
        <f>1/8/12</f>
        <v>1.0416666666666666E-2</v>
      </c>
      <c r="E56" s="32">
        <f>ROUND(C56*D56,0)</f>
        <v>0</v>
      </c>
    </row>
    <row r="57" spans="1:5" x14ac:dyDescent="0.2">
      <c r="A57" s="35"/>
      <c r="B57" s="23"/>
      <c r="C57" s="22">
        <v>0</v>
      </c>
      <c r="D57" s="100"/>
      <c r="E57" s="32">
        <f>ROUND(C57*D57,0)</f>
        <v>0</v>
      </c>
    </row>
    <row r="58" spans="1:5" x14ac:dyDescent="0.2">
      <c r="A58" s="17"/>
      <c r="B58" s="24"/>
      <c r="C58" s="13"/>
      <c r="D58" s="101" t="s">
        <v>649</v>
      </c>
      <c r="E58" s="37">
        <f>SUM(E55:E57)</f>
        <v>0</v>
      </c>
    </row>
    <row r="59" spans="1:5" x14ac:dyDescent="0.2">
      <c r="A59" s="17"/>
      <c r="B59" s="24"/>
      <c r="C59" s="13"/>
      <c r="D59" s="126"/>
      <c r="E59" s="16"/>
    </row>
    <row r="60" spans="1:5" ht="21" x14ac:dyDescent="0.2">
      <c r="A60" s="42" t="s">
        <v>652</v>
      </c>
      <c r="B60" s="46" t="s">
        <v>6</v>
      </c>
      <c r="C60" s="44" t="s">
        <v>646</v>
      </c>
      <c r="D60" s="127" t="s">
        <v>653</v>
      </c>
      <c r="E60" s="45" t="s">
        <v>654</v>
      </c>
    </row>
    <row r="61" spans="1:5" x14ac:dyDescent="0.2">
      <c r="A61" s="35" t="str">
        <f>'MAN-OBR'!A83</f>
        <v>MdeO REFUERZO HIERRO</v>
      </c>
      <c r="B61" s="23" t="str">
        <f>'MAN-OBR'!B83</f>
        <v>TN</v>
      </c>
      <c r="C61" s="22">
        <f>'MAN-OBR'!C83</f>
        <v>0</v>
      </c>
      <c r="D61" s="100">
        <v>0.01</v>
      </c>
      <c r="E61" s="32">
        <f>ROUND(C61*D61,0)</f>
        <v>0</v>
      </c>
    </row>
    <row r="62" spans="1:5" x14ac:dyDescent="0.2">
      <c r="A62" s="35"/>
      <c r="B62" s="23"/>
      <c r="C62" s="22">
        <v>0</v>
      </c>
      <c r="D62" s="100"/>
      <c r="E62" s="32">
        <f>ROUND(C62*D62,0)</f>
        <v>0</v>
      </c>
    </row>
    <row r="63" spans="1:5" x14ac:dyDescent="0.2">
      <c r="A63" s="17"/>
      <c r="B63" s="24"/>
      <c r="C63" s="15"/>
      <c r="D63" s="101" t="s">
        <v>649</v>
      </c>
      <c r="E63" s="37">
        <f>SUM(E61:E62)</f>
        <v>0</v>
      </c>
    </row>
    <row r="64" spans="1:5" x14ac:dyDescent="0.2">
      <c r="A64" s="33"/>
      <c r="B64" s="25"/>
      <c r="C64" s="20"/>
    </row>
    <row r="65" spans="1:5" ht="21" x14ac:dyDescent="0.2">
      <c r="A65" s="42" t="s">
        <v>655</v>
      </c>
      <c r="B65" s="46" t="s">
        <v>6</v>
      </c>
      <c r="C65" s="44" t="s">
        <v>646</v>
      </c>
      <c r="D65" s="127" t="s">
        <v>653</v>
      </c>
      <c r="E65" s="45" t="s">
        <v>654</v>
      </c>
    </row>
    <row r="66" spans="1:5" x14ac:dyDescent="0.2">
      <c r="A66" s="49" t="str">
        <f>OTROS!A7</f>
        <v>RETIRO DE ESCOMBROS</v>
      </c>
      <c r="B66" s="72" t="str">
        <f>OTROS!B7</f>
        <v>M3</v>
      </c>
      <c r="C66" s="22">
        <f>OTROS!C7</f>
        <v>0</v>
      </c>
      <c r="D66" s="100">
        <v>0.05</v>
      </c>
      <c r="E66" s="32">
        <f>ROUND(C66*D66,0)</f>
        <v>0</v>
      </c>
    </row>
    <row r="67" spans="1:5" x14ac:dyDescent="0.2">
      <c r="A67" s="35"/>
      <c r="B67" s="23"/>
      <c r="C67" s="22">
        <v>0</v>
      </c>
      <c r="D67" s="100"/>
      <c r="E67" s="32">
        <f>ROUND(C67*D67,0)</f>
        <v>0</v>
      </c>
    </row>
    <row r="68" spans="1:5" x14ac:dyDescent="0.2">
      <c r="A68" s="17"/>
      <c r="B68" s="24"/>
      <c r="C68" s="15"/>
      <c r="D68" s="101" t="s">
        <v>649</v>
      </c>
      <c r="E68" s="37">
        <f>SUM(E66:E67)</f>
        <v>0</v>
      </c>
    </row>
    <row r="69" spans="1:5" x14ac:dyDescent="0.2">
      <c r="A69" s="17"/>
      <c r="B69" s="24"/>
      <c r="C69" s="15"/>
      <c r="D69" s="101"/>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42" t="s">
        <v>642</v>
      </c>
      <c r="D75" s="127" t="s">
        <v>6</v>
      </c>
      <c r="E75" s="42" t="s">
        <v>643</v>
      </c>
    </row>
    <row r="76" spans="1:5" x14ac:dyDescent="0.2">
      <c r="A76" s="172" t="str">
        <f>RESUMEN!B38</f>
        <v>Muro en bloque #5 e=12 cm. con mortero de pega 1:3.</v>
      </c>
      <c r="B76" s="173"/>
      <c r="C76" s="71">
        <f>RESUMEN!A38</f>
        <v>3.0299999999999994</v>
      </c>
      <c r="D76" s="98" t="str">
        <f>RESUMEN!C38</f>
        <v>m2</v>
      </c>
      <c r="E76" s="40">
        <f>E85+E91+E96+E101</f>
        <v>0</v>
      </c>
    </row>
    <row r="77" spans="1:5" x14ac:dyDescent="0.2">
      <c r="A77" s="17"/>
      <c r="B77" s="30"/>
      <c r="C77" s="17"/>
      <c r="D77" s="128"/>
      <c r="E77" s="18"/>
    </row>
    <row r="78" spans="1:5" x14ac:dyDescent="0.2">
      <c r="A78" s="17"/>
      <c r="B78" s="24" t="s">
        <v>644</v>
      </c>
      <c r="C78" s="29"/>
      <c r="D78" s="126"/>
      <c r="E78" s="18"/>
    </row>
    <row r="79" spans="1:5" x14ac:dyDescent="0.2">
      <c r="A79" s="42" t="s">
        <v>645</v>
      </c>
      <c r="B79" s="41" t="s">
        <v>6</v>
      </c>
      <c r="C79" s="44" t="s">
        <v>646</v>
      </c>
      <c r="D79" s="127" t="s">
        <v>647</v>
      </c>
      <c r="E79" s="45" t="s">
        <v>648</v>
      </c>
    </row>
    <row r="80" spans="1:5" x14ac:dyDescent="0.2">
      <c r="A80" s="49" t="str">
        <f>'MAT-INSM'!A25</f>
        <v>BLOQUE #5 STA/FE 33x23x11.5 Obra</v>
      </c>
      <c r="B80" s="72" t="str">
        <f>'MAT-INSM'!B25</f>
        <v>UN</v>
      </c>
      <c r="C80" s="22">
        <f>'MAT-INSM'!C25</f>
        <v>0</v>
      </c>
      <c r="D80" s="100">
        <f>1/0.33/0.23</f>
        <v>13.175230566534914</v>
      </c>
      <c r="E80" s="32">
        <f t="shared" ref="E80:E84" si="3">ROUND(C80*D80,0)</f>
        <v>0</v>
      </c>
    </row>
    <row r="81" spans="1:5" x14ac:dyDescent="0.2">
      <c r="A81" s="49" t="str">
        <f>'MAT-INSM'!A101</f>
        <v>MORTERO 1 : 4 ARENA PEÑA</v>
      </c>
      <c r="B81" s="72" t="str">
        <f>'MAT-INSM'!B101</f>
        <v>M3</v>
      </c>
      <c r="C81" s="22">
        <f>'MAT-INSM'!C101</f>
        <v>0</v>
      </c>
      <c r="D81" s="100">
        <v>2.5000000000000001E-2</v>
      </c>
      <c r="E81" s="32">
        <f t="shared" si="3"/>
        <v>0</v>
      </c>
    </row>
    <row r="82" spans="1:5" x14ac:dyDescent="0.2">
      <c r="A82" s="35"/>
      <c r="B82" s="23"/>
      <c r="C82" s="22">
        <v>0</v>
      </c>
      <c r="D82" s="100"/>
      <c r="E82" s="32">
        <f t="shared" si="3"/>
        <v>0</v>
      </c>
    </row>
    <row r="83" spans="1:5" x14ac:dyDescent="0.2">
      <c r="A83" s="35"/>
      <c r="B83" s="23"/>
      <c r="C83" s="22">
        <v>0</v>
      </c>
      <c r="D83" s="100"/>
      <c r="E83" s="32">
        <f t="shared" si="3"/>
        <v>0</v>
      </c>
    </row>
    <row r="84" spans="1:5" x14ac:dyDescent="0.2">
      <c r="A84" s="36"/>
      <c r="B84" s="23"/>
      <c r="C84" s="22">
        <v>0</v>
      </c>
      <c r="D84" s="100"/>
      <c r="E84" s="32">
        <f t="shared" si="3"/>
        <v>0</v>
      </c>
    </row>
    <row r="85" spans="1:5" x14ac:dyDescent="0.2">
      <c r="A85" s="17"/>
      <c r="B85" s="24"/>
      <c r="C85" s="13"/>
      <c r="D85" s="101" t="s">
        <v>649</v>
      </c>
      <c r="E85" s="37">
        <f>SUM(E80:E84)</f>
        <v>0</v>
      </c>
    </row>
    <row r="86" spans="1:5" x14ac:dyDescent="0.2">
      <c r="A86" s="17"/>
      <c r="B86" s="24"/>
      <c r="C86" s="29"/>
      <c r="D86" s="126"/>
      <c r="E86" s="18"/>
    </row>
    <row r="87" spans="1:5" x14ac:dyDescent="0.2">
      <c r="A87" s="42" t="s">
        <v>650</v>
      </c>
      <c r="B87" s="41" t="s">
        <v>6</v>
      </c>
      <c r="C87" s="44" t="s">
        <v>646</v>
      </c>
      <c r="D87" s="127" t="s">
        <v>651</v>
      </c>
      <c r="E87" s="45" t="s">
        <v>646</v>
      </c>
    </row>
    <row r="88" spans="1:5" x14ac:dyDescent="0.2">
      <c r="A88" s="49" t="str">
        <f>'HRR-EQP'!A3</f>
        <v>ANDAMIO TUBULAR (SECC.)</v>
      </c>
      <c r="B88" s="72" t="str">
        <f>'HRR-EQP'!B3</f>
        <v>DIA</v>
      </c>
      <c r="C88" s="22">
        <f>'HRR-EQP'!C3</f>
        <v>0</v>
      </c>
      <c r="D88" s="100">
        <f>1/8</f>
        <v>0.125</v>
      </c>
      <c r="E88" s="32">
        <f>ROUND(C88*D88,0)</f>
        <v>0</v>
      </c>
    </row>
    <row r="89" spans="1:5" x14ac:dyDescent="0.2">
      <c r="A89" s="49" t="str">
        <f>'HRR-EQP'!A29</f>
        <v>PALUSTRE MANGO PLASTICO DE 5"</v>
      </c>
      <c r="B89" s="72" t="str">
        <f>'HRR-EQP'!B29</f>
        <v>UN</v>
      </c>
      <c r="C89" s="22">
        <f>'HRR-EQP'!C29</f>
        <v>0</v>
      </c>
      <c r="D89" s="100">
        <f t="shared" ref="D89:D90" si="4">1/30/8</f>
        <v>4.1666666666666666E-3</v>
      </c>
      <c r="E89" s="32">
        <f>ROUND(C89*D89,0)</f>
        <v>0</v>
      </c>
    </row>
    <row r="90" spans="1:5" x14ac:dyDescent="0.2">
      <c r="A90" s="49" t="str">
        <f>'HRR-EQP'!A31</f>
        <v>PLANCHONES 300 MTS.</v>
      </c>
      <c r="B90" s="72" t="str">
        <f>'HRR-EQP'!B31</f>
        <v>DIA</v>
      </c>
      <c r="C90" s="22">
        <f>'HRR-EQP'!C31</f>
        <v>0</v>
      </c>
      <c r="D90" s="100">
        <f t="shared" si="4"/>
        <v>4.1666666666666666E-3</v>
      </c>
      <c r="E90" s="32">
        <f>ROUND(C90*D90,0)</f>
        <v>0</v>
      </c>
    </row>
    <row r="91" spans="1:5" x14ac:dyDescent="0.2">
      <c r="A91" s="17"/>
      <c r="B91" s="24"/>
      <c r="C91" s="13"/>
      <c r="D91" s="101" t="s">
        <v>649</v>
      </c>
      <c r="E91" s="37">
        <f>SUM(E88:E90)</f>
        <v>0</v>
      </c>
    </row>
    <row r="92" spans="1:5" x14ac:dyDescent="0.2">
      <c r="A92" s="17"/>
      <c r="B92" s="24"/>
      <c r="C92" s="13"/>
      <c r="D92" s="126"/>
      <c r="E92" s="16"/>
    </row>
    <row r="93" spans="1:5" ht="21" x14ac:dyDescent="0.2">
      <c r="A93" s="42" t="s">
        <v>652</v>
      </c>
      <c r="B93" s="46" t="s">
        <v>6</v>
      </c>
      <c r="C93" s="44" t="s">
        <v>646</v>
      </c>
      <c r="D93" s="127" t="s">
        <v>653</v>
      </c>
      <c r="E93" s="45" t="s">
        <v>654</v>
      </c>
    </row>
    <row r="94" spans="1:5" x14ac:dyDescent="0.2">
      <c r="A94" s="35" t="str">
        <f>'MAN-OBR'!A73</f>
        <v>MdeO MURO LADRIBLOC</v>
      </c>
      <c r="B94" s="23" t="str">
        <f>'MAN-OBR'!B73</f>
        <v>M2</v>
      </c>
      <c r="C94" s="22">
        <f>'MAN-OBR'!C73</f>
        <v>0</v>
      </c>
      <c r="D94" s="100">
        <v>1</v>
      </c>
      <c r="E94" s="32">
        <f>ROUND(C94*D94,0)</f>
        <v>0</v>
      </c>
    </row>
    <row r="95" spans="1:5" x14ac:dyDescent="0.2">
      <c r="A95" s="35"/>
      <c r="B95" s="23"/>
      <c r="C95" s="22">
        <v>0</v>
      </c>
      <c r="D95" s="100"/>
      <c r="E95" s="32">
        <f>ROUND(C95*D95,0)</f>
        <v>0</v>
      </c>
    </row>
    <row r="96" spans="1:5" x14ac:dyDescent="0.2">
      <c r="A96" s="17"/>
      <c r="B96" s="24"/>
      <c r="C96" s="15"/>
      <c r="D96" s="101" t="s">
        <v>649</v>
      </c>
      <c r="E96" s="37">
        <f>SUM(E94:E95)</f>
        <v>0</v>
      </c>
    </row>
    <row r="97" spans="1:5" x14ac:dyDescent="0.2">
      <c r="A97" s="33"/>
      <c r="B97" s="25"/>
      <c r="C97" s="20"/>
    </row>
    <row r="98" spans="1:5" ht="21" x14ac:dyDescent="0.2">
      <c r="A98" s="42" t="s">
        <v>655</v>
      </c>
      <c r="B98" s="46" t="s">
        <v>6</v>
      </c>
      <c r="C98" s="44" t="s">
        <v>646</v>
      </c>
      <c r="D98" s="127" t="s">
        <v>653</v>
      </c>
      <c r="E98" s="45" t="s">
        <v>654</v>
      </c>
    </row>
    <row r="99" spans="1:5" x14ac:dyDescent="0.2">
      <c r="A99" s="49" t="str">
        <f>OTROS!A7</f>
        <v>RETIRO DE ESCOMBROS</v>
      </c>
      <c r="B99" s="72" t="str">
        <f>OTROS!B7</f>
        <v>M3</v>
      </c>
      <c r="C99" s="22">
        <f>OTROS!C7</f>
        <v>0</v>
      </c>
      <c r="D99" s="100">
        <v>0.125</v>
      </c>
      <c r="E99" s="32">
        <f>ROUND(C99*D99,0)</f>
        <v>0</v>
      </c>
    </row>
    <row r="100" spans="1:5" x14ac:dyDescent="0.2">
      <c r="A100" s="35"/>
      <c r="B100" s="23"/>
      <c r="C100" s="22">
        <v>0</v>
      </c>
      <c r="D100" s="100"/>
      <c r="E100" s="32">
        <f>ROUND(C100*D100,0)</f>
        <v>0</v>
      </c>
    </row>
    <row r="101" spans="1:5" x14ac:dyDescent="0.2">
      <c r="A101" s="17"/>
      <c r="B101" s="24"/>
      <c r="C101" s="15"/>
      <c r="D101" s="101" t="s">
        <v>649</v>
      </c>
      <c r="E101" s="37">
        <f>SUM(E99:E100)</f>
        <v>0</v>
      </c>
    </row>
    <row r="102" spans="1:5" x14ac:dyDescent="0.2">
      <c r="A102" s="17"/>
      <c r="B102" s="24"/>
      <c r="C102" s="15"/>
      <c r="D102" s="101"/>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42" t="s">
        <v>642</v>
      </c>
      <c r="D108" s="127" t="s">
        <v>6</v>
      </c>
      <c r="E108" s="42" t="s">
        <v>643</v>
      </c>
    </row>
    <row r="109" spans="1:5" x14ac:dyDescent="0.2">
      <c r="A109" s="172" t="str">
        <f>RESUMEN!B39</f>
        <v>Muro ladrillo estructural e=0.12 cm, debe incluir acero de refuerzo 60,000 PSI con anclaje mecanico al piso.</v>
      </c>
      <c r="B109" s="173"/>
      <c r="C109" s="71">
        <f>RESUMEN!A39</f>
        <v>3.0399999999999991</v>
      </c>
      <c r="D109" s="98" t="str">
        <f>RESUMEN!C39</f>
        <v>m2</v>
      </c>
      <c r="E109" s="40">
        <f>E118+E124+E129+E134</f>
        <v>0</v>
      </c>
    </row>
    <row r="110" spans="1:5" x14ac:dyDescent="0.2">
      <c r="A110" s="17"/>
      <c r="B110" s="30"/>
      <c r="C110" s="17"/>
      <c r="D110" s="128"/>
      <c r="E110" s="18"/>
    </row>
    <row r="111" spans="1:5" x14ac:dyDescent="0.2">
      <c r="A111" s="17"/>
      <c r="B111" s="24" t="s">
        <v>644</v>
      </c>
      <c r="C111" s="29"/>
      <c r="D111" s="126"/>
      <c r="E111" s="18"/>
    </row>
    <row r="112" spans="1:5" x14ac:dyDescent="0.2">
      <c r="A112" s="42" t="s">
        <v>645</v>
      </c>
      <c r="B112" s="41" t="s">
        <v>6</v>
      </c>
      <c r="C112" s="44" t="s">
        <v>646</v>
      </c>
      <c r="D112" s="127" t="s">
        <v>647</v>
      </c>
      <c r="E112" s="45" t="s">
        <v>648</v>
      </c>
    </row>
    <row r="113" spans="1:5" x14ac:dyDescent="0.2">
      <c r="A113" s="49" t="str">
        <f>'MAT-INSM'!A87</f>
        <v>LADRILLO ESTRUCT.LIVIANO NAT. MOORE 26x12.5x6 Fab.</v>
      </c>
      <c r="B113" s="72" t="str">
        <f>'MAT-INSM'!B87</f>
        <v>UN</v>
      </c>
      <c r="C113" s="22">
        <f>'MAT-INSM'!C87</f>
        <v>0</v>
      </c>
      <c r="D113" s="100">
        <v>50</v>
      </c>
      <c r="E113" s="32">
        <f t="shared" ref="E113:E117" si="5">ROUND(C113*D113,0)</f>
        <v>0</v>
      </c>
    </row>
    <row r="114" spans="1:5" x14ac:dyDescent="0.2">
      <c r="A114" s="49" t="str">
        <f>'MAT-INSM'!A101</f>
        <v>MORTERO 1 : 4 ARENA PEÑA</v>
      </c>
      <c r="B114" s="72" t="str">
        <f>'MAT-INSM'!B101</f>
        <v>M3</v>
      </c>
      <c r="C114" s="22">
        <f>'MAT-INSM'!C101</f>
        <v>0</v>
      </c>
      <c r="D114" s="100">
        <v>2.5000000000000001E-2</v>
      </c>
      <c r="E114" s="32">
        <f t="shared" si="5"/>
        <v>0</v>
      </c>
    </row>
    <row r="115" spans="1:5" x14ac:dyDescent="0.2">
      <c r="A115" s="49" t="str">
        <f>'MAT-INSM'!A80</f>
        <v>HIERRO PR-60 Corru/Fig ½"</v>
      </c>
      <c r="B115" s="72" t="str">
        <f>'MAT-INSM'!B80</f>
        <v>KG</v>
      </c>
      <c r="C115" s="22">
        <f>'MAT-INSM'!C80</f>
        <v>0</v>
      </c>
      <c r="D115" s="100">
        <v>8</v>
      </c>
      <c r="E115" s="32">
        <f t="shared" si="5"/>
        <v>0</v>
      </c>
    </row>
    <row r="116" spans="1:5" x14ac:dyDescent="0.2">
      <c r="A116" s="49" t="str">
        <f>'MAT-INSM'!A62</f>
        <v>CONCRETO 3000 PSI (210N) OUTINOURD</v>
      </c>
      <c r="B116" s="72" t="str">
        <f>'MAT-INSM'!B62</f>
        <v>M3</v>
      </c>
      <c r="C116" s="22">
        <f>'MAT-INSM'!C62</f>
        <v>0</v>
      </c>
      <c r="D116" s="100">
        <v>1.2500000000000001E-2</v>
      </c>
      <c r="E116" s="32">
        <f t="shared" si="5"/>
        <v>0</v>
      </c>
    </row>
    <row r="117" spans="1:5" x14ac:dyDescent="0.2">
      <c r="A117" s="36"/>
      <c r="B117" s="23"/>
      <c r="C117" s="22">
        <v>0</v>
      </c>
      <c r="D117" s="100"/>
      <c r="E117" s="32">
        <f t="shared" si="5"/>
        <v>0</v>
      </c>
    </row>
    <row r="118" spans="1:5" x14ac:dyDescent="0.2">
      <c r="A118" s="17"/>
      <c r="B118" s="24"/>
      <c r="C118" s="13"/>
      <c r="D118" s="101" t="s">
        <v>649</v>
      </c>
      <c r="E118" s="37">
        <f>SUM(E113:E117)</f>
        <v>0</v>
      </c>
    </row>
    <row r="119" spans="1:5" x14ac:dyDescent="0.2">
      <c r="A119" s="17"/>
      <c r="B119" s="24"/>
      <c r="C119" s="29"/>
      <c r="D119" s="126"/>
      <c r="E119" s="18"/>
    </row>
    <row r="120" spans="1:5" x14ac:dyDescent="0.2">
      <c r="A120" s="42" t="s">
        <v>650</v>
      </c>
      <c r="B120" s="41" t="s">
        <v>6</v>
      </c>
      <c r="C120" s="44" t="s">
        <v>646</v>
      </c>
      <c r="D120" s="127" t="s">
        <v>651</v>
      </c>
      <c r="E120" s="45" t="s">
        <v>646</v>
      </c>
    </row>
    <row r="121" spans="1:5" x14ac:dyDescent="0.2">
      <c r="A121" s="49" t="str">
        <f>'HRR-EQP'!A3</f>
        <v>ANDAMIO TUBULAR (SECC.)</v>
      </c>
      <c r="B121" s="72" t="str">
        <f>'HRR-EQP'!B3</f>
        <v>DIA</v>
      </c>
      <c r="C121" s="22">
        <f>'HRR-EQP'!C3</f>
        <v>0</v>
      </c>
      <c r="D121" s="100">
        <f t="shared" ref="D121:D123" si="6">1/30/8</f>
        <v>4.1666666666666666E-3</v>
      </c>
      <c r="E121" s="32">
        <f>ROUND(C121*D121,0)</f>
        <v>0</v>
      </c>
    </row>
    <row r="122" spans="1:5" x14ac:dyDescent="0.2">
      <c r="A122" s="49" t="str">
        <f>'HRR-EQP'!A29</f>
        <v>PALUSTRE MANGO PLASTICO DE 5"</v>
      </c>
      <c r="B122" s="72" t="str">
        <f>'HRR-EQP'!B29</f>
        <v>UN</v>
      </c>
      <c r="C122" s="22">
        <f>'HRR-EQP'!C29</f>
        <v>0</v>
      </c>
      <c r="D122" s="100">
        <f t="shared" si="6"/>
        <v>4.1666666666666666E-3</v>
      </c>
      <c r="E122" s="32">
        <f>ROUND(C122*D122,0)</f>
        <v>0</v>
      </c>
    </row>
    <row r="123" spans="1:5" x14ac:dyDescent="0.2">
      <c r="A123" s="49" t="str">
        <f>'HRR-EQP'!A31</f>
        <v>PLANCHONES 300 MTS.</v>
      </c>
      <c r="B123" s="72" t="str">
        <f>'HRR-EQP'!B31</f>
        <v>DIA</v>
      </c>
      <c r="C123" s="22">
        <f>'HRR-EQP'!C31</f>
        <v>0</v>
      </c>
      <c r="D123" s="100">
        <f t="shared" si="6"/>
        <v>4.1666666666666666E-3</v>
      </c>
      <c r="E123" s="32">
        <f>ROUND(C123*D123,0)</f>
        <v>0</v>
      </c>
    </row>
    <row r="124" spans="1:5" x14ac:dyDescent="0.2">
      <c r="A124" s="17"/>
      <c r="B124" s="24"/>
      <c r="C124" s="13"/>
      <c r="D124" s="101" t="s">
        <v>649</v>
      </c>
      <c r="E124" s="37">
        <f>SUM(E121:E123)</f>
        <v>0</v>
      </c>
    </row>
    <row r="125" spans="1:5" x14ac:dyDescent="0.2">
      <c r="A125" s="17"/>
      <c r="B125" s="24"/>
      <c r="C125" s="13"/>
      <c r="D125" s="126"/>
      <c r="E125" s="16"/>
    </row>
    <row r="126" spans="1:5" ht="21" x14ac:dyDescent="0.2">
      <c r="A126" s="42" t="s">
        <v>652</v>
      </c>
      <c r="B126" s="46" t="s">
        <v>6</v>
      </c>
      <c r="C126" s="44" t="s">
        <v>646</v>
      </c>
      <c r="D126" s="127" t="s">
        <v>653</v>
      </c>
      <c r="E126" s="45" t="s">
        <v>654</v>
      </c>
    </row>
    <row r="127" spans="1:5" x14ac:dyDescent="0.2">
      <c r="A127" s="35" t="str">
        <f>'MAN-OBR'!A75</f>
        <v>MdeO MURO TBCON PORTANTE</v>
      </c>
      <c r="B127" s="23" t="str">
        <f>'MAN-OBR'!B75</f>
        <v>M2</v>
      </c>
      <c r="C127" s="22">
        <f>'MAN-OBR'!C75</f>
        <v>0</v>
      </c>
      <c r="D127" s="100">
        <v>1</v>
      </c>
      <c r="E127" s="32">
        <f>ROUND(C127*D127,0)</f>
        <v>0</v>
      </c>
    </row>
    <row r="128" spans="1:5" x14ac:dyDescent="0.2">
      <c r="A128" s="35" t="str">
        <f>'MAN-OBR'!A84</f>
        <v>MdeO REFUERZO MALLA MUROS</v>
      </c>
      <c r="B128" s="23" t="str">
        <f>'MAN-OBR'!B84</f>
        <v>M2</v>
      </c>
      <c r="C128" s="22">
        <f>'MAN-OBR'!C84</f>
        <v>0</v>
      </c>
      <c r="D128" s="100">
        <v>1</v>
      </c>
      <c r="E128" s="32">
        <f>ROUND(C128*D128,0)</f>
        <v>0</v>
      </c>
    </row>
    <row r="129" spans="1:5" x14ac:dyDescent="0.2">
      <c r="A129" s="17"/>
      <c r="B129" s="24"/>
      <c r="C129" s="15"/>
      <c r="D129" s="101" t="s">
        <v>649</v>
      </c>
      <c r="E129" s="37">
        <f>SUM(E127:E128)</f>
        <v>0</v>
      </c>
    </row>
    <row r="130" spans="1:5" x14ac:dyDescent="0.2">
      <c r="A130" s="33"/>
      <c r="B130" s="25"/>
      <c r="C130" s="20"/>
    </row>
    <row r="131" spans="1:5" ht="21" x14ac:dyDescent="0.2">
      <c r="A131" s="42" t="s">
        <v>655</v>
      </c>
      <c r="B131" s="46" t="s">
        <v>6</v>
      </c>
      <c r="C131" s="44" t="s">
        <v>646</v>
      </c>
      <c r="D131" s="127" t="s">
        <v>653</v>
      </c>
      <c r="E131" s="45" t="s">
        <v>654</v>
      </c>
    </row>
    <row r="132" spans="1:5" x14ac:dyDescent="0.2">
      <c r="A132" s="49" t="str">
        <f>OTROS!A7</f>
        <v>RETIRO DE ESCOMBROS</v>
      </c>
      <c r="B132" s="72" t="str">
        <f>OTROS!B7</f>
        <v>M3</v>
      </c>
      <c r="C132" s="22">
        <f>OTROS!C7</f>
        <v>0</v>
      </c>
      <c r="D132" s="100">
        <v>0.125</v>
      </c>
      <c r="E132" s="32">
        <f>ROUND(C132*D132,0)</f>
        <v>0</v>
      </c>
    </row>
    <row r="133" spans="1:5" x14ac:dyDescent="0.2">
      <c r="A133" s="35"/>
      <c r="B133" s="23"/>
      <c r="C133" s="22">
        <v>0</v>
      </c>
      <c r="D133" s="100"/>
      <c r="E133" s="32">
        <f>ROUND(C133*D133,0)</f>
        <v>0</v>
      </c>
    </row>
    <row r="134" spans="1:5" x14ac:dyDescent="0.2">
      <c r="A134" s="17"/>
      <c r="B134" s="24"/>
      <c r="C134" s="15"/>
      <c r="D134" s="101" t="s">
        <v>649</v>
      </c>
      <c r="E134" s="37">
        <f>SUM(E132:E133)</f>
        <v>0</v>
      </c>
    </row>
    <row r="135" spans="1:5" x14ac:dyDescent="0.2">
      <c r="A135" s="17"/>
      <c r="B135" s="24"/>
      <c r="C135" s="15"/>
      <c r="D135" s="101"/>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42" t="s">
        <v>642</v>
      </c>
      <c r="D141" s="127" t="s">
        <v>6</v>
      </c>
      <c r="E141" s="42" t="s">
        <v>643</v>
      </c>
    </row>
    <row r="142" spans="1:5" x14ac:dyDescent="0.2">
      <c r="A142" s="172" t="str">
        <f>RESUMEN!B40</f>
        <v>Pañete 1:4 liso debe incluir filos y dilataciones.</v>
      </c>
      <c r="B142" s="173"/>
      <c r="C142" s="71">
        <f>RESUMEN!A40</f>
        <v>3.0499999999999989</v>
      </c>
      <c r="D142" s="98" t="str">
        <f>RESUMEN!C40</f>
        <v>m2</v>
      </c>
      <c r="E142" s="40">
        <f>E151+E157+E162+E167</f>
        <v>0</v>
      </c>
    </row>
    <row r="143" spans="1:5" x14ac:dyDescent="0.2">
      <c r="A143" s="17"/>
      <c r="B143" s="30"/>
      <c r="C143" s="17"/>
      <c r="D143" s="128"/>
      <c r="E143" s="18"/>
    </row>
    <row r="144" spans="1:5" x14ac:dyDescent="0.2">
      <c r="A144" s="17"/>
      <c r="B144" s="24" t="s">
        <v>644</v>
      </c>
      <c r="C144" s="29"/>
      <c r="D144" s="126"/>
      <c r="E144" s="18"/>
    </row>
    <row r="145" spans="1:5" x14ac:dyDescent="0.2">
      <c r="A145" s="42" t="s">
        <v>645</v>
      </c>
      <c r="B145" s="41" t="s">
        <v>6</v>
      </c>
      <c r="C145" s="44" t="s">
        <v>646</v>
      </c>
      <c r="D145" s="127" t="s">
        <v>647</v>
      </c>
      <c r="E145" s="45" t="s">
        <v>648</v>
      </c>
    </row>
    <row r="146" spans="1:5" x14ac:dyDescent="0.2">
      <c r="A146" s="49" t="str">
        <f>'MAT-INSM'!A11</f>
        <v>ARENA DE PEÑA</v>
      </c>
      <c r="B146" s="72" t="str">
        <f>'MAT-INSM'!B11</f>
        <v>M3</v>
      </c>
      <c r="C146" s="22">
        <f>'MAT-INSM'!C11</f>
        <v>0</v>
      </c>
      <c r="D146" s="100">
        <v>0.1</v>
      </c>
      <c r="E146" s="32">
        <f t="shared" ref="E146:E150" si="7">ROUND(C146*D146,0)</f>
        <v>0</v>
      </c>
    </row>
    <row r="147" spans="1:5" x14ac:dyDescent="0.2">
      <c r="A147" s="49" t="str">
        <f>'MAT-INSM'!A42</f>
        <v>CEMENTO GRIS (constructor)</v>
      </c>
      <c r="B147" s="72" t="str">
        <f>'MAT-INSM'!B42</f>
        <v>KG</v>
      </c>
      <c r="C147" s="22">
        <f>'MAT-INSM'!C42</f>
        <v>0</v>
      </c>
      <c r="D147" s="100">
        <v>5</v>
      </c>
      <c r="E147" s="32">
        <f t="shared" si="7"/>
        <v>0</v>
      </c>
    </row>
    <row r="148" spans="1:5" x14ac:dyDescent="0.2">
      <c r="A148" s="49" t="str">
        <f>'MAT-INSM'!A6</f>
        <v>AGUA</v>
      </c>
      <c r="B148" s="72" t="str">
        <f>'MAT-INSM'!B6</f>
        <v>LT</v>
      </c>
      <c r="C148" s="22">
        <f>'MAT-INSM'!C6</f>
        <v>0</v>
      </c>
      <c r="D148" s="100">
        <v>3</v>
      </c>
      <c r="E148" s="32">
        <f t="shared" si="7"/>
        <v>0</v>
      </c>
    </row>
    <row r="149" spans="1:5" x14ac:dyDescent="0.2">
      <c r="A149" s="35"/>
      <c r="B149" s="23"/>
      <c r="C149" s="22">
        <v>0</v>
      </c>
      <c r="D149" s="100"/>
      <c r="E149" s="32">
        <f t="shared" si="7"/>
        <v>0</v>
      </c>
    </row>
    <row r="150" spans="1:5" x14ac:dyDescent="0.2">
      <c r="A150" s="36"/>
      <c r="B150" s="23"/>
      <c r="C150" s="22">
        <v>0</v>
      </c>
      <c r="D150" s="100"/>
      <c r="E150" s="32">
        <f t="shared" si="7"/>
        <v>0</v>
      </c>
    </row>
    <row r="151" spans="1:5" x14ac:dyDescent="0.2">
      <c r="A151" s="17"/>
      <c r="B151" s="24"/>
      <c r="C151" s="13"/>
      <c r="D151" s="101" t="s">
        <v>649</v>
      </c>
      <c r="E151" s="37">
        <f>SUM(E146:E150)</f>
        <v>0</v>
      </c>
    </row>
    <row r="152" spans="1:5" x14ac:dyDescent="0.2">
      <c r="A152" s="17"/>
      <c r="B152" s="24"/>
      <c r="C152" s="29"/>
      <c r="D152" s="126"/>
      <c r="E152" s="18"/>
    </row>
    <row r="153" spans="1:5" x14ac:dyDescent="0.2">
      <c r="A153" s="42" t="s">
        <v>650</v>
      </c>
      <c r="B153" s="41" t="s">
        <v>6</v>
      </c>
      <c r="C153" s="44" t="s">
        <v>646</v>
      </c>
      <c r="D153" s="127" t="s">
        <v>651</v>
      </c>
      <c r="E153" s="45" t="s">
        <v>646</v>
      </c>
    </row>
    <row r="154" spans="1:5" x14ac:dyDescent="0.2">
      <c r="A154" s="49" t="str">
        <f>'HRR-EQP'!A28</f>
        <v>PALA No.2 P/CUADRADA CON CABO HERRAGRO</v>
      </c>
      <c r="B154" s="72" t="str">
        <f>'HRR-EQP'!B28</f>
        <v>UN</v>
      </c>
      <c r="C154" s="22">
        <f>'HRR-EQP'!C28</f>
        <v>0</v>
      </c>
      <c r="D154" s="100">
        <f t="shared" ref="D154:D155" si="8">1/30/8</f>
        <v>4.1666666666666666E-3</v>
      </c>
      <c r="E154" s="32">
        <f>ROUND(C154*D154,0)</f>
        <v>0</v>
      </c>
    </row>
    <row r="155" spans="1:5" x14ac:dyDescent="0.2">
      <c r="A155" s="49" t="str">
        <f>'HRR-EQP'!A30</f>
        <v>PALUSTRE MANGO PLASTICO DE 8"</v>
      </c>
      <c r="B155" s="72" t="str">
        <f>'HRR-EQP'!B30</f>
        <v>UN</v>
      </c>
      <c r="C155" s="22">
        <f>'HRR-EQP'!C30</f>
        <v>0</v>
      </c>
      <c r="D155" s="100">
        <f t="shared" si="8"/>
        <v>4.1666666666666666E-3</v>
      </c>
      <c r="E155" s="32">
        <f>ROUND(C155*D155,0)</f>
        <v>0</v>
      </c>
    </row>
    <row r="156" spans="1:5" x14ac:dyDescent="0.2">
      <c r="A156" s="35"/>
      <c r="B156" s="23"/>
      <c r="C156" s="22">
        <v>0</v>
      </c>
      <c r="D156" s="100"/>
      <c r="E156" s="32">
        <f>ROUND(C156*D156,0)</f>
        <v>0</v>
      </c>
    </row>
    <row r="157" spans="1:5" x14ac:dyDescent="0.2">
      <c r="A157" s="17"/>
      <c r="B157" s="24"/>
      <c r="C157" s="13"/>
      <c r="D157" s="101" t="s">
        <v>649</v>
      </c>
      <c r="E157" s="37">
        <f>SUM(E154:E156)</f>
        <v>0</v>
      </c>
    </row>
    <row r="158" spans="1:5" x14ac:dyDescent="0.2">
      <c r="A158" s="17"/>
      <c r="B158" s="24"/>
      <c r="C158" s="13"/>
      <c r="D158" s="126"/>
      <c r="E158" s="16"/>
    </row>
    <row r="159" spans="1:5" ht="21" x14ac:dyDescent="0.2">
      <c r="A159" s="42" t="s">
        <v>652</v>
      </c>
      <c r="B159" s="46" t="s">
        <v>6</v>
      </c>
      <c r="C159" s="44" t="s">
        <v>646</v>
      </c>
      <c r="D159" s="127" t="s">
        <v>653</v>
      </c>
      <c r="E159" s="45" t="s">
        <v>654</v>
      </c>
    </row>
    <row r="160" spans="1:5" x14ac:dyDescent="0.2">
      <c r="A160" s="35" t="str">
        <f>'MAN-OBR'!A77</f>
        <v>MdeO PAÑETE LISO MUROS</v>
      </c>
      <c r="B160" s="23" t="str">
        <f>'MAN-OBR'!B77</f>
        <v>M2</v>
      </c>
      <c r="C160" s="22">
        <f>'MAN-OBR'!C77</f>
        <v>0</v>
      </c>
      <c r="D160" s="100">
        <v>1</v>
      </c>
      <c r="E160" s="32">
        <f>ROUND(C160*D160,0)</f>
        <v>0</v>
      </c>
    </row>
    <row r="161" spans="1:5" x14ac:dyDescent="0.2">
      <c r="A161" s="35"/>
      <c r="B161" s="23"/>
      <c r="C161" s="22">
        <v>0</v>
      </c>
      <c r="D161" s="100"/>
      <c r="E161" s="32">
        <f>ROUND(C161*D161,0)</f>
        <v>0</v>
      </c>
    </row>
    <row r="162" spans="1:5" x14ac:dyDescent="0.2">
      <c r="A162" s="17"/>
      <c r="B162" s="24"/>
      <c r="C162" s="15"/>
      <c r="D162" s="101" t="s">
        <v>649</v>
      </c>
      <c r="E162" s="37">
        <f>SUM(E160:E161)</f>
        <v>0</v>
      </c>
    </row>
    <row r="163" spans="1:5" x14ac:dyDescent="0.2">
      <c r="A163" s="33"/>
      <c r="B163" s="25"/>
      <c r="C163" s="20"/>
    </row>
    <row r="164" spans="1:5" ht="21" x14ac:dyDescent="0.2">
      <c r="A164" s="42" t="s">
        <v>655</v>
      </c>
      <c r="B164" s="46" t="s">
        <v>6</v>
      </c>
      <c r="C164" s="44" t="s">
        <v>646</v>
      </c>
      <c r="D164" s="127" t="s">
        <v>653</v>
      </c>
      <c r="E164" s="45" t="s">
        <v>654</v>
      </c>
    </row>
    <row r="165" spans="1:5" x14ac:dyDescent="0.2">
      <c r="A165" s="49" t="str">
        <f>OTROS!A7</f>
        <v>RETIRO DE ESCOMBROS</v>
      </c>
      <c r="B165" s="72" t="str">
        <f>OTROS!B7</f>
        <v>M3</v>
      </c>
      <c r="C165" s="22">
        <f>OTROS!C7</f>
        <v>0</v>
      </c>
      <c r="D165" s="100">
        <v>0.125</v>
      </c>
      <c r="E165" s="32">
        <f>ROUND(C165*D165,0)</f>
        <v>0</v>
      </c>
    </row>
    <row r="166" spans="1:5" x14ac:dyDescent="0.2">
      <c r="A166" s="35"/>
      <c r="B166" s="23"/>
      <c r="C166" s="22">
        <v>0</v>
      </c>
      <c r="D166" s="100"/>
      <c r="E166" s="32">
        <f>ROUND(C166*D166,0)</f>
        <v>0</v>
      </c>
    </row>
    <row r="167" spans="1:5" x14ac:dyDescent="0.2">
      <c r="A167" s="17"/>
      <c r="B167" s="24"/>
      <c r="C167" s="15"/>
      <c r="D167" s="101" t="s">
        <v>649</v>
      </c>
      <c r="E167" s="37">
        <f>SUM(E165:E166)</f>
        <v>0</v>
      </c>
    </row>
    <row r="168" spans="1:5" x14ac:dyDescent="0.2">
      <c r="A168" s="17"/>
      <c r="B168" s="24"/>
      <c r="C168" s="15"/>
      <c r="D168" s="101"/>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42" t="s">
        <v>642</v>
      </c>
      <c r="D174" s="127" t="s">
        <v>6</v>
      </c>
      <c r="E174" s="42" t="s">
        <v>643</v>
      </c>
    </row>
    <row r="175" spans="1:5" x14ac:dyDescent="0.2">
      <c r="A175" s="172" t="str">
        <f>RESUMEN!B41</f>
        <v>Pañete 1:3 impermeabilizado debe incluir filos y dilataciones.</v>
      </c>
      <c r="B175" s="173"/>
      <c r="C175" s="71">
        <f>RESUMEN!A41</f>
        <v>3.0599999999999987</v>
      </c>
      <c r="D175" s="98" t="str">
        <f>RESUMEN!C41</f>
        <v>m2</v>
      </c>
      <c r="E175" s="40">
        <f>E184+E190+E195+E200</f>
        <v>0</v>
      </c>
    </row>
    <row r="176" spans="1:5" x14ac:dyDescent="0.2">
      <c r="A176" s="17"/>
      <c r="B176" s="30"/>
      <c r="C176" s="17"/>
      <c r="D176" s="128"/>
      <c r="E176" s="18"/>
    </row>
    <row r="177" spans="1:5" x14ac:dyDescent="0.2">
      <c r="A177" s="17"/>
      <c r="B177" s="24" t="s">
        <v>644</v>
      </c>
      <c r="C177" s="29"/>
      <c r="D177" s="126"/>
      <c r="E177" s="18"/>
    </row>
    <row r="178" spans="1:5" x14ac:dyDescent="0.2">
      <c r="A178" s="42" t="s">
        <v>645</v>
      </c>
      <c r="B178" s="41" t="s">
        <v>6</v>
      </c>
      <c r="C178" s="44" t="s">
        <v>646</v>
      </c>
      <c r="D178" s="127" t="s">
        <v>647</v>
      </c>
      <c r="E178" s="45" t="s">
        <v>648</v>
      </c>
    </row>
    <row r="179" spans="1:5" x14ac:dyDescent="0.2">
      <c r="A179" s="49" t="str">
        <f>'MAT-INSM'!A11</f>
        <v>ARENA DE PEÑA</v>
      </c>
      <c r="B179" s="72" t="str">
        <f>'MAT-INSM'!B11</f>
        <v>M3</v>
      </c>
      <c r="C179" s="22">
        <f>'MAT-INSM'!C11</f>
        <v>0</v>
      </c>
      <c r="D179" s="100">
        <v>0.1</v>
      </c>
      <c r="E179" s="32">
        <f t="shared" ref="E179:E183" si="9">ROUND(C179*D179,0)</f>
        <v>0</v>
      </c>
    </row>
    <row r="180" spans="1:5" x14ac:dyDescent="0.2">
      <c r="A180" s="49" t="str">
        <f>'MAT-INSM'!A42</f>
        <v>CEMENTO GRIS (constructor)</v>
      </c>
      <c r="B180" s="72" t="str">
        <f>'MAT-INSM'!B42</f>
        <v>KG</v>
      </c>
      <c r="C180" s="22">
        <f>'MAT-INSM'!C42</f>
        <v>0</v>
      </c>
      <c r="D180" s="100">
        <v>5</v>
      </c>
      <c r="E180" s="32">
        <f t="shared" si="9"/>
        <v>0</v>
      </c>
    </row>
    <row r="181" spans="1:5" x14ac:dyDescent="0.2">
      <c r="A181" s="49" t="str">
        <f>'MAT-INSM'!A6</f>
        <v>AGUA</v>
      </c>
      <c r="B181" s="72" t="str">
        <f>'MAT-INSM'!B6</f>
        <v>LT</v>
      </c>
      <c r="C181" s="22">
        <f>'MAT-INSM'!C6</f>
        <v>0</v>
      </c>
      <c r="D181" s="100">
        <v>3</v>
      </c>
      <c r="E181" s="32">
        <f t="shared" si="9"/>
        <v>0</v>
      </c>
    </row>
    <row r="182" spans="1:5" x14ac:dyDescent="0.2">
      <c r="A182" s="49" t="str">
        <f>'MAT-INSM'!A83</f>
        <v>IMPERMEABILIZANTE SIKATOP 121 - 20Kg</v>
      </c>
      <c r="B182" s="72" t="str">
        <f>'MAT-INSM'!B83</f>
        <v>KG</v>
      </c>
      <c r="C182" s="22">
        <f>'MAT-INSM'!C83</f>
        <v>0</v>
      </c>
      <c r="D182" s="100">
        <v>0.2</v>
      </c>
      <c r="E182" s="32">
        <f t="shared" si="9"/>
        <v>0</v>
      </c>
    </row>
    <row r="183" spans="1:5" x14ac:dyDescent="0.2">
      <c r="A183" s="36"/>
      <c r="B183" s="23"/>
      <c r="C183" s="22">
        <v>0</v>
      </c>
      <c r="D183" s="100"/>
      <c r="E183" s="32">
        <f t="shared" si="9"/>
        <v>0</v>
      </c>
    </row>
    <row r="184" spans="1:5" x14ac:dyDescent="0.2">
      <c r="A184" s="17"/>
      <c r="B184" s="24"/>
      <c r="C184" s="13"/>
      <c r="D184" s="101" t="s">
        <v>649</v>
      </c>
      <c r="E184" s="37">
        <f>SUM(E179:E183)</f>
        <v>0</v>
      </c>
    </row>
    <row r="185" spans="1:5" x14ac:dyDescent="0.2">
      <c r="A185" s="17"/>
      <c r="B185" s="24"/>
      <c r="C185" s="29"/>
      <c r="D185" s="126"/>
      <c r="E185" s="18"/>
    </row>
    <row r="186" spans="1:5" x14ac:dyDescent="0.2">
      <c r="A186" s="42" t="s">
        <v>650</v>
      </c>
      <c r="B186" s="41" t="s">
        <v>6</v>
      </c>
      <c r="C186" s="44" t="s">
        <v>646</v>
      </c>
      <c r="D186" s="127" t="s">
        <v>651</v>
      </c>
      <c r="E186" s="45" t="s">
        <v>646</v>
      </c>
    </row>
    <row r="187" spans="1:5" x14ac:dyDescent="0.2">
      <c r="A187" s="49" t="str">
        <f>'HRR-EQP'!A28</f>
        <v>PALA No.2 P/CUADRADA CON CABO HERRAGRO</v>
      </c>
      <c r="B187" s="72" t="str">
        <f>'HRR-EQP'!B28</f>
        <v>UN</v>
      </c>
      <c r="C187" s="22">
        <f>'HRR-EQP'!C28</f>
        <v>0</v>
      </c>
      <c r="D187" s="100">
        <f t="shared" ref="D187:D188" si="10">1/30/8</f>
        <v>4.1666666666666666E-3</v>
      </c>
      <c r="E187" s="32">
        <f>ROUND(C187*D187,0)</f>
        <v>0</v>
      </c>
    </row>
    <row r="188" spans="1:5" x14ac:dyDescent="0.2">
      <c r="A188" s="49" t="str">
        <f>'HRR-EQP'!A29</f>
        <v>PALUSTRE MANGO PLASTICO DE 5"</v>
      </c>
      <c r="B188" s="72" t="str">
        <f>'HRR-EQP'!B29</f>
        <v>UN</v>
      </c>
      <c r="C188" s="22">
        <f>'HRR-EQP'!C29</f>
        <v>0</v>
      </c>
      <c r="D188" s="100">
        <f t="shared" si="10"/>
        <v>4.1666666666666666E-3</v>
      </c>
      <c r="E188" s="32">
        <f>ROUND(C188*D188,0)</f>
        <v>0</v>
      </c>
    </row>
    <row r="189" spans="1:5" x14ac:dyDescent="0.2">
      <c r="A189" s="35"/>
      <c r="B189" s="23"/>
      <c r="C189" s="22">
        <v>0</v>
      </c>
      <c r="D189" s="100"/>
      <c r="E189" s="32">
        <f>ROUND(C189*D189,0)</f>
        <v>0</v>
      </c>
    </row>
    <row r="190" spans="1:5" x14ac:dyDescent="0.2">
      <c r="A190" s="17"/>
      <c r="B190" s="24"/>
      <c r="C190" s="13"/>
      <c r="D190" s="101" t="s">
        <v>649</v>
      </c>
      <c r="E190" s="37">
        <f>SUM(E187:E189)</f>
        <v>0</v>
      </c>
    </row>
    <row r="191" spans="1:5" x14ac:dyDescent="0.2">
      <c r="A191" s="17"/>
      <c r="B191" s="24"/>
      <c r="C191" s="13"/>
      <c r="D191" s="126"/>
      <c r="E191" s="16"/>
    </row>
    <row r="192" spans="1:5" ht="21" x14ac:dyDescent="0.2">
      <c r="A192" s="42" t="s">
        <v>652</v>
      </c>
      <c r="B192" s="46" t="s">
        <v>6</v>
      </c>
      <c r="C192" s="44" t="s">
        <v>646</v>
      </c>
      <c r="D192" s="127" t="s">
        <v>653</v>
      </c>
      <c r="E192" s="45" t="s">
        <v>654</v>
      </c>
    </row>
    <row r="193" spans="1:5" x14ac:dyDescent="0.2">
      <c r="A193" s="35" t="str">
        <f>'MAN-OBR'!A76</f>
        <v>MdeO PAÑETE CULATAS</v>
      </c>
      <c r="B193" s="23" t="str">
        <f>'MAN-OBR'!B76</f>
        <v>M2</v>
      </c>
      <c r="C193" s="22">
        <f>'MAN-OBR'!C76</f>
        <v>0</v>
      </c>
      <c r="D193" s="100">
        <v>1</v>
      </c>
      <c r="E193" s="32">
        <f>ROUND(C193*D193,0)</f>
        <v>0</v>
      </c>
    </row>
    <row r="194" spans="1:5" x14ac:dyDescent="0.2">
      <c r="A194" s="35"/>
      <c r="B194" s="23"/>
      <c r="C194" s="22">
        <v>0</v>
      </c>
      <c r="D194" s="100"/>
      <c r="E194" s="32">
        <f>ROUND(C194*D194,0)</f>
        <v>0</v>
      </c>
    </row>
    <row r="195" spans="1:5" x14ac:dyDescent="0.2">
      <c r="A195" s="17"/>
      <c r="B195" s="24"/>
      <c r="C195" s="15"/>
      <c r="D195" s="101" t="s">
        <v>649</v>
      </c>
      <c r="E195" s="37">
        <f>SUM(E193:E194)</f>
        <v>0</v>
      </c>
    </row>
    <row r="196" spans="1:5" x14ac:dyDescent="0.2">
      <c r="A196" s="33"/>
      <c r="B196" s="25"/>
      <c r="C196" s="20"/>
    </row>
    <row r="197" spans="1:5" ht="21" x14ac:dyDescent="0.2">
      <c r="A197" s="42" t="s">
        <v>655</v>
      </c>
      <c r="B197" s="46" t="s">
        <v>6</v>
      </c>
      <c r="C197" s="44" t="s">
        <v>646</v>
      </c>
      <c r="D197" s="127" t="s">
        <v>653</v>
      </c>
      <c r="E197" s="45" t="s">
        <v>654</v>
      </c>
    </row>
    <row r="198" spans="1:5" x14ac:dyDescent="0.2">
      <c r="A198" s="49" t="str">
        <f>OTROS!A7</f>
        <v>RETIRO DE ESCOMBROS</v>
      </c>
      <c r="B198" s="72" t="str">
        <f>OTROS!B7</f>
        <v>M3</v>
      </c>
      <c r="C198" s="22">
        <f>OTROS!C7</f>
        <v>0</v>
      </c>
      <c r="D198" s="100">
        <v>0.125</v>
      </c>
      <c r="E198" s="32">
        <f>ROUND(C198*D198,0)</f>
        <v>0</v>
      </c>
    </row>
    <row r="199" spans="1:5" x14ac:dyDescent="0.2">
      <c r="A199" s="35"/>
      <c r="B199" s="23"/>
      <c r="C199" s="22">
        <v>0</v>
      </c>
      <c r="D199" s="100"/>
      <c r="E199" s="32">
        <f>ROUND(C199*D199,0)</f>
        <v>0</v>
      </c>
    </row>
    <row r="200" spans="1:5" x14ac:dyDescent="0.2">
      <c r="A200" s="17"/>
      <c r="B200" s="24"/>
      <c r="C200" s="15"/>
      <c r="D200" s="101" t="s">
        <v>649</v>
      </c>
      <c r="E200" s="37">
        <f>SUM(E198:E199)</f>
        <v>0</v>
      </c>
    </row>
    <row r="201" spans="1:5" x14ac:dyDescent="0.2">
      <c r="A201" s="17"/>
      <c r="B201" s="24"/>
      <c r="C201" s="15"/>
      <c r="D201" s="101"/>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42" t="s">
        <v>642</v>
      </c>
      <c r="D207" s="127" t="s">
        <v>6</v>
      </c>
      <c r="E207" s="42" t="s">
        <v>643</v>
      </c>
    </row>
    <row r="208" spans="1:5" x14ac:dyDescent="0.2">
      <c r="A208" s="172" t="str">
        <f>RESUMEN!B42</f>
        <v>Estuco y pintura vinilo tipo 1 sobre pañete tres manos,  debe incluir filos y dilataciones.</v>
      </c>
      <c r="B208" s="173"/>
      <c r="C208" s="71">
        <f>RESUMEN!A42</f>
        <v>3.0699999999999985</v>
      </c>
      <c r="D208" s="98" t="str">
        <f>RESUMEN!C42</f>
        <v>m2</v>
      </c>
      <c r="E208" s="40">
        <f>E217+E223+E228+E233</f>
        <v>0</v>
      </c>
    </row>
    <row r="209" spans="1:5" x14ac:dyDescent="0.2">
      <c r="A209" s="17"/>
      <c r="B209" s="30"/>
      <c r="C209" s="17"/>
      <c r="D209" s="128"/>
      <c r="E209" s="18"/>
    </row>
    <row r="210" spans="1:5" x14ac:dyDescent="0.2">
      <c r="A210" s="17"/>
      <c r="B210" s="24" t="s">
        <v>644</v>
      </c>
      <c r="C210" s="29"/>
      <c r="D210" s="126"/>
      <c r="E210" s="18"/>
    </row>
    <row r="211" spans="1:5" x14ac:dyDescent="0.2">
      <c r="A211" s="42" t="s">
        <v>645</v>
      </c>
      <c r="B211" s="41" t="s">
        <v>6</v>
      </c>
      <c r="C211" s="44" t="s">
        <v>646</v>
      </c>
      <c r="D211" s="127" t="s">
        <v>647</v>
      </c>
      <c r="E211" s="45" t="s">
        <v>648</v>
      </c>
    </row>
    <row r="212" spans="1:5" x14ac:dyDescent="0.2">
      <c r="A212" s="49" t="str">
        <f>'MAT-INSM'!A70</f>
        <v>ESTUCOR CORONA BLANCO POR 5 Kg</v>
      </c>
      <c r="B212" s="72" t="str">
        <f>'MAT-INSM'!B70</f>
        <v>KG</v>
      </c>
      <c r="C212" s="22">
        <f>'MAT-INSM'!C70</f>
        <v>0</v>
      </c>
      <c r="D212" s="100">
        <v>3</v>
      </c>
      <c r="E212" s="32">
        <f t="shared" ref="E212:E216" si="11">ROUND(C212*D212,0)</f>
        <v>0</v>
      </c>
    </row>
    <row r="213" spans="1:5" x14ac:dyDescent="0.2">
      <c r="A213" s="49" t="str">
        <f>'MAT-INSM'!A196</f>
        <v>VINILTEX CANECA 5 GN. PINTUCO</v>
      </c>
      <c r="B213" s="72" t="str">
        <f>'MAT-INSM'!B196</f>
        <v>GLN</v>
      </c>
      <c r="C213" s="22">
        <f>'MAT-INSM'!C196</f>
        <v>0</v>
      </c>
      <c r="D213" s="100">
        <f>1/60</f>
        <v>1.6666666666666666E-2</v>
      </c>
      <c r="E213" s="32">
        <f t="shared" si="11"/>
        <v>0</v>
      </c>
    </row>
    <row r="214" spans="1:5" x14ac:dyDescent="0.2">
      <c r="A214" s="35"/>
      <c r="B214" s="23"/>
      <c r="C214" s="22">
        <v>0</v>
      </c>
      <c r="D214" s="100"/>
      <c r="E214" s="32">
        <f t="shared" si="11"/>
        <v>0</v>
      </c>
    </row>
    <row r="215" spans="1:5" x14ac:dyDescent="0.2">
      <c r="A215" s="35"/>
      <c r="B215" s="23"/>
      <c r="C215" s="22">
        <v>0</v>
      </c>
      <c r="D215" s="100"/>
      <c r="E215" s="32">
        <f t="shared" si="11"/>
        <v>0</v>
      </c>
    </row>
    <row r="216" spans="1:5" x14ac:dyDescent="0.2">
      <c r="A216" s="36"/>
      <c r="B216" s="23"/>
      <c r="C216" s="22">
        <v>0</v>
      </c>
      <c r="D216" s="100"/>
      <c r="E216" s="32">
        <f t="shared" si="11"/>
        <v>0</v>
      </c>
    </row>
    <row r="217" spans="1:5" x14ac:dyDescent="0.2">
      <c r="A217" s="17"/>
      <c r="B217" s="24"/>
      <c r="C217" s="13"/>
      <c r="D217" s="101" t="s">
        <v>649</v>
      </c>
      <c r="E217" s="37">
        <f>SUM(E212:E216)</f>
        <v>0</v>
      </c>
    </row>
    <row r="218" spans="1:5" x14ac:dyDescent="0.2">
      <c r="A218" s="17"/>
      <c r="B218" s="24"/>
      <c r="C218" s="29"/>
      <c r="D218" s="126"/>
      <c r="E218" s="18"/>
    </row>
    <row r="219" spans="1:5" x14ac:dyDescent="0.2">
      <c r="A219" s="42" t="s">
        <v>650</v>
      </c>
      <c r="B219" s="41" t="s">
        <v>6</v>
      </c>
      <c r="C219" s="44" t="s">
        <v>646</v>
      </c>
      <c r="D219" s="127" t="s">
        <v>651</v>
      </c>
      <c r="E219" s="45" t="s">
        <v>646</v>
      </c>
    </row>
    <row r="220" spans="1:5" x14ac:dyDescent="0.2">
      <c r="A220" s="49" t="str">
        <f>'HRR-EQP'!A22</f>
        <v>LIJA DE AGUA PROFESIONAL</v>
      </c>
      <c r="B220" s="72" t="str">
        <f>'HRR-EQP'!B22</f>
        <v>UN</v>
      </c>
      <c r="C220" s="22">
        <f>'HRR-EQP'!C22</f>
        <v>0</v>
      </c>
      <c r="D220" s="100">
        <v>1</v>
      </c>
      <c r="E220" s="32">
        <f>ROUND(C220*D220,0)</f>
        <v>0</v>
      </c>
    </row>
    <row r="221" spans="1:5" x14ac:dyDescent="0.2">
      <c r="A221" s="49" t="str">
        <f>'HRR-EQP'!A17</f>
        <v>ESPATULA MANGO PLASTICO 704 4"</v>
      </c>
      <c r="B221" s="72" t="str">
        <f>'HRR-EQP'!B17</f>
        <v>UN</v>
      </c>
      <c r="C221" s="22">
        <f>'HRR-EQP'!C17</f>
        <v>0</v>
      </c>
      <c r="D221" s="100">
        <f t="shared" ref="D221" si="12">1/30/8</f>
        <v>4.1666666666666666E-3</v>
      </c>
      <c r="E221" s="32">
        <f>ROUND(C221*D221,0)</f>
        <v>0</v>
      </c>
    </row>
    <row r="222" spans="1:5" x14ac:dyDescent="0.2">
      <c r="A222" s="49" t="str">
        <f>'HRR-EQP'!A36</f>
        <v>RODILLO DE FELPA 7"</v>
      </c>
      <c r="B222" s="72" t="str">
        <f>'HRR-EQP'!B36</f>
        <v>DIA</v>
      </c>
      <c r="C222" s="22">
        <f>'HRR-EQP'!C36</f>
        <v>0</v>
      </c>
      <c r="D222" s="100">
        <f>1/30/4</f>
        <v>8.3333333333333332E-3</v>
      </c>
      <c r="E222" s="32">
        <f>ROUND(C222*D222,0)</f>
        <v>0</v>
      </c>
    </row>
    <row r="223" spans="1:5" x14ac:dyDescent="0.2">
      <c r="A223" s="17"/>
      <c r="B223" s="24"/>
      <c r="C223" s="13"/>
      <c r="D223" s="101" t="s">
        <v>649</v>
      </c>
      <c r="E223" s="37">
        <f>SUM(E220:E222)</f>
        <v>0</v>
      </c>
    </row>
    <row r="224" spans="1:5" x14ac:dyDescent="0.2">
      <c r="A224" s="17"/>
      <c r="B224" s="24"/>
      <c r="C224" s="13"/>
      <c r="D224" s="126"/>
      <c r="E224" s="16"/>
    </row>
    <row r="225" spans="1:5" ht="21" x14ac:dyDescent="0.2">
      <c r="A225" s="42" t="s">
        <v>652</v>
      </c>
      <c r="B225" s="46" t="s">
        <v>6</v>
      </c>
      <c r="C225" s="44" t="s">
        <v>646</v>
      </c>
      <c r="D225" s="127" t="s">
        <v>653</v>
      </c>
      <c r="E225" s="45" t="s">
        <v>654</v>
      </c>
    </row>
    <row r="226" spans="1:5" x14ac:dyDescent="0.2">
      <c r="A226" s="35" t="str">
        <f>'MAN-OBR'!A43</f>
        <v>MdeO ESTUCO/VINILO TRES MANOS</v>
      </c>
      <c r="B226" s="23" t="str">
        <f>'MAN-OBR'!B43</f>
        <v>M2</v>
      </c>
      <c r="C226" s="22">
        <f>'MAN-OBR'!C43</f>
        <v>0</v>
      </c>
      <c r="D226" s="100">
        <v>1</v>
      </c>
      <c r="E226" s="32">
        <f>ROUND(C226*D226,0)</f>
        <v>0</v>
      </c>
    </row>
    <row r="227" spans="1:5" x14ac:dyDescent="0.2">
      <c r="A227" s="35"/>
      <c r="B227" s="23"/>
      <c r="C227" s="22">
        <v>0</v>
      </c>
      <c r="D227" s="100"/>
      <c r="E227" s="32">
        <f>ROUND(C227*D227,0)</f>
        <v>0</v>
      </c>
    </row>
    <row r="228" spans="1:5" x14ac:dyDescent="0.2">
      <c r="A228" s="17"/>
      <c r="B228" s="24"/>
      <c r="C228" s="15"/>
      <c r="D228" s="101" t="s">
        <v>649</v>
      </c>
      <c r="E228" s="37">
        <f>SUM(E226:E227)</f>
        <v>0</v>
      </c>
    </row>
    <row r="229" spans="1:5" x14ac:dyDescent="0.2">
      <c r="A229" s="33"/>
      <c r="B229" s="25"/>
      <c r="C229" s="20"/>
    </row>
    <row r="230" spans="1:5" ht="21" x14ac:dyDescent="0.2">
      <c r="A230" s="42" t="s">
        <v>655</v>
      </c>
      <c r="B230" s="46" t="s">
        <v>6</v>
      </c>
      <c r="C230" s="44" t="s">
        <v>646</v>
      </c>
      <c r="D230" s="127" t="s">
        <v>653</v>
      </c>
      <c r="E230" s="45" t="s">
        <v>654</v>
      </c>
    </row>
    <row r="231" spans="1:5" x14ac:dyDescent="0.2">
      <c r="A231" s="49" t="str">
        <f>OTROS!A7</f>
        <v>RETIRO DE ESCOMBROS</v>
      </c>
      <c r="B231" s="72" t="str">
        <f>OTROS!B7</f>
        <v>M3</v>
      </c>
      <c r="C231" s="22">
        <f>OTROS!C7</f>
        <v>0</v>
      </c>
      <c r="D231" s="100">
        <v>0.125</v>
      </c>
      <c r="E231" s="32">
        <f>ROUND(C231*D231,0)</f>
        <v>0</v>
      </c>
    </row>
    <row r="232" spans="1:5" x14ac:dyDescent="0.2">
      <c r="A232" s="35"/>
      <c r="B232" s="23"/>
      <c r="C232" s="22">
        <v>0</v>
      </c>
      <c r="D232" s="100"/>
      <c r="E232" s="32">
        <f>ROUND(C232*D232,0)</f>
        <v>0</v>
      </c>
    </row>
    <row r="233" spans="1:5" x14ac:dyDescent="0.2">
      <c r="A233" s="17"/>
      <c r="B233" s="24"/>
      <c r="C233" s="15"/>
      <c r="D233" s="101" t="s">
        <v>649</v>
      </c>
      <c r="E233" s="37">
        <f>SUM(E231:E232)</f>
        <v>0</v>
      </c>
    </row>
    <row r="234" spans="1:5" x14ac:dyDescent="0.2">
      <c r="A234" s="17"/>
      <c r="B234" s="24"/>
      <c r="C234" s="15"/>
      <c r="D234" s="101"/>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42" t="s">
        <v>642</v>
      </c>
      <c r="D240" s="127" t="s">
        <v>6</v>
      </c>
      <c r="E240" s="42" t="s">
        <v>643</v>
      </c>
    </row>
    <row r="241" spans="1:5" x14ac:dyDescent="0.2">
      <c r="A241" s="172" t="str">
        <f>RESUMEN!B43</f>
        <v>Muro stell framing estructura metálica base 9 cal 26, a dos caras en fibrocemento de 8 mm, incluye cantos filos y dilataciones.</v>
      </c>
      <c r="B241" s="173"/>
      <c r="C241" s="71">
        <f>RESUMEN!A43</f>
        <v>3.0799999999999983</v>
      </c>
      <c r="D241" s="98" t="str">
        <f>RESUMEN!C43</f>
        <v>m2</v>
      </c>
      <c r="E241" s="40">
        <f>E252+E258+E263+E268</f>
        <v>0</v>
      </c>
    </row>
    <row r="242" spans="1:5" x14ac:dyDescent="0.2">
      <c r="A242" s="17"/>
      <c r="B242" s="30"/>
      <c r="C242" s="17"/>
      <c r="D242" s="128"/>
      <c r="E242" s="18"/>
    </row>
    <row r="243" spans="1:5" x14ac:dyDescent="0.2">
      <c r="A243" s="17"/>
      <c r="B243" s="24" t="s">
        <v>644</v>
      </c>
      <c r="C243" s="29"/>
      <c r="D243" s="126"/>
      <c r="E243" s="18"/>
    </row>
    <row r="244" spans="1:5" x14ac:dyDescent="0.2">
      <c r="A244" s="42" t="s">
        <v>645</v>
      </c>
      <c r="B244" s="41" t="s">
        <v>6</v>
      </c>
      <c r="C244" s="44" t="s">
        <v>646</v>
      </c>
      <c r="D244" s="127" t="s">
        <v>647</v>
      </c>
      <c r="E244" s="45" t="s">
        <v>648</v>
      </c>
    </row>
    <row r="245" spans="1:5" x14ac:dyDescent="0.2">
      <c r="A245" s="49" t="str">
        <f>'MAT-INSM'!A118</f>
        <v>PERFILERIA STELL FRAMING TIPO CANAL B-9 CL-26 L=2,44</v>
      </c>
      <c r="B245" s="72" t="str">
        <f>'MAT-INSM'!B118</f>
        <v>UN</v>
      </c>
      <c r="C245" s="22">
        <f>'MAT-INSM'!C118</f>
        <v>0</v>
      </c>
      <c r="D245" s="100">
        <f>2.44/2.98</f>
        <v>0.81879194630872487</v>
      </c>
      <c r="E245" s="32">
        <f>ROUND(C245*D245,0)</f>
        <v>0</v>
      </c>
    </row>
    <row r="246" spans="1:5" x14ac:dyDescent="0.2">
      <c r="A246" s="49" t="str">
        <f>'MAT-INSM'!A121</f>
        <v>PERFILERIA STELL FRAMING TIPO PARAL B-9 CL-26 L=2,44</v>
      </c>
      <c r="B246" s="72" t="str">
        <f>'MAT-INSM'!B121</f>
        <v>UN</v>
      </c>
      <c r="C246" s="22">
        <f>'MAT-INSM'!C121</f>
        <v>0</v>
      </c>
      <c r="D246" s="100">
        <f>2.44*3/2.98</f>
        <v>2.4563758389261747</v>
      </c>
      <c r="E246" s="32">
        <f t="shared" ref="E246:E251" si="13">ROUND(C246*D246,0)</f>
        <v>0</v>
      </c>
    </row>
    <row r="247" spans="1:5" x14ac:dyDescent="0.2">
      <c r="A247" s="49" t="str">
        <f>'MAT-INSM'!A132</f>
        <v>PLACA FIBROCEMENTO (1.22x2.42) 8mm</v>
      </c>
      <c r="B247" s="72" t="str">
        <f>'MAT-INSM'!B132</f>
        <v>UN</v>
      </c>
      <c r="C247" s="22">
        <f>'MAT-INSM'!C132</f>
        <v>0</v>
      </c>
      <c r="D247" s="100">
        <f>2/2.98</f>
        <v>0.67114093959731547</v>
      </c>
      <c r="E247" s="32">
        <f t="shared" si="13"/>
        <v>0</v>
      </c>
    </row>
    <row r="248" spans="1:5" x14ac:dyDescent="0.2">
      <c r="A248" s="49" t="str">
        <f>'MAT-INSM'!A170</f>
        <v>TORNILLO GOLOSO 1" x 8</v>
      </c>
      <c r="B248" s="72" t="str">
        <f>'MAT-INSM'!B170</f>
        <v>UN</v>
      </c>
      <c r="C248" s="22">
        <f>'MAT-INSM'!C170</f>
        <v>0</v>
      </c>
      <c r="D248" s="100">
        <v>24</v>
      </c>
      <c r="E248" s="32">
        <f t="shared" ref="E248:E249" si="14">ROUND(C248*D248,0)</f>
        <v>0</v>
      </c>
    </row>
    <row r="249" spans="1:5" x14ac:dyDescent="0.2">
      <c r="A249" s="82" t="str">
        <f>'MAT-INSM'!A69</f>
        <v>ESTUCO PASTA PINTUCO</v>
      </c>
      <c r="B249" s="88" t="str">
        <f>'MAT-INSM'!B69</f>
        <v>GLN</v>
      </c>
      <c r="C249" s="22">
        <f>'MAT-INSM'!C69</f>
        <v>0</v>
      </c>
      <c r="D249" s="100">
        <v>0.25</v>
      </c>
      <c r="E249" s="32">
        <f t="shared" si="14"/>
        <v>0</v>
      </c>
    </row>
    <row r="250" spans="1:5" x14ac:dyDescent="0.2">
      <c r="A250" s="49" t="str">
        <f>'MAT-INSM'!A53</f>
        <v>CINTA PAPEL PARA DRYWALL ROLLO X30 MT</v>
      </c>
      <c r="B250" s="72" t="str">
        <f>'MAT-INSM'!B53</f>
        <v>RLL</v>
      </c>
      <c r="C250" s="22">
        <f>'MAT-INSM'!C53</f>
        <v>0</v>
      </c>
      <c r="D250" s="100">
        <f>4.88/2.98</f>
        <v>1.6375838926174497</v>
      </c>
      <c r="E250" s="32">
        <f t="shared" si="13"/>
        <v>0</v>
      </c>
    </row>
    <row r="251" spans="1:5" x14ac:dyDescent="0.2">
      <c r="A251" s="82" t="str">
        <f>'MAT-INSM'!A195</f>
        <v>VINILO TIPO I VINILICO ICO</v>
      </c>
      <c r="B251" s="88" t="str">
        <f>'MAT-INSM'!B195</f>
        <v>GLN</v>
      </c>
      <c r="C251" s="22">
        <f>'MAT-INSM'!C195</f>
        <v>0</v>
      </c>
      <c r="D251" s="100">
        <v>0.1</v>
      </c>
      <c r="E251" s="32">
        <f t="shared" si="13"/>
        <v>0</v>
      </c>
    </row>
    <row r="252" spans="1:5" x14ac:dyDescent="0.2">
      <c r="A252" s="17"/>
      <c r="B252" s="24"/>
      <c r="C252" s="13"/>
      <c r="D252" s="101" t="s">
        <v>649</v>
      </c>
      <c r="E252" s="37">
        <f>SUM(E245:E251)</f>
        <v>0</v>
      </c>
    </row>
    <row r="253" spans="1:5" x14ac:dyDescent="0.2">
      <c r="A253" s="17"/>
      <c r="B253" s="24"/>
      <c r="C253" s="29"/>
      <c r="D253" s="126"/>
      <c r="E253" s="18"/>
    </row>
    <row r="254" spans="1:5" x14ac:dyDescent="0.2">
      <c r="A254" s="42" t="s">
        <v>650</v>
      </c>
      <c r="B254" s="41" t="s">
        <v>6</v>
      </c>
      <c r="C254" s="44" t="s">
        <v>646</v>
      </c>
      <c r="D254" s="127" t="s">
        <v>651</v>
      </c>
      <c r="E254" s="45" t="s">
        <v>646</v>
      </c>
    </row>
    <row r="255" spans="1:5" x14ac:dyDescent="0.2">
      <c r="A255" s="49" t="str">
        <f>'HRR-EQP'!A39</f>
        <v>TALADRO PERCUTOR DE ½" DE WALT</v>
      </c>
      <c r="B255" s="72" t="str">
        <f>'HRR-EQP'!B39</f>
        <v>DIA</v>
      </c>
      <c r="C255" s="22">
        <f>'HRR-EQP'!C39</f>
        <v>0</v>
      </c>
      <c r="D255" s="130">
        <f>1/8/4</f>
        <v>3.125E-2</v>
      </c>
      <c r="E255" s="32">
        <f>ROUND(C255*D255,0)</f>
        <v>0</v>
      </c>
    </row>
    <row r="256" spans="1:5" x14ac:dyDescent="0.2">
      <c r="A256" s="49" t="str">
        <f>'HRR-EQP'!A33</f>
        <v>PULIDORA INDUSTRIAL DE 4 ½" MAKITA 10000 RPM</v>
      </c>
      <c r="B256" s="72" t="str">
        <f>'HRR-EQP'!B33</f>
        <v>DIA</v>
      </c>
      <c r="C256" s="22">
        <f>'HRR-EQP'!C33</f>
        <v>0</v>
      </c>
      <c r="D256" s="130">
        <f>1/8/4</f>
        <v>3.125E-2</v>
      </c>
      <c r="E256" s="32">
        <f>ROUND(C256*D256,0)</f>
        <v>0</v>
      </c>
    </row>
    <row r="257" spans="1:5" x14ac:dyDescent="0.2">
      <c r="A257" s="49" t="str">
        <f>'HRR-EQP'!A36</f>
        <v>RODILLO DE FELPA 7"</v>
      </c>
      <c r="B257" s="72" t="str">
        <f>'HRR-EQP'!B36</f>
        <v>DIA</v>
      </c>
      <c r="C257" s="22">
        <f>'HRR-EQP'!C36</f>
        <v>0</v>
      </c>
      <c r="D257" s="130">
        <f t="shared" ref="D257" si="15">1/30/16</f>
        <v>2.0833333333333333E-3</v>
      </c>
      <c r="E257" s="32">
        <f>ROUND(C257*D257,0)</f>
        <v>0</v>
      </c>
    </row>
    <row r="258" spans="1:5" x14ac:dyDescent="0.2">
      <c r="A258" s="17"/>
      <c r="B258" s="24"/>
      <c r="C258" s="13"/>
      <c r="D258" s="101" t="s">
        <v>649</v>
      </c>
      <c r="E258" s="37">
        <f>SUM(E255:E257)</f>
        <v>0</v>
      </c>
    </row>
    <row r="259" spans="1:5" x14ac:dyDescent="0.2">
      <c r="A259" s="17"/>
      <c r="B259" s="24"/>
      <c r="C259" s="13"/>
      <c r="D259" s="126"/>
      <c r="E259" s="16"/>
    </row>
    <row r="260" spans="1:5" ht="21" x14ac:dyDescent="0.2">
      <c r="A260" s="42" t="s">
        <v>652</v>
      </c>
      <c r="B260" s="46" t="s">
        <v>6</v>
      </c>
      <c r="C260" s="44" t="s">
        <v>646</v>
      </c>
      <c r="D260" s="127" t="s">
        <v>653</v>
      </c>
      <c r="E260" s="45" t="s">
        <v>654</v>
      </c>
    </row>
    <row r="261" spans="1:5" x14ac:dyDescent="0.2">
      <c r="A261" s="49" t="str">
        <f>'MAN-OBR'!A74</f>
        <v>MdeO MURO STELL FRAMING DOS CARAS MASILLADO</v>
      </c>
      <c r="B261" s="72" t="str">
        <f>'MAN-OBR'!B74</f>
        <v>M2</v>
      </c>
      <c r="C261" s="22">
        <f>'MAN-OBR'!C74</f>
        <v>0</v>
      </c>
      <c r="D261" s="100">
        <v>1</v>
      </c>
      <c r="E261" s="32">
        <f>ROUND(C261*D261,0)</f>
        <v>0</v>
      </c>
    </row>
    <row r="262" spans="1:5" x14ac:dyDescent="0.2">
      <c r="A262" s="49" t="str">
        <f>'MAN-OBR'!A95</f>
        <v>MdeO VINILO SOBRE MUROS SECOS TRES MANOS</v>
      </c>
      <c r="B262" s="72" t="str">
        <f>'MAN-OBR'!B95</f>
        <v>M2</v>
      </c>
      <c r="C262" s="22">
        <f>'MAN-OBR'!C95</f>
        <v>0</v>
      </c>
      <c r="D262" s="100">
        <v>1</v>
      </c>
      <c r="E262" s="32">
        <f>ROUND(C262*D262,0)</f>
        <v>0</v>
      </c>
    </row>
    <row r="263" spans="1:5" x14ac:dyDescent="0.2">
      <c r="A263" s="17"/>
      <c r="B263" s="24"/>
      <c r="C263" s="15"/>
      <c r="D263" s="101" t="s">
        <v>649</v>
      </c>
      <c r="E263" s="37">
        <f>SUM(E261:E262)</f>
        <v>0</v>
      </c>
    </row>
    <row r="264" spans="1:5" x14ac:dyDescent="0.2">
      <c r="A264" s="33"/>
      <c r="B264" s="25"/>
      <c r="C264" s="20"/>
    </row>
    <row r="265" spans="1:5" ht="21" x14ac:dyDescent="0.2">
      <c r="A265" s="42" t="s">
        <v>655</v>
      </c>
      <c r="B265" s="46" t="s">
        <v>6</v>
      </c>
      <c r="C265" s="44" t="s">
        <v>646</v>
      </c>
      <c r="D265" s="127" t="s">
        <v>653</v>
      </c>
      <c r="E265" s="45" t="s">
        <v>654</v>
      </c>
    </row>
    <row r="266" spans="1:5" x14ac:dyDescent="0.2">
      <c r="A266" s="49" t="str">
        <f>OTROS!A7</f>
        <v>RETIRO DE ESCOMBROS</v>
      </c>
      <c r="B266" s="72" t="str">
        <f>OTROS!B7</f>
        <v>M3</v>
      </c>
      <c r="C266" s="22">
        <f>OTROS!C7</f>
        <v>0</v>
      </c>
      <c r="D266" s="100">
        <v>0.1</v>
      </c>
      <c r="E266" s="32">
        <f>ROUND(C266*D266,0)</f>
        <v>0</v>
      </c>
    </row>
    <row r="267" spans="1:5" x14ac:dyDescent="0.2">
      <c r="A267" s="35"/>
      <c r="B267" s="23"/>
      <c r="C267" s="22">
        <v>0</v>
      </c>
      <c r="D267" s="100"/>
      <c r="E267" s="32">
        <f>ROUND(C267*D267,0)</f>
        <v>0</v>
      </c>
    </row>
    <row r="268" spans="1:5" x14ac:dyDescent="0.2">
      <c r="A268" s="17"/>
      <c r="B268" s="24"/>
      <c r="C268" s="15"/>
      <c r="D268" s="101" t="s">
        <v>649</v>
      </c>
      <c r="E268" s="37">
        <f>SUM(E266:E267)</f>
        <v>0</v>
      </c>
    </row>
    <row r="269" spans="1:5" x14ac:dyDescent="0.2">
      <c r="A269" s="17"/>
      <c r="B269" s="24"/>
      <c r="C269" s="15"/>
      <c r="D269" s="101"/>
    </row>
    <row r="270" spans="1:5" x14ac:dyDescent="0.2">
      <c r="A270" s="19" t="s">
        <v>656</v>
      </c>
      <c r="B270" s="167" t="s">
        <v>657</v>
      </c>
      <c r="C270" s="167"/>
      <c r="D270" s="167" t="s">
        <v>658</v>
      </c>
      <c r="E270" s="167"/>
    </row>
    <row r="271" spans="1:5" x14ac:dyDescent="0.2">
      <c r="A271" s="47"/>
      <c r="B271" s="168"/>
      <c r="C271" s="168"/>
      <c r="D271" s="169"/>
      <c r="E271" s="169"/>
    </row>
    <row r="272" spans="1:5" x14ac:dyDescent="0.2">
      <c r="A272" s="47"/>
      <c r="B272" s="168"/>
      <c r="C272" s="168"/>
      <c r="D272" s="169"/>
      <c r="E272" s="169"/>
    </row>
    <row r="275" spans="1:15" ht="21" x14ac:dyDescent="0.2">
      <c r="A275" s="174" t="s">
        <v>641</v>
      </c>
      <c r="B275" s="174"/>
      <c r="C275" s="42" t="s">
        <v>642</v>
      </c>
      <c r="D275" s="127" t="s">
        <v>6</v>
      </c>
      <c r="E275" s="42" t="s">
        <v>643</v>
      </c>
    </row>
    <row r="276" spans="1:15" x14ac:dyDescent="0.2">
      <c r="A276" s="172" t="str">
        <f>RESUMEN!B44</f>
        <v>Muro stell framing estructura metálica base 9 cal 26, a dos caras en drywall de 1/2", incluye cantos filos y dilataciones.</v>
      </c>
      <c r="B276" s="173"/>
      <c r="C276" s="71">
        <f>RESUMEN!A44</f>
        <v>3.0899999999999981</v>
      </c>
      <c r="D276" s="98" t="str">
        <f>RESUMEN!C44</f>
        <v>m2</v>
      </c>
      <c r="E276" s="40">
        <f>E287+E293+E298+E303</f>
        <v>0</v>
      </c>
    </row>
    <row r="277" spans="1:15" x14ac:dyDescent="0.2">
      <c r="A277" s="17"/>
      <c r="B277" s="30"/>
      <c r="C277" s="17"/>
      <c r="D277" s="128"/>
      <c r="E277" s="18"/>
    </row>
    <row r="278" spans="1:15" x14ac:dyDescent="0.2">
      <c r="A278" s="17"/>
      <c r="B278" s="24" t="s">
        <v>644</v>
      </c>
      <c r="C278" s="29"/>
      <c r="D278" s="126"/>
      <c r="E278" s="18"/>
    </row>
    <row r="279" spans="1:15" x14ac:dyDescent="0.2">
      <c r="A279" s="42" t="s">
        <v>645</v>
      </c>
      <c r="B279" s="41" t="s">
        <v>6</v>
      </c>
      <c r="C279" s="44" t="s">
        <v>646</v>
      </c>
      <c r="D279" s="127" t="s">
        <v>647</v>
      </c>
      <c r="E279" s="45" t="s">
        <v>648</v>
      </c>
    </row>
    <row r="280" spans="1:15" x14ac:dyDescent="0.2">
      <c r="A280" s="49" t="str">
        <f t="shared" ref="A280:C281" si="16">A245</f>
        <v>PERFILERIA STELL FRAMING TIPO CANAL B-9 CL-26 L=2,44</v>
      </c>
      <c r="B280" s="115" t="str">
        <f t="shared" si="16"/>
        <v>UN</v>
      </c>
      <c r="C280" s="22">
        <f t="shared" si="16"/>
        <v>0</v>
      </c>
      <c r="D280" s="100">
        <v>0.81879194630872487</v>
      </c>
      <c r="E280" s="32">
        <f t="shared" ref="E280:E286" si="17">ROUND(C280*D280,0)</f>
        <v>0</v>
      </c>
    </row>
    <row r="281" spans="1:15" x14ac:dyDescent="0.2">
      <c r="A281" s="49" t="str">
        <f t="shared" si="16"/>
        <v>PERFILERIA STELL FRAMING TIPO PARAL B-9 CL-26 L=2,44</v>
      </c>
      <c r="B281" s="115" t="str">
        <f t="shared" si="16"/>
        <v>UN</v>
      </c>
      <c r="C281" s="22">
        <f t="shared" si="16"/>
        <v>0</v>
      </c>
      <c r="D281" s="100">
        <v>2.4563758389261747</v>
      </c>
      <c r="E281" s="32">
        <f t="shared" si="17"/>
        <v>0</v>
      </c>
      <c r="O281" s="29" t="s">
        <v>659</v>
      </c>
    </row>
    <row r="282" spans="1:15" x14ac:dyDescent="0.2">
      <c r="A282" s="49" t="str">
        <f>'MAT-INSM'!A131</f>
        <v>PLACA YESO CARTON (1.22x2.44) 1/2"</v>
      </c>
      <c r="B282" s="115" t="str">
        <f>'MAT-INSM'!B131</f>
        <v>UN</v>
      </c>
      <c r="C282" s="22">
        <f>'MAT-INSM'!C131</f>
        <v>0</v>
      </c>
      <c r="D282" s="100">
        <v>0.67114093959731547</v>
      </c>
      <c r="E282" s="32">
        <f>ROUND(C282*D282,0)</f>
        <v>0</v>
      </c>
    </row>
    <row r="283" spans="1:15" x14ac:dyDescent="0.2">
      <c r="A283" s="49" t="str">
        <f t="shared" ref="A283:C286" si="18">A248</f>
        <v>TORNILLO GOLOSO 1" x 8</v>
      </c>
      <c r="B283" s="115" t="str">
        <f t="shared" si="18"/>
        <v>UN</v>
      </c>
      <c r="C283" s="22">
        <f t="shared" si="18"/>
        <v>0</v>
      </c>
      <c r="D283" s="100">
        <v>24</v>
      </c>
      <c r="E283" s="32">
        <f t="shared" si="17"/>
        <v>0</v>
      </c>
    </row>
    <row r="284" spans="1:15" x14ac:dyDescent="0.2">
      <c r="A284" s="49" t="str">
        <f t="shared" si="18"/>
        <v>ESTUCO PASTA PINTUCO</v>
      </c>
      <c r="B284" s="115" t="str">
        <f t="shared" si="18"/>
        <v>GLN</v>
      </c>
      <c r="C284" s="22">
        <f t="shared" si="18"/>
        <v>0</v>
      </c>
      <c r="D284" s="100">
        <v>0.25</v>
      </c>
      <c r="E284" s="32">
        <f t="shared" si="17"/>
        <v>0</v>
      </c>
    </row>
    <row r="285" spans="1:15" x14ac:dyDescent="0.2">
      <c r="A285" s="49" t="str">
        <f t="shared" si="18"/>
        <v>CINTA PAPEL PARA DRYWALL ROLLO X30 MT</v>
      </c>
      <c r="B285" s="115" t="str">
        <f t="shared" si="18"/>
        <v>RLL</v>
      </c>
      <c r="C285" s="22">
        <f t="shared" si="18"/>
        <v>0</v>
      </c>
      <c r="D285" s="100">
        <v>1.6375838926174497</v>
      </c>
      <c r="E285" s="32">
        <f t="shared" si="17"/>
        <v>0</v>
      </c>
    </row>
    <row r="286" spans="1:15" x14ac:dyDescent="0.2">
      <c r="A286" s="82" t="str">
        <f t="shared" si="18"/>
        <v>VINILO TIPO I VINILICO ICO</v>
      </c>
      <c r="B286" s="115" t="str">
        <f t="shared" si="18"/>
        <v>GLN</v>
      </c>
      <c r="C286" s="22">
        <f t="shared" si="18"/>
        <v>0</v>
      </c>
      <c r="D286" s="100">
        <v>0.1</v>
      </c>
      <c r="E286" s="32">
        <f t="shared" si="17"/>
        <v>0</v>
      </c>
    </row>
    <row r="287" spans="1:15" x14ac:dyDescent="0.2">
      <c r="A287" s="17"/>
      <c r="B287" s="24"/>
      <c r="C287" s="13"/>
      <c r="D287" s="101" t="s">
        <v>649</v>
      </c>
      <c r="E287" s="37">
        <f>SUM(E280:E286)</f>
        <v>0</v>
      </c>
    </row>
    <row r="288" spans="1:15" x14ac:dyDescent="0.2">
      <c r="A288" s="17"/>
      <c r="B288" s="24"/>
      <c r="C288" s="29"/>
      <c r="D288" s="126"/>
      <c r="E288" s="18"/>
    </row>
    <row r="289" spans="1:5" x14ac:dyDescent="0.2">
      <c r="A289" s="42" t="s">
        <v>650</v>
      </c>
      <c r="B289" s="41" t="s">
        <v>6</v>
      </c>
      <c r="C289" s="44" t="s">
        <v>646</v>
      </c>
      <c r="D289" s="127" t="s">
        <v>651</v>
      </c>
      <c r="E289" s="45" t="s">
        <v>646</v>
      </c>
    </row>
    <row r="290" spans="1:5" x14ac:dyDescent="0.2">
      <c r="A290" s="49" t="str">
        <f t="shared" ref="A290:C292" si="19">A255</f>
        <v>TALADRO PERCUTOR DE ½" DE WALT</v>
      </c>
      <c r="B290" s="115" t="str">
        <f t="shared" si="19"/>
        <v>DIA</v>
      </c>
      <c r="C290" s="22">
        <f t="shared" si="19"/>
        <v>0</v>
      </c>
      <c r="D290" s="100">
        <f t="shared" ref="D290:D291" si="20">1/8/4</f>
        <v>3.125E-2</v>
      </c>
      <c r="E290" s="32">
        <f>ROUND(C290*D290,0)</f>
        <v>0</v>
      </c>
    </row>
    <row r="291" spans="1:5" x14ac:dyDescent="0.2">
      <c r="A291" s="49" t="str">
        <f t="shared" si="19"/>
        <v>PULIDORA INDUSTRIAL DE 4 ½" MAKITA 10000 RPM</v>
      </c>
      <c r="B291" s="115" t="str">
        <f t="shared" si="19"/>
        <v>DIA</v>
      </c>
      <c r="C291" s="22">
        <f t="shared" si="19"/>
        <v>0</v>
      </c>
      <c r="D291" s="100">
        <f t="shared" si="20"/>
        <v>3.125E-2</v>
      </c>
      <c r="E291" s="32">
        <f>ROUND(C291*D291,0)</f>
        <v>0</v>
      </c>
    </row>
    <row r="292" spans="1:5" x14ac:dyDescent="0.2">
      <c r="A292" s="49" t="str">
        <f t="shared" si="19"/>
        <v>RODILLO DE FELPA 7"</v>
      </c>
      <c r="B292" s="115" t="str">
        <f t="shared" si="19"/>
        <v>DIA</v>
      </c>
      <c r="C292" s="22">
        <f t="shared" si="19"/>
        <v>0</v>
      </c>
      <c r="D292" s="100">
        <v>2.0833333333333333E-3</v>
      </c>
      <c r="E292" s="32">
        <f>ROUND(C292*D292,0)</f>
        <v>0</v>
      </c>
    </row>
    <row r="293" spans="1:5" x14ac:dyDescent="0.2">
      <c r="A293" s="17"/>
      <c r="B293" s="24"/>
      <c r="C293" s="13"/>
      <c r="D293" s="101" t="s">
        <v>649</v>
      </c>
      <c r="E293" s="37">
        <f>SUM(E290:E292)</f>
        <v>0</v>
      </c>
    </row>
    <row r="294" spans="1:5" x14ac:dyDescent="0.2">
      <c r="A294" s="17"/>
      <c r="B294" s="24"/>
      <c r="C294" s="13"/>
      <c r="D294" s="126"/>
      <c r="E294" s="16"/>
    </row>
    <row r="295" spans="1:5" ht="21" x14ac:dyDescent="0.2">
      <c r="A295" s="42" t="s">
        <v>652</v>
      </c>
      <c r="B295" s="46" t="s">
        <v>6</v>
      </c>
      <c r="C295" s="44" t="s">
        <v>646</v>
      </c>
      <c r="D295" s="127" t="s">
        <v>653</v>
      </c>
      <c r="E295" s="45" t="s">
        <v>654</v>
      </c>
    </row>
    <row r="296" spans="1:5" x14ac:dyDescent="0.2">
      <c r="A296" s="49" t="str">
        <f t="shared" ref="A296:C297" si="21">A261</f>
        <v>MdeO MURO STELL FRAMING DOS CARAS MASILLADO</v>
      </c>
      <c r="B296" s="115" t="str">
        <f t="shared" si="21"/>
        <v>M2</v>
      </c>
      <c r="C296" s="22">
        <f t="shared" si="21"/>
        <v>0</v>
      </c>
      <c r="D296" s="100">
        <v>1</v>
      </c>
      <c r="E296" s="32">
        <f>ROUND(C296*D296,0)</f>
        <v>0</v>
      </c>
    </row>
    <row r="297" spans="1:5" x14ac:dyDescent="0.2">
      <c r="A297" s="49" t="str">
        <f t="shared" si="21"/>
        <v>MdeO VINILO SOBRE MUROS SECOS TRES MANOS</v>
      </c>
      <c r="B297" s="115" t="str">
        <f t="shared" si="21"/>
        <v>M2</v>
      </c>
      <c r="C297" s="22">
        <f t="shared" si="21"/>
        <v>0</v>
      </c>
      <c r="D297" s="100">
        <v>1</v>
      </c>
      <c r="E297" s="32">
        <f>ROUND(C297*D297,0)</f>
        <v>0</v>
      </c>
    </row>
    <row r="298" spans="1:5" x14ac:dyDescent="0.2">
      <c r="A298" s="17"/>
      <c r="B298" s="24"/>
      <c r="C298" s="15"/>
      <c r="D298" s="101" t="s">
        <v>649</v>
      </c>
      <c r="E298" s="37">
        <f>SUM(E296:E297)</f>
        <v>0</v>
      </c>
    </row>
    <row r="299" spans="1:5" x14ac:dyDescent="0.2">
      <c r="A299" s="33"/>
      <c r="B299" s="25"/>
      <c r="C299" s="20"/>
    </row>
    <row r="300" spans="1:5" ht="21" x14ac:dyDescent="0.2">
      <c r="A300" s="42" t="s">
        <v>655</v>
      </c>
      <c r="B300" s="46" t="s">
        <v>6</v>
      </c>
      <c r="C300" s="44" t="s">
        <v>646</v>
      </c>
      <c r="D300" s="127" t="s">
        <v>653</v>
      </c>
      <c r="E300" s="45" t="s">
        <v>654</v>
      </c>
    </row>
    <row r="301" spans="1:5" x14ac:dyDescent="0.2">
      <c r="A301" s="49" t="str">
        <f>A266</f>
        <v>RETIRO DE ESCOMBROS</v>
      </c>
      <c r="B301" s="115" t="str">
        <f>B266</f>
        <v>M3</v>
      </c>
      <c r="C301" s="22">
        <f>C266</f>
        <v>0</v>
      </c>
      <c r="D301" s="100">
        <v>0.1</v>
      </c>
      <c r="E301" s="32">
        <f>ROUND(C301*D301,0)</f>
        <v>0</v>
      </c>
    </row>
    <row r="302" spans="1:5" x14ac:dyDescent="0.2">
      <c r="A302" s="35"/>
      <c r="B302" s="23"/>
      <c r="C302" s="22">
        <v>0</v>
      </c>
      <c r="D302" s="100"/>
      <c r="E302" s="32">
        <f>ROUND(C302*D302,0)</f>
        <v>0</v>
      </c>
    </row>
    <row r="303" spans="1:5" x14ac:dyDescent="0.2">
      <c r="A303" s="17"/>
      <c r="B303" s="24"/>
      <c r="C303" s="15"/>
      <c r="D303" s="101" t="s">
        <v>649</v>
      </c>
      <c r="E303" s="37">
        <f>SUM(E301:E302)</f>
        <v>0</v>
      </c>
    </row>
    <row r="304" spans="1:5" x14ac:dyDescent="0.2">
      <c r="A304" s="17"/>
      <c r="B304" s="24"/>
      <c r="C304" s="15"/>
      <c r="D304" s="101"/>
    </row>
    <row r="305" spans="1:5" x14ac:dyDescent="0.2">
      <c r="A305" s="19" t="s">
        <v>656</v>
      </c>
      <c r="B305" s="167" t="s">
        <v>657</v>
      </c>
      <c r="C305" s="167"/>
      <c r="D305" s="167" t="s">
        <v>658</v>
      </c>
      <c r="E305" s="167"/>
    </row>
    <row r="306" spans="1:5" x14ac:dyDescent="0.2">
      <c r="A306" s="47"/>
      <c r="B306" s="168"/>
      <c r="C306" s="168"/>
      <c r="D306" s="169"/>
      <c r="E306" s="169"/>
    </row>
    <row r="307" spans="1:5" x14ac:dyDescent="0.2">
      <c r="A307" s="47"/>
      <c r="B307" s="168"/>
      <c r="C307" s="168"/>
      <c r="D307" s="169"/>
      <c r="E307" s="169"/>
    </row>
    <row r="310" spans="1:5" ht="21" x14ac:dyDescent="0.2">
      <c r="A310" s="174" t="s">
        <v>641</v>
      </c>
      <c r="B310" s="174"/>
      <c r="C310" s="42" t="s">
        <v>642</v>
      </c>
      <c r="D310" s="127" t="s">
        <v>6</v>
      </c>
      <c r="E310" s="42" t="s">
        <v>643</v>
      </c>
    </row>
    <row r="311" spans="1:5" x14ac:dyDescent="0.2">
      <c r="A311" s="172" t="str">
        <f>RESUMEN!B45</f>
        <v>Muro stell framing estructura metálica base 6 cal 26, a dos caras en drywall de 1/2", incluye cantos filos y dilataciones.</v>
      </c>
      <c r="B311" s="173"/>
      <c r="C311" s="71">
        <f>RESUMEN!A45</f>
        <v>3.0999999999999979</v>
      </c>
      <c r="D311" s="98" t="str">
        <f>RESUMEN!C45</f>
        <v>m2</v>
      </c>
      <c r="E311" s="40">
        <f>E322+E328+E333+E338</f>
        <v>0</v>
      </c>
    </row>
    <row r="312" spans="1:5" x14ac:dyDescent="0.2">
      <c r="A312" s="17"/>
      <c r="B312" s="30"/>
      <c r="C312" s="17"/>
      <c r="D312" s="128"/>
      <c r="E312" s="18"/>
    </row>
    <row r="313" spans="1:5" x14ac:dyDescent="0.2">
      <c r="A313" s="17"/>
      <c r="B313" s="24" t="s">
        <v>644</v>
      </c>
      <c r="C313" s="29"/>
      <c r="D313" s="126"/>
      <c r="E313" s="18"/>
    </row>
    <row r="314" spans="1:5" x14ac:dyDescent="0.2">
      <c r="A314" s="42" t="s">
        <v>645</v>
      </c>
      <c r="B314" s="41" t="s">
        <v>6</v>
      </c>
      <c r="C314" s="44" t="s">
        <v>646</v>
      </c>
      <c r="D314" s="127" t="s">
        <v>647</v>
      </c>
      <c r="E314" s="45" t="s">
        <v>648</v>
      </c>
    </row>
    <row r="315" spans="1:5" x14ac:dyDescent="0.2">
      <c r="A315" s="49" t="str">
        <f>'MAT-INSM'!A117</f>
        <v>PERFILERIA STELL FRAMING TIPO CANAL B-6 CL-26 L=2,44</v>
      </c>
      <c r="B315" s="115" t="str">
        <f>'MAT-INSM'!B117</f>
        <v>UN</v>
      </c>
      <c r="C315" s="22">
        <f>'MAT-INSM'!C117</f>
        <v>0</v>
      </c>
      <c r="D315" s="100">
        <v>0.81879194630872487</v>
      </c>
      <c r="E315" s="32">
        <f t="shared" ref="E315:E321" si="22">ROUND(C315*D315,0)</f>
        <v>0</v>
      </c>
    </row>
    <row r="316" spans="1:5" x14ac:dyDescent="0.2">
      <c r="A316" s="49" t="str">
        <f>'MAT-INSM'!A120</f>
        <v>PERFILERIA STELL FRAMING TIPO PARAL B-6 CL-26 L=2,44</v>
      </c>
      <c r="B316" s="115" t="str">
        <f>'MAT-INSM'!B120</f>
        <v>UN</v>
      </c>
      <c r="C316" s="22">
        <f>'MAT-INSM'!C120</f>
        <v>0</v>
      </c>
      <c r="D316" s="100">
        <v>2.4563758389261747</v>
      </c>
      <c r="E316" s="32">
        <f t="shared" si="22"/>
        <v>0</v>
      </c>
    </row>
    <row r="317" spans="1:5" x14ac:dyDescent="0.2">
      <c r="A317" s="49" t="str">
        <f>'MAT-INSM'!A131</f>
        <v>PLACA YESO CARTON (1.22x2.44) 1/2"</v>
      </c>
      <c r="B317" s="115" t="str">
        <f>'MAT-INSM'!B131</f>
        <v>UN</v>
      </c>
      <c r="C317" s="22">
        <f>'MAT-INSM'!C131</f>
        <v>0</v>
      </c>
      <c r="D317" s="100">
        <v>0.67114093959731547</v>
      </c>
      <c r="E317" s="32">
        <f>ROUND(C317*D317,0)</f>
        <v>0</v>
      </c>
    </row>
    <row r="318" spans="1:5" x14ac:dyDescent="0.2">
      <c r="A318" s="49" t="str">
        <f t="shared" ref="A318:C321" si="23">A283</f>
        <v>TORNILLO GOLOSO 1" x 8</v>
      </c>
      <c r="B318" s="115" t="str">
        <f t="shared" si="23"/>
        <v>UN</v>
      </c>
      <c r="C318" s="22">
        <f t="shared" si="23"/>
        <v>0</v>
      </c>
      <c r="D318" s="100">
        <v>24</v>
      </c>
      <c r="E318" s="32">
        <f t="shared" si="22"/>
        <v>0</v>
      </c>
    </row>
    <row r="319" spans="1:5" x14ac:dyDescent="0.2">
      <c r="A319" s="49" t="str">
        <f t="shared" si="23"/>
        <v>ESTUCO PASTA PINTUCO</v>
      </c>
      <c r="B319" s="115" t="str">
        <f t="shared" si="23"/>
        <v>GLN</v>
      </c>
      <c r="C319" s="22">
        <f t="shared" si="23"/>
        <v>0</v>
      </c>
      <c r="D319" s="100">
        <v>0.25</v>
      </c>
      <c r="E319" s="32">
        <f t="shared" si="22"/>
        <v>0</v>
      </c>
    </row>
    <row r="320" spans="1:5" x14ac:dyDescent="0.2">
      <c r="A320" s="49" t="str">
        <f t="shared" si="23"/>
        <v>CINTA PAPEL PARA DRYWALL ROLLO X30 MT</v>
      </c>
      <c r="B320" s="115" t="str">
        <f t="shared" si="23"/>
        <v>RLL</v>
      </c>
      <c r="C320" s="22">
        <f t="shared" si="23"/>
        <v>0</v>
      </c>
      <c r="D320" s="100">
        <v>1.6375838926174497</v>
      </c>
      <c r="E320" s="32">
        <f t="shared" si="22"/>
        <v>0</v>
      </c>
    </row>
    <row r="321" spans="1:5" x14ac:dyDescent="0.2">
      <c r="A321" s="82" t="str">
        <f t="shared" si="23"/>
        <v>VINILO TIPO I VINILICO ICO</v>
      </c>
      <c r="B321" s="115" t="str">
        <f t="shared" si="23"/>
        <v>GLN</v>
      </c>
      <c r="C321" s="22">
        <f t="shared" si="23"/>
        <v>0</v>
      </c>
      <c r="D321" s="100">
        <v>0.1</v>
      </c>
      <c r="E321" s="32">
        <f t="shared" si="22"/>
        <v>0</v>
      </c>
    </row>
    <row r="322" spans="1:5" x14ac:dyDescent="0.2">
      <c r="A322" s="17"/>
      <c r="B322" s="24"/>
      <c r="C322" s="13"/>
      <c r="D322" s="101" t="s">
        <v>649</v>
      </c>
      <c r="E322" s="37">
        <f>SUM(E315:E321)</f>
        <v>0</v>
      </c>
    </row>
    <row r="323" spans="1:5" x14ac:dyDescent="0.2">
      <c r="A323" s="17"/>
      <c r="B323" s="24"/>
      <c r="C323" s="29"/>
      <c r="D323" s="126"/>
      <c r="E323" s="18"/>
    </row>
    <row r="324" spans="1:5" x14ac:dyDescent="0.2">
      <c r="A324" s="42" t="s">
        <v>650</v>
      </c>
      <c r="B324" s="41" t="s">
        <v>6</v>
      </c>
      <c r="C324" s="44" t="s">
        <v>646</v>
      </c>
      <c r="D324" s="127" t="s">
        <v>651</v>
      </c>
      <c r="E324" s="45" t="s">
        <v>646</v>
      </c>
    </row>
    <row r="325" spans="1:5" x14ac:dyDescent="0.2">
      <c r="A325" s="49" t="str">
        <f t="shared" ref="A325:C327" si="24">A290</f>
        <v>TALADRO PERCUTOR DE ½" DE WALT</v>
      </c>
      <c r="B325" s="115" t="str">
        <f t="shared" si="24"/>
        <v>DIA</v>
      </c>
      <c r="C325" s="22">
        <f t="shared" si="24"/>
        <v>0</v>
      </c>
      <c r="D325" s="100">
        <f>1/8/4</f>
        <v>3.125E-2</v>
      </c>
      <c r="E325" s="32">
        <f>ROUND(C325*D325,0)</f>
        <v>0</v>
      </c>
    </row>
    <row r="326" spans="1:5" x14ac:dyDescent="0.2">
      <c r="A326" s="49" t="str">
        <f t="shared" si="24"/>
        <v>PULIDORA INDUSTRIAL DE 4 ½" MAKITA 10000 RPM</v>
      </c>
      <c r="B326" s="115" t="str">
        <f t="shared" si="24"/>
        <v>DIA</v>
      </c>
      <c r="C326" s="22">
        <f t="shared" si="24"/>
        <v>0</v>
      </c>
      <c r="D326" s="100">
        <f>1/8/4</f>
        <v>3.125E-2</v>
      </c>
      <c r="E326" s="32">
        <f>ROUND(C326*D326,0)</f>
        <v>0</v>
      </c>
    </row>
    <row r="327" spans="1:5" x14ac:dyDescent="0.2">
      <c r="A327" s="49" t="str">
        <f t="shared" si="24"/>
        <v>RODILLO DE FELPA 7"</v>
      </c>
      <c r="B327" s="115" t="str">
        <f t="shared" si="24"/>
        <v>DIA</v>
      </c>
      <c r="C327" s="22">
        <f t="shared" si="24"/>
        <v>0</v>
      </c>
      <c r="D327" s="100">
        <v>2.0833333333333333E-3</v>
      </c>
      <c r="E327" s="32">
        <f>ROUND(C327*D327,0)</f>
        <v>0</v>
      </c>
    </row>
    <row r="328" spans="1:5" x14ac:dyDescent="0.2">
      <c r="A328" s="17"/>
      <c r="B328" s="24"/>
      <c r="C328" s="13"/>
      <c r="D328" s="101" t="s">
        <v>649</v>
      </c>
      <c r="E328" s="37">
        <f>SUM(E325:E327)</f>
        <v>0</v>
      </c>
    </row>
    <row r="329" spans="1:5" x14ac:dyDescent="0.2">
      <c r="A329" s="17"/>
      <c r="B329" s="24"/>
      <c r="C329" s="13"/>
      <c r="D329" s="126"/>
      <c r="E329" s="16"/>
    </row>
    <row r="330" spans="1:5" ht="21" x14ac:dyDescent="0.2">
      <c r="A330" s="42" t="s">
        <v>652</v>
      </c>
      <c r="B330" s="46" t="s">
        <v>6</v>
      </c>
      <c r="C330" s="44" t="s">
        <v>646</v>
      </c>
      <c r="D330" s="127" t="s">
        <v>653</v>
      </c>
      <c r="E330" s="45" t="s">
        <v>654</v>
      </c>
    </row>
    <row r="331" spans="1:5" x14ac:dyDescent="0.2">
      <c r="A331" s="49" t="str">
        <f t="shared" ref="A331:C332" si="25">A296</f>
        <v>MdeO MURO STELL FRAMING DOS CARAS MASILLADO</v>
      </c>
      <c r="B331" s="115" t="str">
        <f t="shared" si="25"/>
        <v>M2</v>
      </c>
      <c r="C331" s="22">
        <f t="shared" si="25"/>
        <v>0</v>
      </c>
      <c r="D331" s="100">
        <v>1</v>
      </c>
      <c r="E331" s="32">
        <f>ROUND(C331*D331,0)</f>
        <v>0</v>
      </c>
    </row>
    <row r="332" spans="1:5" x14ac:dyDescent="0.2">
      <c r="A332" s="49" t="str">
        <f t="shared" si="25"/>
        <v>MdeO VINILO SOBRE MUROS SECOS TRES MANOS</v>
      </c>
      <c r="B332" s="115" t="str">
        <f t="shared" si="25"/>
        <v>M2</v>
      </c>
      <c r="C332" s="22">
        <f t="shared" si="25"/>
        <v>0</v>
      </c>
      <c r="D332" s="100">
        <v>1</v>
      </c>
      <c r="E332" s="32">
        <f>ROUND(C332*D332,0)</f>
        <v>0</v>
      </c>
    </row>
    <row r="333" spans="1:5" x14ac:dyDescent="0.2">
      <c r="A333" s="17"/>
      <c r="B333" s="24"/>
      <c r="C333" s="15"/>
      <c r="D333" s="101" t="s">
        <v>649</v>
      </c>
      <c r="E333" s="37">
        <f>SUM(E331:E332)</f>
        <v>0</v>
      </c>
    </row>
    <row r="334" spans="1:5" x14ac:dyDescent="0.2">
      <c r="A334" s="33"/>
      <c r="B334" s="25"/>
      <c r="C334" s="20"/>
    </row>
    <row r="335" spans="1:5" ht="21" x14ac:dyDescent="0.2">
      <c r="A335" s="42" t="s">
        <v>655</v>
      </c>
      <c r="B335" s="46" t="s">
        <v>6</v>
      </c>
      <c r="C335" s="44" t="s">
        <v>646</v>
      </c>
      <c r="D335" s="127" t="s">
        <v>653</v>
      </c>
      <c r="E335" s="45" t="s">
        <v>654</v>
      </c>
    </row>
    <row r="336" spans="1:5" x14ac:dyDescent="0.2">
      <c r="A336" s="49" t="str">
        <f t="shared" ref="A336:C336" si="26">A301</f>
        <v>RETIRO DE ESCOMBROS</v>
      </c>
      <c r="B336" s="115" t="str">
        <f t="shared" si="26"/>
        <v>M3</v>
      </c>
      <c r="C336" s="22">
        <f t="shared" si="26"/>
        <v>0</v>
      </c>
      <c r="D336" s="100">
        <v>0.1</v>
      </c>
      <c r="E336" s="32">
        <f>ROUND(C336*D336,0)</f>
        <v>0</v>
      </c>
    </row>
    <row r="337" spans="1:5" x14ac:dyDescent="0.2">
      <c r="A337" s="35"/>
      <c r="B337" s="23"/>
      <c r="C337" s="22">
        <v>0</v>
      </c>
      <c r="D337" s="100"/>
      <c r="E337" s="32">
        <f>ROUND(C337*D337,0)</f>
        <v>0</v>
      </c>
    </row>
    <row r="338" spans="1:5" x14ac:dyDescent="0.2">
      <c r="A338" s="17"/>
      <c r="B338" s="24"/>
      <c r="C338" s="15"/>
      <c r="D338" s="101" t="s">
        <v>649</v>
      </c>
      <c r="E338" s="37">
        <f>SUM(E336:E337)</f>
        <v>0</v>
      </c>
    </row>
    <row r="339" spans="1:5" x14ac:dyDescent="0.2">
      <c r="A339" s="17"/>
      <c r="B339" s="24"/>
      <c r="C339" s="15"/>
      <c r="D339" s="101"/>
    </row>
    <row r="340" spans="1:5" x14ac:dyDescent="0.2">
      <c r="A340" s="19" t="s">
        <v>656</v>
      </c>
      <c r="B340" s="167" t="s">
        <v>657</v>
      </c>
      <c r="C340" s="167"/>
      <c r="D340" s="167" t="s">
        <v>658</v>
      </c>
      <c r="E340" s="167"/>
    </row>
    <row r="341" spans="1:5" x14ac:dyDescent="0.2">
      <c r="A341" s="47"/>
      <c r="B341" s="168"/>
      <c r="C341" s="168"/>
      <c r="D341" s="169"/>
      <c r="E341" s="169"/>
    </row>
    <row r="342" spans="1:5" x14ac:dyDescent="0.2">
      <c r="A342" s="47"/>
      <c r="B342" s="168"/>
      <c r="C342" s="168"/>
      <c r="D342" s="169"/>
      <c r="E342" s="169"/>
    </row>
    <row r="345" spans="1:5" ht="21" x14ac:dyDescent="0.2">
      <c r="A345" s="174" t="s">
        <v>641</v>
      </c>
      <c r="B345" s="174"/>
      <c r="C345" s="42" t="s">
        <v>642</v>
      </c>
      <c r="D345" s="127" t="s">
        <v>6</v>
      </c>
      <c r="E345" s="42" t="s">
        <v>643</v>
      </c>
    </row>
    <row r="346" spans="1:5" x14ac:dyDescent="0.2">
      <c r="A346" s="172" t="str">
        <f>RESUMEN!B46</f>
        <v>Suministro e instalación de aislamiento acústico para muros en stell framing b6 en poliestireno expandido d:15kg/m3 y espesor 0,06 m.</v>
      </c>
      <c r="B346" s="173"/>
      <c r="C346" s="71">
        <f>RESUMEN!A46</f>
        <v>3.1099999999999977</v>
      </c>
      <c r="D346" s="98" t="str">
        <f>RESUMEN!C46</f>
        <v>m2</v>
      </c>
      <c r="E346" s="40">
        <f>E355+E361+E366+E371</f>
        <v>0</v>
      </c>
    </row>
    <row r="347" spans="1:5" x14ac:dyDescent="0.2">
      <c r="A347" s="17"/>
      <c r="B347" s="30"/>
      <c r="C347" s="17"/>
      <c r="D347" s="128"/>
      <c r="E347" s="18"/>
    </row>
    <row r="348" spans="1:5" x14ac:dyDescent="0.2">
      <c r="A348" s="17"/>
      <c r="B348" s="24" t="s">
        <v>644</v>
      </c>
      <c r="C348" s="29"/>
      <c r="D348" s="126"/>
      <c r="E348" s="18"/>
    </row>
    <row r="349" spans="1:5" x14ac:dyDescent="0.2">
      <c r="A349" s="42" t="s">
        <v>645</v>
      </c>
      <c r="B349" s="41" t="s">
        <v>6</v>
      </c>
      <c r="C349" s="44" t="s">
        <v>646</v>
      </c>
      <c r="D349" s="127" t="s">
        <v>647</v>
      </c>
      <c r="E349" s="45" t="s">
        <v>648</v>
      </c>
    </row>
    <row r="350" spans="1:5" x14ac:dyDescent="0.2">
      <c r="A350" s="35" t="str">
        <f>'MAT-INSM'!A81</f>
        <v>ICOPOR 4 Cm DENSIDAD 15 1x1</v>
      </c>
      <c r="B350" s="23" t="str">
        <f>'MAT-INSM'!B81</f>
        <v>M2</v>
      </c>
      <c r="C350" s="22">
        <f>'MAT-INSM'!C81</f>
        <v>0</v>
      </c>
      <c r="D350" s="100">
        <v>1.5</v>
      </c>
      <c r="E350" s="32">
        <f t="shared" ref="E350:E354" si="27">ROUND(C350*D350,0)</f>
        <v>0</v>
      </c>
    </row>
    <row r="351" spans="1:5" x14ac:dyDescent="0.2">
      <c r="A351" s="35"/>
      <c r="B351" s="23"/>
      <c r="C351" s="22">
        <v>0</v>
      </c>
      <c r="D351" s="100"/>
      <c r="E351" s="32">
        <f t="shared" si="27"/>
        <v>0</v>
      </c>
    </row>
    <row r="352" spans="1:5" x14ac:dyDescent="0.2">
      <c r="A352" s="35"/>
      <c r="B352" s="23"/>
      <c r="C352" s="22">
        <v>0</v>
      </c>
      <c r="D352" s="100"/>
      <c r="E352" s="32">
        <f t="shared" si="27"/>
        <v>0</v>
      </c>
    </row>
    <row r="353" spans="1:5" x14ac:dyDescent="0.2">
      <c r="A353" s="35"/>
      <c r="B353" s="23"/>
      <c r="C353" s="22">
        <v>0</v>
      </c>
      <c r="D353" s="100"/>
      <c r="E353" s="32">
        <f t="shared" si="27"/>
        <v>0</v>
      </c>
    </row>
    <row r="354" spans="1:5" x14ac:dyDescent="0.2">
      <c r="A354" s="36"/>
      <c r="B354" s="23"/>
      <c r="C354" s="22">
        <v>0</v>
      </c>
      <c r="D354" s="100"/>
      <c r="E354" s="32">
        <f t="shared" si="27"/>
        <v>0</v>
      </c>
    </row>
    <row r="355" spans="1:5" x14ac:dyDescent="0.2">
      <c r="A355" s="17"/>
      <c r="B355" s="24"/>
      <c r="C355" s="13"/>
      <c r="D355" s="101" t="s">
        <v>649</v>
      </c>
      <c r="E355" s="37">
        <f>SUM(E350:E354)</f>
        <v>0</v>
      </c>
    </row>
    <row r="356" spans="1:5" x14ac:dyDescent="0.2">
      <c r="A356" s="17"/>
      <c r="B356" s="24"/>
      <c r="C356" s="29"/>
      <c r="D356" s="126"/>
      <c r="E356" s="18"/>
    </row>
    <row r="357" spans="1:5" x14ac:dyDescent="0.2">
      <c r="A357" s="42" t="s">
        <v>650</v>
      </c>
      <c r="B357" s="41" t="s">
        <v>6</v>
      </c>
      <c r="C357" s="44" t="s">
        <v>646</v>
      </c>
      <c r="D357" s="127" t="s">
        <v>651</v>
      </c>
      <c r="E357" s="45" t="s">
        <v>646</v>
      </c>
    </row>
    <row r="358" spans="1:5" x14ac:dyDescent="0.2">
      <c r="A358" s="35" t="str">
        <f>'HRR-EQP'!A21</f>
        <v>HOJA DE SEGUETA</v>
      </c>
      <c r="B358" s="23" t="str">
        <f>'HRR-EQP'!B21</f>
        <v>UN</v>
      </c>
      <c r="C358" s="22">
        <f>'HRR-EQP'!C21</f>
        <v>0</v>
      </c>
      <c r="D358" s="100">
        <v>0.05</v>
      </c>
      <c r="E358" s="32">
        <f>ROUND(C358*D358,0)</f>
        <v>0</v>
      </c>
    </row>
    <row r="359" spans="1:5" x14ac:dyDescent="0.2">
      <c r="A359" s="35"/>
      <c r="B359" s="23"/>
      <c r="C359" s="22">
        <v>0</v>
      </c>
      <c r="D359" s="100"/>
      <c r="E359" s="32">
        <f>ROUND(C359*D359,0)</f>
        <v>0</v>
      </c>
    </row>
    <row r="360" spans="1:5" x14ac:dyDescent="0.2">
      <c r="A360" s="35"/>
      <c r="B360" s="23"/>
      <c r="C360" s="22">
        <v>0</v>
      </c>
      <c r="D360" s="100"/>
      <c r="E360" s="32">
        <f>ROUND(C360*D360,0)</f>
        <v>0</v>
      </c>
    </row>
    <row r="361" spans="1:5" x14ac:dyDescent="0.2">
      <c r="A361" s="17"/>
      <c r="B361" s="24"/>
      <c r="C361" s="13"/>
      <c r="D361" s="101" t="s">
        <v>649</v>
      </c>
      <c r="E361" s="37">
        <f>SUM(E358:E360)</f>
        <v>0</v>
      </c>
    </row>
    <row r="362" spans="1:5" x14ac:dyDescent="0.2">
      <c r="A362" s="17"/>
      <c r="B362" s="24"/>
      <c r="C362" s="13"/>
      <c r="D362" s="126"/>
      <c r="E362" s="16"/>
    </row>
    <row r="363" spans="1:5" ht="21" x14ac:dyDescent="0.2">
      <c r="A363" s="42" t="s">
        <v>652</v>
      </c>
      <c r="B363" s="46" t="s">
        <v>6</v>
      </c>
      <c r="C363" s="44" t="s">
        <v>646</v>
      </c>
      <c r="D363" s="127" t="s">
        <v>653</v>
      </c>
      <c r="E363" s="45" t="s">
        <v>654</v>
      </c>
    </row>
    <row r="364" spans="1:5" x14ac:dyDescent="0.2">
      <c r="A364" s="35" t="str">
        <f>'MAN-OBR'!A9</f>
        <v>MdeO AISLAPOR</v>
      </c>
      <c r="B364" s="23" t="str">
        <f>'MAN-OBR'!B9</f>
        <v>M3</v>
      </c>
      <c r="C364" s="22">
        <f>'MAN-OBR'!C9</f>
        <v>0</v>
      </c>
      <c r="D364" s="100">
        <f>1*0.06</f>
        <v>0.06</v>
      </c>
      <c r="E364" s="32">
        <f>ROUND(C364*D364,0)</f>
        <v>0</v>
      </c>
    </row>
    <row r="365" spans="1:5" x14ac:dyDescent="0.2">
      <c r="A365" s="35"/>
      <c r="B365" s="23"/>
      <c r="C365" s="22">
        <v>0</v>
      </c>
      <c r="D365" s="100"/>
      <c r="E365" s="32">
        <f>ROUND(C365*D365,0)</f>
        <v>0</v>
      </c>
    </row>
    <row r="366" spans="1:5" x14ac:dyDescent="0.2">
      <c r="A366" s="17"/>
      <c r="B366" s="24"/>
      <c r="C366" s="15"/>
      <c r="D366" s="101" t="s">
        <v>649</v>
      </c>
      <c r="E366" s="37">
        <f>SUM(E364:E365)</f>
        <v>0</v>
      </c>
    </row>
    <row r="367" spans="1:5" x14ac:dyDescent="0.2">
      <c r="A367" s="33"/>
      <c r="B367" s="25"/>
      <c r="C367" s="20"/>
    </row>
    <row r="368" spans="1:5" ht="21" x14ac:dyDescent="0.2">
      <c r="A368" s="42" t="s">
        <v>655</v>
      </c>
      <c r="B368" s="46" t="s">
        <v>6</v>
      </c>
      <c r="C368" s="44" t="s">
        <v>646</v>
      </c>
      <c r="D368" s="127" t="s">
        <v>653</v>
      </c>
      <c r="E368" s="45" t="s">
        <v>654</v>
      </c>
    </row>
    <row r="369" spans="1:5" x14ac:dyDescent="0.2">
      <c r="A369" s="35" t="str">
        <f>OTROS!A7</f>
        <v>RETIRO DE ESCOMBROS</v>
      </c>
      <c r="B369" s="23" t="str">
        <f>OTROS!B7</f>
        <v>M3</v>
      </c>
      <c r="C369" s="22">
        <f>OTROS!C7</f>
        <v>0</v>
      </c>
      <c r="D369" s="100">
        <v>1.2500000000000001E-2</v>
      </c>
      <c r="E369" s="32">
        <f>ROUND(C369*D369,0)</f>
        <v>0</v>
      </c>
    </row>
    <row r="370" spans="1:5" x14ac:dyDescent="0.2">
      <c r="A370" s="35"/>
      <c r="B370" s="23"/>
      <c r="C370" s="22">
        <v>0</v>
      </c>
      <c r="D370" s="100"/>
      <c r="E370" s="32">
        <f>ROUND(C370*D370,0)</f>
        <v>0</v>
      </c>
    </row>
    <row r="371" spans="1:5" x14ac:dyDescent="0.2">
      <c r="A371" s="17"/>
      <c r="B371" s="24"/>
      <c r="C371" s="15"/>
      <c r="D371" s="101" t="s">
        <v>649</v>
      </c>
      <c r="E371" s="37">
        <f>SUM(E369:E370)</f>
        <v>0</v>
      </c>
    </row>
    <row r="372" spans="1:5" x14ac:dyDescent="0.2">
      <c r="A372" s="17"/>
      <c r="B372" s="24"/>
      <c r="C372" s="15"/>
      <c r="D372" s="101"/>
    </row>
    <row r="373" spans="1:5" x14ac:dyDescent="0.2">
      <c r="A373" s="19" t="s">
        <v>656</v>
      </c>
      <c r="B373" s="167" t="s">
        <v>657</v>
      </c>
      <c r="C373" s="167"/>
      <c r="D373" s="167" t="s">
        <v>658</v>
      </c>
      <c r="E373" s="167"/>
    </row>
    <row r="374" spans="1:5" x14ac:dyDescent="0.2">
      <c r="A374" s="47"/>
      <c r="B374" s="168"/>
      <c r="C374" s="168"/>
      <c r="D374" s="169"/>
      <c r="E374" s="169"/>
    </row>
    <row r="375" spans="1:5" x14ac:dyDescent="0.2">
      <c r="A375" s="47"/>
      <c r="B375" s="168"/>
      <c r="C375" s="168"/>
      <c r="D375" s="169"/>
      <c r="E375" s="169"/>
    </row>
    <row r="378" spans="1:5" ht="21" x14ac:dyDescent="0.2">
      <c r="A378" s="174" t="s">
        <v>641</v>
      </c>
      <c r="B378" s="174"/>
      <c r="C378" s="42" t="s">
        <v>642</v>
      </c>
      <c r="D378" s="127" t="s">
        <v>6</v>
      </c>
      <c r="E378" s="42" t="s">
        <v>643</v>
      </c>
    </row>
    <row r="379" spans="1:5" x14ac:dyDescent="0.2">
      <c r="A379" s="172" t="str">
        <f>RESUMEN!B47</f>
        <v>Estampillada laminas de drywall sobre muros en mamposteria, masillado y pintado en vinilo tipo 2 a 3 manos.</v>
      </c>
      <c r="B379" s="173"/>
      <c r="C379" s="71">
        <f>RESUMEN!A47</f>
        <v>3.1199999999999974</v>
      </c>
      <c r="D379" s="98" t="str">
        <f>RESUMEN!C47</f>
        <v>m2</v>
      </c>
      <c r="E379" s="40">
        <f>E388+E394+E399+E404</f>
        <v>0</v>
      </c>
    </row>
    <row r="380" spans="1:5" x14ac:dyDescent="0.2">
      <c r="A380" s="17"/>
      <c r="B380" s="30"/>
      <c r="C380" s="17"/>
      <c r="D380" s="128"/>
      <c r="E380" s="18"/>
    </row>
    <row r="381" spans="1:5" x14ac:dyDescent="0.2">
      <c r="A381" s="17"/>
      <c r="B381" s="24" t="s">
        <v>644</v>
      </c>
      <c r="C381" s="29"/>
      <c r="D381" s="126"/>
      <c r="E381" s="18"/>
    </row>
    <row r="382" spans="1:5" x14ac:dyDescent="0.2">
      <c r="A382" s="42" t="s">
        <v>645</v>
      </c>
      <c r="B382" s="41" t="s">
        <v>6</v>
      </c>
      <c r="C382" s="44" t="s">
        <v>646</v>
      </c>
      <c r="D382" s="127" t="s">
        <v>647</v>
      </c>
      <c r="E382" s="45" t="s">
        <v>648</v>
      </c>
    </row>
    <row r="383" spans="1:5" x14ac:dyDescent="0.2">
      <c r="A383" s="49" t="str">
        <f>A317</f>
        <v>PLACA YESO CARTON (1.22x2.44) 1/2"</v>
      </c>
      <c r="B383" s="115" t="str">
        <f>B317</f>
        <v>UN</v>
      </c>
      <c r="C383" s="22">
        <f>C317</f>
        <v>0</v>
      </c>
      <c r="D383" s="100">
        <f>1/2.98</f>
        <v>0.33557046979865773</v>
      </c>
      <c r="E383" s="32">
        <f t="shared" ref="E383:E387" si="28">ROUND(C383*D383,0)</f>
        <v>0</v>
      </c>
    </row>
    <row r="384" spans="1:5" x14ac:dyDescent="0.2">
      <c r="A384" s="49" t="str">
        <f t="shared" ref="A384:C386" si="29">A319</f>
        <v>ESTUCO PASTA PINTUCO</v>
      </c>
      <c r="B384" s="115" t="str">
        <f t="shared" si="29"/>
        <v>GLN</v>
      </c>
      <c r="C384" s="22">
        <f t="shared" si="29"/>
        <v>0</v>
      </c>
      <c r="D384" s="100">
        <v>0.125</v>
      </c>
      <c r="E384" s="32">
        <f t="shared" si="28"/>
        <v>0</v>
      </c>
    </row>
    <row r="385" spans="1:5" x14ac:dyDescent="0.2">
      <c r="A385" s="49" t="str">
        <f t="shared" si="29"/>
        <v>CINTA PAPEL PARA DRYWALL ROLLO X30 MT</v>
      </c>
      <c r="B385" s="115" t="str">
        <f t="shared" si="29"/>
        <v>RLL</v>
      </c>
      <c r="C385" s="22">
        <f t="shared" si="29"/>
        <v>0</v>
      </c>
      <c r="D385" s="100">
        <v>0.81879194630872487</v>
      </c>
      <c r="E385" s="32">
        <f t="shared" si="28"/>
        <v>0</v>
      </c>
    </row>
    <row r="386" spans="1:5" x14ac:dyDescent="0.2">
      <c r="A386" s="82" t="str">
        <f t="shared" si="29"/>
        <v>VINILO TIPO I VINILICO ICO</v>
      </c>
      <c r="B386" s="115" t="str">
        <f t="shared" si="29"/>
        <v>GLN</v>
      </c>
      <c r="C386" s="22">
        <f t="shared" si="29"/>
        <v>0</v>
      </c>
      <c r="D386" s="100">
        <v>0.05</v>
      </c>
      <c r="E386" s="32">
        <f t="shared" si="28"/>
        <v>0</v>
      </c>
    </row>
    <row r="387" spans="1:5" x14ac:dyDescent="0.2">
      <c r="A387" s="82"/>
      <c r="B387" s="115"/>
      <c r="C387" s="22"/>
      <c r="D387" s="100"/>
      <c r="E387" s="32">
        <f t="shared" si="28"/>
        <v>0</v>
      </c>
    </row>
    <row r="388" spans="1:5" x14ac:dyDescent="0.2">
      <c r="A388" s="17"/>
      <c r="B388" s="24"/>
      <c r="C388" s="13"/>
      <c r="D388" s="101" t="s">
        <v>649</v>
      </c>
      <c r="E388" s="37">
        <f>SUM(E383:E387)</f>
        <v>0</v>
      </c>
    </row>
    <row r="389" spans="1:5" x14ac:dyDescent="0.2">
      <c r="A389" s="17"/>
      <c r="B389" s="24"/>
      <c r="C389" s="29"/>
      <c r="D389" s="126"/>
      <c r="E389" s="18"/>
    </row>
    <row r="390" spans="1:5" x14ac:dyDescent="0.2">
      <c r="A390" s="42" t="s">
        <v>650</v>
      </c>
      <c r="B390" s="41" t="s">
        <v>6</v>
      </c>
      <c r="C390" s="44" t="s">
        <v>646</v>
      </c>
      <c r="D390" s="127" t="s">
        <v>651</v>
      </c>
      <c r="E390" s="45" t="s">
        <v>646</v>
      </c>
    </row>
    <row r="391" spans="1:5" x14ac:dyDescent="0.2">
      <c r="A391" s="49" t="str">
        <f t="shared" ref="A391:C393" si="30">A220</f>
        <v>LIJA DE AGUA PROFESIONAL</v>
      </c>
      <c r="B391" s="115" t="str">
        <f t="shared" si="30"/>
        <v>UN</v>
      </c>
      <c r="C391" s="22">
        <f t="shared" si="30"/>
        <v>0</v>
      </c>
      <c r="D391" s="100">
        <v>0.5</v>
      </c>
      <c r="E391" s="32">
        <f>ROUND(C391*D391,0)</f>
        <v>0</v>
      </c>
    </row>
    <row r="392" spans="1:5" x14ac:dyDescent="0.2">
      <c r="A392" s="49" t="str">
        <f t="shared" si="30"/>
        <v>ESPATULA MANGO PLASTICO 704 4"</v>
      </c>
      <c r="B392" s="115" t="str">
        <f t="shared" si="30"/>
        <v>UN</v>
      </c>
      <c r="C392" s="22">
        <f t="shared" si="30"/>
        <v>0</v>
      </c>
      <c r="D392" s="100">
        <f>1/30/16</f>
        <v>2.0833333333333333E-3</v>
      </c>
      <c r="E392" s="32">
        <f>ROUND(C392*D392,0)</f>
        <v>0</v>
      </c>
    </row>
    <row r="393" spans="1:5" x14ac:dyDescent="0.2">
      <c r="A393" s="49" t="str">
        <f t="shared" si="30"/>
        <v>RODILLO DE FELPA 7"</v>
      </c>
      <c r="B393" s="115" t="str">
        <f t="shared" si="30"/>
        <v>DIA</v>
      </c>
      <c r="C393" s="22">
        <f t="shared" si="30"/>
        <v>0</v>
      </c>
      <c r="D393" s="100">
        <f>1/30/8</f>
        <v>4.1666666666666666E-3</v>
      </c>
      <c r="E393" s="32">
        <f>ROUND(C393*D393,0)</f>
        <v>0</v>
      </c>
    </row>
    <row r="394" spans="1:5" x14ac:dyDescent="0.2">
      <c r="A394" s="17"/>
      <c r="B394" s="24"/>
      <c r="C394" s="13"/>
      <c r="D394" s="101" t="s">
        <v>649</v>
      </c>
      <c r="E394" s="37">
        <f>SUM(E391:E393)</f>
        <v>0</v>
      </c>
    </row>
    <row r="395" spans="1:5" x14ac:dyDescent="0.2">
      <c r="A395" s="17"/>
      <c r="B395" s="24"/>
      <c r="C395" s="13"/>
      <c r="D395" s="126"/>
      <c r="E395" s="16"/>
    </row>
    <row r="396" spans="1:5" ht="21" x14ac:dyDescent="0.2">
      <c r="A396" s="42" t="s">
        <v>652</v>
      </c>
      <c r="B396" s="46" t="s">
        <v>6</v>
      </c>
      <c r="C396" s="44" t="s">
        <v>646</v>
      </c>
      <c r="D396" s="127" t="s">
        <v>653</v>
      </c>
      <c r="E396" s="45" t="s">
        <v>654</v>
      </c>
    </row>
    <row r="397" spans="1:5" x14ac:dyDescent="0.2">
      <c r="A397" s="49" t="str">
        <f>'MAN-OBR'!A42</f>
        <v>MdeO ESTUCO</v>
      </c>
      <c r="B397" s="115" t="str">
        <f>'MAN-OBR'!B42</f>
        <v>M2</v>
      </c>
      <c r="C397" s="22">
        <f>'MAN-OBR'!C42</f>
        <v>0</v>
      </c>
      <c r="D397" s="100">
        <v>1</v>
      </c>
      <c r="E397" s="32">
        <f>ROUND(C397*D397,0)</f>
        <v>0</v>
      </c>
    </row>
    <row r="398" spans="1:5" x14ac:dyDescent="0.2">
      <c r="A398" s="49" t="str">
        <f>A332</f>
        <v>MdeO VINILO SOBRE MUROS SECOS TRES MANOS</v>
      </c>
      <c r="B398" s="115" t="str">
        <f>B332</f>
        <v>M2</v>
      </c>
      <c r="C398" s="22">
        <f>C332</f>
        <v>0</v>
      </c>
      <c r="D398" s="100">
        <v>1</v>
      </c>
      <c r="E398" s="32">
        <f>ROUND(C398*D398,0)</f>
        <v>0</v>
      </c>
    </row>
    <row r="399" spans="1:5" x14ac:dyDescent="0.2">
      <c r="A399" s="17"/>
      <c r="B399" s="24"/>
      <c r="C399" s="15"/>
      <c r="D399" s="101" t="s">
        <v>649</v>
      </c>
      <c r="E399" s="37">
        <f>SUM(E397:E398)</f>
        <v>0</v>
      </c>
    </row>
    <row r="400" spans="1:5" x14ac:dyDescent="0.2">
      <c r="A400" s="33"/>
      <c r="B400" s="25"/>
      <c r="C400" s="20"/>
    </row>
    <row r="401" spans="1:5" ht="21" x14ac:dyDescent="0.2">
      <c r="A401" s="42" t="s">
        <v>655</v>
      </c>
      <c r="B401" s="46" t="s">
        <v>6</v>
      </c>
      <c r="C401" s="44" t="s">
        <v>646</v>
      </c>
      <c r="D401" s="127" t="s">
        <v>653</v>
      </c>
      <c r="E401" s="45" t="s">
        <v>654</v>
      </c>
    </row>
    <row r="402" spans="1:5" x14ac:dyDescent="0.2">
      <c r="A402" s="35" t="str">
        <f>OTROS!A7</f>
        <v>RETIRO DE ESCOMBROS</v>
      </c>
      <c r="B402" s="23" t="str">
        <f>OTROS!B7</f>
        <v>M3</v>
      </c>
      <c r="C402" s="22">
        <f>OTROS!C7</f>
        <v>0</v>
      </c>
      <c r="D402" s="100">
        <v>2.5000000000000001E-2</v>
      </c>
      <c r="E402" s="32">
        <f>ROUND(C402*D402,0)</f>
        <v>0</v>
      </c>
    </row>
    <row r="403" spans="1:5" x14ac:dyDescent="0.2">
      <c r="A403" s="35"/>
      <c r="B403" s="23"/>
      <c r="C403" s="22">
        <v>0</v>
      </c>
      <c r="D403" s="100"/>
      <c r="E403" s="32">
        <f>ROUND(C403*D403,0)</f>
        <v>0</v>
      </c>
    </row>
    <row r="404" spans="1:5" x14ac:dyDescent="0.2">
      <c r="A404" s="17"/>
      <c r="B404" s="24"/>
      <c r="C404" s="15"/>
      <c r="D404" s="101" t="s">
        <v>649</v>
      </c>
      <c r="E404" s="37">
        <f>SUM(E402:E403)</f>
        <v>0</v>
      </c>
    </row>
    <row r="405" spans="1:5" x14ac:dyDescent="0.2">
      <c r="A405" s="17"/>
      <c r="B405" s="24"/>
      <c r="C405" s="15"/>
      <c r="D405" s="101"/>
    </row>
    <row r="406" spans="1:5" x14ac:dyDescent="0.2">
      <c r="A406" s="19" t="s">
        <v>656</v>
      </c>
      <c r="B406" s="167" t="s">
        <v>657</v>
      </c>
      <c r="C406" s="167"/>
      <c r="D406" s="167" t="s">
        <v>658</v>
      </c>
      <c r="E406" s="167"/>
    </row>
    <row r="407" spans="1:5" x14ac:dyDescent="0.2">
      <c r="A407" s="47"/>
      <c r="B407" s="168"/>
      <c r="C407" s="168"/>
      <c r="D407" s="169"/>
      <c r="E407" s="169"/>
    </row>
    <row r="408" spans="1:5" x14ac:dyDescent="0.2">
      <c r="A408" s="47"/>
      <c r="B408" s="168"/>
      <c r="C408" s="168"/>
      <c r="D408" s="169"/>
      <c r="E408" s="169"/>
    </row>
    <row r="411" spans="1:5" ht="21" x14ac:dyDescent="0.2">
      <c r="A411" s="174" t="s">
        <v>641</v>
      </c>
      <c r="B411" s="174"/>
      <c r="C411" s="42" t="s">
        <v>642</v>
      </c>
      <c r="D411" s="127" t="s">
        <v>6</v>
      </c>
      <c r="E411" s="42" t="s">
        <v>643</v>
      </c>
    </row>
    <row r="412" spans="1:5" x14ac:dyDescent="0.2">
      <c r="A412" s="172" t="str">
        <f>RESUMEN!B48</f>
        <v>Resanes sobre muros interiores de mamposteria, drywall o fibrocemento y aplicación de pintura en vinilo tipo 1 a 2 manos.</v>
      </c>
      <c r="B412" s="173"/>
      <c r="C412" s="71">
        <f>RESUMEN!A48</f>
        <v>3.1299999999999972</v>
      </c>
      <c r="D412" s="98" t="str">
        <f>RESUMEN!C48</f>
        <v>m2</v>
      </c>
      <c r="E412" s="40">
        <f>E421+E427+E432+E437</f>
        <v>0</v>
      </c>
    </row>
    <row r="413" spans="1:5" x14ac:dyDescent="0.2">
      <c r="A413" s="17"/>
      <c r="B413" s="30"/>
      <c r="C413" s="17"/>
      <c r="D413" s="128"/>
      <c r="E413" s="18"/>
    </row>
    <row r="414" spans="1:5" x14ac:dyDescent="0.2">
      <c r="A414" s="17"/>
      <c r="B414" s="24" t="s">
        <v>644</v>
      </c>
      <c r="C414" s="29"/>
      <c r="D414" s="126"/>
      <c r="E414" s="18"/>
    </row>
    <row r="415" spans="1:5" x14ac:dyDescent="0.2">
      <c r="A415" s="42" t="s">
        <v>645</v>
      </c>
      <c r="B415" s="41" t="s">
        <v>6</v>
      </c>
      <c r="C415" s="44" t="s">
        <v>646</v>
      </c>
      <c r="D415" s="127" t="s">
        <v>647</v>
      </c>
      <c r="E415" s="45" t="s">
        <v>648</v>
      </c>
    </row>
    <row r="416" spans="1:5" x14ac:dyDescent="0.2">
      <c r="A416" s="49" t="str">
        <f t="shared" ref="A416:C416" si="31">A384</f>
        <v>ESTUCO PASTA PINTUCO</v>
      </c>
      <c r="B416" s="115" t="str">
        <f t="shared" si="31"/>
        <v>GLN</v>
      </c>
      <c r="C416" s="22">
        <f t="shared" si="31"/>
        <v>0</v>
      </c>
      <c r="D416" s="100">
        <v>0.125</v>
      </c>
      <c r="E416" s="32">
        <f t="shared" ref="E416:E420" si="32">ROUND(C416*D416,0)</f>
        <v>0</v>
      </c>
    </row>
    <row r="417" spans="1:5" x14ac:dyDescent="0.2">
      <c r="A417" s="49" t="str">
        <f t="shared" ref="A417:C417" si="33">A386</f>
        <v>VINILO TIPO I VINILICO ICO</v>
      </c>
      <c r="B417" s="115" t="str">
        <f t="shared" si="33"/>
        <v>GLN</v>
      </c>
      <c r="C417" s="22">
        <f t="shared" si="33"/>
        <v>0</v>
      </c>
      <c r="D417" s="100">
        <v>0.05</v>
      </c>
      <c r="E417" s="32">
        <f t="shared" si="32"/>
        <v>0</v>
      </c>
    </row>
    <row r="418" spans="1:5" x14ac:dyDescent="0.2">
      <c r="A418" s="35"/>
      <c r="B418" s="23"/>
      <c r="C418" s="22">
        <v>0</v>
      </c>
      <c r="D418" s="100"/>
      <c r="E418" s="32">
        <f t="shared" si="32"/>
        <v>0</v>
      </c>
    </row>
    <row r="419" spans="1:5" x14ac:dyDescent="0.2">
      <c r="A419" s="35"/>
      <c r="B419" s="23"/>
      <c r="C419" s="22">
        <v>0</v>
      </c>
      <c r="D419" s="100"/>
      <c r="E419" s="32">
        <f t="shared" si="32"/>
        <v>0</v>
      </c>
    </row>
    <row r="420" spans="1:5" x14ac:dyDescent="0.2">
      <c r="A420" s="36"/>
      <c r="B420" s="23"/>
      <c r="C420" s="22">
        <v>0</v>
      </c>
      <c r="D420" s="100"/>
      <c r="E420" s="32">
        <f t="shared" si="32"/>
        <v>0</v>
      </c>
    </row>
    <row r="421" spans="1:5" x14ac:dyDescent="0.2">
      <c r="A421" s="17"/>
      <c r="B421" s="24"/>
      <c r="C421" s="13"/>
      <c r="D421" s="101" t="s">
        <v>649</v>
      </c>
      <c r="E421" s="37">
        <f>SUM(E416:E420)</f>
        <v>0</v>
      </c>
    </row>
    <row r="422" spans="1:5" x14ac:dyDescent="0.2">
      <c r="A422" s="17"/>
      <c r="B422" s="24"/>
      <c r="C422" s="29"/>
      <c r="D422" s="126"/>
      <c r="E422" s="18"/>
    </row>
    <row r="423" spans="1:5" x14ac:dyDescent="0.2">
      <c r="A423" s="42" t="s">
        <v>650</v>
      </c>
      <c r="B423" s="41" t="s">
        <v>6</v>
      </c>
      <c r="C423" s="44" t="s">
        <v>646</v>
      </c>
      <c r="D423" s="127" t="s">
        <v>651</v>
      </c>
      <c r="E423" s="45" t="s">
        <v>646</v>
      </c>
    </row>
    <row r="424" spans="1:5" x14ac:dyDescent="0.2">
      <c r="A424" s="49" t="str">
        <f t="shared" ref="A424:C426" si="34">A391</f>
        <v>LIJA DE AGUA PROFESIONAL</v>
      </c>
      <c r="B424" s="115" t="str">
        <f t="shared" si="34"/>
        <v>UN</v>
      </c>
      <c r="C424" s="22">
        <f t="shared" si="34"/>
        <v>0</v>
      </c>
      <c r="D424" s="100">
        <v>0.5</v>
      </c>
      <c r="E424" s="32">
        <f>ROUND(C424*D424,0)</f>
        <v>0</v>
      </c>
    </row>
    <row r="425" spans="1:5" x14ac:dyDescent="0.2">
      <c r="A425" s="49" t="str">
        <f t="shared" si="34"/>
        <v>ESPATULA MANGO PLASTICO 704 4"</v>
      </c>
      <c r="B425" s="115" t="str">
        <f t="shared" si="34"/>
        <v>UN</v>
      </c>
      <c r="C425" s="22">
        <f t="shared" si="34"/>
        <v>0</v>
      </c>
      <c r="D425" s="100">
        <f>1/30/16</f>
        <v>2.0833333333333333E-3</v>
      </c>
      <c r="E425" s="32">
        <f>ROUND(C425*D425,0)</f>
        <v>0</v>
      </c>
    </row>
    <row r="426" spans="1:5" x14ac:dyDescent="0.2">
      <c r="A426" s="49" t="str">
        <f t="shared" si="34"/>
        <v>RODILLO DE FELPA 7"</v>
      </c>
      <c r="B426" s="115" t="str">
        <f t="shared" si="34"/>
        <v>DIA</v>
      </c>
      <c r="C426" s="22">
        <f t="shared" si="34"/>
        <v>0</v>
      </c>
      <c r="D426" s="100">
        <f>1/30/8</f>
        <v>4.1666666666666666E-3</v>
      </c>
      <c r="E426" s="32">
        <f>ROUND(C426*D426,0)</f>
        <v>0</v>
      </c>
    </row>
    <row r="427" spans="1:5" x14ac:dyDescent="0.2">
      <c r="A427" s="17"/>
      <c r="B427" s="24"/>
      <c r="C427" s="13"/>
      <c r="D427" s="101" t="s">
        <v>649</v>
      </c>
      <c r="E427" s="37">
        <f>SUM(E424:E426)</f>
        <v>0</v>
      </c>
    </row>
    <row r="428" spans="1:5" x14ac:dyDescent="0.2">
      <c r="A428" s="17"/>
      <c r="B428" s="24"/>
      <c r="C428" s="13"/>
      <c r="D428" s="126"/>
      <c r="E428" s="16"/>
    </row>
    <row r="429" spans="1:5" ht="21" x14ac:dyDescent="0.2">
      <c r="A429" s="42" t="s">
        <v>652</v>
      </c>
      <c r="B429" s="46" t="s">
        <v>6</v>
      </c>
      <c r="C429" s="44" t="s">
        <v>646</v>
      </c>
      <c r="D429" s="127" t="s">
        <v>653</v>
      </c>
      <c r="E429" s="45" t="s">
        <v>654</v>
      </c>
    </row>
    <row r="430" spans="1:5" x14ac:dyDescent="0.2">
      <c r="A430" s="49" t="str">
        <f t="shared" ref="A430:C431" si="35">A397</f>
        <v>MdeO ESTUCO</v>
      </c>
      <c r="B430" s="115" t="str">
        <f t="shared" si="35"/>
        <v>M2</v>
      </c>
      <c r="C430" s="22">
        <f t="shared" si="35"/>
        <v>0</v>
      </c>
      <c r="D430" s="100">
        <v>0.25</v>
      </c>
      <c r="E430" s="32">
        <f>ROUND(C430*D430,0)</f>
        <v>0</v>
      </c>
    </row>
    <row r="431" spans="1:5" x14ac:dyDescent="0.2">
      <c r="A431" s="49" t="str">
        <f t="shared" si="35"/>
        <v>MdeO VINILO SOBRE MUROS SECOS TRES MANOS</v>
      </c>
      <c r="B431" s="115" t="str">
        <f t="shared" si="35"/>
        <v>M2</v>
      </c>
      <c r="C431" s="22">
        <f t="shared" si="35"/>
        <v>0</v>
      </c>
      <c r="D431" s="100">
        <v>1</v>
      </c>
      <c r="E431" s="32">
        <f>ROUND(C431*D431,0)</f>
        <v>0</v>
      </c>
    </row>
    <row r="432" spans="1:5" x14ac:dyDescent="0.2">
      <c r="A432" s="17"/>
      <c r="B432" s="24"/>
      <c r="C432" s="15"/>
      <c r="D432" s="101" t="s">
        <v>649</v>
      </c>
      <c r="E432" s="37">
        <f>SUM(E430:E431)</f>
        <v>0</v>
      </c>
    </row>
    <row r="433" spans="1:5" x14ac:dyDescent="0.2">
      <c r="A433" s="33"/>
      <c r="B433" s="25"/>
      <c r="C433" s="20"/>
    </row>
    <row r="434" spans="1:5" ht="21" x14ac:dyDescent="0.2">
      <c r="A434" s="42" t="s">
        <v>655</v>
      </c>
      <c r="B434" s="46" t="s">
        <v>6</v>
      </c>
      <c r="C434" s="44" t="s">
        <v>646</v>
      </c>
      <c r="D434" s="127" t="s">
        <v>653</v>
      </c>
      <c r="E434" s="45" t="s">
        <v>654</v>
      </c>
    </row>
    <row r="435" spans="1:5" x14ac:dyDescent="0.2">
      <c r="A435" s="35" t="str">
        <f t="shared" ref="A435:C435" si="36">A402</f>
        <v>RETIRO DE ESCOMBROS</v>
      </c>
      <c r="B435" s="23" t="str">
        <f t="shared" si="36"/>
        <v>M3</v>
      </c>
      <c r="C435" s="22">
        <f t="shared" si="36"/>
        <v>0</v>
      </c>
      <c r="D435" s="100">
        <v>1.2500000000000001E-2</v>
      </c>
      <c r="E435" s="32">
        <f>ROUND(C435*D435,0)</f>
        <v>0</v>
      </c>
    </row>
    <row r="436" spans="1:5" x14ac:dyDescent="0.2">
      <c r="A436" s="35"/>
      <c r="B436" s="23"/>
      <c r="C436" s="22">
        <v>0</v>
      </c>
      <c r="D436" s="100"/>
      <c r="E436" s="32">
        <f>ROUND(C436*D436,0)</f>
        <v>0</v>
      </c>
    </row>
    <row r="437" spans="1:5" x14ac:dyDescent="0.2">
      <c r="A437" s="17"/>
      <c r="B437" s="24"/>
      <c r="C437" s="15"/>
      <c r="D437" s="101" t="s">
        <v>649</v>
      </c>
      <c r="E437" s="37">
        <f>SUM(E435:E436)</f>
        <v>0</v>
      </c>
    </row>
    <row r="438" spans="1:5" x14ac:dyDescent="0.2">
      <c r="A438" s="17"/>
      <c r="B438" s="24"/>
      <c r="C438" s="15"/>
      <c r="D438" s="101"/>
    </row>
    <row r="439" spans="1:5" x14ac:dyDescent="0.2">
      <c r="A439" s="19" t="s">
        <v>656</v>
      </c>
      <c r="B439" s="167" t="s">
        <v>657</v>
      </c>
      <c r="C439" s="167"/>
      <c r="D439" s="167" t="s">
        <v>658</v>
      </c>
      <c r="E439" s="167"/>
    </row>
    <row r="440" spans="1:5" x14ac:dyDescent="0.2">
      <c r="A440" s="47"/>
      <c r="B440" s="168"/>
      <c r="C440" s="168"/>
      <c r="D440" s="169"/>
      <c r="E440" s="169"/>
    </row>
    <row r="441" spans="1:5" x14ac:dyDescent="0.2">
      <c r="A441" s="47"/>
      <c r="B441" s="168"/>
      <c r="C441" s="168"/>
      <c r="D441" s="169"/>
      <c r="E441" s="169"/>
    </row>
    <row r="444" spans="1:5" ht="21" x14ac:dyDescent="0.2">
      <c r="A444" s="174" t="s">
        <v>641</v>
      </c>
      <c r="B444" s="174"/>
      <c r="C444" s="42" t="s">
        <v>642</v>
      </c>
      <c r="D444" s="127" t="s">
        <v>6</v>
      </c>
      <c r="E444" s="42" t="s">
        <v>643</v>
      </c>
    </row>
    <row r="445" spans="1:5" x14ac:dyDescent="0.2">
      <c r="A445" s="172" t="str">
        <f>RESUMEN!B49</f>
        <v>Resanes sobre muros exteriores de mamposteria o fibrocemento y aplicación de pintura acrilica para exteriores a 2 manos.</v>
      </c>
      <c r="B445" s="173"/>
      <c r="C445" s="71">
        <f>RESUMEN!A49</f>
        <v>3.139999999999997</v>
      </c>
      <c r="D445" s="98" t="str">
        <f>RESUMEN!C49</f>
        <v>m2</v>
      </c>
      <c r="E445" s="40">
        <f>E454+E460+E465+E470</f>
        <v>0</v>
      </c>
    </row>
    <row r="446" spans="1:5" x14ac:dyDescent="0.2">
      <c r="A446" s="17"/>
      <c r="B446" s="30"/>
      <c r="C446" s="17"/>
      <c r="D446" s="128"/>
      <c r="E446" s="18"/>
    </row>
    <row r="447" spans="1:5" x14ac:dyDescent="0.2">
      <c r="A447" s="17"/>
      <c r="B447" s="24" t="s">
        <v>644</v>
      </c>
      <c r="C447" s="29"/>
      <c r="D447" s="126"/>
      <c r="E447" s="18"/>
    </row>
    <row r="448" spans="1:5" x14ac:dyDescent="0.2">
      <c r="A448" s="42" t="s">
        <v>645</v>
      </c>
      <c r="B448" s="41" t="s">
        <v>6</v>
      </c>
      <c r="C448" s="44" t="s">
        <v>646</v>
      </c>
      <c r="D448" s="127" t="s">
        <v>647</v>
      </c>
      <c r="E448" s="45" t="s">
        <v>648</v>
      </c>
    </row>
    <row r="449" spans="1:5" x14ac:dyDescent="0.2">
      <c r="A449" s="49" t="str">
        <f t="shared" ref="A449:C449" si="37">A416</f>
        <v>ESTUCO PASTA PINTUCO</v>
      </c>
      <c r="B449" s="115" t="str">
        <f t="shared" si="37"/>
        <v>GLN</v>
      </c>
      <c r="C449" s="22">
        <f t="shared" si="37"/>
        <v>0</v>
      </c>
      <c r="D449" s="100">
        <v>6.25E-2</v>
      </c>
      <c r="E449" s="32">
        <f t="shared" ref="E449:E453" si="38">ROUND(C449*D449,0)</f>
        <v>0</v>
      </c>
    </row>
    <row r="450" spans="1:5" x14ac:dyDescent="0.2">
      <c r="A450" s="49" t="str">
        <f>'MAT-INSM'!A197</f>
        <v>VITRIFLEX BARNIZ SEMIMATE PINTUCO</v>
      </c>
      <c r="B450" s="115" t="str">
        <f>'MAT-INSM'!B197</f>
        <v>GLN</v>
      </c>
      <c r="C450" s="22">
        <f>'MAT-INSM'!C197</f>
        <v>0</v>
      </c>
      <c r="D450" s="100">
        <v>0.05</v>
      </c>
      <c r="E450" s="32">
        <f t="shared" si="38"/>
        <v>0</v>
      </c>
    </row>
    <row r="451" spans="1:5" x14ac:dyDescent="0.2">
      <c r="A451" s="35"/>
      <c r="B451" s="23"/>
      <c r="C451" s="22">
        <v>0</v>
      </c>
      <c r="D451" s="100"/>
      <c r="E451" s="32">
        <f t="shared" si="38"/>
        <v>0</v>
      </c>
    </row>
    <row r="452" spans="1:5" x14ac:dyDescent="0.2">
      <c r="A452" s="35"/>
      <c r="B452" s="23"/>
      <c r="C452" s="22">
        <v>0</v>
      </c>
      <c r="D452" s="100"/>
      <c r="E452" s="32">
        <f t="shared" si="38"/>
        <v>0</v>
      </c>
    </row>
    <row r="453" spans="1:5" x14ac:dyDescent="0.2">
      <c r="A453" s="36"/>
      <c r="B453" s="23"/>
      <c r="C453" s="22">
        <v>0</v>
      </c>
      <c r="D453" s="100"/>
      <c r="E453" s="32">
        <f t="shared" si="38"/>
        <v>0</v>
      </c>
    </row>
    <row r="454" spans="1:5" x14ac:dyDescent="0.2">
      <c r="A454" s="17"/>
      <c r="B454" s="24"/>
      <c r="C454" s="13"/>
      <c r="D454" s="101" t="s">
        <v>649</v>
      </c>
      <c r="E454" s="37">
        <f>SUM(E449:E453)</f>
        <v>0</v>
      </c>
    </row>
    <row r="455" spans="1:5" x14ac:dyDescent="0.2">
      <c r="A455" s="17"/>
      <c r="B455" s="24"/>
      <c r="C455" s="29"/>
      <c r="D455" s="126"/>
      <c r="E455" s="18"/>
    </row>
    <row r="456" spans="1:5" x14ac:dyDescent="0.2">
      <c r="A456" s="42" t="s">
        <v>650</v>
      </c>
      <c r="B456" s="41" t="s">
        <v>6</v>
      </c>
      <c r="C456" s="44" t="s">
        <v>646</v>
      </c>
      <c r="D456" s="127" t="s">
        <v>651</v>
      </c>
      <c r="E456" s="45" t="s">
        <v>646</v>
      </c>
    </row>
    <row r="457" spans="1:5" x14ac:dyDescent="0.2">
      <c r="A457" s="49" t="str">
        <f t="shared" ref="A457:C459" si="39">A424</f>
        <v>LIJA DE AGUA PROFESIONAL</v>
      </c>
      <c r="B457" s="115" t="str">
        <f t="shared" si="39"/>
        <v>UN</v>
      </c>
      <c r="C457" s="22">
        <f t="shared" si="39"/>
        <v>0</v>
      </c>
      <c r="D457" s="100">
        <v>0.5</v>
      </c>
      <c r="E457" s="32">
        <f>ROUND(C457*D457,0)</f>
        <v>0</v>
      </c>
    </row>
    <row r="458" spans="1:5" x14ac:dyDescent="0.2">
      <c r="A458" s="49" t="str">
        <f t="shared" si="39"/>
        <v>ESPATULA MANGO PLASTICO 704 4"</v>
      </c>
      <c r="B458" s="115" t="str">
        <f t="shared" si="39"/>
        <v>UN</v>
      </c>
      <c r="C458" s="22">
        <f t="shared" si="39"/>
        <v>0</v>
      </c>
      <c r="D458" s="100">
        <f>1/30/16</f>
        <v>2.0833333333333333E-3</v>
      </c>
      <c r="E458" s="32">
        <f>ROUND(C458*D458,0)</f>
        <v>0</v>
      </c>
    </row>
    <row r="459" spans="1:5" x14ac:dyDescent="0.2">
      <c r="A459" s="49" t="str">
        <f t="shared" si="39"/>
        <v>RODILLO DE FELPA 7"</v>
      </c>
      <c r="B459" s="115" t="str">
        <f t="shared" si="39"/>
        <v>DIA</v>
      </c>
      <c r="C459" s="22">
        <f t="shared" si="39"/>
        <v>0</v>
      </c>
      <c r="D459" s="100">
        <f>1/30/8</f>
        <v>4.1666666666666666E-3</v>
      </c>
      <c r="E459" s="32">
        <f>ROUND(C459*D459,0)</f>
        <v>0</v>
      </c>
    </row>
    <row r="460" spans="1:5" x14ac:dyDescent="0.2">
      <c r="A460" s="17"/>
      <c r="B460" s="24"/>
      <c r="C460" s="13"/>
      <c r="D460" s="101" t="s">
        <v>649</v>
      </c>
      <c r="E460" s="37">
        <f>SUM(E457:E459)</f>
        <v>0</v>
      </c>
    </row>
    <row r="461" spans="1:5" x14ac:dyDescent="0.2">
      <c r="A461" s="17"/>
      <c r="B461" s="24"/>
      <c r="C461" s="13"/>
      <c r="D461" s="126"/>
      <c r="E461" s="16"/>
    </row>
    <row r="462" spans="1:5" ht="21" x14ac:dyDescent="0.2">
      <c r="A462" s="42" t="s">
        <v>652</v>
      </c>
      <c r="B462" s="46" t="s">
        <v>6</v>
      </c>
      <c r="C462" s="44" t="s">
        <v>646</v>
      </c>
      <c r="D462" s="127" t="s">
        <v>653</v>
      </c>
      <c r="E462" s="45" t="s">
        <v>654</v>
      </c>
    </row>
    <row r="463" spans="1:5" x14ac:dyDescent="0.2">
      <c r="A463" s="49" t="str">
        <f t="shared" ref="A463:C464" si="40">A430</f>
        <v>MdeO ESTUCO</v>
      </c>
      <c r="B463" s="115" t="str">
        <f t="shared" si="40"/>
        <v>M2</v>
      </c>
      <c r="C463" s="22">
        <f t="shared" si="40"/>
        <v>0</v>
      </c>
      <c r="D463" s="100">
        <v>0.25</v>
      </c>
      <c r="E463" s="32">
        <f>ROUND(C463*D463,0)</f>
        <v>0</v>
      </c>
    </row>
    <row r="464" spans="1:5" x14ac:dyDescent="0.2">
      <c r="A464" s="49" t="str">
        <f t="shared" si="40"/>
        <v>MdeO VINILO SOBRE MUROS SECOS TRES MANOS</v>
      </c>
      <c r="B464" s="115" t="str">
        <f t="shared" si="40"/>
        <v>M2</v>
      </c>
      <c r="C464" s="22">
        <f t="shared" si="40"/>
        <v>0</v>
      </c>
      <c r="D464" s="100">
        <v>1</v>
      </c>
      <c r="E464" s="32">
        <f>ROUND(C464*D464,0)</f>
        <v>0</v>
      </c>
    </row>
    <row r="465" spans="1:5" x14ac:dyDescent="0.2">
      <c r="A465" s="17"/>
      <c r="B465" s="24"/>
      <c r="C465" s="15"/>
      <c r="D465" s="101" t="s">
        <v>649</v>
      </c>
      <c r="E465" s="37">
        <f>SUM(E463:E464)</f>
        <v>0</v>
      </c>
    </row>
    <row r="466" spans="1:5" x14ac:dyDescent="0.2">
      <c r="A466" s="33"/>
      <c r="B466" s="25"/>
      <c r="C466" s="20"/>
    </row>
    <row r="467" spans="1:5" ht="21" x14ac:dyDescent="0.2">
      <c r="A467" s="42" t="s">
        <v>655</v>
      </c>
      <c r="B467" s="46" t="s">
        <v>6</v>
      </c>
      <c r="C467" s="44" t="s">
        <v>646</v>
      </c>
      <c r="D467" s="127" t="s">
        <v>653</v>
      </c>
      <c r="E467" s="45" t="s">
        <v>654</v>
      </c>
    </row>
    <row r="468" spans="1:5" x14ac:dyDescent="0.2">
      <c r="A468" s="35" t="str">
        <f t="shared" ref="A468:C468" si="41">A435</f>
        <v>RETIRO DE ESCOMBROS</v>
      </c>
      <c r="B468" s="23" t="str">
        <f t="shared" si="41"/>
        <v>M3</v>
      </c>
      <c r="C468" s="22">
        <f t="shared" si="41"/>
        <v>0</v>
      </c>
      <c r="D468" s="100">
        <v>1.2500000000000001E-2</v>
      </c>
      <c r="E468" s="32">
        <f>ROUND(C468*D468,0)</f>
        <v>0</v>
      </c>
    </row>
    <row r="469" spans="1:5" x14ac:dyDescent="0.2">
      <c r="A469" s="35"/>
      <c r="B469" s="23"/>
      <c r="C469" s="22">
        <v>0</v>
      </c>
      <c r="D469" s="100"/>
      <c r="E469" s="32">
        <f>ROUND(C469*D469,0)</f>
        <v>0</v>
      </c>
    </row>
    <row r="470" spans="1:5" x14ac:dyDescent="0.2">
      <c r="A470" s="17"/>
      <c r="B470" s="24"/>
      <c r="C470" s="15"/>
      <c r="D470" s="101" t="s">
        <v>649</v>
      </c>
      <c r="E470" s="37">
        <f>SUM(E468:E469)</f>
        <v>0</v>
      </c>
    </row>
    <row r="471" spans="1:5" x14ac:dyDescent="0.2">
      <c r="A471" s="17"/>
      <c r="B471" s="24"/>
      <c r="C471" s="15"/>
      <c r="D471" s="101"/>
    </row>
    <row r="472" spans="1:5" x14ac:dyDescent="0.2">
      <c r="A472" s="19" t="s">
        <v>656</v>
      </c>
      <c r="B472" s="167" t="s">
        <v>657</v>
      </c>
      <c r="C472" s="167"/>
      <c r="D472" s="167" t="s">
        <v>658</v>
      </c>
      <c r="E472" s="167"/>
    </row>
    <row r="473" spans="1:5" x14ac:dyDescent="0.2">
      <c r="A473" s="47"/>
      <c r="B473" s="168"/>
      <c r="C473" s="168"/>
      <c r="D473" s="169"/>
      <c r="E473" s="169"/>
    </row>
    <row r="474" spans="1:5" x14ac:dyDescent="0.2">
      <c r="A474" s="47"/>
      <c r="B474" s="168"/>
      <c r="C474" s="168"/>
      <c r="D474" s="169"/>
      <c r="E474" s="169"/>
    </row>
    <row r="477" spans="1:5" ht="21" x14ac:dyDescent="0.2">
      <c r="A477" s="174" t="s">
        <v>641</v>
      </c>
      <c r="B477" s="174"/>
      <c r="C477" s="42" t="s">
        <v>642</v>
      </c>
      <c r="D477" s="127" t="s">
        <v>6</v>
      </c>
      <c r="E477" s="42" t="s">
        <v>643</v>
      </c>
    </row>
    <row r="478" spans="1:5" x14ac:dyDescent="0.2">
      <c r="A478" s="172" t="str">
        <f>RESUMEN!B50</f>
        <v>Aplicación de pasta acrílica sobre muros interiores en cerámica, mas estuco plastico y acabado en vinilo tipo 1 a 2 manos.</v>
      </c>
      <c r="B478" s="173"/>
      <c r="C478" s="71">
        <f>RESUMEN!A50</f>
        <v>3.1499999999999968</v>
      </c>
      <c r="D478" s="98" t="str">
        <f>RESUMEN!C50</f>
        <v>m2</v>
      </c>
      <c r="E478" s="40">
        <f>E487+E493+E498+E503</f>
        <v>0</v>
      </c>
    </row>
    <row r="479" spans="1:5" x14ac:dyDescent="0.2">
      <c r="A479" s="17"/>
      <c r="B479" s="30"/>
      <c r="C479" s="17"/>
      <c r="D479" s="128"/>
      <c r="E479" s="18"/>
    </row>
    <row r="480" spans="1:5" x14ac:dyDescent="0.2">
      <c r="A480" s="17"/>
      <c r="B480" s="24" t="s">
        <v>644</v>
      </c>
      <c r="C480" s="29"/>
      <c r="D480" s="126"/>
      <c r="E480" s="18"/>
    </row>
    <row r="481" spans="1:5" x14ac:dyDescent="0.2">
      <c r="A481" s="42" t="s">
        <v>645</v>
      </c>
      <c r="B481" s="41" t="s">
        <v>6</v>
      </c>
      <c r="C481" s="44" t="s">
        <v>646</v>
      </c>
      <c r="D481" s="127" t="s">
        <v>647</v>
      </c>
      <c r="E481" s="45" t="s">
        <v>648</v>
      </c>
    </row>
    <row r="482" spans="1:5" x14ac:dyDescent="0.2">
      <c r="A482" s="49" t="str">
        <f>'MAT-INSM'!A105</f>
        <v>PASTA ACRILICA</v>
      </c>
      <c r="B482" s="115" t="str">
        <f>'MAT-INSM'!B105</f>
        <v>M2</v>
      </c>
      <c r="C482" s="22">
        <f>'MAT-INSM'!C105</f>
        <v>0</v>
      </c>
      <c r="D482" s="100">
        <v>1</v>
      </c>
      <c r="E482" s="32">
        <f t="shared" ref="E482:E486" si="42">ROUND(C482*D482,0)</f>
        <v>0</v>
      </c>
    </row>
    <row r="483" spans="1:5" x14ac:dyDescent="0.2">
      <c r="A483" s="49" t="str">
        <f t="shared" ref="A483:C484" si="43">A449</f>
        <v>ESTUCO PASTA PINTUCO</v>
      </c>
      <c r="B483" s="115" t="str">
        <f t="shared" si="43"/>
        <v>GLN</v>
      </c>
      <c r="C483" s="22">
        <f t="shared" si="43"/>
        <v>0</v>
      </c>
      <c r="D483" s="100">
        <v>0.125</v>
      </c>
      <c r="E483" s="32">
        <f t="shared" si="42"/>
        <v>0</v>
      </c>
    </row>
    <row r="484" spans="1:5" x14ac:dyDescent="0.2">
      <c r="A484" s="49" t="str">
        <f t="shared" si="43"/>
        <v>VITRIFLEX BARNIZ SEMIMATE PINTUCO</v>
      </c>
      <c r="B484" s="115" t="str">
        <f t="shared" si="43"/>
        <v>GLN</v>
      </c>
      <c r="C484" s="22">
        <f t="shared" si="43"/>
        <v>0</v>
      </c>
      <c r="D484" s="100">
        <v>0.05</v>
      </c>
      <c r="E484" s="32">
        <f t="shared" si="42"/>
        <v>0</v>
      </c>
    </row>
    <row r="485" spans="1:5" x14ac:dyDescent="0.2">
      <c r="A485" s="35"/>
      <c r="B485" s="23"/>
      <c r="C485" s="22">
        <v>0</v>
      </c>
      <c r="D485" s="100"/>
      <c r="E485" s="32">
        <f t="shared" si="42"/>
        <v>0</v>
      </c>
    </row>
    <row r="486" spans="1:5" x14ac:dyDescent="0.2">
      <c r="A486" s="36"/>
      <c r="B486" s="23"/>
      <c r="C486" s="22">
        <v>0</v>
      </c>
      <c r="D486" s="100"/>
      <c r="E486" s="32">
        <f t="shared" si="42"/>
        <v>0</v>
      </c>
    </row>
    <row r="487" spans="1:5" x14ac:dyDescent="0.2">
      <c r="A487" s="17"/>
      <c r="B487" s="24"/>
      <c r="C487" s="13"/>
      <c r="D487" s="101" t="s">
        <v>649</v>
      </c>
      <c r="E487" s="37">
        <f>SUM(E482:E486)</f>
        <v>0</v>
      </c>
    </row>
    <row r="488" spans="1:5" x14ac:dyDescent="0.2">
      <c r="A488" s="17"/>
      <c r="B488" s="24"/>
      <c r="C488" s="29"/>
      <c r="D488" s="126"/>
      <c r="E488" s="18"/>
    </row>
    <row r="489" spans="1:5" x14ac:dyDescent="0.2">
      <c r="A489" s="42" t="s">
        <v>650</v>
      </c>
      <c r="B489" s="41" t="s">
        <v>6</v>
      </c>
      <c r="C489" s="44" t="s">
        <v>646</v>
      </c>
      <c r="D489" s="127" t="s">
        <v>651</v>
      </c>
      <c r="E489" s="45" t="s">
        <v>646</v>
      </c>
    </row>
    <row r="490" spans="1:5" x14ac:dyDescent="0.2">
      <c r="A490" s="49" t="str">
        <f t="shared" ref="A490:C492" si="44">A457</f>
        <v>LIJA DE AGUA PROFESIONAL</v>
      </c>
      <c r="B490" s="115" t="str">
        <f t="shared" si="44"/>
        <v>UN</v>
      </c>
      <c r="C490" s="22">
        <f t="shared" si="44"/>
        <v>0</v>
      </c>
      <c r="D490" s="100">
        <v>0.5</v>
      </c>
      <c r="E490" s="32">
        <f>ROUND(C490*D490,0)</f>
        <v>0</v>
      </c>
    </row>
    <row r="491" spans="1:5" x14ac:dyDescent="0.2">
      <c r="A491" s="49" t="str">
        <f t="shared" si="44"/>
        <v>ESPATULA MANGO PLASTICO 704 4"</v>
      </c>
      <c r="B491" s="115" t="str">
        <f t="shared" si="44"/>
        <v>UN</v>
      </c>
      <c r="C491" s="22">
        <f t="shared" si="44"/>
        <v>0</v>
      </c>
      <c r="D491" s="100">
        <f>1/30/16</f>
        <v>2.0833333333333333E-3</v>
      </c>
      <c r="E491" s="32">
        <f>ROUND(C491*D491,0)</f>
        <v>0</v>
      </c>
    </row>
    <row r="492" spans="1:5" x14ac:dyDescent="0.2">
      <c r="A492" s="49" t="str">
        <f t="shared" si="44"/>
        <v>RODILLO DE FELPA 7"</v>
      </c>
      <c r="B492" s="115" t="str">
        <f t="shared" si="44"/>
        <v>DIA</v>
      </c>
      <c r="C492" s="22">
        <f t="shared" si="44"/>
        <v>0</v>
      </c>
      <c r="D492" s="100">
        <f>1/30/8</f>
        <v>4.1666666666666666E-3</v>
      </c>
      <c r="E492" s="32">
        <f>ROUND(C492*D492,0)</f>
        <v>0</v>
      </c>
    </row>
    <row r="493" spans="1:5" x14ac:dyDescent="0.2">
      <c r="A493" s="17"/>
      <c r="B493" s="24"/>
      <c r="C493" s="13"/>
      <c r="D493" s="101" t="s">
        <v>649</v>
      </c>
      <c r="E493" s="37">
        <f>SUM(E490:E492)</f>
        <v>0</v>
      </c>
    </row>
    <row r="494" spans="1:5" x14ac:dyDescent="0.2">
      <c r="A494" s="17"/>
      <c r="B494" s="24"/>
      <c r="C494" s="13"/>
      <c r="D494" s="126"/>
      <c r="E494" s="16"/>
    </row>
    <row r="495" spans="1:5" ht="21" x14ac:dyDescent="0.2">
      <c r="A495" s="42" t="s">
        <v>652</v>
      </c>
      <c r="B495" s="46" t="s">
        <v>6</v>
      </c>
      <c r="C495" s="44" t="s">
        <v>646</v>
      </c>
      <c r="D495" s="127" t="s">
        <v>653</v>
      </c>
      <c r="E495" s="45" t="s">
        <v>654</v>
      </c>
    </row>
    <row r="496" spans="1:5" x14ac:dyDescent="0.2">
      <c r="A496" s="49" t="str">
        <f t="shared" ref="A496:C497" si="45">A463</f>
        <v>MdeO ESTUCO</v>
      </c>
      <c r="B496" s="115" t="str">
        <f t="shared" si="45"/>
        <v>M2</v>
      </c>
      <c r="C496" s="22">
        <f t="shared" si="45"/>
        <v>0</v>
      </c>
      <c r="D496" s="100">
        <v>1</v>
      </c>
      <c r="E496" s="32">
        <f>ROUND(C496*D496,0)</f>
        <v>0</v>
      </c>
    </row>
    <row r="497" spans="1:5" x14ac:dyDescent="0.2">
      <c r="A497" s="49" t="str">
        <f t="shared" si="45"/>
        <v>MdeO VINILO SOBRE MUROS SECOS TRES MANOS</v>
      </c>
      <c r="B497" s="115" t="str">
        <f t="shared" si="45"/>
        <v>M2</v>
      </c>
      <c r="C497" s="22">
        <f t="shared" si="45"/>
        <v>0</v>
      </c>
      <c r="D497" s="100">
        <v>1</v>
      </c>
      <c r="E497" s="32">
        <f>ROUND(C497*D497,0)</f>
        <v>0</v>
      </c>
    </row>
    <row r="498" spans="1:5" x14ac:dyDescent="0.2">
      <c r="A498" s="17"/>
      <c r="B498" s="24"/>
      <c r="C498" s="15"/>
      <c r="D498" s="101" t="s">
        <v>649</v>
      </c>
      <c r="E498" s="37">
        <f>SUM(E496:E497)</f>
        <v>0</v>
      </c>
    </row>
    <row r="499" spans="1:5" x14ac:dyDescent="0.2">
      <c r="A499" s="33"/>
      <c r="B499" s="25"/>
      <c r="C499" s="20"/>
    </row>
    <row r="500" spans="1:5" ht="21" x14ac:dyDescent="0.2">
      <c r="A500" s="42" t="s">
        <v>655</v>
      </c>
      <c r="B500" s="46" t="s">
        <v>6</v>
      </c>
      <c r="C500" s="44" t="s">
        <v>646</v>
      </c>
      <c r="D500" s="127" t="s">
        <v>653</v>
      </c>
      <c r="E500" s="45" t="s">
        <v>654</v>
      </c>
    </row>
    <row r="501" spans="1:5" x14ac:dyDescent="0.2">
      <c r="A501" s="35" t="str">
        <f t="shared" ref="A501:C501" si="46">A468</f>
        <v>RETIRO DE ESCOMBROS</v>
      </c>
      <c r="B501" s="23" t="str">
        <f t="shared" si="46"/>
        <v>M3</v>
      </c>
      <c r="C501" s="22">
        <f t="shared" si="46"/>
        <v>0</v>
      </c>
      <c r="D501" s="100">
        <v>0.05</v>
      </c>
      <c r="E501" s="32">
        <f>ROUND(C501*D501,0)</f>
        <v>0</v>
      </c>
    </row>
    <row r="502" spans="1:5" x14ac:dyDescent="0.2">
      <c r="A502" s="35"/>
      <c r="B502" s="23"/>
      <c r="C502" s="22">
        <v>0</v>
      </c>
      <c r="D502" s="100"/>
      <c r="E502" s="32">
        <f>ROUND(C502*D502,0)</f>
        <v>0</v>
      </c>
    </row>
    <row r="503" spans="1:5" x14ac:dyDescent="0.2">
      <c r="A503" s="17"/>
      <c r="B503" s="24"/>
      <c r="C503" s="15"/>
      <c r="D503" s="101" t="s">
        <v>649</v>
      </c>
      <c r="E503" s="37">
        <f>SUM(E501:E502)</f>
        <v>0</v>
      </c>
    </row>
    <row r="504" spans="1:5" x14ac:dyDescent="0.2">
      <c r="A504" s="17"/>
      <c r="B504" s="24"/>
      <c r="C504" s="15"/>
      <c r="D504" s="101"/>
    </row>
    <row r="505" spans="1:5" x14ac:dyDescent="0.2">
      <c r="A505" s="19" t="s">
        <v>656</v>
      </c>
      <c r="B505" s="167" t="s">
        <v>657</v>
      </c>
      <c r="C505" s="167"/>
      <c r="D505" s="167" t="s">
        <v>658</v>
      </c>
      <c r="E505" s="167"/>
    </row>
    <row r="506" spans="1:5" x14ac:dyDescent="0.2">
      <c r="A506" s="47"/>
      <c r="B506" s="168"/>
      <c r="C506" s="168"/>
      <c r="D506" s="169"/>
      <c r="E506" s="169"/>
    </row>
    <row r="507" spans="1:5" x14ac:dyDescent="0.2">
      <c r="A507" s="47"/>
      <c r="B507" s="168"/>
      <c r="C507" s="168"/>
      <c r="D507" s="169"/>
      <c r="E507" s="169"/>
    </row>
    <row r="510" spans="1:5" ht="21" x14ac:dyDescent="0.2">
      <c r="A510" s="174" t="s">
        <v>641</v>
      </c>
      <c r="B510" s="174"/>
      <c r="C510" s="42" t="s">
        <v>642</v>
      </c>
      <c r="D510" s="127" t="s">
        <v>6</v>
      </c>
      <c r="E510" s="42" t="s">
        <v>643</v>
      </c>
    </row>
    <row r="511" spans="1:5" x14ac:dyDescent="0.2">
      <c r="A511" s="172" t="str">
        <f>RESUMEN!B51</f>
        <v>Impermeabilización fachada en hidrófugo o similar.</v>
      </c>
      <c r="B511" s="173"/>
      <c r="C511" s="71">
        <f>RESUMEN!A51</f>
        <v>3.1599999999999966</v>
      </c>
      <c r="D511" s="98" t="str">
        <f>RESUMEN!C51</f>
        <v>m2</v>
      </c>
      <c r="E511" s="40">
        <f>E520+E526+E531+E536</f>
        <v>0</v>
      </c>
    </row>
    <row r="512" spans="1:5" x14ac:dyDescent="0.2">
      <c r="A512" s="17"/>
      <c r="B512" s="30"/>
      <c r="C512" s="17"/>
      <c r="D512" s="128"/>
      <c r="E512" s="18"/>
    </row>
    <row r="513" spans="1:5" x14ac:dyDescent="0.2">
      <c r="A513" s="17"/>
      <c r="B513" s="24" t="s">
        <v>644</v>
      </c>
      <c r="C513" s="29"/>
      <c r="D513" s="126"/>
      <c r="E513" s="18"/>
    </row>
    <row r="514" spans="1:5" x14ac:dyDescent="0.2">
      <c r="A514" s="42" t="s">
        <v>645</v>
      </c>
      <c r="B514" s="41" t="s">
        <v>6</v>
      </c>
      <c r="C514" s="44" t="s">
        <v>646</v>
      </c>
      <c r="D514" s="127" t="s">
        <v>647</v>
      </c>
      <c r="E514" s="45" t="s">
        <v>648</v>
      </c>
    </row>
    <row r="515" spans="1:5" x14ac:dyDescent="0.2">
      <c r="A515" s="35" t="str">
        <f>'MAT-INSM'!A145</f>
        <v>SIKA TRANSPARENTE 10 x 16 KILOS</v>
      </c>
      <c r="B515" s="23" t="str">
        <f>'MAT-INSM'!B145</f>
        <v>KG</v>
      </c>
      <c r="C515" s="22">
        <f>'MAT-INSM'!C145</f>
        <v>0</v>
      </c>
      <c r="D515" s="100">
        <v>0.25</v>
      </c>
      <c r="E515" s="32">
        <f t="shared" ref="E515:E518" si="47">ROUND(C515*D515,0)</f>
        <v>0</v>
      </c>
    </row>
    <row r="516" spans="1:5" x14ac:dyDescent="0.2">
      <c r="A516" s="36"/>
      <c r="B516" s="23"/>
      <c r="C516" s="22">
        <v>0</v>
      </c>
      <c r="D516" s="100"/>
      <c r="E516" s="32">
        <f t="shared" ref="E516:E517" si="48">ROUND(C516*D516,0)</f>
        <v>0</v>
      </c>
    </row>
    <row r="517" spans="1:5" x14ac:dyDescent="0.2">
      <c r="A517" s="35"/>
      <c r="B517" s="23"/>
      <c r="C517" s="22">
        <v>0</v>
      </c>
      <c r="D517" s="100"/>
      <c r="E517" s="32">
        <f t="shared" si="48"/>
        <v>0</v>
      </c>
    </row>
    <row r="518" spans="1:5" x14ac:dyDescent="0.2">
      <c r="A518" s="36"/>
      <c r="B518" s="23"/>
      <c r="C518" s="22">
        <v>0</v>
      </c>
      <c r="D518" s="100"/>
      <c r="E518" s="32">
        <f t="shared" si="47"/>
        <v>0</v>
      </c>
    </row>
    <row r="519" spans="1:5" x14ac:dyDescent="0.2">
      <c r="A519" s="35"/>
      <c r="B519" s="23"/>
      <c r="C519" s="22">
        <v>0</v>
      </c>
      <c r="D519" s="100"/>
      <c r="E519" s="32">
        <f t="shared" ref="E519" si="49">ROUND(C519*D519,0)</f>
        <v>0</v>
      </c>
    </row>
    <row r="520" spans="1:5" x14ac:dyDescent="0.2">
      <c r="A520" s="17"/>
      <c r="B520" s="24"/>
      <c r="C520" s="13"/>
      <c r="D520" s="101" t="s">
        <v>649</v>
      </c>
      <c r="E520" s="37">
        <f>SUM(E515:E519)</f>
        <v>0</v>
      </c>
    </row>
    <row r="521" spans="1:5" x14ac:dyDescent="0.2">
      <c r="A521" s="17"/>
      <c r="B521" s="24"/>
      <c r="C521" s="29"/>
      <c r="D521" s="126"/>
      <c r="E521" s="18"/>
    </row>
    <row r="522" spans="1:5" x14ac:dyDescent="0.2">
      <c r="A522" s="42" t="s">
        <v>650</v>
      </c>
      <c r="B522" s="41" t="s">
        <v>6</v>
      </c>
      <c r="C522" s="44" t="s">
        <v>646</v>
      </c>
      <c r="D522" s="127" t="s">
        <v>651</v>
      </c>
      <c r="E522" s="45" t="s">
        <v>646</v>
      </c>
    </row>
    <row r="523" spans="1:5" x14ac:dyDescent="0.2">
      <c r="A523" s="82" t="str">
        <f>'HRR-EQP'!A19</f>
        <v>GUANTE (NITRILO) DE 13" ANSELL EDMONT</v>
      </c>
      <c r="B523" s="115" t="str">
        <f>'HRR-EQP'!B19</f>
        <v>UN</v>
      </c>
      <c r="C523" s="22">
        <f>'HRR-EQP'!C19</f>
        <v>0</v>
      </c>
      <c r="D523" s="100">
        <v>2.5000000000000001E-2</v>
      </c>
      <c r="E523" s="32">
        <f t="shared" ref="E523:E525" si="50">ROUND(C523*D523,0)</f>
        <v>0</v>
      </c>
    </row>
    <row r="524" spans="1:5" x14ac:dyDescent="0.2">
      <c r="A524" s="82" t="str">
        <f t="shared" ref="A524:C524" si="51">A492</f>
        <v>RODILLO DE FELPA 7"</v>
      </c>
      <c r="B524" s="115" t="str">
        <f t="shared" si="51"/>
        <v>DIA</v>
      </c>
      <c r="C524" s="22">
        <f t="shared" si="51"/>
        <v>0</v>
      </c>
      <c r="D524" s="100">
        <f>1/8/10</f>
        <v>1.2500000000000001E-2</v>
      </c>
      <c r="E524" s="32">
        <f t="shared" si="50"/>
        <v>0</v>
      </c>
    </row>
    <row r="525" spans="1:5" x14ac:dyDescent="0.2">
      <c r="A525" s="35"/>
      <c r="B525" s="23"/>
      <c r="C525" s="22">
        <v>0</v>
      </c>
      <c r="D525" s="100"/>
      <c r="E525" s="32">
        <f t="shared" si="50"/>
        <v>0</v>
      </c>
    </row>
    <row r="526" spans="1:5" x14ac:dyDescent="0.2">
      <c r="A526" s="17"/>
      <c r="B526" s="24"/>
      <c r="C526" s="13"/>
      <c r="D526" s="101" t="s">
        <v>649</v>
      </c>
      <c r="E526" s="37">
        <f>SUM(E523:E525)</f>
        <v>0</v>
      </c>
    </row>
    <row r="527" spans="1:5" x14ac:dyDescent="0.2">
      <c r="A527" s="17"/>
      <c r="B527" s="24"/>
      <c r="C527" s="13"/>
      <c r="D527" s="126"/>
      <c r="E527" s="16"/>
    </row>
    <row r="528" spans="1:5" ht="21" x14ac:dyDescent="0.2">
      <c r="A528" s="42" t="s">
        <v>652</v>
      </c>
      <c r="B528" s="46" t="s">
        <v>6</v>
      </c>
      <c r="C528" s="44" t="s">
        <v>646</v>
      </c>
      <c r="D528" s="127" t="s">
        <v>653</v>
      </c>
      <c r="E528" s="45" t="s">
        <v>654</v>
      </c>
    </row>
    <row r="529" spans="1:5" x14ac:dyDescent="0.2">
      <c r="A529" s="82" t="str">
        <f>'MAN-OBR'!A96</f>
        <v>MdeO WASH PRIMER</v>
      </c>
      <c r="B529" s="115" t="str">
        <f>'MAN-OBR'!B96</f>
        <v>M2</v>
      </c>
      <c r="C529" s="22">
        <f>'MAN-OBR'!C96</f>
        <v>0</v>
      </c>
      <c r="D529" s="100">
        <v>0.5</v>
      </c>
      <c r="E529" s="32">
        <f t="shared" ref="E529:E530" si="52">ROUND(C529*D529,0)</f>
        <v>0</v>
      </c>
    </row>
    <row r="530" spans="1:5" x14ac:dyDescent="0.2">
      <c r="A530" s="35"/>
      <c r="B530" s="23"/>
      <c r="C530" s="22">
        <v>0</v>
      </c>
      <c r="D530" s="100"/>
      <c r="E530" s="32">
        <f t="shared" si="52"/>
        <v>0</v>
      </c>
    </row>
    <row r="531" spans="1:5" x14ac:dyDescent="0.2">
      <c r="A531" s="17"/>
      <c r="B531" s="24"/>
      <c r="C531" s="15"/>
      <c r="D531" s="101" t="s">
        <v>649</v>
      </c>
      <c r="E531" s="37">
        <f>SUM(E529:E530)</f>
        <v>0</v>
      </c>
    </row>
    <row r="532" spans="1:5" x14ac:dyDescent="0.2">
      <c r="A532" s="33"/>
      <c r="B532" s="25"/>
      <c r="C532" s="20"/>
    </row>
    <row r="533" spans="1:5" ht="21" x14ac:dyDescent="0.2">
      <c r="A533" s="42" t="s">
        <v>655</v>
      </c>
      <c r="B533" s="46" t="s">
        <v>6</v>
      </c>
      <c r="C533" s="44" t="s">
        <v>646</v>
      </c>
      <c r="D533" s="127" t="s">
        <v>653</v>
      </c>
      <c r="E533" s="45" t="s">
        <v>654</v>
      </c>
    </row>
    <row r="534" spans="1:5" x14ac:dyDescent="0.2">
      <c r="A534" s="36"/>
      <c r="B534" s="23"/>
      <c r="C534" s="22">
        <v>0</v>
      </c>
      <c r="D534" s="100"/>
      <c r="E534" s="32">
        <f t="shared" ref="E534:E535" si="53">ROUND(C534*D534,0)</f>
        <v>0</v>
      </c>
    </row>
    <row r="535" spans="1:5" x14ac:dyDescent="0.2">
      <c r="A535" s="35"/>
      <c r="B535" s="23"/>
      <c r="C535" s="22">
        <v>0</v>
      </c>
      <c r="D535" s="100"/>
      <c r="E535" s="32">
        <f t="shared" si="53"/>
        <v>0</v>
      </c>
    </row>
    <row r="536" spans="1:5" x14ac:dyDescent="0.2">
      <c r="A536" s="17"/>
      <c r="B536" s="24"/>
      <c r="C536" s="15"/>
      <c r="D536" s="101" t="s">
        <v>649</v>
      </c>
      <c r="E536" s="37">
        <f>SUM(E534:E535)</f>
        <v>0</v>
      </c>
    </row>
    <row r="537" spans="1:5" x14ac:dyDescent="0.2">
      <c r="A537" s="17"/>
      <c r="B537" s="24"/>
      <c r="C537" s="15"/>
      <c r="D537" s="101"/>
    </row>
    <row r="538" spans="1:5" x14ac:dyDescent="0.2">
      <c r="A538" s="19" t="s">
        <v>656</v>
      </c>
      <c r="B538" s="167" t="s">
        <v>657</v>
      </c>
      <c r="C538" s="167"/>
      <c r="D538" s="167" t="s">
        <v>658</v>
      </c>
      <c r="E538" s="167"/>
    </row>
    <row r="539" spans="1:5" x14ac:dyDescent="0.2">
      <c r="A539" s="47"/>
      <c r="B539" s="168"/>
      <c r="C539" s="168"/>
      <c r="D539" s="169"/>
      <c r="E539" s="169"/>
    </row>
    <row r="540" spans="1:5" x14ac:dyDescent="0.2">
      <c r="A540" s="47"/>
      <c r="B540" s="168"/>
      <c r="C540" s="168"/>
      <c r="D540" s="169"/>
      <c r="E540" s="169"/>
    </row>
  </sheetData>
  <sheetProtection algorithmName="SHA-512" hashValue="Lbg04yiOzwGKqTi1nNJkrYaDc0GBpW/IU29hdHe+T9dRsAYGvZhjl7tX9Z3Ti0ml0WUADpt6IXkFbu1zl/+AGg==" saltValue="/n/MaN7lJtXi0LpkrO72sw==" spinCount="100000" sheet="1" objects="1" scenarios="1"/>
  <mergeCells count="133">
    <mergeCell ref="B538:C538"/>
    <mergeCell ref="D538:E538"/>
    <mergeCell ref="B539:C539"/>
    <mergeCell ref="D539:E539"/>
    <mergeCell ref="B540:C540"/>
    <mergeCell ref="D540:E540"/>
    <mergeCell ref="B506:C506"/>
    <mergeCell ref="D506:E506"/>
    <mergeCell ref="B507:C507"/>
    <mergeCell ref="D507:E507"/>
    <mergeCell ref="A510:B510"/>
    <mergeCell ref="A511:B511"/>
    <mergeCell ref="B474:C474"/>
    <mergeCell ref="D474:E474"/>
    <mergeCell ref="A477:B477"/>
    <mergeCell ref="A478:B478"/>
    <mergeCell ref="B505:C505"/>
    <mergeCell ref="D505:E505"/>
    <mergeCell ref="A444:B444"/>
    <mergeCell ref="A445:B445"/>
    <mergeCell ref="B472:C472"/>
    <mergeCell ref="D472:E472"/>
    <mergeCell ref="B473:C473"/>
    <mergeCell ref="D473:E473"/>
    <mergeCell ref="B439:C439"/>
    <mergeCell ref="D439:E439"/>
    <mergeCell ref="B440:C440"/>
    <mergeCell ref="D440:E440"/>
    <mergeCell ref="B441:C441"/>
    <mergeCell ref="D441:E441"/>
    <mergeCell ref="B407:C407"/>
    <mergeCell ref="D407:E407"/>
    <mergeCell ref="B408:C408"/>
    <mergeCell ref="D408:E408"/>
    <mergeCell ref="A411:B411"/>
    <mergeCell ref="A412:B412"/>
    <mergeCell ref="B375:C375"/>
    <mergeCell ref="D375:E375"/>
    <mergeCell ref="A378:B378"/>
    <mergeCell ref="A379:B379"/>
    <mergeCell ref="B406:C406"/>
    <mergeCell ref="D406:E406"/>
    <mergeCell ref="A345:B345"/>
    <mergeCell ref="A346:B346"/>
    <mergeCell ref="B373:C373"/>
    <mergeCell ref="D373:E373"/>
    <mergeCell ref="B374:C374"/>
    <mergeCell ref="D374:E374"/>
    <mergeCell ref="B340:C340"/>
    <mergeCell ref="D340:E340"/>
    <mergeCell ref="B341:C341"/>
    <mergeCell ref="D341:E341"/>
    <mergeCell ref="B342:C342"/>
    <mergeCell ref="D342:E342"/>
    <mergeCell ref="B306:C306"/>
    <mergeCell ref="D306:E306"/>
    <mergeCell ref="B307:C307"/>
    <mergeCell ref="D307:E307"/>
    <mergeCell ref="A310:B310"/>
    <mergeCell ref="A311:B311"/>
    <mergeCell ref="B272:C272"/>
    <mergeCell ref="D272:E272"/>
    <mergeCell ref="A275:B275"/>
    <mergeCell ref="A276:B276"/>
    <mergeCell ref="B305:C305"/>
    <mergeCell ref="D305:E305"/>
    <mergeCell ref="A240:B240"/>
    <mergeCell ref="A241:B241"/>
    <mergeCell ref="B270:C270"/>
    <mergeCell ref="D270:E270"/>
    <mergeCell ref="B271:C271"/>
    <mergeCell ref="D271:E271"/>
    <mergeCell ref="B235:C235"/>
    <mergeCell ref="D235:E235"/>
    <mergeCell ref="B236:C236"/>
    <mergeCell ref="D236:E236"/>
    <mergeCell ref="B237:C237"/>
    <mergeCell ref="D237:E237"/>
    <mergeCell ref="B203:C203"/>
    <mergeCell ref="D203:E203"/>
    <mergeCell ref="B204:C204"/>
    <mergeCell ref="D204:E204"/>
    <mergeCell ref="A207:B207"/>
    <mergeCell ref="A208:B208"/>
    <mergeCell ref="B171:C171"/>
    <mergeCell ref="D171:E171"/>
    <mergeCell ref="A174:B174"/>
    <mergeCell ref="A175:B175"/>
    <mergeCell ref="B202:C202"/>
    <mergeCell ref="D202:E202"/>
    <mergeCell ref="A141:B141"/>
    <mergeCell ref="A142:B142"/>
    <mergeCell ref="B169:C169"/>
    <mergeCell ref="D169:E169"/>
    <mergeCell ref="B170:C170"/>
    <mergeCell ref="D170:E170"/>
    <mergeCell ref="B136:C136"/>
    <mergeCell ref="D136:E136"/>
    <mergeCell ref="B137:C137"/>
    <mergeCell ref="D137:E137"/>
    <mergeCell ref="B138:C138"/>
    <mergeCell ref="D138:E138"/>
    <mergeCell ref="B104:C104"/>
    <mergeCell ref="D104:E104"/>
    <mergeCell ref="B105:C105"/>
    <mergeCell ref="D105:E105"/>
    <mergeCell ref="A108:B108"/>
    <mergeCell ref="A109:B109"/>
    <mergeCell ref="B72:C72"/>
    <mergeCell ref="D72:E72"/>
    <mergeCell ref="A75:B75"/>
    <mergeCell ref="A76:B76"/>
    <mergeCell ref="B103:C103"/>
    <mergeCell ref="D103:E103"/>
    <mergeCell ref="A42:B42"/>
    <mergeCell ref="A43:B43"/>
    <mergeCell ref="B70:C70"/>
    <mergeCell ref="D70:E70"/>
    <mergeCell ref="B71:C71"/>
    <mergeCell ref="D71:E71"/>
    <mergeCell ref="A10:B10"/>
    <mergeCell ref="B37:C37"/>
    <mergeCell ref="D37:E37"/>
    <mergeCell ref="B38:C38"/>
    <mergeCell ref="D38:E38"/>
    <mergeCell ref="B39:C39"/>
    <mergeCell ref="D39:E39"/>
    <mergeCell ref="A1:D1"/>
    <mergeCell ref="B2:E2"/>
    <mergeCell ref="A4:C4"/>
    <mergeCell ref="A5:C5"/>
    <mergeCell ref="A6:C6"/>
    <mergeCell ref="A9:B9"/>
  </mergeCells>
  <printOptions horizontalCentered="1"/>
  <pageMargins left="0.39370078740157483" right="0.39370078740157483" top="0.39370078740157483" bottom="0.39370078740157483" header="0" footer="0"/>
  <pageSetup scale="90" orientation="portrait" r:id="rId1"/>
  <ignoredErrors>
    <ignoredError sqref="A282:C282" 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E6F9F-D077-4757-97EC-42A7C6985C6E}">
  <sheetPr>
    <tabColor rgb="FFFF0000"/>
  </sheetPr>
  <dimension ref="A1:G636"/>
  <sheetViews>
    <sheetView view="pageLayout" zoomScaleNormal="100" workbookViewId="0">
      <selection activeCell="D6" sqref="D6"/>
    </sheetView>
  </sheetViews>
  <sheetFormatPr baseColWidth="10" defaultColWidth="1.7109375" defaultRowHeight="9.75" customHeight="1" x14ac:dyDescent="0.2"/>
  <cols>
    <col min="1" max="1" width="57.140625" style="26" customWidth="1"/>
    <col min="2" max="2" width="7.28515625" style="27" bestFit="1" customWidth="1"/>
    <col min="3" max="3" width="15.140625" style="116" customWidth="1"/>
    <col min="4" max="4" width="15.140625" style="94" customWidth="1"/>
    <col min="5" max="5" width="15.140625" style="14" customWidth="1"/>
    <col min="6" max="6" width="1.7109375" style="14"/>
    <col min="7" max="16384" width="1.7109375" style="29"/>
  </cols>
  <sheetData>
    <row r="1" spans="1:7" s="19" customFormat="1" ht="47.45" customHeight="1" x14ac:dyDescent="0.2">
      <c r="A1" s="170" t="s">
        <v>633</v>
      </c>
      <c r="B1" s="170"/>
      <c r="C1" s="170"/>
      <c r="D1" s="170"/>
      <c r="E1" s="48"/>
      <c r="F1" s="28"/>
    </row>
    <row r="2" spans="1:7" s="19" customFormat="1" ht="9.75" customHeight="1" x14ac:dyDescent="0.2">
      <c r="A2" s="43" t="s">
        <v>634</v>
      </c>
      <c r="B2" s="171" t="s">
        <v>635</v>
      </c>
      <c r="C2" s="171"/>
      <c r="D2" s="171"/>
      <c r="E2" s="171"/>
      <c r="F2" s="28"/>
    </row>
    <row r="3" spans="1:7" s="14" customFormat="1" ht="9.75" customHeight="1" x14ac:dyDescent="0.2">
      <c r="A3" s="26"/>
      <c r="B3" s="27"/>
      <c r="C3" s="116"/>
      <c r="D3" s="94"/>
    </row>
    <row r="4" spans="1:7" s="19" customFormat="1" ht="21" x14ac:dyDescent="0.2">
      <c r="A4" s="175" t="s">
        <v>636</v>
      </c>
      <c r="B4" s="175"/>
      <c r="C4" s="175"/>
      <c r="D4" s="95" t="s">
        <v>637</v>
      </c>
      <c r="E4" s="38"/>
    </row>
    <row r="5" spans="1:7" s="14" customFormat="1" ht="21" x14ac:dyDescent="0.2">
      <c r="A5" s="173" t="s">
        <v>638</v>
      </c>
      <c r="B5" s="173"/>
      <c r="C5" s="173"/>
      <c r="D5" s="95" t="s">
        <v>639</v>
      </c>
      <c r="E5" s="39"/>
    </row>
    <row r="6" spans="1:7" s="14" customFormat="1" ht="21" x14ac:dyDescent="0.2">
      <c r="A6" s="176" t="str">
        <f>RESUMEN!B52</f>
        <v>CAPITULO 4 CUBIERTAS Y CIELORASOS</v>
      </c>
      <c r="B6" s="175"/>
      <c r="C6" s="175"/>
      <c r="D6" s="95" t="s">
        <v>640</v>
      </c>
      <c r="E6" s="38"/>
    </row>
    <row r="7" spans="1:7" s="14" customFormat="1" ht="10.5" x14ac:dyDescent="0.2">
      <c r="A7" s="17"/>
      <c r="B7" s="24"/>
      <c r="C7" s="117"/>
      <c r="D7" s="96"/>
      <c r="E7" s="29"/>
    </row>
    <row r="8" spans="1:7" s="14" customFormat="1" ht="10.5" x14ac:dyDescent="0.2">
      <c r="A8" s="17"/>
      <c r="B8" s="24"/>
      <c r="C8" s="117"/>
      <c r="D8" s="96"/>
      <c r="E8" s="29"/>
    </row>
    <row r="9" spans="1:7" s="19" customFormat="1" ht="21" x14ac:dyDescent="0.2">
      <c r="A9" s="174" t="s">
        <v>641</v>
      </c>
      <c r="B9" s="174"/>
      <c r="C9" s="118" t="s">
        <v>642</v>
      </c>
      <c r="D9" s="97" t="s">
        <v>6</v>
      </c>
      <c r="E9" s="42" t="s">
        <v>643</v>
      </c>
    </row>
    <row r="10" spans="1:7" s="14" customFormat="1" ht="10.5" x14ac:dyDescent="0.2">
      <c r="A10" s="172" t="str">
        <f>RESUMEN!B53</f>
        <v>Desmonte o reinstalación de teja de fibrocemento, traslucida, acero pintado o similar, por cambio, reparación o refuerzo de estructura.</v>
      </c>
      <c r="B10" s="173"/>
      <c r="C10" s="124">
        <f>RESUMEN!A53</f>
        <v>4.01</v>
      </c>
      <c r="D10" s="98" t="str">
        <f>RESUMEN!C53</f>
        <v>m2</v>
      </c>
      <c r="E10" s="40">
        <f>E19+E25+E30+E35</f>
        <v>0</v>
      </c>
    </row>
    <row r="11" spans="1:7" s="14" customFormat="1" ht="10.5" x14ac:dyDescent="0.2">
      <c r="A11" s="17"/>
      <c r="B11" s="30"/>
      <c r="C11" s="119"/>
      <c r="D11" s="99"/>
      <c r="E11" s="18"/>
    </row>
    <row r="12" spans="1:7" s="14" customFormat="1" ht="10.5" x14ac:dyDescent="0.2">
      <c r="A12" s="17"/>
      <c r="B12" s="24" t="s">
        <v>644</v>
      </c>
      <c r="C12" s="117"/>
      <c r="D12" s="96"/>
      <c r="E12" s="18"/>
    </row>
    <row r="13" spans="1:7" s="19" customFormat="1" ht="10.5" x14ac:dyDescent="0.2">
      <c r="A13" s="42" t="s">
        <v>645</v>
      </c>
      <c r="B13" s="41" t="s">
        <v>6</v>
      </c>
      <c r="C13" s="120" t="s">
        <v>646</v>
      </c>
      <c r="D13" s="97" t="s">
        <v>647</v>
      </c>
      <c r="E13" s="45" t="s">
        <v>648</v>
      </c>
      <c r="G13" s="31"/>
    </row>
    <row r="14" spans="1:7" s="14" customFormat="1" ht="10.5" x14ac:dyDescent="0.2">
      <c r="A14" s="49" t="str">
        <f>'MAT-INSM'!A96</f>
        <v>LONA PLASTICA VERDE</v>
      </c>
      <c r="B14" s="72" t="str">
        <f>'MAT-INSM'!B96</f>
        <v>M2</v>
      </c>
      <c r="C14" s="22">
        <f>'MAT-INSM'!C96</f>
        <v>0</v>
      </c>
      <c r="D14" s="100">
        <v>1</v>
      </c>
      <c r="E14" s="32">
        <f t="shared" ref="E14:E18" si="0">ROUND(C14*D14,0)</f>
        <v>0</v>
      </c>
    </row>
    <row r="15" spans="1:7" s="14" customFormat="1" ht="10.5" x14ac:dyDescent="0.2">
      <c r="A15" s="35"/>
      <c r="B15" s="23"/>
      <c r="C15" s="22">
        <v>0</v>
      </c>
      <c r="D15" s="100"/>
      <c r="E15" s="32">
        <f t="shared" si="0"/>
        <v>0</v>
      </c>
    </row>
    <row r="16" spans="1:7" s="14" customFormat="1" ht="10.5" x14ac:dyDescent="0.2">
      <c r="A16" s="35"/>
      <c r="B16" s="23"/>
      <c r="C16" s="22">
        <v>0</v>
      </c>
      <c r="D16" s="100"/>
      <c r="E16" s="32">
        <f t="shared" si="0"/>
        <v>0</v>
      </c>
    </row>
    <row r="17" spans="1:5" s="14" customFormat="1" ht="10.5" x14ac:dyDescent="0.2">
      <c r="A17" s="35"/>
      <c r="B17" s="23"/>
      <c r="C17" s="22">
        <v>0</v>
      </c>
      <c r="D17" s="100"/>
      <c r="E17" s="32">
        <f t="shared" si="0"/>
        <v>0</v>
      </c>
    </row>
    <row r="18" spans="1:5" s="14" customFormat="1" ht="10.5" x14ac:dyDescent="0.2">
      <c r="A18" s="36"/>
      <c r="B18" s="23"/>
      <c r="C18" s="22">
        <v>0</v>
      </c>
      <c r="D18" s="100"/>
      <c r="E18" s="32">
        <f t="shared" si="0"/>
        <v>0</v>
      </c>
    </row>
    <row r="19" spans="1:5" s="14" customFormat="1" ht="10.5" x14ac:dyDescent="0.2">
      <c r="A19" s="17"/>
      <c r="B19" s="24"/>
      <c r="C19" s="114"/>
      <c r="D19" s="101" t="s">
        <v>649</v>
      </c>
      <c r="E19" s="37">
        <f>SUM(E14:E18)</f>
        <v>0</v>
      </c>
    </row>
    <row r="20" spans="1:5" s="14" customFormat="1" ht="10.5" x14ac:dyDescent="0.2">
      <c r="A20" s="17"/>
      <c r="B20" s="24"/>
      <c r="C20" s="117"/>
      <c r="D20" s="96"/>
      <c r="E20" s="18"/>
    </row>
    <row r="21" spans="1:5" s="19" customFormat="1" ht="10.5" x14ac:dyDescent="0.2">
      <c r="A21" s="42" t="s">
        <v>650</v>
      </c>
      <c r="B21" s="41" t="s">
        <v>6</v>
      </c>
      <c r="C21" s="120" t="s">
        <v>646</v>
      </c>
      <c r="D21" s="97" t="s">
        <v>651</v>
      </c>
      <c r="E21" s="45" t="s">
        <v>646</v>
      </c>
    </row>
    <row r="22" spans="1:5" s="14" customFormat="1" ht="10.5" x14ac:dyDescent="0.2">
      <c r="A22" s="35" t="str">
        <f>'HRR-EQP'!A3</f>
        <v>ANDAMIO TUBULAR (SECC.)</v>
      </c>
      <c r="B22" s="23" t="str">
        <f>'HRR-EQP'!B3</f>
        <v>DIA</v>
      </c>
      <c r="C22" s="22">
        <f>'HRR-EQP'!C3</f>
        <v>0</v>
      </c>
      <c r="D22" s="100">
        <f>1/8</f>
        <v>0.125</v>
      </c>
      <c r="E22" s="32">
        <f>ROUND(C22*D22,0)</f>
        <v>0</v>
      </c>
    </row>
    <row r="23" spans="1:5" s="14" customFormat="1" ht="10.5" x14ac:dyDescent="0.2">
      <c r="A23" s="35" t="str">
        <f>'HRR-EQP'!A29</f>
        <v>PALUSTRE MANGO PLASTICO DE 5"</v>
      </c>
      <c r="B23" s="23" t="str">
        <f>'HRR-EQP'!B29</f>
        <v>UN</v>
      </c>
      <c r="C23" s="22">
        <f>'HRR-EQP'!C29</f>
        <v>0</v>
      </c>
      <c r="D23" s="100">
        <f>1/8/6</f>
        <v>2.0833333333333332E-2</v>
      </c>
      <c r="E23" s="32">
        <f>ROUND(C23*D23,0)</f>
        <v>0</v>
      </c>
    </row>
    <row r="24" spans="1:5" s="14" customFormat="1" ht="10.5" x14ac:dyDescent="0.2">
      <c r="A24" s="35"/>
      <c r="B24" s="23"/>
      <c r="C24" s="22">
        <v>0</v>
      </c>
      <c r="D24" s="100"/>
      <c r="E24" s="32">
        <f>ROUND(C24*D24,0)</f>
        <v>0</v>
      </c>
    </row>
    <row r="25" spans="1:5" s="14" customFormat="1" ht="10.5" x14ac:dyDescent="0.2">
      <c r="A25" s="17"/>
      <c r="B25" s="24"/>
      <c r="C25" s="114"/>
      <c r="D25" s="101" t="s">
        <v>649</v>
      </c>
      <c r="E25" s="37">
        <f>SUM(E22:E24)</f>
        <v>0</v>
      </c>
    </row>
    <row r="26" spans="1:5" s="14" customFormat="1" ht="10.5" x14ac:dyDescent="0.2">
      <c r="A26" s="17"/>
      <c r="B26" s="24"/>
      <c r="C26" s="114"/>
      <c r="D26" s="96"/>
      <c r="E26" s="16"/>
    </row>
    <row r="27" spans="1:5" s="19" customFormat="1" ht="21" x14ac:dyDescent="0.2">
      <c r="A27" s="42" t="s">
        <v>652</v>
      </c>
      <c r="B27" s="46" t="s">
        <v>6</v>
      </c>
      <c r="C27" s="120" t="s">
        <v>646</v>
      </c>
      <c r="D27" s="97" t="s">
        <v>653</v>
      </c>
      <c r="E27" s="45" t="s">
        <v>654</v>
      </c>
    </row>
    <row r="28" spans="1:5" s="14" customFormat="1" ht="10.5" x14ac:dyDescent="0.2">
      <c r="A28" s="35" t="str">
        <f>'MAN-OBR'!A22</f>
        <v>MdeO Demol CUBIERTA A.C.</v>
      </c>
      <c r="B28" s="23" t="str">
        <f>'MAN-OBR'!B22</f>
        <v>M2</v>
      </c>
      <c r="C28" s="22">
        <f>'MAN-OBR'!C22</f>
        <v>0</v>
      </c>
      <c r="D28" s="100">
        <v>1</v>
      </c>
      <c r="E28" s="32">
        <f>ROUND(C28*D28,0)</f>
        <v>0</v>
      </c>
    </row>
    <row r="29" spans="1:5" s="14" customFormat="1" ht="10.5" x14ac:dyDescent="0.2">
      <c r="A29" s="35"/>
      <c r="B29" s="23"/>
      <c r="C29" s="22">
        <v>0</v>
      </c>
      <c r="D29" s="100"/>
      <c r="E29" s="32">
        <f>ROUND(C29*D29,0)</f>
        <v>0</v>
      </c>
    </row>
    <row r="30" spans="1:5" s="14" customFormat="1" ht="10.5" x14ac:dyDescent="0.2">
      <c r="A30" s="17"/>
      <c r="B30" s="24"/>
      <c r="C30" s="117"/>
      <c r="D30" s="101" t="s">
        <v>649</v>
      </c>
      <c r="E30" s="37">
        <f>SUM(E28:E29)</f>
        <v>0</v>
      </c>
    </row>
    <row r="31" spans="1:5" s="14" customFormat="1" ht="10.5" x14ac:dyDescent="0.2">
      <c r="A31" s="33"/>
      <c r="B31" s="25"/>
      <c r="C31" s="121"/>
      <c r="D31" s="94"/>
    </row>
    <row r="32" spans="1:5" s="19" customFormat="1" ht="21" x14ac:dyDescent="0.2">
      <c r="A32" s="42" t="s">
        <v>655</v>
      </c>
      <c r="B32" s="46" t="s">
        <v>6</v>
      </c>
      <c r="C32" s="120" t="s">
        <v>646</v>
      </c>
      <c r="D32" s="97" t="s">
        <v>653</v>
      </c>
      <c r="E32" s="45" t="s">
        <v>654</v>
      </c>
    </row>
    <row r="33" spans="1:5" s="14" customFormat="1" ht="10.5" x14ac:dyDescent="0.2">
      <c r="A33" s="35" t="str">
        <f>OTROS!A7</f>
        <v>RETIRO DE ESCOMBROS</v>
      </c>
      <c r="B33" s="23" t="str">
        <f>OTROS!B7</f>
        <v>M3</v>
      </c>
      <c r="C33" s="22">
        <f>OTROS!C7</f>
        <v>0</v>
      </c>
      <c r="D33" s="100">
        <v>0.25</v>
      </c>
      <c r="E33" s="32">
        <f>ROUND(C33*D33,0)</f>
        <v>0</v>
      </c>
    </row>
    <row r="34" spans="1:5" s="14" customFormat="1" ht="10.5" x14ac:dyDescent="0.2">
      <c r="A34" s="35"/>
      <c r="B34" s="23"/>
      <c r="C34" s="22">
        <v>0</v>
      </c>
      <c r="D34" s="100"/>
      <c r="E34" s="32">
        <f>ROUND(C34*D34,0)</f>
        <v>0</v>
      </c>
    </row>
    <row r="35" spans="1:5" s="14" customFormat="1" ht="10.5" x14ac:dyDescent="0.2">
      <c r="A35" s="17"/>
      <c r="B35" s="24"/>
      <c r="C35" s="117"/>
      <c r="D35" s="101" t="s">
        <v>649</v>
      </c>
      <c r="E35" s="37">
        <f>SUM(E33:E34)</f>
        <v>0</v>
      </c>
    </row>
    <row r="36" spans="1:5" s="14" customFormat="1" ht="10.5" x14ac:dyDescent="0.2">
      <c r="A36" s="17"/>
      <c r="B36" s="24"/>
      <c r="C36" s="117"/>
      <c r="D36" s="101"/>
    </row>
    <row r="37" spans="1:5" s="19" customFormat="1" ht="10.5" x14ac:dyDescent="0.2">
      <c r="A37" s="19" t="s">
        <v>656</v>
      </c>
      <c r="B37" s="167" t="s">
        <v>657</v>
      </c>
      <c r="C37" s="167"/>
      <c r="D37" s="167" t="s">
        <v>658</v>
      </c>
      <c r="E37" s="167"/>
    </row>
    <row r="38" spans="1:5" s="14" customFormat="1" ht="10.5" x14ac:dyDescent="0.2">
      <c r="A38" s="47"/>
      <c r="B38" s="168"/>
      <c r="C38" s="168"/>
      <c r="D38" s="169"/>
      <c r="E38" s="169"/>
    </row>
    <row r="39" spans="1:5" s="14" customFormat="1" ht="10.5" x14ac:dyDescent="0.2">
      <c r="A39" s="47"/>
      <c r="B39" s="168"/>
      <c r="C39" s="168"/>
      <c r="D39" s="169"/>
      <c r="E39" s="169"/>
    </row>
    <row r="40" spans="1:5" s="14" customFormat="1" ht="10.5" x14ac:dyDescent="0.2">
      <c r="B40" s="27"/>
      <c r="C40" s="116"/>
      <c r="D40" s="94"/>
    </row>
    <row r="41" spans="1:5" s="14" customFormat="1" ht="10.5" x14ac:dyDescent="0.2">
      <c r="B41" s="34"/>
      <c r="C41" s="122"/>
      <c r="D41" s="94"/>
    </row>
    <row r="42" spans="1:5" ht="21" x14ac:dyDescent="0.2">
      <c r="A42" s="174" t="s">
        <v>641</v>
      </c>
      <c r="B42" s="174"/>
      <c r="C42" s="118" t="s">
        <v>642</v>
      </c>
      <c r="D42" s="97" t="s">
        <v>6</v>
      </c>
      <c r="E42" s="42" t="s">
        <v>643</v>
      </c>
    </row>
    <row r="43" spans="1:5" ht="10.5" x14ac:dyDescent="0.2">
      <c r="A43" s="172" t="str">
        <f>RESUMEN!B54</f>
        <v>Desmonte, suministro y reemplazo de teja de fibrocemento o similar.</v>
      </c>
      <c r="B43" s="173"/>
      <c r="C43" s="124">
        <f>RESUMEN!A54</f>
        <v>4.0199999999999996</v>
      </c>
      <c r="D43" s="98" t="str">
        <f>RESUMEN!C54</f>
        <v>m2</v>
      </c>
      <c r="E43" s="40">
        <f>E52+E58+E63+E68</f>
        <v>0</v>
      </c>
    </row>
    <row r="44" spans="1:5" ht="10.5" x14ac:dyDescent="0.2">
      <c r="A44" s="17"/>
      <c r="B44" s="30"/>
      <c r="C44" s="119"/>
      <c r="D44" s="99"/>
      <c r="E44" s="18"/>
    </row>
    <row r="45" spans="1:5" ht="10.5" x14ac:dyDescent="0.2">
      <c r="A45" s="17"/>
      <c r="B45" s="24" t="s">
        <v>644</v>
      </c>
      <c r="C45" s="117"/>
      <c r="D45" s="96"/>
      <c r="E45" s="18"/>
    </row>
    <row r="46" spans="1:5" ht="10.5" x14ac:dyDescent="0.2">
      <c r="A46" s="42" t="s">
        <v>645</v>
      </c>
      <c r="B46" s="41" t="s">
        <v>6</v>
      </c>
      <c r="C46" s="120" t="s">
        <v>646</v>
      </c>
      <c r="D46" s="97" t="s">
        <v>647</v>
      </c>
      <c r="E46" s="45" t="s">
        <v>648</v>
      </c>
    </row>
    <row r="47" spans="1:5" s="14" customFormat="1" ht="10.5" x14ac:dyDescent="0.2">
      <c r="A47" s="35" t="str">
        <f>'MAT-INSM'!A165</f>
        <v>TEJA PLACA Ond. No. 4 ETERNIT</v>
      </c>
      <c r="B47" s="23" t="str">
        <f>'MAT-INSM'!B165</f>
        <v>UN</v>
      </c>
      <c r="C47" s="22">
        <f>'MAT-INSM'!C165</f>
        <v>0</v>
      </c>
      <c r="D47" s="100">
        <f>1/0.79/1.22</f>
        <v>1.0375596596804315</v>
      </c>
      <c r="E47" s="32">
        <f t="shared" ref="E47:E51" si="1">ROUND(C47*D47,0)</f>
        <v>0</v>
      </c>
    </row>
    <row r="48" spans="1:5" s="14" customFormat="1" ht="10.5" x14ac:dyDescent="0.2">
      <c r="A48" s="35" t="str">
        <f>'MAT-INSM'!A73</f>
        <v>GANCHO PLACA Ond.150mm ETERNIT</v>
      </c>
      <c r="B48" s="23" t="str">
        <f>'MAT-INSM'!B73</f>
        <v>UN</v>
      </c>
      <c r="C48" s="22">
        <f>'MAT-INSM'!C73</f>
        <v>0</v>
      </c>
      <c r="D48" s="100">
        <v>2</v>
      </c>
      <c r="E48" s="32">
        <f t="shared" si="1"/>
        <v>0</v>
      </c>
    </row>
    <row r="49" spans="1:5" s="14" customFormat="1" ht="10.5" x14ac:dyDescent="0.2">
      <c r="A49" s="35" t="str">
        <f>'MAT-INSM'!A138</f>
        <v>PUNTILLA 2" CON CABEZA</v>
      </c>
      <c r="B49" s="23" t="str">
        <f>'MAT-INSM'!B138</f>
        <v>LB</v>
      </c>
      <c r="C49" s="22">
        <f>'MAT-INSM'!C138</f>
        <v>0</v>
      </c>
      <c r="D49" s="100">
        <v>2.5000000000000001E-2</v>
      </c>
      <c r="E49" s="32">
        <f t="shared" si="1"/>
        <v>0</v>
      </c>
    </row>
    <row r="50" spans="1:5" ht="10.5" x14ac:dyDescent="0.2">
      <c r="A50" s="35"/>
      <c r="B50" s="23"/>
      <c r="C50" s="22">
        <v>0</v>
      </c>
      <c r="D50" s="100"/>
      <c r="E50" s="32">
        <f t="shared" si="1"/>
        <v>0</v>
      </c>
    </row>
    <row r="51" spans="1:5" ht="10.5" x14ac:dyDescent="0.2">
      <c r="A51" s="36"/>
      <c r="B51" s="23"/>
      <c r="C51" s="22">
        <v>0</v>
      </c>
      <c r="D51" s="100"/>
      <c r="E51" s="32">
        <f t="shared" si="1"/>
        <v>0</v>
      </c>
    </row>
    <row r="52" spans="1:5" ht="10.5" x14ac:dyDescent="0.2">
      <c r="A52" s="17"/>
      <c r="B52" s="24"/>
      <c r="C52" s="114"/>
      <c r="D52" s="101" t="s">
        <v>649</v>
      </c>
      <c r="E52" s="37">
        <f>SUM(E47:E51)</f>
        <v>0</v>
      </c>
    </row>
    <row r="53" spans="1:5" ht="10.5" x14ac:dyDescent="0.2">
      <c r="A53" s="17"/>
      <c r="B53" s="24"/>
      <c r="C53" s="117"/>
      <c r="D53" s="96"/>
      <c r="E53" s="18"/>
    </row>
    <row r="54" spans="1:5" ht="10.5" x14ac:dyDescent="0.2">
      <c r="A54" s="42" t="s">
        <v>650</v>
      </c>
      <c r="B54" s="41" t="s">
        <v>6</v>
      </c>
      <c r="C54" s="120" t="s">
        <v>646</v>
      </c>
      <c r="D54" s="97" t="s">
        <v>651</v>
      </c>
      <c r="E54" s="45" t="s">
        <v>646</v>
      </c>
    </row>
    <row r="55" spans="1:5" ht="10.5" x14ac:dyDescent="0.2">
      <c r="A55" s="35" t="str">
        <f t="shared" ref="A55:C56" si="2">A22</f>
        <v>ANDAMIO TUBULAR (SECC.)</v>
      </c>
      <c r="B55" s="23" t="str">
        <f t="shared" si="2"/>
        <v>DIA</v>
      </c>
      <c r="C55" s="22">
        <f t="shared" si="2"/>
        <v>0</v>
      </c>
      <c r="D55" s="100">
        <f>1/8</f>
        <v>0.125</v>
      </c>
      <c r="E55" s="32">
        <f>ROUND(C55*D55,0)</f>
        <v>0</v>
      </c>
    </row>
    <row r="56" spans="1:5" ht="10.5" x14ac:dyDescent="0.2">
      <c r="A56" s="35" t="str">
        <f t="shared" si="2"/>
        <v>PALUSTRE MANGO PLASTICO DE 5"</v>
      </c>
      <c r="B56" s="23" t="str">
        <f t="shared" si="2"/>
        <v>UN</v>
      </c>
      <c r="C56" s="22">
        <f t="shared" si="2"/>
        <v>0</v>
      </c>
      <c r="D56" s="100">
        <f>1/8/6</f>
        <v>2.0833333333333332E-2</v>
      </c>
      <c r="E56" s="32">
        <f>ROUND(C56*D56,0)</f>
        <v>0</v>
      </c>
    </row>
    <row r="57" spans="1:5" ht="10.5" x14ac:dyDescent="0.2">
      <c r="A57" s="35"/>
      <c r="B57" s="23"/>
      <c r="C57" s="22">
        <v>0</v>
      </c>
      <c r="D57" s="100"/>
      <c r="E57" s="32">
        <f>ROUND(C57*D57,0)</f>
        <v>0</v>
      </c>
    </row>
    <row r="58" spans="1:5" ht="10.5" x14ac:dyDescent="0.2">
      <c r="A58" s="17"/>
      <c r="B58" s="24"/>
      <c r="C58" s="114"/>
      <c r="D58" s="101" t="s">
        <v>649</v>
      </c>
      <c r="E58" s="37">
        <f>SUM(E55:E57)</f>
        <v>0</v>
      </c>
    </row>
    <row r="59" spans="1:5" ht="10.5" x14ac:dyDescent="0.2">
      <c r="A59" s="17"/>
      <c r="B59" s="24"/>
      <c r="C59" s="114"/>
      <c r="D59" s="96"/>
      <c r="E59" s="16"/>
    </row>
    <row r="60" spans="1:5" ht="21" x14ac:dyDescent="0.2">
      <c r="A60" s="42" t="s">
        <v>652</v>
      </c>
      <c r="B60" s="46" t="s">
        <v>6</v>
      </c>
      <c r="C60" s="120" t="s">
        <v>646</v>
      </c>
      <c r="D60" s="97" t="s">
        <v>653</v>
      </c>
      <c r="E60" s="45" t="s">
        <v>654</v>
      </c>
    </row>
    <row r="61" spans="1:5" ht="10.5" x14ac:dyDescent="0.2">
      <c r="A61" s="35" t="str">
        <f t="shared" ref="A61:C61" si="3">A28</f>
        <v>MdeO Demol CUBIERTA A.C.</v>
      </c>
      <c r="B61" s="23" t="str">
        <f t="shared" si="3"/>
        <v>M2</v>
      </c>
      <c r="C61" s="22">
        <f t="shared" si="3"/>
        <v>0</v>
      </c>
      <c r="D61" s="100">
        <v>1</v>
      </c>
      <c r="E61" s="32">
        <f>ROUND(C61*D61,0)</f>
        <v>0</v>
      </c>
    </row>
    <row r="62" spans="1:5" ht="10.5" x14ac:dyDescent="0.2">
      <c r="A62" s="35" t="str">
        <f>'MAN-OBR'!A94</f>
        <v>MdeO TEJA ASBESTO CEMENTO</v>
      </c>
      <c r="B62" s="23" t="str">
        <f>'MAN-OBR'!B94</f>
        <v>M2</v>
      </c>
      <c r="C62" s="22">
        <f>'MAN-OBR'!C94</f>
        <v>0</v>
      </c>
      <c r="D62" s="100">
        <v>1</v>
      </c>
      <c r="E62" s="32">
        <f>ROUND(C62*D62,0)</f>
        <v>0</v>
      </c>
    </row>
    <row r="63" spans="1:5" ht="10.5" x14ac:dyDescent="0.2">
      <c r="A63" s="17"/>
      <c r="B63" s="24"/>
      <c r="C63" s="117"/>
      <c r="D63" s="101" t="s">
        <v>649</v>
      </c>
      <c r="E63" s="37">
        <f>SUM(E61:E62)</f>
        <v>0</v>
      </c>
    </row>
    <row r="64" spans="1:5" ht="10.5" x14ac:dyDescent="0.2">
      <c r="A64" s="33"/>
      <c r="B64" s="25"/>
      <c r="C64" s="121"/>
    </row>
    <row r="65" spans="1:5" ht="21" x14ac:dyDescent="0.2">
      <c r="A65" s="42" t="s">
        <v>655</v>
      </c>
      <c r="B65" s="46" t="s">
        <v>6</v>
      </c>
      <c r="C65" s="120" t="s">
        <v>646</v>
      </c>
      <c r="D65" s="97" t="s">
        <v>653</v>
      </c>
      <c r="E65" s="45" t="s">
        <v>654</v>
      </c>
    </row>
    <row r="66" spans="1:5" ht="10.5" x14ac:dyDescent="0.2">
      <c r="A66" s="35" t="str">
        <f t="shared" ref="A66:C66" si="4">A33</f>
        <v>RETIRO DE ESCOMBROS</v>
      </c>
      <c r="B66" s="23" t="str">
        <f t="shared" si="4"/>
        <v>M3</v>
      </c>
      <c r="C66" s="22">
        <f t="shared" si="4"/>
        <v>0</v>
      </c>
      <c r="D66" s="100">
        <v>0.25</v>
      </c>
      <c r="E66" s="32">
        <f>ROUND(C66*D66,0)</f>
        <v>0</v>
      </c>
    </row>
    <row r="67" spans="1:5" ht="10.5" x14ac:dyDescent="0.2">
      <c r="A67" s="35"/>
      <c r="B67" s="23"/>
      <c r="C67" s="22">
        <v>0</v>
      </c>
      <c r="D67" s="100"/>
      <c r="E67" s="32">
        <f>ROUND(C67*D67,0)</f>
        <v>0</v>
      </c>
    </row>
    <row r="68" spans="1:5" ht="10.5" x14ac:dyDescent="0.2">
      <c r="A68" s="17"/>
      <c r="B68" s="24"/>
      <c r="C68" s="117"/>
      <c r="D68" s="101" t="s">
        <v>649</v>
      </c>
      <c r="E68" s="37">
        <f>SUM(E66:E67)</f>
        <v>0</v>
      </c>
    </row>
    <row r="69" spans="1:5" ht="10.5" x14ac:dyDescent="0.2">
      <c r="A69" s="17"/>
      <c r="B69" s="24"/>
      <c r="C69" s="117"/>
      <c r="D69" s="101"/>
    </row>
    <row r="70" spans="1:5" ht="10.5" x14ac:dyDescent="0.2">
      <c r="A70" s="19" t="s">
        <v>656</v>
      </c>
      <c r="B70" s="167" t="s">
        <v>657</v>
      </c>
      <c r="C70" s="167"/>
      <c r="D70" s="167" t="s">
        <v>658</v>
      </c>
      <c r="E70" s="167"/>
    </row>
    <row r="71" spans="1:5" ht="10.5" x14ac:dyDescent="0.2">
      <c r="A71" s="47"/>
      <c r="B71" s="168"/>
      <c r="C71" s="168"/>
      <c r="D71" s="169"/>
      <c r="E71" s="169"/>
    </row>
    <row r="72" spans="1:5" ht="10.5" x14ac:dyDescent="0.2">
      <c r="A72" s="47"/>
      <c r="B72" s="168"/>
      <c r="C72" s="168"/>
      <c r="D72" s="169"/>
      <c r="E72" s="169"/>
    </row>
    <row r="73" spans="1:5" ht="10.5" x14ac:dyDescent="0.2"/>
    <row r="74" spans="1:5" ht="10.5" x14ac:dyDescent="0.2"/>
    <row r="75" spans="1:5" ht="21" x14ac:dyDescent="0.2">
      <c r="A75" s="174" t="s">
        <v>641</v>
      </c>
      <c r="B75" s="174"/>
      <c r="C75" s="118" t="s">
        <v>642</v>
      </c>
      <c r="D75" s="97" t="s">
        <v>6</v>
      </c>
      <c r="E75" s="42" t="s">
        <v>643</v>
      </c>
    </row>
    <row r="76" spans="1:5" ht="10.5" x14ac:dyDescent="0.2">
      <c r="A76" s="172" t="str">
        <f>RESUMEN!B55</f>
        <v>Desmonte, suministro y reemplazo de teja traslucida o tipo arquitectonica.</v>
      </c>
      <c r="B76" s="173"/>
      <c r="C76" s="124">
        <f>RESUMEN!A55</f>
        <v>4.0299999999999994</v>
      </c>
      <c r="D76" s="98" t="str">
        <f>RESUMEN!C55</f>
        <v>m2</v>
      </c>
      <c r="E76" s="40">
        <f>E85+E91+E96+E101</f>
        <v>0</v>
      </c>
    </row>
    <row r="77" spans="1:5" ht="10.5" x14ac:dyDescent="0.2">
      <c r="A77" s="17"/>
      <c r="B77" s="30"/>
      <c r="C77" s="119"/>
      <c r="D77" s="99"/>
      <c r="E77" s="18"/>
    </row>
    <row r="78" spans="1:5" ht="10.5" x14ac:dyDescent="0.2">
      <c r="A78" s="17"/>
      <c r="B78" s="24" t="s">
        <v>644</v>
      </c>
      <c r="C78" s="117"/>
      <c r="D78" s="96"/>
      <c r="E78" s="18"/>
    </row>
    <row r="79" spans="1:5" ht="10.5" x14ac:dyDescent="0.2">
      <c r="A79" s="42" t="s">
        <v>645</v>
      </c>
      <c r="B79" s="41" t="s">
        <v>6</v>
      </c>
      <c r="C79" s="120" t="s">
        <v>646</v>
      </c>
      <c r="D79" s="97" t="s">
        <v>647</v>
      </c>
      <c r="E79" s="45" t="s">
        <v>648</v>
      </c>
    </row>
    <row r="80" spans="1:5" ht="10.5" x14ac:dyDescent="0.2">
      <c r="A80" s="35" t="str">
        <f>'MAT-INSM'!A164</f>
        <v>TEJA CRISTAL No. 4 POLICARBONATO AJOVER</v>
      </c>
      <c r="B80" s="23" t="str">
        <f>'MAT-INSM'!B164</f>
        <v>UN</v>
      </c>
      <c r="C80" s="22">
        <f>'MAT-INSM'!C164</f>
        <v>0</v>
      </c>
      <c r="D80" s="100">
        <f>1/0.79/1.22</f>
        <v>1.0375596596804315</v>
      </c>
      <c r="E80" s="32">
        <f t="shared" ref="E80:E84" si="5">ROUND(C80*D80,0)</f>
        <v>0</v>
      </c>
    </row>
    <row r="81" spans="1:5" ht="10.5" x14ac:dyDescent="0.2">
      <c r="A81" s="35" t="str">
        <f t="shared" ref="A81:C82" si="6">A48</f>
        <v>GANCHO PLACA Ond.150mm ETERNIT</v>
      </c>
      <c r="B81" s="23" t="str">
        <f t="shared" si="6"/>
        <v>UN</v>
      </c>
      <c r="C81" s="22">
        <f t="shared" si="6"/>
        <v>0</v>
      </c>
      <c r="D81" s="100">
        <v>2</v>
      </c>
      <c r="E81" s="32">
        <f t="shared" si="5"/>
        <v>0</v>
      </c>
    </row>
    <row r="82" spans="1:5" ht="10.5" x14ac:dyDescent="0.2">
      <c r="A82" s="35" t="str">
        <f t="shared" si="6"/>
        <v>PUNTILLA 2" CON CABEZA</v>
      </c>
      <c r="B82" s="23" t="str">
        <f t="shared" si="6"/>
        <v>LB</v>
      </c>
      <c r="C82" s="22">
        <f t="shared" si="6"/>
        <v>0</v>
      </c>
      <c r="D82" s="100">
        <v>2.5000000000000001E-2</v>
      </c>
      <c r="E82" s="32">
        <f t="shared" si="5"/>
        <v>0</v>
      </c>
    </row>
    <row r="83" spans="1:5" ht="10.5" x14ac:dyDescent="0.2">
      <c r="A83" s="35"/>
      <c r="B83" s="23"/>
      <c r="C83" s="22">
        <v>0</v>
      </c>
      <c r="D83" s="100"/>
      <c r="E83" s="32">
        <f t="shared" si="5"/>
        <v>0</v>
      </c>
    </row>
    <row r="84" spans="1:5" ht="10.5" x14ac:dyDescent="0.2">
      <c r="A84" s="36"/>
      <c r="B84" s="23"/>
      <c r="C84" s="22">
        <v>0</v>
      </c>
      <c r="D84" s="100"/>
      <c r="E84" s="32">
        <f t="shared" si="5"/>
        <v>0</v>
      </c>
    </row>
    <row r="85" spans="1:5" ht="10.5" x14ac:dyDescent="0.2">
      <c r="A85" s="17"/>
      <c r="B85" s="24"/>
      <c r="C85" s="114"/>
      <c r="D85" s="101" t="s">
        <v>649</v>
      </c>
      <c r="E85" s="37">
        <f>SUM(E80:E84)</f>
        <v>0</v>
      </c>
    </row>
    <row r="86" spans="1:5" ht="10.5" x14ac:dyDescent="0.2">
      <c r="A86" s="17"/>
      <c r="B86" s="24"/>
      <c r="C86" s="117"/>
      <c r="D86" s="96"/>
      <c r="E86" s="18"/>
    </row>
    <row r="87" spans="1:5" ht="10.5" x14ac:dyDescent="0.2">
      <c r="A87" s="42" t="s">
        <v>650</v>
      </c>
      <c r="B87" s="41" t="s">
        <v>6</v>
      </c>
      <c r="C87" s="120" t="s">
        <v>646</v>
      </c>
      <c r="D87" s="97" t="s">
        <v>651</v>
      </c>
      <c r="E87" s="45" t="s">
        <v>646</v>
      </c>
    </row>
    <row r="88" spans="1:5" ht="10.5" x14ac:dyDescent="0.2">
      <c r="A88" s="35" t="str">
        <f t="shared" ref="A88:C89" si="7">A55</f>
        <v>ANDAMIO TUBULAR (SECC.)</v>
      </c>
      <c r="B88" s="23" t="str">
        <f t="shared" si="7"/>
        <v>DIA</v>
      </c>
      <c r="C88" s="22">
        <f t="shared" si="7"/>
        <v>0</v>
      </c>
      <c r="D88" s="100">
        <f>1/8</f>
        <v>0.125</v>
      </c>
      <c r="E88" s="32">
        <f>ROUND(C88*D88,0)</f>
        <v>0</v>
      </c>
    </row>
    <row r="89" spans="1:5" ht="10.5" x14ac:dyDescent="0.2">
      <c r="A89" s="35" t="str">
        <f t="shared" si="7"/>
        <v>PALUSTRE MANGO PLASTICO DE 5"</v>
      </c>
      <c r="B89" s="23" t="str">
        <f t="shared" si="7"/>
        <v>UN</v>
      </c>
      <c r="C89" s="22">
        <f t="shared" si="7"/>
        <v>0</v>
      </c>
      <c r="D89" s="100">
        <f>1/8/6</f>
        <v>2.0833333333333332E-2</v>
      </c>
      <c r="E89" s="32">
        <f>ROUND(C89*D89,0)</f>
        <v>0</v>
      </c>
    </row>
    <row r="90" spans="1:5" ht="10.5" x14ac:dyDescent="0.2">
      <c r="A90" s="35"/>
      <c r="B90" s="23"/>
      <c r="C90" s="22">
        <v>0</v>
      </c>
      <c r="D90" s="100"/>
      <c r="E90" s="32">
        <f>ROUND(C90*D90,0)</f>
        <v>0</v>
      </c>
    </row>
    <row r="91" spans="1:5" ht="10.5" x14ac:dyDescent="0.2">
      <c r="A91" s="17"/>
      <c r="B91" s="24"/>
      <c r="C91" s="114"/>
      <c r="D91" s="101" t="s">
        <v>649</v>
      </c>
      <c r="E91" s="37">
        <f>SUM(E88:E90)</f>
        <v>0</v>
      </c>
    </row>
    <row r="92" spans="1:5" ht="10.5" x14ac:dyDescent="0.2">
      <c r="A92" s="17"/>
      <c r="B92" s="24"/>
      <c r="C92" s="114"/>
      <c r="D92" s="96"/>
      <c r="E92" s="16"/>
    </row>
    <row r="93" spans="1:5" ht="21" x14ac:dyDescent="0.2">
      <c r="A93" s="42" t="s">
        <v>652</v>
      </c>
      <c r="B93" s="46" t="s">
        <v>6</v>
      </c>
      <c r="C93" s="120" t="s">
        <v>646</v>
      </c>
      <c r="D93" s="97" t="s">
        <v>653</v>
      </c>
      <c r="E93" s="45" t="s">
        <v>654</v>
      </c>
    </row>
    <row r="94" spans="1:5" ht="10.5" x14ac:dyDescent="0.2">
      <c r="A94" s="35" t="str">
        <f t="shared" ref="A94:C95" si="8">A61</f>
        <v>MdeO Demol CUBIERTA A.C.</v>
      </c>
      <c r="B94" s="23" t="str">
        <f t="shared" si="8"/>
        <v>M2</v>
      </c>
      <c r="C94" s="22">
        <f t="shared" si="8"/>
        <v>0</v>
      </c>
      <c r="D94" s="100">
        <v>1</v>
      </c>
      <c r="E94" s="32">
        <f>ROUND(C94*D94,0)</f>
        <v>0</v>
      </c>
    </row>
    <row r="95" spans="1:5" ht="10.5" x14ac:dyDescent="0.2">
      <c r="A95" s="35" t="str">
        <f t="shared" si="8"/>
        <v>MdeO TEJA ASBESTO CEMENTO</v>
      </c>
      <c r="B95" s="23" t="str">
        <f t="shared" si="8"/>
        <v>M2</v>
      </c>
      <c r="C95" s="22">
        <f t="shared" si="8"/>
        <v>0</v>
      </c>
      <c r="D95" s="100">
        <v>1</v>
      </c>
      <c r="E95" s="32">
        <f>ROUND(C95*D95,0)</f>
        <v>0</v>
      </c>
    </row>
    <row r="96" spans="1:5" ht="10.5" x14ac:dyDescent="0.2">
      <c r="A96" s="17"/>
      <c r="B96" s="24"/>
      <c r="C96" s="117"/>
      <c r="D96" s="101" t="s">
        <v>649</v>
      </c>
      <c r="E96" s="37">
        <f>SUM(E94:E95)</f>
        <v>0</v>
      </c>
    </row>
    <row r="97" spans="1:5" ht="10.5" x14ac:dyDescent="0.2">
      <c r="A97" s="33"/>
      <c r="B97" s="25"/>
      <c r="C97" s="121"/>
    </row>
    <row r="98" spans="1:5" ht="21" x14ac:dyDescent="0.2">
      <c r="A98" s="42" t="s">
        <v>655</v>
      </c>
      <c r="B98" s="46" t="s">
        <v>6</v>
      </c>
      <c r="C98" s="120" t="s">
        <v>646</v>
      </c>
      <c r="D98" s="97" t="s">
        <v>653</v>
      </c>
      <c r="E98" s="45" t="s">
        <v>654</v>
      </c>
    </row>
    <row r="99" spans="1:5" ht="10.5" x14ac:dyDescent="0.2">
      <c r="A99" s="35" t="str">
        <f t="shared" ref="A99:C99" si="9">A66</f>
        <v>RETIRO DE ESCOMBROS</v>
      </c>
      <c r="B99" s="23" t="str">
        <f t="shared" si="9"/>
        <v>M3</v>
      </c>
      <c r="C99" s="22">
        <f t="shared" si="9"/>
        <v>0</v>
      </c>
      <c r="D99" s="100">
        <v>0.25</v>
      </c>
      <c r="E99" s="32">
        <f>ROUND(C99*D99,0)</f>
        <v>0</v>
      </c>
    </row>
    <row r="100" spans="1:5" ht="10.5" x14ac:dyDescent="0.2">
      <c r="A100" s="35"/>
      <c r="B100" s="23"/>
      <c r="C100" s="22">
        <v>0</v>
      </c>
      <c r="D100" s="100"/>
      <c r="E100" s="32">
        <f>ROUND(C100*D100,0)</f>
        <v>0</v>
      </c>
    </row>
    <row r="101" spans="1:5" ht="10.5" x14ac:dyDescent="0.2">
      <c r="A101" s="17"/>
      <c r="B101" s="24"/>
      <c r="C101" s="117"/>
      <c r="D101" s="101" t="s">
        <v>649</v>
      </c>
      <c r="E101" s="37">
        <f>SUM(E99:E100)</f>
        <v>0</v>
      </c>
    </row>
    <row r="102" spans="1:5" ht="10.5" x14ac:dyDescent="0.2">
      <c r="A102" s="17"/>
      <c r="B102" s="24"/>
      <c r="C102" s="117"/>
      <c r="D102" s="101"/>
    </row>
    <row r="103" spans="1:5" ht="10.5" x14ac:dyDescent="0.2">
      <c r="A103" s="19" t="s">
        <v>656</v>
      </c>
      <c r="B103" s="167" t="s">
        <v>657</v>
      </c>
      <c r="C103" s="167"/>
      <c r="D103" s="167" t="s">
        <v>658</v>
      </c>
      <c r="E103" s="167"/>
    </row>
    <row r="104" spans="1:5" ht="10.5" x14ac:dyDescent="0.2">
      <c r="A104" s="47"/>
      <c r="B104" s="168"/>
      <c r="C104" s="168"/>
      <c r="D104" s="169"/>
      <c r="E104" s="169"/>
    </row>
    <row r="105" spans="1:5" ht="10.5" x14ac:dyDescent="0.2">
      <c r="A105" s="47"/>
      <c r="B105" s="168"/>
      <c r="C105" s="168"/>
      <c r="D105" s="169"/>
      <c r="E105" s="169"/>
    </row>
    <row r="106" spans="1:5" ht="10.5" x14ac:dyDescent="0.2"/>
    <row r="107" spans="1:5" ht="10.5" x14ac:dyDescent="0.2"/>
    <row r="108" spans="1:5" ht="21" x14ac:dyDescent="0.2">
      <c r="A108" s="174" t="s">
        <v>641</v>
      </c>
      <c r="B108" s="174"/>
      <c r="C108" s="118" t="s">
        <v>642</v>
      </c>
      <c r="D108" s="97" t="s">
        <v>6</v>
      </c>
      <c r="E108" s="42" t="s">
        <v>643</v>
      </c>
    </row>
    <row r="109" spans="1:5" ht="10.5" x14ac:dyDescent="0.2">
      <c r="A109" s="172" t="str">
        <f>RESUMEN!B56</f>
        <v>Desmonte de estructura existente para teja de fibrocemento y remplazo por estructura metalica.</v>
      </c>
      <c r="B109" s="173"/>
      <c r="C109" s="124">
        <f>RESUMEN!A56</f>
        <v>4.0399999999999991</v>
      </c>
      <c r="D109" s="98" t="str">
        <f>RESUMEN!C56</f>
        <v>ml</v>
      </c>
      <c r="E109" s="40">
        <f>E118+E124+E129+E134</f>
        <v>0</v>
      </c>
    </row>
    <row r="110" spans="1:5" ht="10.5" x14ac:dyDescent="0.2">
      <c r="A110" s="17"/>
      <c r="B110" s="30"/>
      <c r="C110" s="119"/>
      <c r="D110" s="99"/>
      <c r="E110" s="18"/>
    </row>
    <row r="111" spans="1:5" ht="10.5" x14ac:dyDescent="0.2">
      <c r="A111" s="17"/>
      <c r="B111" s="24" t="s">
        <v>644</v>
      </c>
      <c r="C111" s="117"/>
      <c r="D111" s="96"/>
      <c r="E111" s="18"/>
    </row>
    <row r="112" spans="1:5" ht="10.5" x14ac:dyDescent="0.2">
      <c r="A112" s="42" t="s">
        <v>645</v>
      </c>
      <c r="B112" s="41" t="s">
        <v>6</v>
      </c>
      <c r="C112" s="120" t="s">
        <v>646</v>
      </c>
      <c r="D112" s="97" t="s">
        <v>647</v>
      </c>
      <c r="E112" s="45" t="s">
        <v>648</v>
      </c>
    </row>
    <row r="113" spans="1:5" ht="10.5" x14ac:dyDescent="0.2">
      <c r="A113" s="49" t="str">
        <f t="shared" ref="A113:C113" si="10">A14</f>
        <v>LONA PLASTICA VERDE</v>
      </c>
      <c r="B113" s="115" t="str">
        <f t="shared" si="10"/>
        <v>M2</v>
      </c>
      <c r="C113" s="22">
        <f t="shared" si="10"/>
        <v>0</v>
      </c>
      <c r="D113" s="100">
        <v>1</v>
      </c>
      <c r="E113" s="32">
        <f t="shared" ref="E113:E117" si="11">ROUND(C113*D113,0)</f>
        <v>0</v>
      </c>
    </row>
    <row r="114" spans="1:5" ht="10.5" x14ac:dyDescent="0.2">
      <c r="A114" s="49" t="str">
        <f>'MAT-INSM'!A115</f>
        <v xml:space="preserve">PERFIL ESTRUCTURAL C 120 X60 1.2 MM. </v>
      </c>
      <c r="B114" s="115" t="str">
        <f>'MAT-INSM'!B115</f>
        <v>ML</v>
      </c>
      <c r="C114" s="22">
        <f>'MAT-INSM'!C115</f>
        <v>0</v>
      </c>
      <c r="D114" s="100">
        <v>1.05</v>
      </c>
      <c r="E114" s="32">
        <f t="shared" si="11"/>
        <v>0</v>
      </c>
    </row>
    <row r="115" spans="1:5" ht="10.5" x14ac:dyDescent="0.2">
      <c r="A115" s="49" t="str">
        <f>'MAT-INSM'!A149</f>
        <v>SOLDADURA DE 1/8 Ref. 6010</v>
      </c>
      <c r="B115" s="115" t="str">
        <f>'MAT-INSM'!B149</f>
        <v>KG</v>
      </c>
      <c r="C115" s="22">
        <f>'MAT-INSM'!C149</f>
        <v>0</v>
      </c>
      <c r="D115" s="100">
        <v>0.125</v>
      </c>
      <c r="E115" s="32">
        <f t="shared" si="11"/>
        <v>0</v>
      </c>
    </row>
    <row r="116" spans="1:5" ht="10.5" x14ac:dyDescent="0.2">
      <c r="A116" s="49" t="str">
        <f>'MAT-INSM'!A198</f>
        <v>WASH PRIMER A+B 0509 PINTUCO</v>
      </c>
      <c r="B116" s="115" t="str">
        <f>'MAT-INSM'!B198</f>
        <v>LT</v>
      </c>
      <c r="C116" s="22">
        <f>'MAT-INSM'!C198</f>
        <v>0</v>
      </c>
      <c r="D116" s="100">
        <v>0.25</v>
      </c>
      <c r="E116" s="32">
        <f t="shared" si="11"/>
        <v>0</v>
      </c>
    </row>
    <row r="117" spans="1:5" ht="10.5" x14ac:dyDescent="0.2">
      <c r="A117" s="36"/>
      <c r="B117" s="23"/>
      <c r="C117" s="22">
        <v>0</v>
      </c>
      <c r="D117" s="100"/>
      <c r="E117" s="32">
        <f t="shared" si="11"/>
        <v>0</v>
      </c>
    </row>
    <row r="118" spans="1:5" ht="10.5" x14ac:dyDescent="0.2">
      <c r="A118" s="17"/>
      <c r="B118" s="24"/>
      <c r="C118" s="114"/>
      <c r="D118" s="101" t="s">
        <v>649</v>
      </c>
      <c r="E118" s="37">
        <f>SUM(E113:E117)</f>
        <v>0</v>
      </c>
    </row>
    <row r="119" spans="1:5" ht="10.5" x14ac:dyDescent="0.2">
      <c r="A119" s="17"/>
      <c r="B119" s="24"/>
      <c r="C119" s="117"/>
      <c r="D119" s="96"/>
      <c r="E119" s="18"/>
    </row>
    <row r="120" spans="1:5" ht="10.5" x14ac:dyDescent="0.2">
      <c r="A120" s="42" t="s">
        <v>650</v>
      </c>
      <c r="B120" s="41" t="s">
        <v>6</v>
      </c>
      <c r="C120" s="120" t="s">
        <v>646</v>
      </c>
      <c r="D120" s="97" t="s">
        <v>651</v>
      </c>
      <c r="E120" s="45" t="s">
        <v>646</v>
      </c>
    </row>
    <row r="121" spans="1:5" ht="10.5" x14ac:dyDescent="0.2">
      <c r="A121" s="49" t="str">
        <f>'HRR-EQP'!A37</f>
        <v>SIERRA CIRCULAR 71/4 10 AMP 5300RPM 2 1/3HP</v>
      </c>
      <c r="B121" s="115" t="str">
        <f>'HRR-EQP'!B37</f>
        <v>DIA</v>
      </c>
      <c r="C121" s="22">
        <f>'HRR-EQP'!C37</f>
        <v>0</v>
      </c>
      <c r="D121" s="100">
        <f>1/8/4</f>
        <v>3.125E-2</v>
      </c>
      <c r="E121" s="32">
        <f>ROUND(C121*D121,0)</f>
        <v>0</v>
      </c>
    </row>
    <row r="122" spans="1:5" ht="10.5" x14ac:dyDescent="0.2">
      <c r="A122" s="49" t="str">
        <f>'HRR-EQP'!A14</f>
        <v>EQUIPO SOLDADURA ELECTRICA</v>
      </c>
      <c r="B122" s="115" t="str">
        <f>'HRR-EQP'!B14</f>
        <v>DIA</v>
      </c>
      <c r="C122" s="22">
        <f>'HRR-EQP'!C14</f>
        <v>0</v>
      </c>
      <c r="D122" s="100">
        <f>1/8/2</f>
        <v>6.25E-2</v>
      </c>
      <c r="E122" s="32">
        <f>ROUND(C122*D122,0)</f>
        <v>0</v>
      </c>
    </row>
    <row r="123" spans="1:5" ht="10.5" x14ac:dyDescent="0.2">
      <c r="A123" s="49" t="str">
        <f>'HRR-EQP'!A9</f>
        <v>COMPRESOR 1.5 HP CON TANQUE 2 GAL</v>
      </c>
      <c r="B123" s="115" t="str">
        <f>'HRR-EQP'!B9</f>
        <v>DIA</v>
      </c>
      <c r="C123" s="22">
        <f>'HRR-EQP'!C9</f>
        <v>0</v>
      </c>
      <c r="D123" s="100">
        <f>1/8/2</f>
        <v>6.25E-2</v>
      </c>
      <c r="E123" s="32">
        <f>ROUND(C123*D123,0)</f>
        <v>0</v>
      </c>
    </row>
    <row r="124" spans="1:5" ht="10.5" x14ac:dyDescent="0.2">
      <c r="A124" s="17"/>
      <c r="B124" s="24"/>
      <c r="C124" s="114"/>
      <c r="D124" s="101" t="s">
        <v>649</v>
      </c>
      <c r="E124" s="37">
        <f>SUM(E121:E123)</f>
        <v>0</v>
      </c>
    </row>
    <row r="125" spans="1:5" ht="10.5" x14ac:dyDescent="0.2">
      <c r="A125" s="17"/>
      <c r="B125" s="24"/>
      <c r="C125" s="114"/>
      <c r="D125" s="96"/>
      <c r="E125" s="16"/>
    </row>
    <row r="126" spans="1:5" ht="21" x14ac:dyDescent="0.2">
      <c r="A126" s="42" t="s">
        <v>652</v>
      </c>
      <c r="B126" s="46" t="s">
        <v>6</v>
      </c>
      <c r="C126" s="120" t="s">
        <v>646</v>
      </c>
      <c r="D126" s="97" t="s">
        <v>653</v>
      </c>
      <c r="E126" s="45" t="s">
        <v>654</v>
      </c>
    </row>
    <row r="127" spans="1:5" ht="10.5" x14ac:dyDescent="0.2">
      <c r="A127" s="49" t="str">
        <f>'MAN-OBR'!A41</f>
        <v>MdeO ESTRUCTURA METALICA L. DELGADA</v>
      </c>
      <c r="B127" s="115" t="str">
        <f>'MAN-OBR'!B41</f>
        <v>M2</v>
      </c>
      <c r="C127" s="22">
        <f>'MAN-OBR'!C41</f>
        <v>0</v>
      </c>
      <c r="D127" s="100">
        <v>0.25</v>
      </c>
      <c r="E127" s="32">
        <f>ROUND(C127*D127,0)</f>
        <v>0</v>
      </c>
    </row>
    <row r="128" spans="1:5" ht="10.5" x14ac:dyDescent="0.2">
      <c r="A128" s="49" t="str">
        <f>'MAN-OBR'!A96</f>
        <v>MdeO WASH PRIMER</v>
      </c>
      <c r="B128" s="115" t="str">
        <f>'MAN-OBR'!B96</f>
        <v>M2</v>
      </c>
      <c r="C128" s="22">
        <f>'MAN-OBR'!C96</f>
        <v>0</v>
      </c>
      <c r="D128" s="100">
        <v>0.25</v>
      </c>
      <c r="E128" s="32">
        <f>ROUND(C128*D128,0)</f>
        <v>0</v>
      </c>
    </row>
    <row r="129" spans="1:5" ht="10.5" x14ac:dyDescent="0.2">
      <c r="A129" s="17"/>
      <c r="B129" s="24"/>
      <c r="C129" s="117"/>
      <c r="D129" s="101" t="s">
        <v>649</v>
      </c>
      <c r="E129" s="37">
        <f>SUM(E127:E128)</f>
        <v>0</v>
      </c>
    </row>
    <row r="130" spans="1:5" ht="10.5" x14ac:dyDescent="0.2">
      <c r="A130" s="33"/>
      <c r="B130" s="25"/>
      <c r="C130" s="121"/>
    </row>
    <row r="131" spans="1:5" ht="21" x14ac:dyDescent="0.2">
      <c r="A131" s="42" t="s">
        <v>655</v>
      </c>
      <c r="B131" s="46" t="s">
        <v>6</v>
      </c>
      <c r="C131" s="120" t="s">
        <v>646</v>
      </c>
      <c r="D131" s="97" t="s">
        <v>653</v>
      </c>
      <c r="E131" s="45" t="s">
        <v>654</v>
      </c>
    </row>
    <row r="132" spans="1:5" ht="10.5" x14ac:dyDescent="0.2">
      <c r="A132" s="49" t="str">
        <f>OTROS!A7</f>
        <v>RETIRO DE ESCOMBROS</v>
      </c>
      <c r="B132" s="115" t="str">
        <f>OTROS!B7</f>
        <v>M3</v>
      </c>
      <c r="C132" s="22">
        <f>OTROS!C7</f>
        <v>0</v>
      </c>
      <c r="D132" s="100">
        <v>0.25</v>
      </c>
      <c r="E132" s="32">
        <f>ROUND(C132*D132,0)</f>
        <v>0</v>
      </c>
    </row>
    <row r="133" spans="1:5" ht="10.5" x14ac:dyDescent="0.2">
      <c r="A133" s="35"/>
      <c r="B133" s="23"/>
      <c r="C133" s="22">
        <v>0</v>
      </c>
      <c r="D133" s="100"/>
      <c r="E133" s="32">
        <f>ROUND(C133*D133,0)</f>
        <v>0</v>
      </c>
    </row>
    <row r="134" spans="1:5" ht="10.5" x14ac:dyDescent="0.2">
      <c r="A134" s="17"/>
      <c r="B134" s="24"/>
      <c r="C134" s="117"/>
      <c r="D134" s="101" t="s">
        <v>649</v>
      </c>
      <c r="E134" s="37">
        <f>SUM(E132:E133)</f>
        <v>0</v>
      </c>
    </row>
    <row r="135" spans="1:5" ht="10.5" x14ac:dyDescent="0.2">
      <c r="A135" s="17"/>
      <c r="B135" s="24"/>
      <c r="C135" s="117"/>
      <c r="D135" s="101"/>
    </row>
    <row r="136" spans="1:5" ht="10.5" x14ac:dyDescent="0.2">
      <c r="A136" s="19" t="s">
        <v>656</v>
      </c>
      <c r="B136" s="167" t="s">
        <v>657</v>
      </c>
      <c r="C136" s="167"/>
      <c r="D136" s="167" t="s">
        <v>658</v>
      </c>
      <c r="E136" s="167"/>
    </row>
    <row r="137" spans="1:5" ht="10.5" x14ac:dyDescent="0.2">
      <c r="A137" s="47"/>
      <c r="B137" s="168"/>
      <c r="C137" s="168"/>
      <c r="D137" s="169"/>
      <c r="E137" s="169"/>
    </row>
    <row r="138" spans="1:5" ht="10.5" x14ac:dyDescent="0.2">
      <c r="A138" s="47"/>
      <c r="B138" s="168"/>
      <c r="C138" s="168"/>
      <c r="D138" s="169"/>
      <c r="E138" s="169"/>
    </row>
    <row r="139" spans="1:5" ht="10.5" x14ac:dyDescent="0.2"/>
    <row r="140" spans="1:5" ht="10.5" x14ac:dyDescent="0.2"/>
    <row r="141" spans="1:5" ht="21" x14ac:dyDescent="0.2">
      <c r="A141" s="174" t="s">
        <v>641</v>
      </c>
      <c r="B141" s="174"/>
      <c r="C141" s="118" t="s">
        <v>642</v>
      </c>
      <c r="D141" s="97" t="s">
        <v>6</v>
      </c>
      <c r="E141" s="42" t="s">
        <v>643</v>
      </c>
    </row>
    <row r="142" spans="1:5" ht="10.5" x14ac:dyDescent="0.2">
      <c r="A142" s="172" t="str">
        <f>RESUMEN!B57</f>
        <v>Mantenimiento de estructuras de cubiertas en madera, incluye inmunización.</v>
      </c>
      <c r="B142" s="173"/>
      <c r="C142" s="124">
        <f>RESUMEN!A57</f>
        <v>4.0499999999999989</v>
      </c>
      <c r="D142" s="98" t="str">
        <f>RESUMEN!C57</f>
        <v>ml</v>
      </c>
      <c r="E142" s="40">
        <f>E151+E157+E162+E167</f>
        <v>0</v>
      </c>
    </row>
    <row r="143" spans="1:5" ht="10.5" x14ac:dyDescent="0.2">
      <c r="A143" s="17"/>
      <c r="B143" s="30"/>
      <c r="C143" s="119"/>
      <c r="D143" s="99"/>
      <c r="E143" s="18"/>
    </row>
    <row r="144" spans="1:5" ht="10.5" x14ac:dyDescent="0.2">
      <c r="A144" s="17"/>
      <c r="B144" s="24" t="s">
        <v>644</v>
      </c>
      <c r="C144" s="117"/>
      <c r="D144" s="96"/>
      <c r="E144" s="18"/>
    </row>
    <row r="145" spans="1:5" ht="10.5" x14ac:dyDescent="0.2">
      <c r="A145" s="42" t="s">
        <v>645</v>
      </c>
      <c r="B145" s="41" t="s">
        <v>6</v>
      </c>
      <c r="C145" s="120" t="s">
        <v>646</v>
      </c>
      <c r="D145" s="97" t="s">
        <v>647</v>
      </c>
      <c r="E145" s="45" t="s">
        <v>648</v>
      </c>
    </row>
    <row r="146" spans="1:5" ht="10.5" x14ac:dyDescent="0.2">
      <c r="A146" s="35" t="str">
        <f>'MAT-INSM'!A100</f>
        <v>MERULEX I.F.A. Transparente . 0.8 KILOS</v>
      </c>
      <c r="B146" s="23" t="str">
        <f>'MAT-INSM'!B100</f>
        <v>KG</v>
      </c>
      <c r="C146" s="22">
        <f>'MAT-INSM'!C100</f>
        <v>0</v>
      </c>
      <c r="D146" s="100">
        <v>0.25</v>
      </c>
      <c r="E146" s="32">
        <f t="shared" ref="E146:E150" si="12">ROUND(C146*D146,0)</f>
        <v>0</v>
      </c>
    </row>
    <row r="147" spans="1:5" ht="10.5" x14ac:dyDescent="0.2">
      <c r="A147" s="35"/>
      <c r="B147" s="23"/>
      <c r="C147" s="22">
        <v>0</v>
      </c>
      <c r="D147" s="100"/>
      <c r="E147" s="32">
        <f t="shared" si="12"/>
        <v>0</v>
      </c>
    </row>
    <row r="148" spans="1:5" ht="10.5" x14ac:dyDescent="0.2">
      <c r="A148" s="35"/>
      <c r="B148" s="23"/>
      <c r="C148" s="22">
        <v>0</v>
      </c>
      <c r="D148" s="100"/>
      <c r="E148" s="32">
        <f t="shared" si="12"/>
        <v>0</v>
      </c>
    </row>
    <row r="149" spans="1:5" ht="10.5" x14ac:dyDescent="0.2">
      <c r="A149" s="35"/>
      <c r="B149" s="23"/>
      <c r="C149" s="22">
        <v>0</v>
      </c>
      <c r="D149" s="100"/>
      <c r="E149" s="32">
        <f t="shared" si="12"/>
        <v>0</v>
      </c>
    </row>
    <row r="150" spans="1:5" ht="10.5" x14ac:dyDescent="0.2">
      <c r="A150" s="36"/>
      <c r="B150" s="23"/>
      <c r="C150" s="22">
        <v>0</v>
      </c>
      <c r="D150" s="100"/>
      <c r="E150" s="32">
        <f t="shared" si="12"/>
        <v>0</v>
      </c>
    </row>
    <row r="151" spans="1:5" ht="10.5" x14ac:dyDescent="0.2">
      <c r="A151" s="17"/>
      <c r="B151" s="24"/>
      <c r="C151" s="114"/>
      <c r="D151" s="101" t="s">
        <v>649</v>
      </c>
      <c r="E151" s="37">
        <f>SUM(E146:E150)</f>
        <v>0</v>
      </c>
    </row>
    <row r="152" spans="1:5" ht="10.5" x14ac:dyDescent="0.2">
      <c r="A152" s="17"/>
      <c r="B152" s="24"/>
      <c r="C152" s="117"/>
      <c r="D152" s="96"/>
      <c r="E152" s="18"/>
    </row>
    <row r="153" spans="1:5" ht="10.5" x14ac:dyDescent="0.2">
      <c r="A153" s="42" t="s">
        <v>650</v>
      </c>
      <c r="B153" s="41" t="s">
        <v>6</v>
      </c>
      <c r="C153" s="120" t="s">
        <v>646</v>
      </c>
      <c r="D153" s="97" t="s">
        <v>651</v>
      </c>
      <c r="E153" s="45" t="s">
        <v>646</v>
      </c>
    </row>
    <row r="154" spans="1:5" ht="10.5" x14ac:dyDescent="0.2">
      <c r="A154" s="35" t="str">
        <f>'HRR-EQP'!A16</f>
        <v>ESCOBA NYLON UN 4,060.00</v>
      </c>
      <c r="B154" s="23" t="str">
        <f>'HRR-EQP'!B16</f>
        <v>UN</v>
      </c>
      <c r="C154" s="22">
        <f>'HRR-EQP'!C16</f>
        <v>0</v>
      </c>
      <c r="D154" s="100">
        <v>6.25E-2</v>
      </c>
      <c r="E154" s="32">
        <f>ROUND(C154*D154,0)</f>
        <v>0</v>
      </c>
    </row>
    <row r="155" spans="1:5" ht="10.5" x14ac:dyDescent="0.2">
      <c r="A155" s="35" t="str">
        <f>'HRR-EQP'!A6</f>
        <v>BROCHA DE CERDA 4"</v>
      </c>
      <c r="B155" s="23" t="str">
        <f>'HRR-EQP'!B6</f>
        <v>UN</v>
      </c>
      <c r="C155" s="22">
        <f>'HRR-EQP'!C6</f>
        <v>0</v>
      </c>
      <c r="D155" s="100">
        <v>6.25E-2</v>
      </c>
      <c r="E155" s="32">
        <f>ROUND(C155*D155,0)</f>
        <v>0</v>
      </c>
    </row>
    <row r="156" spans="1:5" ht="10.5" x14ac:dyDescent="0.2">
      <c r="A156" s="49" t="str">
        <f>'HRR-EQP'!A4</f>
        <v>BALDE DE CAUCHO PARA CONCRETO</v>
      </c>
      <c r="B156" s="115" t="str">
        <f>'HRR-EQP'!B4</f>
        <v>UN</v>
      </c>
      <c r="C156" s="22">
        <f>'HRR-EQP'!C4</f>
        <v>0</v>
      </c>
      <c r="D156" s="100">
        <v>6.25E-2</v>
      </c>
      <c r="E156" s="32">
        <f>ROUND(C156*D156,0)</f>
        <v>0</v>
      </c>
    </row>
    <row r="157" spans="1:5" ht="10.5" x14ac:dyDescent="0.2">
      <c r="A157" s="17"/>
      <c r="B157" s="24"/>
      <c r="C157" s="114"/>
      <c r="D157" s="101" t="s">
        <v>649</v>
      </c>
      <c r="E157" s="37">
        <f>SUM(E154:E156)</f>
        <v>0</v>
      </c>
    </row>
    <row r="158" spans="1:5" ht="10.5" x14ac:dyDescent="0.2">
      <c r="A158" s="17"/>
      <c r="B158" s="24"/>
      <c r="C158" s="114"/>
      <c r="D158" s="96"/>
      <c r="E158" s="16"/>
    </row>
    <row r="159" spans="1:5" ht="21" x14ac:dyDescent="0.2">
      <c r="A159" s="42" t="s">
        <v>652</v>
      </c>
      <c r="B159" s="46" t="s">
        <v>6</v>
      </c>
      <c r="C159" s="120" t="s">
        <v>646</v>
      </c>
      <c r="D159" s="97" t="s">
        <v>653</v>
      </c>
      <c r="E159" s="45" t="s">
        <v>654</v>
      </c>
    </row>
    <row r="160" spans="1:5" ht="10.5" x14ac:dyDescent="0.2">
      <c r="A160" s="49" t="str">
        <f t="shared" ref="A160:C160" si="13">A128</f>
        <v>MdeO WASH PRIMER</v>
      </c>
      <c r="B160" s="115" t="str">
        <f t="shared" si="13"/>
        <v>M2</v>
      </c>
      <c r="C160" s="22">
        <f t="shared" si="13"/>
        <v>0</v>
      </c>
      <c r="D160" s="100">
        <v>0.125</v>
      </c>
      <c r="E160" s="32">
        <f>ROUND(C160*D160,0)</f>
        <v>0</v>
      </c>
    </row>
    <row r="161" spans="1:5" ht="10.5" x14ac:dyDescent="0.2">
      <c r="A161" s="35"/>
      <c r="B161" s="23"/>
      <c r="C161" s="22">
        <v>0</v>
      </c>
      <c r="D161" s="100"/>
      <c r="E161" s="32">
        <f>ROUND(C161*D161,0)</f>
        <v>0</v>
      </c>
    </row>
    <row r="162" spans="1:5" ht="10.5" x14ac:dyDescent="0.2">
      <c r="A162" s="17"/>
      <c r="B162" s="24"/>
      <c r="C162" s="117"/>
      <c r="D162" s="101" t="s">
        <v>649</v>
      </c>
      <c r="E162" s="37">
        <f>SUM(E160:E161)</f>
        <v>0</v>
      </c>
    </row>
    <row r="163" spans="1:5" ht="10.5" x14ac:dyDescent="0.2">
      <c r="A163" s="33"/>
      <c r="B163" s="25"/>
      <c r="C163" s="121"/>
    </row>
    <row r="164" spans="1:5" ht="21" x14ac:dyDescent="0.2">
      <c r="A164" s="42" t="s">
        <v>655</v>
      </c>
      <c r="B164" s="46" t="s">
        <v>6</v>
      </c>
      <c r="C164" s="120" t="s">
        <v>646</v>
      </c>
      <c r="D164" s="97" t="s">
        <v>653</v>
      </c>
      <c r="E164" s="45" t="s">
        <v>654</v>
      </c>
    </row>
    <row r="165" spans="1:5" ht="10.5" x14ac:dyDescent="0.2">
      <c r="A165" s="35"/>
      <c r="B165" s="23"/>
      <c r="C165" s="22">
        <v>0</v>
      </c>
      <c r="D165" s="100"/>
      <c r="E165" s="32">
        <f>ROUND(C165*D165,0)</f>
        <v>0</v>
      </c>
    </row>
    <row r="166" spans="1:5" ht="10.5" x14ac:dyDescent="0.2">
      <c r="A166" s="35"/>
      <c r="B166" s="23"/>
      <c r="C166" s="22">
        <v>0</v>
      </c>
      <c r="D166" s="100"/>
      <c r="E166" s="32">
        <f>ROUND(C166*D166,0)</f>
        <v>0</v>
      </c>
    </row>
    <row r="167" spans="1:5" ht="10.5" x14ac:dyDescent="0.2">
      <c r="A167" s="17"/>
      <c r="B167" s="24"/>
      <c r="C167" s="117"/>
      <c r="D167" s="101" t="s">
        <v>649</v>
      </c>
      <c r="E167" s="37">
        <f>SUM(E165:E166)</f>
        <v>0</v>
      </c>
    </row>
    <row r="168" spans="1:5" ht="10.5" x14ac:dyDescent="0.2">
      <c r="A168" s="17"/>
      <c r="B168" s="24"/>
      <c r="C168" s="117"/>
      <c r="D168" s="101"/>
    </row>
    <row r="169" spans="1:5" ht="10.5" x14ac:dyDescent="0.2">
      <c r="A169" s="19" t="s">
        <v>656</v>
      </c>
      <c r="B169" s="167" t="s">
        <v>657</v>
      </c>
      <c r="C169" s="167"/>
      <c r="D169" s="167" t="s">
        <v>658</v>
      </c>
      <c r="E169" s="167"/>
    </row>
    <row r="170" spans="1:5" ht="10.5" x14ac:dyDescent="0.2">
      <c r="A170" s="47"/>
      <c r="B170" s="168"/>
      <c r="C170" s="168"/>
      <c r="D170" s="169"/>
      <c r="E170" s="169"/>
    </row>
    <row r="171" spans="1:5" ht="10.5" x14ac:dyDescent="0.2">
      <c r="A171" s="47"/>
      <c r="B171" s="168"/>
      <c r="C171" s="168"/>
      <c r="D171" s="169"/>
      <c r="E171" s="169"/>
    </row>
    <row r="172" spans="1:5" ht="10.5" x14ac:dyDescent="0.2"/>
    <row r="173" spans="1:5" ht="10.5" x14ac:dyDescent="0.2"/>
    <row r="174" spans="1:5" ht="21" x14ac:dyDescent="0.2">
      <c r="A174" s="174" t="s">
        <v>641</v>
      </c>
      <c r="B174" s="174"/>
      <c r="C174" s="118" t="s">
        <v>642</v>
      </c>
      <c r="D174" s="97" t="s">
        <v>6</v>
      </c>
      <c r="E174" s="42" t="s">
        <v>643</v>
      </c>
    </row>
    <row r="175" spans="1:5" ht="10.5" x14ac:dyDescent="0.2">
      <c r="A175" s="172" t="str">
        <f>RESUMEN!B58</f>
        <v>Sellado térmico y acústico de juntas en cubiertas, con espuma de poliuretano.</v>
      </c>
      <c r="B175" s="173"/>
      <c r="C175" s="124">
        <f>RESUMEN!A58</f>
        <v>4.0599999999999987</v>
      </c>
      <c r="D175" s="98" t="str">
        <f>RESUMEN!C58</f>
        <v>ml</v>
      </c>
      <c r="E175" s="40">
        <f>E184+E190+E195+E200</f>
        <v>0</v>
      </c>
    </row>
    <row r="176" spans="1:5" ht="10.5" x14ac:dyDescent="0.2">
      <c r="A176" s="17"/>
      <c r="B176" s="30"/>
      <c r="C176" s="119"/>
      <c r="D176" s="99"/>
      <c r="E176" s="18"/>
    </row>
    <row r="177" spans="1:5" ht="10.5" x14ac:dyDescent="0.2">
      <c r="A177" s="17"/>
      <c r="B177" s="24" t="s">
        <v>644</v>
      </c>
      <c r="C177" s="117"/>
      <c r="D177" s="96"/>
      <c r="E177" s="18"/>
    </row>
    <row r="178" spans="1:5" ht="10.5" x14ac:dyDescent="0.2">
      <c r="A178" s="42" t="s">
        <v>645</v>
      </c>
      <c r="B178" s="41" t="s">
        <v>6</v>
      </c>
      <c r="C178" s="120" t="s">
        <v>646</v>
      </c>
      <c r="D178" s="97" t="s">
        <v>647</v>
      </c>
      <c r="E178" s="45" t="s">
        <v>648</v>
      </c>
    </row>
    <row r="179" spans="1:5" ht="10.5" x14ac:dyDescent="0.2">
      <c r="A179" s="35" t="str">
        <f>'MAT-INSM'!A147</f>
        <v>SIKAFLEX-1a BLANCO</v>
      </c>
      <c r="B179" s="23" t="str">
        <f>'MAT-INSM'!B147</f>
        <v>KG</v>
      </c>
      <c r="C179" s="22">
        <f>'MAT-INSM'!C147</f>
        <v>0</v>
      </c>
      <c r="D179" s="100">
        <v>0.125</v>
      </c>
      <c r="E179" s="32">
        <f>ROUND(C179*D179,0)</f>
        <v>0</v>
      </c>
    </row>
    <row r="180" spans="1:5" ht="10.5" x14ac:dyDescent="0.2">
      <c r="A180" s="35"/>
      <c r="B180" s="23"/>
      <c r="C180" s="22">
        <v>0</v>
      </c>
      <c r="D180" s="100"/>
      <c r="E180" s="32">
        <f t="shared" ref="E180:E183" si="14">ROUND(C180*D180,0)</f>
        <v>0</v>
      </c>
    </row>
    <row r="181" spans="1:5" ht="10.5" x14ac:dyDescent="0.2">
      <c r="A181" s="35"/>
      <c r="B181" s="23"/>
      <c r="C181" s="22">
        <v>0</v>
      </c>
      <c r="D181" s="100"/>
      <c r="E181" s="32">
        <f t="shared" si="14"/>
        <v>0</v>
      </c>
    </row>
    <row r="182" spans="1:5" ht="10.5" x14ac:dyDescent="0.2">
      <c r="A182" s="35"/>
      <c r="B182" s="23"/>
      <c r="C182" s="22">
        <v>0</v>
      </c>
      <c r="D182" s="100"/>
      <c r="E182" s="32">
        <f t="shared" si="14"/>
        <v>0</v>
      </c>
    </row>
    <row r="183" spans="1:5" ht="10.5" x14ac:dyDescent="0.2">
      <c r="A183" s="36"/>
      <c r="B183" s="23"/>
      <c r="C183" s="22">
        <v>0</v>
      </c>
      <c r="D183" s="100"/>
      <c r="E183" s="32">
        <f t="shared" si="14"/>
        <v>0</v>
      </c>
    </row>
    <row r="184" spans="1:5" ht="10.5" x14ac:dyDescent="0.2">
      <c r="A184" s="17"/>
      <c r="B184" s="24"/>
      <c r="C184" s="114"/>
      <c r="D184" s="101" t="s">
        <v>649</v>
      </c>
      <c r="E184" s="37">
        <f>SUM(E179:E183)</f>
        <v>0</v>
      </c>
    </row>
    <row r="185" spans="1:5" ht="10.5" x14ac:dyDescent="0.2">
      <c r="A185" s="17"/>
      <c r="B185" s="24"/>
      <c r="C185" s="117"/>
      <c r="D185" s="96"/>
      <c r="E185" s="18"/>
    </row>
    <row r="186" spans="1:5" ht="10.5" x14ac:dyDescent="0.2">
      <c r="A186" s="42" t="s">
        <v>650</v>
      </c>
      <c r="B186" s="41" t="s">
        <v>6</v>
      </c>
      <c r="C186" s="120" t="s">
        <v>646</v>
      </c>
      <c r="D186" s="97" t="s">
        <v>651</v>
      </c>
      <c r="E186" s="45" t="s">
        <v>646</v>
      </c>
    </row>
    <row r="187" spans="1:5" ht="10.5" x14ac:dyDescent="0.2">
      <c r="A187" s="35" t="str">
        <f>'HRR-EQP'!A20</f>
        <v>GUANTE CAUCHO NEGRO C-35 PROTEX</v>
      </c>
      <c r="B187" s="23" t="str">
        <f>'HRR-EQP'!B20</f>
        <v>UN</v>
      </c>
      <c r="C187" s="22">
        <f>'HRR-EQP'!C20</f>
        <v>0</v>
      </c>
      <c r="D187" s="100">
        <v>2.5000000000000001E-2</v>
      </c>
      <c r="E187" s="32">
        <f>ROUND(C187*D187,0)</f>
        <v>0</v>
      </c>
    </row>
    <row r="188" spans="1:5" ht="10.5" x14ac:dyDescent="0.2">
      <c r="A188" s="35"/>
      <c r="B188" s="23"/>
      <c r="C188" s="22">
        <v>0</v>
      </c>
      <c r="D188" s="100"/>
      <c r="E188" s="32">
        <f>ROUND(C188*D188,0)</f>
        <v>0</v>
      </c>
    </row>
    <row r="189" spans="1:5" ht="10.5" x14ac:dyDescent="0.2">
      <c r="A189" s="35"/>
      <c r="B189" s="23"/>
      <c r="C189" s="22">
        <v>0</v>
      </c>
      <c r="D189" s="100"/>
      <c r="E189" s="32">
        <f>ROUND(C189*D189,0)</f>
        <v>0</v>
      </c>
    </row>
    <row r="190" spans="1:5" ht="10.5" x14ac:dyDescent="0.2">
      <c r="A190" s="17"/>
      <c r="B190" s="24"/>
      <c r="C190" s="114"/>
      <c r="D190" s="101" t="s">
        <v>649</v>
      </c>
      <c r="E190" s="37">
        <f>SUM(E187:E189)</f>
        <v>0</v>
      </c>
    </row>
    <row r="191" spans="1:5" ht="10.5" x14ac:dyDescent="0.2">
      <c r="A191" s="17"/>
      <c r="B191" s="24"/>
      <c r="C191" s="114"/>
      <c r="D191" s="96"/>
      <c r="E191" s="16"/>
    </row>
    <row r="192" spans="1:5" ht="21" x14ac:dyDescent="0.2">
      <c r="A192" s="42" t="s">
        <v>652</v>
      </c>
      <c r="B192" s="46" t="s">
        <v>6</v>
      </c>
      <c r="C192" s="120" t="s">
        <v>646</v>
      </c>
      <c r="D192" s="97" t="s">
        <v>653</v>
      </c>
      <c r="E192" s="45" t="s">
        <v>654</v>
      </c>
    </row>
    <row r="193" spans="1:5" ht="10.5" x14ac:dyDescent="0.2">
      <c r="A193" s="35" t="str">
        <f>'MAN-OBR'!A45</f>
        <v>MdeO GOTERAS</v>
      </c>
      <c r="B193" s="23" t="str">
        <f>'MAN-OBR'!B45</f>
        <v>ML</v>
      </c>
      <c r="C193" s="22">
        <f>'MAN-OBR'!C45</f>
        <v>0</v>
      </c>
      <c r="D193" s="100">
        <v>1</v>
      </c>
      <c r="E193" s="32">
        <f>ROUND(C193*D193,0)</f>
        <v>0</v>
      </c>
    </row>
    <row r="194" spans="1:5" ht="10.5" x14ac:dyDescent="0.2">
      <c r="A194" s="35"/>
      <c r="B194" s="23"/>
      <c r="C194" s="22">
        <v>0</v>
      </c>
      <c r="D194" s="100"/>
      <c r="E194" s="32">
        <f>ROUND(C194*D194,0)</f>
        <v>0</v>
      </c>
    </row>
    <row r="195" spans="1:5" ht="10.5" x14ac:dyDescent="0.2">
      <c r="A195" s="17"/>
      <c r="B195" s="24"/>
      <c r="C195" s="117"/>
      <c r="D195" s="101" t="s">
        <v>649</v>
      </c>
      <c r="E195" s="37">
        <f>SUM(E193:E194)</f>
        <v>0</v>
      </c>
    </row>
    <row r="196" spans="1:5" ht="10.5" x14ac:dyDescent="0.2">
      <c r="A196" s="33"/>
      <c r="B196" s="25"/>
      <c r="C196" s="121"/>
    </row>
    <row r="197" spans="1:5" ht="21" x14ac:dyDescent="0.2">
      <c r="A197" s="42" t="s">
        <v>655</v>
      </c>
      <c r="B197" s="46" t="s">
        <v>6</v>
      </c>
      <c r="C197" s="120" t="s">
        <v>646</v>
      </c>
      <c r="D197" s="97" t="s">
        <v>653</v>
      </c>
      <c r="E197" s="45" t="s">
        <v>654</v>
      </c>
    </row>
    <row r="198" spans="1:5" ht="10.5" x14ac:dyDescent="0.2">
      <c r="A198" s="35" t="str">
        <f>OTROS!A7</f>
        <v>RETIRO DE ESCOMBROS</v>
      </c>
      <c r="B198" s="23" t="str">
        <f>OTROS!B7</f>
        <v>M3</v>
      </c>
      <c r="C198" s="22">
        <f>OTROS!C7</f>
        <v>0</v>
      </c>
      <c r="D198" s="100">
        <v>2.5000000000000001E-2</v>
      </c>
      <c r="E198" s="32">
        <f>ROUND(C198*D198,0)</f>
        <v>0</v>
      </c>
    </row>
    <row r="199" spans="1:5" ht="10.5" x14ac:dyDescent="0.2">
      <c r="A199" s="35"/>
      <c r="B199" s="23"/>
      <c r="C199" s="22">
        <v>0</v>
      </c>
      <c r="D199" s="100"/>
      <c r="E199" s="32">
        <f>ROUND(C199*D199,0)</f>
        <v>0</v>
      </c>
    </row>
    <row r="200" spans="1:5" ht="10.5" x14ac:dyDescent="0.2">
      <c r="A200" s="17"/>
      <c r="B200" s="24"/>
      <c r="C200" s="117"/>
      <c r="D200" s="101" t="s">
        <v>649</v>
      </c>
      <c r="E200" s="37">
        <f>SUM(E198:E199)</f>
        <v>0</v>
      </c>
    </row>
    <row r="201" spans="1:5" ht="10.5" x14ac:dyDescent="0.2">
      <c r="A201" s="17"/>
      <c r="B201" s="24"/>
      <c r="C201" s="117"/>
      <c r="D201" s="101"/>
    </row>
    <row r="202" spans="1:5" ht="10.5" x14ac:dyDescent="0.2">
      <c r="A202" s="19" t="s">
        <v>656</v>
      </c>
      <c r="B202" s="167" t="s">
        <v>657</v>
      </c>
      <c r="C202" s="167"/>
      <c r="D202" s="167" t="s">
        <v>658</v>
      </c>
      <c r="E202" s="167"/>
    </row>
    <row r="203" spans="1:5" ht="10.5" x14ac:dyDescent="0.2">
      <c r="A203" s="47"/>
      <c r="B203" s="168"/>
      <c r="C203" s="168"/>
      <c r="D203" s="169"/>
      <c r="E203" s="169"/>
    </row>
    <row r="204" spans="1:5" ht="10.5" x14ac:dyDescent="0.2">
      <c r="A204" s="47"/>
      <c r="B204" s="168"/>
      <c r="C204" s="168"/>
      <c r="D204" s="169"/>
      <c r="E204" s="169"/>
    </row>
    <row r="205" spans="1:5" ht="10.5" x14ac:dyDescent="0.2"/>
    <row r="206" spans="1:5" ht="10.5" x14ac:dyDescent="0.2"/>
    <row r="207" spans="1:5" ht="21" x14ac:dyDescent="0.2">
      <c r="A207" s="174" t="s">
        <v>641</v>
      </c>
      <c r="B207" s="174"/>
      <c r="C207" s="118" t="s">
        <v>642</v>
      </c>
      <c r="D207" s="97" t="s">
        <v>6</v>
      </c>
      <c r="E207" s="42" t="s">
        <v>643</v>
      </c>
    </row>
    <row r="208" spans="1:5" ht="10.5" x14ac:dyDescent="0.2">
      <c r="A208" s="172" t="str">
        <f>RESUMEN!B59</f>
        <v>Mantenimiento y limpieza de canales de cubierta incluido bajantes de agua lluvia.</v>
      </c>
      <c r="B208" s="173"/>
      <c r="C208" s="124">
        <f>RESUMEN!A59</f>
        <v>4.0699999999999985</v>
      </c>
      <c r="D208" s="98" t="str">
        <f>RESUMEN!C59</f>
        <v>ml</v>
      </c>
      <c r="E208" s="40">
        <f>E217+E223+E228+E233</f>
        <v>0</v>
      </c>
    </row>
    <row r="209" spans="1:5" ht="10.5" x14ac:dyDescent="0.2">
      <c r="A209" s="17"/>
      <c r="B209" s="30"/>
      <c r="C209" s="119"/>
      <c r="D209" s="99"/>
      <c r="E209" s="18"/>
    </row>
    <row r="210" spans="1:5" ht="10.5" x14ac:dyDescent="0.2">
      <c r="A210" s="17"/>
      <c r="B210" s="24" t="s">
        <v>644</v>
      </c>
      <c r="C210" s="117"/>
      <c r="D210" s="96"/>
      <c r="E210" s="18"/>
    </row>
    <row r="211" spans="1:5" ht="10.5" x14ac:dyDescent="0.2">
      <c r="A211" s="42" t="s">
        <v>645</v>
      </c>
      <c r="B211" s="41" t="s">
        <v>6</v>
      </c>
      <c r="C211" s="120" t="s">
        <v>646</v>
      </c>
      <c r="D211" s="97" t="s">
        <v>647</v>
      </c>
      <c r="E211" s="45" t="s">
        <v>648</v>
      </c>
    </row>
    <row r="212" spans="1:5" ht="10.5" x14ac:dyDescent="0.2">
      <c r="A212" s="49" t="str">
        <f t="shared" ref="A212:C212" si="15">A113</f>
        <v>LONA PLASTICA VERDE</v>
      </c>
      <c r="B212" s="115" t="str">
        <f t="shared" si="15"/>
        <v>M2</v>
      </c>
      <c r="C212" s="22">
        <f t="shared" si="15"/>
        <v>0</v>
      </c>
      <c r="D212" s="100">
        <v>0.5</v>
      </c>
      <c r="E212" s="32">
        <f t="shared" ref="E212:E216" si="16">ROUND(C212*D212,0)</f>
        <v>0</v>
      </c>
    </row>
    <row r="213" spans="1:5" ht="10.5" x14ac:dyDescent="0.2">
      <c r="A213" s="35" t="str">
        <f t="shared" ref="A213:C213" si="17">A156</f>
        <v>BALDE DE CAUCHO PARA CONCRETO</v>
      </c>
      <c r="B213" s="23" t="str">
        <f t="shared" si="17"/>
        <v>UN</v>
      </c>
      <c r="C213" s="22">
        <f t="shared" si="17"/>
        <v>0</v>
      </c>
      <c r="D213" s="100">
        <v>0.125</v>
      </c>
      <c r="E213" s="32">
        <f t="shared" si="16"/>
        <v>0</v>
      </c>
    </row>
    <row r="214" spans="1:5" ht="10.5" x14ac:dyDescent="0.2">
      <c r="A214" s="35"/>
      <c r="B214" s="23"/>
      <c r="C214" s="22">
        <v>0</v>
      </c>
      <c r="D214" s="100"/>
      <c r="E214" s="32">
        <f t="shared" si="16"/>
        <v>0</v>
      </c>
    </row>
    <row r="215" spans="1:5" ht="10.5" x14ac:dyDescent="0.2">
      <c r="A215" s="35"/>
      <c r="B215" s="23"/>
      <c r="C215" s="22">
        <v>0</v>
      </c>
      <c r="D215" s="100"/>
      <c r="E215" s="32">
        <f t="shared" si="16"/>
        <v>0</v>
      </c>
    </row>
    <row r="216" spans="1:5" ht="10.5" x14ac:dyDescent="0.2">
      <c r="A216" s="36"/>
      <c r="B216" s="23"/>
      <c r="C216" s="22">
        <v>0</v>
      </c>
      <c r="D216" s="100"/>
      <c r="E216" s="32">
        <f t="shared" si="16"/>
        <v>0</v>
      </c>
    </row>
    <row r="217" spans="1:5" ht="10.5" x14ac:dyDescent="0.2">
      <c r="A217" s="17"/>
      <c r="B217" s="24"/>
      <c r="C217" s="114"/>
      <c r="D217" s="101" t="s">
        <v>649</v>
      </c>
      <c r="E217" s="37">
        <f>SUM(E212:E216)</f>
        <v>0</v>
      </c>
    </row>
    <row r="218" spans="1:5" ht="10.5" x14ac:dyDescent="0.2">
      <c r="A218" s="17"/>
      <c r="B218" s="24"/>
      <c r="C218" s="117"/>
      <c r="D218" s="96"/>
      <c r="E218" s="18"/>
    </row>
    <row r="219" spans="1:5" ht="10.5" x14ac:dyDescent="0.2">
      <c r="A219" s="42" t="s">
        <v>650</v>
      </c>
      <c r="B219" s="41" t="s">
        <v>6</v>
      </c>
      <c r="C219" s="120" t="s">
        <v>646</v>
      </c>
      <c r="D219" s="97" t="s">
        <v>651</v>
      </c>
      <c r="E219" s="45" t="s">
        <v>646</v>
      </c>
    </row>
    <row r="220" spans="1:5" ht="10.5" x14ac:dyDescent="0.2">
      <c r="A220" s="49" t="str">
        <f>'HRR-EQP'!A29</f>
        <v>PALUSTRE MANGO PLASTICO DE 5"</v>
      </c>
      <c r="B220" s="115" t="str">
        <f>'HRR-EQP'!B29</f>
        <v>UN</v>
      </c>
      <c r="C220" s="22">
        <f>'HRR-EQP'!C29</f>
        <v>0</v>
      </c>
      <c r="D220" s="100">
        <v>0.125</v>
      </c>
      <c r="E220" s="32">
        <f>ROUND(C220*D220,0)</f>
        <v>0</v>
      </c>
    </row>
    <row r="221" spans="1:5" ht="10.5" x14ac:dyDescent="0.2">
      <c r="A221" s="35"/>
      <c r="B221" s="23"/>
      <c r="C221" s="22">
        <v>0</v>
      </c>
      <c r="D221" s="100"/>
      <c r="E221" s="32">
        <f>ROUND(C221*D221,0)</f>
        <v>0</v>
      </c>
    </row>
    <row r="222" spans="1:5" ht="10.5" x14ac:dyDescent="0.2">
      <c r="A222" s="35"/>
      <c r="B222" s="23"/>
      <c r="C222" s="22">
        <v>0</v>
      </c>
      <c r="D222" s="100"/>
      <c r="E222" s="32">
        <f>ROUND(C222*D222,0)</f>
        <v>0</v>
      </c>
    </row>
    <row r="223" spans="1:5" ht="10.5" x14ac:dyDescent="0.2">
      <c r="A223" s="17"/>
      <c r="B223" s="24"/>
      <c r="C223" s="114"/>
      <c r="D223" s="101" t="s">
        <v>649</v>
      </c>
      <c r="E223" s="37">
        <f>SUM(E220:E222)</f>
        <v>0</v>
      </c>
    </row>
    <row r="224" spans="1:5" ht="10.5" x14ac:dyDescent="0.2">
      <c r="A224" s="17"/>
      <c r="B224" s="24"/>
      <c r="C224" s="114"/>
      <c r="D224" s="96"/>
      <c r="E224" s="16"/>
    </row>
    <row r="225" spans="1:5" ht="21" x14ac:dyDescent="0.2">
      <c r="A225" s="42" t="s">
        <v>652</v>
      </c>
      <c r="B225" s="46" t="s">
        <v>6</v>
      </c>
      <c r="C225" s="120" t="s">
        <v>646</v>
      </c>
      <c r="D225" s="97" t="s">
        <v>653</v>
      </c>
      <c r="E225" s="45" t="s">
        <v>654</v>
      </c>
    </row>
    <row r="226" spans="1:5" ht="10.5" x14ac:dyDescent="0.2">
      <c r="A226" s="49" t="str">
        <f>'MAN-OBR'!A67</f>
        <v>MdeO LIMPIEZA DE LADRILLO</v>
      </c>
      <c r="B226" s="115" t="str">
        <f>'MAN-OBR'!B67</f>
        <v>M2</v>
      </c>
      <c r="C226" s="22">
        <f>'MAN-OBR'!C67</f>
        <v>0</v>
      </c>
      <c r="D226" s="100">
        <v>0.5</v>
      </c>
      <c r="E226" s="32">
        <f>ROUND(C226*D226,0)</f>
        <v>0</v>
      </c>
    </row>
    <row r="227" spans="1:5" ht="10.5" x14ac:dyDescent="0.2">
      <c r="A227" s="35"/>
      <c r="B227" s="23"/>
      <c r="C227" s="22">
        <v>0</v>
      </c>
      <c r="D227" s="100"/>
      <c r="E227" s="32">
        <f>ROUND(C227*D227,0)</f>
        <v>0</v>
      </c>
    </row>
    <row r="228" spans="1:5" ht="10.5" x14ac:dyDescent="0.2">
      <c r="A228" s="17"/>
      <c r="B228" s="24"/>
      <c r="C228" s="117"/>
      <c r="D228" s="101" t="s">
        <v>649</v>
      </c>
      <c r="E228" s="37">
        <f>SUM(E226:E227)</f>
        <v>0</v>
      </c>
    </row>
    <row r="229" spans="1:5" ht="10.5" x14ac:dyDescent="0.2">
      <c r="A229" s="33"/>
      <c r="B229" s="25"/>
      <c r="C229" s="121"/>
    </row>
    <row r="230" spans="1:5" ht="21" x14ac:dyDescent="0.2">
      <c r="A230" s="42" t="s">
        <v>655</v>
      </c>
      <c r="B230" s="46" t="s">
        <v>6</v>
      </c>
      <c r="C230" s="120" t="s">
        <v>646</v>
      </c>
      <c r="D230" s="97" t="s">
        <v>653</v>
      </c>
      <c r="E230" s="45" t="s">
        <v>654</v>
      </c>
    </row>
    <row r="231" spans="1:5" ht="10.5" x14ac:dyDescent="0.2">
      <c r="A231" s="49" t="str">
        <f>OTROS!A7</f>
        <v>RETIRO DE ESCOMBROS</v>
      </c>
      <c r="B231" s="115" t="str">
        <f>OTROS!B7</f>
        <v>M3</v>
      </c>
      <c r="C231" s="22">
        <f>OTROS!C7</f>
        <v>0</v>
      </c>
      <c r="D231" s="100">
        <v>0.125</v>
      </c>
      <c r="E231" s="32">
        <f>ROUND(C231*D231,0)</f>
        <v>0</v>
      </c>
    </row>
    <row r="232" spans="1:5" ht="10.5" x14ac:dyDescent="0.2">
      <c r="A232" s="35"/>
      <c r="B232" s="23"/>
      <c r="C232" s="22">
        <v>0</v>
      </c>
      <c r="D232" s="100"/>
      <c r="E232" s="32">
        <f>ROUND(C232*D232,0)</f>
        <v>0</v>
      </c>
    </row>
    <row r="233" spans="1:5" ht="10.5" x14ac:dyDescent="0.2">
      <c r="A233" s="17"/>
      <c r="B233" s="24"/>
      <c r="C233" s="117"/>
      <c r="D233" s="101" t="s">
        <v>649</v>
      </c>
      <c r="E233" s="37">
        <f>SUM(E231:E232)</f>
        <v>0</v>
      </c>
    </row>
    <row r="234" spans="1:5" ht="10.5" x14ac:dyDescent="0.2">
      <c r="A234" s="17"/>
      <c r="B234" s="24"/>
      <c r="C234" s="117"/>
      <c r="D234" s="101"/>
    </row>
    <row r="235" spans="1:5" ht="10.5" x14ac:dyDescent="0.2">
      <c r="A235" s="19" t="s">
        <v>656</v>
      </c>
      <c r="B235" s="167" t="s">
        <v>657</v>
      </c>
      <c r="C235" s="167"/>
      <c r="D235" s="167" t="s">
        <v>658</v>
      </c>
      <c r="E235" s="167"/>
    </row>
    <row r="236" spans="1:5" ht="10.5" x14ac:dyDescent="0.2">
      <c r="A236" s="47"/>
      <c r="B236" s="168"/>
      <c r="C236" s="168"/>
      <c r="D236" s="169"/>
      <c r="E236" s="169"/>
    </row>
    <row r="237" spans="1:5" ht="10.5" x14ac:dyDescent="0.2">
      <c r="A237" s="47"/>
      <c r="B237" s="168"/>
      <c r="C237" s="168"/>
      <c r="D237" s="169"/>
      <c r="E237" s="169"/>
    </row>
    <row r="238" spans="1:5" ht="10.5" x14ac:dyDescent="0.2"/>
    <row r="239" spans="1:5" ht="10.5" x14ac:dyDescent="0.2"/>
    <row r="240" spans="1:5" ht="21" x14ac:dyDescent="0.2">
      <c r="A240" s="174" t="s">
        <v>641</v>
      </c>
      <c r="B240" s="174"/>
      <c r="C240" s="118" t="s">
        <v>642</v>
      </c>
      <c r="D240" s="97" t="s">
        <v>6</v>
      </c>
      <c r="E240" s="42" t="s">
        <v>643</v>
      </c>
    </row>
    <row r="241" spans="1:5" ht="10.5" x14ac:dyDescent="0.2">
      <c r="A241" s="172" t="str">
        <f>RESUMEN!B60</f>
        <v>Sellado de flanche, con espuma de poliuretano, masillas epoxica o similares.</v>
      </c>
      <c r="B241" s="173"/>
      <c r="C241" s="124">
        <f>RESUMEN!A60</f>
        <v>4.0799999999999983</v>
      </c>
      <c r="D241" s="98" t="str">
        <f>RESUMEN!C60</f>
        <v>ml</v>
      </c>
      <c r="E241" s="40">
        <f>E250+E256+E261+E266</f>
        <v>0</v>
      </c>
    </row>
    <row r="242" spans="1:5" ht="10.5" x14ac:dyDescent="0.2">
      <c r="A242" s="17"/>
      <c r="B242" s="30"/>
      <c r="C242" s="119"/>
      <c r="D242" s="99"/>
      <c r="E242" s="18"/>
    </row>
    <row r="243" spans="1:5" ht="10.5" x14ac:dyDescent="0.2">
      <c r="A243" s="17"/>
      <c r="B243" s="24" t="s">
        <v>644</v>
      </c>
      <c r="C243" s="117"/>
      <c r="D243" s="96"/>
      <c r="E243" s="18"/>
    </row>
    <row r="244" spans="1:5" ht="10.5" x14ac:dyDescent="0.2">
      <c r="A244" s="42" t="s">
        <v>645</v>
      </c>
      <c r="B244" s="41" t="s">
        <v>6</v>
      </c>
      <c r="C244" s="120" t="s">
        <v>646</v>
      </c>
      <c r="D244" s="97" t="s">
        <v>647</v>
      </c>
      <c r="E244" s="45" t="s">
        <v>648</v>
      </c>
    </row>
    <row r="245" spans="1:5" ht="10.5" x14ac:dyDescent="0.2">
      <c r="A245" s="35" t="str">
        <f>'MAT-INSM'!A146</f>
        <v>SIKAFLEX PRO 3WF Gris 1 KILO</v>
      </c>
      <c r="B245" s="23" t="str">
        <f>'MAT-INSM'!B146</f>
        <v>KG</v>
      </c>
      <c r="C245" s="22">
        <f>'MAT-INSM'!C146</f>
        <v>0</v>
      </c>
      <c r="D245" s="100">
        <v>2.5000000000000001E-2</v>
      </c>
      <c r="E245" s="32">
        <f t="shared" ref="E245:E249" si="18">ROUND(C245*D245,0)</f>
        <v>0</v>
      </c>
    </row>
    <row r="246" spans="1:5" ht="10.5" x14ac:dyDescent="0.2">
      <c r="A246" s="35"/>
      <c r="B246" s="23"/>
      <c r="C246" s="22">
        <v>0</v>
      </c>
      <c r="D246" s="100"/>
      <c r="E246" s="32">
        <f t="shared" si="18"/>
        <v>0</v>
      </c>
    </row>
    <row r="247" spans="1:5" ht="10.5" x14ac:dyDescent="0.2">
      <c r="A247" s="35"/>
      <c r="B247" s="23"/>
      <c r="C247" s="22">
        <v>0</v>
      </c>
      <c r="D247" s="100"/>
      <c r="E247" s="32">
        <f t="shared" si="18"/>
        <v>0</v>
      </c>
    </row>
    <row r="248" spans="1:5" ht="10.5" x14ac:dyDescent="0.2">
      <c r="A248" s="35"/>
      <c r="B248" s="23"/>
      <c r="C248" s="22">
        <v>0</v>
      </c>
      <c r="D248" s="100"/>
      <c r="E248" s="32">
        <f t="shared" si="18"/>
        <v>0</v>
      </c>
    </row>
    <row r="249" spans="1:5" ht="10.5" x14ac:dyDescent="0.2">
      <c r="A249" s="36"/>
      <c r="B249" s="23"/>
      <c r="C249" s="22">
        <v>0</v>
      </c>
      <c r="D249" s="100"/>
      <c r="E249" s="32">
        <f t="shared" si="18"/>
        <v>0</v>
      </c>
    </row>
    <row r="250" spans="1:5" ht="10.5" x14ac:dyDescent="0.2">
      <c r="A250" s="17"/>
      <c r="B250" s="24"/>
      <c r="C250" s="114"/>
      <c r="D250" s="101" t="s">
        <v>649</v>
      </c>
      <c r="E250" s="37">
        <f>SUM(E245:E249)</f>
        <v>0</v>
      </c>
    </row>
    <row r="251" spans="1:5" ht="10.5" x14ac:dyDescent="0.2">
      <c r="A251" s="17"/>
      <c r="B251" s="24"/>
      <c r="C251" s="117"/>
      <c r="D251" s="96"/>
      <c r="E251" s="18"/>
    </row>
    <row r="252" spans="1:5" ht="10.5" x14ac:dyDescent="0.2">
      <c r="A252" s="42" t="s">
        <v>650</v>
      </c>
      <c r="B252" s="41" t="s">
        <v>6</v>
      </c>
      <c r="C252" s="120" t="s">
        <v>646</v>
      </c>
      <c r="D252" s="97" t="s">
        <v>651</v>
      </c>
      <c r="E252" s="45" t="s">
        <v>646</v>
      </c>
    </row>
    <row r="253" spans="1:5" ht="10.5" x14ac:dyDescent="0.2">
      <c r="A253" s="35" t="str">
        <f t="shared" ref="A253:C253" si="19">A187</f>
        <v>GUANTE CAUCHO NEGRO C-35 PROTEX</v>
      </c>
      <c r="B253" s="23" t="str">
        <f t="shared" si="19"/>
        <v>UN</v>
      </c>
      <c r="C253" s="22">
        <f t="shared" si="19"/>
        <v>0</v>
      </c>
      <c r="D253" s="100">
        <v>2.5000000000000001E-2</v>
      </c>
      <c r="E253" s="32">
        <f>ROUND(C253*D253,0)</f>
        <v>0</v>
      </c>
    </row>
    <row r="254" spans="1:5" ht="10.5" x14ac:dyDescent="0.2">
      <c r="A254" s="35" t="str">
        <f t="shared" ref="A254:C254" si="20">A88</f>
        <v>ANDAMIO TUBULAR (SECC.)</v>
      </c>
      <c r="B254" s="23" t="str">
        <f t="shared" si="20"/>
        <v>DIA</v>
      </c>
      <c r="C254" s="22">
        <f t="shared" si="20"/>
        <v>0</v>
      </c>
      <c r="D254" s="100">
        <f>1/8</f>
        <v>0.125</v>
      </c>
      <c r="E254" s="32">
        <f>ROUND(C254*D254,0)</f>
        <v>0</v>
      </c>
    </row>
    <row r="255" spans="1:5" ht="10.5" x14ac:dyDescent="0.2">
      <c r="A255" s="35"/>
      <c r="B255" s="23"/>
      <c r="C255" s="22">
        <v>0</v>
      </c>
      <c r="D255" s="100"/>
      <c r="E255" s="32">
        <f>ROUND(C255*D255,0)</f>
        <v>0</v>
      </c>
    </row>
    <row r="256" spans="1:5" ht="10.5" x14ac:dyDescent="0.2">
      <c r="A256" s="17"/>
      <c r="B256" s="24"/>
      <c r="C256" s="114"/>
      <c r="D256" s="101" t="s">
        <v>649</v>
      </c>
      <c r="E256" s="37">
        <f>SUM(E253:E255)</f>
        <v>0</v>
      </c>
    </row>
    <row r="257" spans="1:5" ht="10.5" x14ac:dyDescent="0.2">
      <c r="A257" s="17"/>
      <c r="B257" s="24"/>
      <c r="C257" s="114"/>
      <c r="D257" s="96"/>
      <c r="E257" s="16"/>
    </row>
    <row r="258" spans="1:5" ht="21" x14ac:dyDescent="0.2">
      <c r="A258" s="42" t="s">
        <v>652</v>
      </c>
      <c r="B258" s="46" t="s">
        <v>6</v>
      </c>
      <c r="C258" s="120" t="s">
        <v>646</v>
      </c>
      <c r="D258" s="97" t="s">
        <v>653</v>
      </c>
      <c r="E258" s="45" t="s">
        <v>654</v>
      </c>
    </row>
    <row r="259" spans="1:5" ht="10.5" x14ac:dyDescent="0.2">
      <c r="A259" s="35" t="str">
        <f t="shared" ref="A259:C259" si="21">A193</f>
        <v>MdeO GOTERAS</v>
      </c>
      <c r="B259" s="23" t="str">
        <f t="shared" si="21"/>
        <v>ML</v>
      </c>
      <c r="C259" s="22">
        <f t="shared" si="21"/>
        <v>0</v>
      </c>
      <c r="D259" s="100">
        <v>1</v>
      </c>
      <c r="E259" s="32">
        <f>ROUND(C259*D259,0)</f>
        <v>0</v>
      </c>
    </row>
    <row r="260" spans="1:5" ht="10.5" x14ac:dyDescent="0.2">
      <c r="A260" s="35"/>
      <c r="B260" s="23"/>
      <c r="C260" s="22">
        <v>0</v>
      </c>
      <c r="D260" s="100"/>
      <c r="E260" s="32">
        <f>ROUND(C260*D260,0)</f>
        <v>0</v>
      </c>
    </row>
    <row r="261" spans="1:5" ht="10.5" x14ac:dyDescent="0.2">
      <c r="A261" s="17"/>
      <c r="B261" s="24"/>
      <c r="C261" s="117"/>
      <c r="D261" s="101" t="s">
        <v>649</v>
      </c>
      <c r="E261" s="37">
        <f>SUM(E259:E260)</f>
        <v>0</v>
      </c>
    </row>
    <row r="262" spans="1:5" ht="10.5" x14ac:dyDescent="0.2">
      <c r="A262" s="33"/>
      <c r="B262" s="25"/>
      <c r="C262" s="121"/>
    </row>
    <row r="263" spans="1:5" ht="21" x14ac:dyDescent="0.2">
      <c r="A263" s="42" t="s">
        <v>655</v>
      </c>
      <c r="B263" s="46" t="s">
        <v>6</v>
      </c>
      <c r="C263" s="120" t="s">
        <v>646</v>
      </c>
      <c r="D263" s="97" t="s">
        <v>653</v>
      </c>
      <c r="E263" s="45" t="s">
        <v>654</v>
      </c>
    </row>
    <row r="264" spans="1:5" ht="10.5" x14ac:dyDescent="0.2">
      <c r="A264" s="35"/>
      <c r="B264" s="23"/>
      <c r="C264" s="22">
        <v>0</v>
      </c>
      <c r="D264" s="100"/>
      <c r="E264" s="32">
        <f>ROUND(C264*D264,0)</f>
        <v>0</v>
      </c>
    </row>
    <row r="265" spans="1:5" ht="10.5" x14ac:dyDescent="0.2">
      <c r="A265" s="35"/>
      <c r="B265" s="23"/>
      <c r="C265" s="22">
        <v>0</v>
      </c>
      <c r="D265" s="100"/>
      <c r="E265" s="32">
        <f>ROUND(C265*D265,0)</f>
        <v>0</v>
      </c>
    </row>
    <row r="266" spans="1:5" ht="10.5" x14ac:dyDescent="0.2">
      <c r="A266" s="17"/>
      <c r="B266" s="24"/>
      <c r="C266" s="117"/>
      <c r="D266" s="101" t="s">
        <v>649</v>
      </c>
      <c r="E266" s="37">
        <f>SUM(E264:E265)</f>
        <v>0</v>
      </c>
    </row>
    <row r="267" spans="1:5" ht="10.5" x14ac:dyDescent="0.2">
      <c r="A267" s="17"/>
      <c r="B267" s="24"/>
      <c r="C267" s="117"/>
      <c r="D267" s="101"/>
    </row>
    <row r="268" spans="1:5" ht="10.5" x14ac:dyDescent="0.2">
      <c r="A268" s="19" t="s">
        <v>656</v>
      </c>
      <c r="B268" s="167" t="s">
        <v>657</v>
      </c>
      <c r="C268" s="167"/>
      <c r="D268" s="167" t="s">
        <v>658</v>
      </c>
      <c r="E268" s="167"/>
    </row>
    <row r="269" spans="1:5" ht="10.5" x14ac:dyDescent="0.2">
      <c r="A269" s="47"/>
      <c r="B269" s="168"/>
      <c r="C269" s="168"/>
      <c r="D269" s="169"/>
      <c r="E269" s="169"/>
    </row>
    <row r="270" spans="1:5" ht="10.5" x14ac:dyDescent="0.2">
      <c r="A270" s="47"/>
      <c r="B270" s="168"/>
      <c r="C270" s="168"/>
      <c r="D270" s="169"/>
      <c r="E270" s="169"/>
    </row>
    <row r="271" spans="1:5" ht="10.5" x14ac:dyDescent="0.2"/>
    <row r="272" spans="1:5" ht="10.5" x14ac:dyDescent="0.2"/>
    <row r="273" spans="1:5" ht="21" x14ac:dyDescent="0.2">
      <c r="A273" s="174" t="s">
        <v>641</v>
      </c>
      <c r="B273" s="174"/>
      <c r="C273" s="118" t="s">
        <v>642</v>
      </c>
      <c r="D273" s="97" t="s">
        <v>6</v>
      </c>
      <c r="E273" s="42" t="s">
        <v>643</v>
      </c>
    </row>
    <row r="274" spans="1:5" ht="10.5" x14ac:dyDescent="0.2">
      <c r="A274" s="172" t="str">
        <f>RESUMEN!B61</f>
        <v>Suministro e instalación de flanche en lámina galvanizada cal. 22; ds=30</v>
      </c>
      <c r="B274" s="173"/>
      <c r="C274" s="124">
        <f>RESUMEN!A61</f>
        <v>4.0899999999999981</v>
      </c>
      <c r="D274" s="98" t="str">
        <f>RESUMEN!C61</f>
        <v>ml</v>
      </c>
      <c r="E274" s="40">
        <f>E283+E289+E294+E299</f>
        <v>0</v>
      </c>
    </row>
    <row r="275" spans="1:5" ht="10.5" x14ac:dyDescent="0.2">
      <c r="A275" s="17"/>
      <c r="B275" s="30"/>
      <c r="C275" s="119"/>
      <c r="D275" s="99"/>
      <c r="E275" s="18"/>
    </row>
    <row r="276" spans="1:5" ht="10.5" x14ac:dyDescent="0.2">
      <c r="A276" s="17"/>
      <c r="B276" s="24" t="s">
        <v>644</v>
      </c>
      <c r="C276" s="117"/>
      <c r="D276" s="96"/>
      <c r="E276" s="18"/>
    </row>
    <row r="277" spans="1:5" ht="10.5" x14ac:dyDescent="0.2">
      <c r="A277" s="42" t="s">
        <v>645</v>
      </c>
      <c r="B277" s="41" t="s">
        <v>6</v>
      </c>
      <c r="C277" s="120" t="s">
        <v>646</v>
      </c>
      <c r="D277" s="97" t="s">
        <v>647</v>
      </c>
      <c r="E277" s="45" t="s">
        <v>648</v>
      </c>
    </row>
    <row r="278" spans="1:5" ht="10.5" x14ac:dyDescent="0.2">
      <c r="A278" s="49" t="str">
        <f>'MAT-INSM'!A88</f>
        <v>LAMINA Galv. Cal. 22 1 x 2 M.</v>
      </c>
      <c r="B278" s="72" t="str">
        <f>'MAT-INSM'!B88</f>
        <v>M2</v>
      </c>
      <c r="C278" s="22">
        <f>'MAT-INSM'!C88</f>
        <v>0</v>
      </c>
      <c r="D278" s="100">
        <v>0.3</v>
      </c>
      <c r="E278" s="32">
        <f t="shared" ref="E278:E282" si="22">ROUND(C278*D278,0)</f>
        <v>0</v>
      </c>
    </row>
    <row r="279" spans="1:5" ht="10.5" x14ac:dyDescent="0.2">
      <c r="A279" s="49" t="str">
        <f>'MAT-INSM'!A172</f>
        <v>TORNILLO TIRAFONDO DE 4X 3/8 "</v>
      </c>
      <c r="B279" s="72" t="str">
        <f>'MAT-INSM'!B172</f>
        <v>UN</v>
      </c>
      <c r="C279" s="22">
        <f>'MAT-INSM'!C172</f>
        <v>0</v>
      </c>
      <c r="D279" s="100">
        <v>4</v>
      </c>
      <c r="E279" s="32">
        <f t="shared" si="22"/>
        <v>0</v>
      </c>
    </row>
    <row r="280" spans="1:5" ht="10.5" x14ac:dyDescent="0.2">
      <c r="A280" s="35" t="str">
        <f t="shared" ref="A280:C280" si="23">A179</f>
        <v>SIKAFLEX-1a BLANCO</v>
      </c>
      <c r="B280" s="23" t="str">
        <f t="shared" si="23"/>
        <v>KG</v>
      </c>
      <c r="C280" s="22">
        <f t="shared" si="23"/>
        <v>0</v>
      </c>
      <c r="D280" s="100">
        <v>0.125</v>
      </c>
      <c r="E280" s="32">
        <f t="shared" si="22"/>
        <v>0</v>
      </c>
    </row>
    <row r="281" spans="1:5" ht="10.5" x14ac:dyDescent="0.2">
      <c r="A281" s="35"/>
      <c r="B281" s="23"/>
      <c r="C281" s="22">
        <v>0</v>
      </c>
      <c r="D281" s="100"/>
      <c r="E281" s="32">
        <f t="shared" si="22"/>
        <v>0</v>
      </c>
    </row>
    <row r="282" spans="1:5" ht="10.5" x14ac:dyDescent="0.2">
      <c r="A282" s="36"/>
      <c r="B282" s="23"/>
      <c r="C282" s="22">
        <v>0</v>
      </c>
      <c r="D282" s="100"/>
      <c r="E282" s="32">
        <f t="shared" si="22"/>
        <v>0</v>
      </c>
    </row>
    <row r="283" spans="1:5" ht="10.5" x14ac:dyDescent="0.2">
      <c r="A283" s="17"/>
      <c r="B283" s="24"/>
      <c r="C283" s="114"/>
      <c r="D283" s="101" t="s">
        <v>649</v>
      </c>
      <c r="E283" s="37">
        <f>SUM(E278:E282)</f>
        <v>0</v>
      </c>
    </row>
    <row r="284" spans="1:5" ht="10.5" x14ac:dyDescent="0.2">
      <c r="A284" s="17"/>
      <c r="B284" s="24"/>
      <c r="C284" s="117"/>
      <c r="D284" s="96"/>
      <c r="E284" s="18"/>
    </row>
    <row r="285" spans="1:5" ht="10.5" x14ac:dyDescent="0.2">
      <c r="A285" s="42" t="s">
        <v>650</v>
      </c>
      <c r="B285" s="41" t="s">
        <v>6</v>
      </c>
      <c r="C285" s="120" t="s">
        <v>646</v>
      </c>
      <c r="D285" s="97" t="s">
        <v>651</v>
      </c>
      <c r="E285" s="45" t="s">
        <v>646</v>
      </c>
    </row>
    <row r="286" spans="1:5" ht="10.5" x14ac:dyDescent="0.2">
      <c r="A286" s="35" t="str">
        <f t="shared" ref="A286:C286" si="24">A254</f>
        <v>ANDAMIO TUBULAR (SECC.)</v>
      </c>
      <c r="B286" s="23" t="str">
        <f t="shared" si="24"/>
        <v>DIA</v>
      </c>
      <c r="C286" s="22">
        <f t="shared" si="24"/>
        <v>0</v>
      </c>
      <c r="D286" s="100">
        <f>1/8</f>
        <v>0.125</v>
      </c>
      <c r="E286" s="32">
        <f>ROUND(C286*D286,0)</f>
        <v>0</v>
      </c>
    </row>
    <row r="287" spans="1:5" ht="10.5" x14ac:dyDescent="0.2">
      <c r="A287" s="49" t="str">
        <f>'HRR-EQP'!A39</f>
        <v>TALADRO PERCUTOR DE ½" DE WALT</v>
      </c>
      <c r="B287" s="72" t="str">
        <f>'HRR-EQP'!B39</f>
        <v>DIA</v>
      </c>
      <c r="C287" s="22">
        <f>'HRR-EQP'!C39</f>
        <v>0</v>
      </c>
      <c r="D287" s="100">
        <f>1/8/2</f>
        <v>6.25E-2</v>
      </c>
      <c r="E287" s="32">
        <f>ROUND(C287*D287,0)</f>
        <v>0</v>
      </c>
    </row>
    <row r="288" spans="1:5" ht="10.5" x14ac:dyDescent="0.2">
      <c r="A288" s="49" t="str">
        <f>'HRR-EQP'!A33</f>
        <v>PULIDORA INDUSTRIAL DE 4 ½" MAKITA 10000 RPM</v>
      </c>
      <c r="B288" s="72" t="str">
        <f>'HRR-EQP'!B33</f>
        <v>DIA</v>
      </c>
      <c r="C288" s="22">
        <f>'HRR-EQP'!C33</f>
        <v>0</v>
      </c>
      <c r="D288" s="100">
        <f>1/8/2</f>
        <v>6.25E-2</v>
      </c>
      <c r="E288" s="32">
        <f>ROUND(C288*D288,0)</f>
        <v>0</v>
      </c>
    </row>
    <row r="289" spans="1:5" ht="10.5" x14ac:dyDescent="0.2">
      <c r="A289" s="17"/>
      <c r="B289" s="24"/>
      <c r="C289" s="114"/>
      <c r="D289" s="101" t="s">
        <v>649</v>
      </c>
      <c r="E289" s="37">
        <f>SUM(E287:E288)</f>
        <v>0</v>
      </c>
    </row>
    <row r="290" spans="1:5" ht="10.5" x14ac:dyDescent="0.2">
      <c r="A290" s="17"/>
      <c r="B290" s="24"/>
      <c r="C290" s="114"/>
      <c r="D290" s="96"/>
      <c r="E290" s="16"/>
    </row>
    <row r="291" spans="1:5" ht="21" x14ac:dyDescent="0.2">
      <c r="A291" s="42" t="s">
        <v>652</v>
      </c>
      <c r="B291" s="46" t="s">
        <v>6</v>
      </c>
      <c r="C291" s="120" t="s">
        <v>646</v>
      </c>
      <c r="D291" s="97" t="s">
        <v>653</v>
      </c>
      <c r="E291" s="45" t="s">
        <v>654</v>
      </c>
    </row>
    <row r="292" spans="1:5" ht="10.5" x14ac:dyDescent="0.2">
      <c r="A292" s="49" t="str">
        <f>'MAN-OBR'!A44</f>
        <v>MdeO FLANCHE LATON</v>
      </c>
      <c r="B292" s="72" t="str">
        <f>'MAN-OBR'!B44</f>
        <v>ML</v>
      </c>
      <c r="C292" s="22">
        <f>'MAN-OBR'!C44</f>
        <v>0</v>
      </c>
      <c r="D292" s="100">
        <v>1</v>
      </c>
      <c r="E292" s="32">
        <f>ROUND(C292*D292,0)</f>
        <v>0</v>
      </c>
    </row>
    <row r="293" spans="1:5" ht="10.5" x14ac:dyDescent="0.2">
      <c r="A293" s="35"/>
      <c r="B293" s="23"/>
      <c r="C293" s="22">
        <v>0</v>
      </c>
      <c r="D293" s="100"/>
      <c r="E293" s="32">
        <f>ROUND(C293*D293,0)</f>
        <v>0</v>
      </c>
    </row>
    <row r="294" spans="1:5" ht="10.5" x14ac:dyDescent="0.2">
      <c r="A294" s="17"/>
      <c r="B294" s="24"/>
      <c r="C294" s="117"/>
      <c r="D294" s="101" t="s">
        <v>649</v>
      </c>
      <c r="E294" s="37">
        <f>SUM(E292:E293)</f>
        <v>0</v>
      </c>
    </row>
    <row r="295" spans="1:5" ht="10.5" x14ac:dyDescent="0.2">
      <c r="A295" s="33"/>
      <c r="B295" s="25"/>
      <c r="C295" s="121"/>
    </row>
    <row r="296" spans="1:5" ht="21" x14ac:dyDescent="0.2">
      <c r="A296" s="42" t="s">
        <v>655</v>
      </c>
      <c r="B296" s="46" t="s">
        <v>6</v>
      </c>
      <c r="C296" s="120" t="s">
        <v>646</v>
      </c>
      <c r="D296" s="97" t="s">
        <v>653</v>
      </c>
      <c r="E296" s="45" t="s">
        <v>654</v>
      </c>
    </row>
    <row r="297" spans="1:5" ht="10.5" x14ac:dyDescent="0.2">
      <c r="A297" s="49" t="str">
        <f>OTROS!A7</f>
        <v>RETIRO DE ESCOMBROS</v>
      </c>
      <c r="B297" s="72" t="str">
        <f>OTROS!B7</f>
        <v>M3</v>
      </c>
      <c r="C297" s="123">
        <f>OTROS!C7</f>
        <v>0</v>
      </c>
      <c r="D297" s="100">
        <v>2.5000000000000001E-2</v>
      </c>
      <c r="E297" s="32">
        <f>ROUND(C297*D297,0)</f>
        <v>0</v>
      </c>
    </row>
    <row r="298" spans="1:5" ht="10.5" x14ac:dyDescent="0.2">
      <c r="A298" s="35"/>
      <c r="B298" s="23"/>
      <c r="C298" s="22">
        <v>0</v>
      </c>
      <c r="D298" s="100"/>
      <c r="E298" s="32">
        <f>ROUND(C298*D298,0)</f>
        <v>0</v>
      </c>
    </row>
    <row r="299" spans="1:5" ht="10.5" x14ac:dyDescent="0.2">
      <c r="A299" s="17"/>
      <c r="B299" s="24"/>
      <c r="C299" s="117"/>
      <c r="D299" s="101" t="s">
        <v>649</v>
      </c>
      <c r="E299" s="37">
        <f>SUM(E297:E298)</f>
        <v>0</v>
      </c>
    </row>
    <row r="300" spans="1:5" ht="10.5" x14ac:dyDescent="0.2">
      <c r="A300" s="17"/>
      <c r="B300" s="24"/>
      <c r="C300" s="117"/>
      <c r="D300" s="101"/>
    </row>
    <row r="301" spans="1:5" ht="10.5" x14ac:dyDescent="0.2">
      <c r="A301" s="19" t="s">
        <v>656</v>
      </c>
      <c r="B301" s="167" t="s">
        <v>657</v>
      </c>
      <c r="C301" s="167"/>
      <c r="D301" s="167" t="s">
        <v>658</v>
      </c>
      <c r="E301" s="167"/>
    </row>
    <row r="302" spans="1:5" ht="10.5" x14ac:dyDescent="0.2">
      <c r="A302" s="47"/>
      <c r="B302" s="168"/>
      <c r="C302" s="168"/>
      <c r="D302" s="169"/>
      <c r="E302" s="169"/>
    </row>
    <row r="303" spans="1:5" ht="10.5" x14ac:dyDescent="0.2">
      <c r="A303" s="47"/>
      <c r="B303" s="168"/>
      <c r="C303" s="168"/>
      <c r="D303" s="169"/>
      <c r="E303" s="169"/>
    </row>
    <row r="304" spans="1:5" ht="10.5" x14ac:dyDescent="0.2"/>
    <row r="305" spans="1:5" ht="10.5" x14ac:dyDescent="0.2"/>
    <row r="306" spans="1:5" ht="21" x14ac:dyDescent="0.2">
      <c r="A306" s="174" t="s">
        <v>641</v>
      </c>
      <c r="B306" s="174"/>
      <c r="C306" s="118" t="s">
        <v>642</v>
      </c>
      <c r="D306" s="97" t="s">
        <v>6</v>
      </c>
      <c r="E306" s="42" t="s">
        <v>643</v>
      </c>
    </row>
    <row r="307" spans="1:5" ht="10.5" x14ac:dyDescent="0.2">
      <c r="A307" s="172" t="str">
        <f>RESUMEN!B62</f>
        <v>Canal PVC amazonas, incluye soportes, tapas y soscos.</v>
      </c>
      <c r="B307" s="173"/>
      <c r="C307" s="124">
        <f>RESUMEN!A62</f>
        <v>4.0999999999999979</v>
      </c>
      <c r="D307" s="98" t="str">
        <f>RESUMEN!C62</f>
        <v>ml</v>
      </c>
      <c r="E307" s="40">
        <f>E316+E322+E327+E332</f>
        <v>0</v>
      </c>
    </row>
    <row r="308" spans="1:5" ht="10.5" x14ac:dyDescent="0.2">
      <c r="A308" s="17"/>
      <c r="B308" s="30"/>
      <c r="C308" s="119"/>
      <c r="D308" s="99"/>
      <c r="E308" s="18"/>
    </row>
    <row r="309" spans="1:5" ht="10.5" x14ac:dyDescent="0.2">
      <c r="A309" s="17"/>
      <c r="B309" s="24" t="s">
        <v>644</v>
      </c>
      <c r="C309" s="117"/>
      <c r="D309" s="96"/>
      <c r="E309" s="18"/>
    </row>
    <row r="310" spans="1:5" ht="10.5" x14ac:dyDescent="0.2">
      <c r="A310" s="42" t="s">
        <v>645</v>
      </c>
      <c r="B310" s="41" t="s">
        <v>6</v>
      </c>
      <c r="C310" s="120" t="s">
        <v>646</v>
      </c>
      <c r="D310" s="97" t="s">
        <v>647</v>
      </c>
      <c r="E310" s="45" t="s">
        <v>648</v>
      </c>
    </row>
    <row r="311" spans="1:5" ht="10.5" x14ac:dyDescent="0.2">
      <c r="A311" s="49" t="str">
        <f>'MAT-INSM'!A35</f>
        <v>CANAL PVC AMAZONAS</v>
      </c>
      <c r="B311" s="72" t="str">
        <f>'MAT-INSM'!B35</f>
        <v>ML</v>
      </c>
      <c r="C311" s="22">
        <f>'MAT-INSM'!C35</f>
        <v>0</v>
      </c>
      <c r="D311" s="100">
        <v>1.05</v>
      </c>
      <c r="E311" s="32">
        <f t="shared" ref="E311:E315" si="25">ROUND(C311*D311,0)</f>
        <v>0</v>
      </c>
    </row>
    <row r="312" spans="1:5" ht="10.5" x14ac:dyDescent="0.2">
      <c r="A312" s="49" t="str">
        <f>'MAT-INSM'!A36</f>
        <v>CANAL S/PORTE PVC AMAZONAS</v>
      </c>
      <c r="B312" s="72" t="str">
        <f>'MAT-INSM'!B36</f>
        <v>UN</v>
      </c>
      <c r="C312" s="22">
        <f>'MAT-INSM'!C36</f>
        <v>0</v>
      </c>
      <c r="D312" s="100">
        <v>1.5</v>
      </c>
      <c r="E312" s="32">
        <f t="shared" si="25"/>
        <v>0</v>
      </c>
    </row>
    <row r="313" spans="1:5" ht="10.5" x14ac:dyDescent="0.2">
      <c r="A313" s="49" t="str">
        <f>'MAT-INSM'!A37</f>
        <v>CANAL TAPA EXTERNA PVC AMAZONAS</v>
      </c>
      <c r="B313" s="72" t="str">
        <f>'MAT-INSM'!B37</f>
        <v>UN</v>
      </c>
      <c r="C313" s="22">
        <f>'MAT-INSM'!C37</f>
        <v>0</v>
      </c>
      <c r="D313" s="100">
        <v>0.33333333333333331</v>
      </c>
      <c r="E313" s="32">
        <f t="shared" si="25"/>
        <v>0</v>
      </c>
    </row>
    <row r="314" spans="1:5" ht="10.5" x14ac:dyDescent="0.2">
      <c r="A314" s="49" t="str">
        <f>'MAT-INSM'!A168</f>
        <v>TORNILLO 1¼" X ½"</v>
      </c>
      <c r="B314" s="72" t="str">
        <f>'MAT-INSM'!B168</f>
        <v>UN</v>
      </c>
      <c r="C314" s="22">
        <f>'MAT-INSM'!C168</f>
        <v>0</v>
      </c>
      <c r="D314" s="100">
        <v>3</v>
      </c>
      <c r="E314" s="32">
        <f t="shared" si="25"/>
        <v>0</v>
      </c>
    </row>
    <row r="315" spans="1:5" ht="10.5" x14ac:dyDescent="0.2">
      <c r="A315" s="36"/>
      <c r="B315" s="23"/>
      <c r="C315" s="22">
        <v>0</v>
      </c>
      <c r="D315" s="100"/>
      <c r="E315" s="32">
        <f t="shared" si="25"/>
        <v>0</v>
      </c>
    </row>
    <row r="316" spans="1:5" ht="10.5" x14ac:dyDescent="0.2">
      <c r="A316" s="17"/>
      <c r="B316" s="24"/>
      <c r="C316" s="114"/>
      <c r="D316" s="101" t="s">
        <v>649</v>
      </c>
      <c r="E316" s="37">
        <f>SUM(E311:E315)</f>
        <v>0</v>
      </c>
    </row>
    <row r="317" spans="1:5" ht="10.5" x14ac:dyDescent="0.2">
      <c r="A317" s="17"/>
      <c r="B317" s="24"/>
      <c r="C317" s="117"/>
      <c r="D317" s="96"/>
      <c r="E317" s="18"/>
    </row>
    <row r="318" spans="1:5" ht="10.5" x14ac:dyDescent="0.2">
      <c r="A318" s="42" t="s">
        <v>650</v>
      </c>
      <c r="B318" s="41" t="s">
        <v>6</v>
      </c>
      <c r="C318" s="120" t="s">
        <v>646</v>
      </c>
      <c r="D318" s="97" t="s">
        <v>651</v>
      </c>
      <c r="E318" s="45" t="s">
        <v>646</v>
      </c>
    </row>
    <row r="319" spans="1:5" ht="10.5" x14ac:dyDescent="0.2">
      <c r="A319" s="35" t="str">
        <f t="shared" ref="A319:C320" si="26">A286</f>
        <v>ANDAMIO TUBULAR (SECC.)</v>
      </c>
      <c r="B319" s="23" t="str">
        <f t="shared" si="26"/>
        <v>DIA</v>
      </c>
      <c r="C319" s="22">
        <f t="shared" si="26"/>
        <v>0</v>
      </c>
      <c r="D319" s="100">
        <f>1/8</f>
        <v>0.125</v>
      </c>
      <c r="E319" s="32">
        <f>ROUND(C319*D319,0)</f>
        <v>0</v>
      </c>
    </row>
    <row r="320" spans="1:5" ht="10.5" x14ac:dyDescent="0.2">
      <c r="A320" s="35" t="str">
        <f t="shared" si="26"/>
        <v>TALADRO PERCUTOR DE ½" DE WALT</v>
      </c>
      <c r="B320" s="23" t="str">
        <f t="shared" si="26"/>
        <v>DIA</v>
      </c>
      <c r="C320" s="22">
        <f t="shared" si="26"/>
        <v>0</v>
      </c>
      <c r="D320" s="100">
        <f>1/8/20</f>
        <v>6.2500000000000003E-3</v>
      </c>
      <c r="E320" s="32">
        <f>ROUND(C320*D320,0)</f>
        <v>0</v>
      </c>
    </row>
    <row r="321" spans="1:5" ht="10.5" x14ac:dyDescent="0.2">
      <c r="A321" s="35"/>
      <c r="B321" s="23"/>
      <c r="C321" s="22">
        <v>0</v>
      </c>
      <c r="D321" s="100"/>
      <c r="E321" s="32">
        <f>ROUND(C321*D321,0)</f>
        <v>0</v>
      </c>
    </row>
    <row r="322" spans="1:5" ht="10.5" x14ac:dyDescent="0.2">
      <c r="A322" s="17"/>
      <c r="B322" s="24"/>
      <c r="C322" s="114"/>
      <c r="D322" s="101" t="s">
        <v>649</v>
      </c>
      <c r="E322" s="37">
        <f>SUM(E319:E321)</f>
        <v>0</v>
      </c>
    </row>
    <row r="323" spans="1:5" ht="10.5" x14ac:dyDescent="0.2">
      <c r="A323" s="17"/>
      <c r="B323" s="24"/>
      <c r="C323" s="114"/>
      <c r="D323" s="96"/>
      <c r="E323" s="16"/>
    </row>
    <row r="324" spans="1:5" ht="21" x14ac:dyDescent="0.2">
      <c r="A324" s="42" t="s">
        <v>652</v>
      </c>
      <c r="B324" s="46" t="s">
        <v>6</v>
      </c>
      <c r="C324" s="120" t="s">
        <v>646</v>
      </c>
      <c r="D324" s="97" t="s">
        <v>653</v>
      </c>
      <c r="E324" s="45" t="s">
        <v>654</v>
      </c>
    </row>
    <row r="325" spans="1:5" ht="10.5" x14ac:dyDescent="0.2">
      <c r="A325" s="35" t="str">
        <f>'MAN-OBR'!A55</f>
        <v>MdeO INSTALACION CANAL Y BAJANTE</v>
      </c>
      <c r="B325" s="23" t="str">
        <f>'MAN-OBR'!B55</f>
        <v>ML</v>
      </c>
      <c r="C325" s="22">
        <f>'MAN-OBR'!C55</f>
        <v>0</v>
      </c>
      <c r="D325" s="100">
        <v>1</v>
      </c>
      <c r="E325" s="32">
        <f>ROUND(C325*D325,0)</f>
        <v>0</v>
      </c>
    </row>
    <row r="326" spans="1:5" ht="10.5" x14ac:dyDescent="0.2">
      <c r="A326" s="35"/>
      <c r="B326" s="23"/>
      <c r="C326" s="22">
        <v>0</v>
      </c>
      <c r="D326" s="100"/>
      <c r="E326" s="32">
        <f>ROUND(C326*D326,0)</f>
        <v>0</v>
      </c>
    </row>
    <row r="327" spans="1:5" ht="10.5" x14ac:dyDescent="0.2">
      <c r="A327" s="17"/>
      <c r="B327" s="24"/>
      <c r="C327" s="117"/>
      <c r="D327" s="101" t="s">
        <v>649</v>
      </c>
      <c r="E327" s="37">
        <f>SUM(E325:E326)</f>
        <v>0</v>
      </c>
    </row>
    <row r="328" spans="1:5" ht="10.5" x14ac:dyDescent="0.2">
      <c r="A328" s="33"/>
      <c r="B328" s="25"/>
      <c r="C328" s="121"/>
    </row>
    <row r="329" spans="1:5" ht="21" x14ac:dyDescent="0.2">
      <c r="A329" s="42" t="s">
        <v>655</v>
      </c>
      <c r="B329" s="46" t="s">
        <v>6</v>
      </c>
      <c r="C329" s="120" t="s">
        <v>646</v>
      </c>
      <c r="D329" s="97" t="s">
        <v>653</v>
      </c>
      <c r="E329" s="45" t="s">
        <v>654</v>
      </c>
    </row>
    <row r="330" spans="1:5" ht="10.5" x14ac:dyDescent="0.2">
      <c r="A330" s="35" t="str">
        <f>OTROS!A7</f>
        <v>RETIRO DE ESCOMBROS</v>
      </c>
      <c r="B330" s="23" t="str">
        <f>OTROS!B7</f>
        <v>M3</v>
      </c>
      <c r="C330" s="22">
        <f>OTROS!C7</f>
        <v>0</v>
      </c>
      <c r="D330" s="100">
        <v>2.5000000000000001E-2</v>
      </c>
      <c r="E330" s="32">
        <f>ROUND(C330*D330,0)</f>
        <v>0</v>
      </c>
    </row>
    <row r="331" spans="1:5" ht="10.5" x14ac:dyDescent="0.2">
      <c r="A331" s="35"/>
      <c r="B331" s="23"/>
      <c r="C331" s="22">
        <v>0</v>
      </c>
      <c r="D331" s="100"/>
      <c r="E331" s="32">
        <f>ROUND(C331*D331,0)</f>
        <v>0</v>
      </c>
    </row>
    <row r="332" spans="1:5" ht="10.5" x14ac:dyDescent="0.2">
      <c r="A332" s="17"/>
      <c r="B332" s="24"/>
      <c r="C332" s="117"/>
      <c r="D332" s="101" t="s">
        <v>649</v>
      </c>
      <c r="E332" s="37">
        <f>SUM(E330:E331)</f>
        <v>0</v>
      </c>
    </row>
    <row r="333" spans="1:5" ht="10.5" x14ac:dyDescent="0.2">
      <c r="A333" s="17"/>
      <c r="B333" s="24"/>
      <c r="C333" s="117"/>
      <c r="D333" s="101"/>
    </row>
    <row r="334" spans="1:5" ht="10.5" x14ac:dyDescent="0.2">
      <c r="A334" s="19" t="s">
        <v>656</v>
      </c>
      <c r="B334" s="167" t="s">
        <v>657</v>
      </c>
      <c r="C334" s="167"/>
      <c r="D334" s="167" t="s">
        <v>658</v>
      </c>
      <c r="E334" s="167"/>
    </row>
    <row r="335" spans="1:5" ht="10.5" x14ac:dyDescent="0.2">
      <c r="A335" s="47"/>
      <c r="B335" s="168"/>
      <c r="C335" s="168"/>
      <c r="D335" s="169"/>
      <c r="E335" s="169"/>
    </row>
    <row r="336" spans="1:5" ht="10.5" x14ac:dyDescent="0.2">
      <c r="A336" s="47"/>
      <c r="B336" s="168"/>
      <c r="C336" s="168"/>
      <c r="D336" s="169"/>
      <c r="E336" s="169"/>
    </row>
    <row r="337" spans="1:5" ht="10.5" x14ac:dyDescent="0.2"/>
    <row r="338" spans="1:5" ht="10.5" x14ac:dyDescent="0.2"/>
    <row r="339" spans="1:5" ht="21" x14ac:dyDescent="0.2">
      <c r="A339" s="174" t="s">
        <v>641</v>
      </c>
      <c r="B339" s="174"/>
      <c r="C339" s="118" t="s">
        <v>642</v>
      </c>
      <c r="D339" s="97" t="s">
        <v>6</v>
      </c>
      <c r="E339" s="42" t="s">
        <v>643</v>
      </c>
    </row>
    <row r="340" spans="1:5" ht="10.5" x14ac:dyDescent="0.2">
      <c r="A340" s="172" t="str">
        <f>RESUMEN!B63</f>
        <v>Bajante PVC para canal (amazonas, raingo) incluye soportes y accesorios.</v>
      </c>
      <c r="B340" s="173"/>
      <c r="C340" s="124">
        <f>RESUMEN!A63</f>
        <v>4.1099999999999977</v>
      </c>
      <c r="D340" s="98" t="str">
        <f>RESUMEN!C63</f>
        <v>ml</v>
      </c>
      <c r="E340" s="40">
        <f>E349+E355+E360+E365</f>
        <v>0</v>
      </c>
    </row>
    <row r="341" spans="1:5" ht="10.5" x14ac:dyDescent="0.2">
      <c r="A341" s="17"/>
      <c r="B341" s="30"/>
      <c r="C341" s="119"/>
      <c r="D341" s="99"/>
      <c r="E341" s="18"/>
    </row>
    <row r="342" spans="1:5" ht="10.5" x14ac:dyDescent="0.2">
      <c r="A342" s="17"/>
      <c r="B342" s="24" t="s">
        <v>644</v>
      </c>
      <c r="C342" s="117"/>
      <c r="D342" s="96"/>
      <c r="E342" s="18"/>
    </row>
    <row r="343" spans="1:5" ht="10.5" x14ac:dyDescent="0.2">
      <c r="A343" s="42" t="s">
        <v>645</v>
      </c>
      <c r="B343" s="41" t="s">
        <v>6</v>
      </c>
      <c r="C343" s="120" t="s">
        <v>646</v>
      </c>
      <c r="D343" s="97" t="s">
        <v>647</v>
      </c>
      <c r="E343" s="45" t="s">
        <v>648</v>
      </c>
    </row>
    <row r="344" spans="1:5" ht="10.5" x14ac:dyDescent="0.2">
      <c r="A344" s="49" t="str">
        <f>'MAT-INSM'!A15</f>
        <v>BAJANTE (RAINGO) PAVCO</v>
      </c>
      <c r="B344" s="115" t="str">
        <f>'MAT-INSM'!B15</f>
        <v>ML</v>
      </c>
      <c r="C344" s="22">
        <f>'MAT-INSM'!C15</f>
        <v>0</v>
      </c>
      <c r="D344" s="100">
        <v>1</v>
      </c>
      <c r="E344" s="32">
        <f t="shared" ref="E344:E348" si="27">ROUND(C344*D344,0)</f>
        <v>0</v>
      </c>
    </row>
    <row r="345" spans="1:5" ht="10.5" x14ac:dyDescent="0.2">
      <c r="A345" s="49" t="str">
        <f>'MAT-INSM'!A16</f>
        <v>BAJANTE CODO 90°PVC (RAINGO)</v>
      </c>
      <c r="B345" s="115" t="str">
        <f>'MAT-INSM'!B16</f>
        <v>UN</v>
      </c>
      <c r="C345" s="22">
        <f>'MAT-INSM'!C16</f>
        <v>0</v>
      </c>
      <c r="D345" s="100">
        <f>1/3</f>
        <v>0.33333333333333331</v>
      </c>
      <c r="E345" s="32">
        <f t="shared" si="27"/>
        <v>0</v>
      </c>
    </row>
    <row r="346" spans="1:5" ht="10.5" x14ac:dyDescent="0.2">
      <c r="A346" s="49" t="str">
        <f>'MAT-INSM'!A17</f>
        <v>BAJANTE SOPORTE RAINGO PAVCO</v>
      </c>
      <c r="B346" s="115" t="str">
        <f>'MAT-INSM'!B17</f>
        <v>UN</v>
      </c>
      <c r="C346" s="22">
        <f>'MAT-INSM'!C17</f>
        <v>0</v>
      </c>
      <c r="D346" s="100">
        <f>2/3</f>
        <v>0.66666666666666663</v>
      </c>
      <c r="E346" s="32">
        <f t="shared" si="27"/>
        <v>0</v>
      </c>
    </row>
    <row r="347" spans="1:5" ht="10.5" x14ac:dyDescent="0.2">
      <c r="A347" s="49" t="str">
        <f t="shared" ref="A347:C347" si="28">A314</f>
        <v>TORNILLO 1¼" X ½"</v>
      </c>
      <c r="B347" s="115" t="str">
        <f t="shared" si="28"/>
        <v>UN</v>
      </c>
      <c r="C347" s="22">
        <f t="shared" si="28"/>
        <v>0</v>
      </c>
      <c r="D347" s="100">
        <v>2</v>
      </c>
      <c r="E347" s="32">
        <f t="shared" si="27"/>
        <v>0</v>
      </c>
    </row>
    <row r="348" spans="1:5" ht="10.5" x14ac:dyDescent="0.2">
      <c r="A348" s="36"/>
      <c r="B348" s="23"/>
      <c r="C348" s="22">
        <v>0</v>
      </c>
      <c r="D348" s="100"/>
      <c r="E348" s="32">
        <f t="shared" si="27"/>
        <v>0</v>
      </c>
    </row>
    <row r="349" spans="1:5" ht="10.5" x14ac:dyDescent="0.2">
      <c r="A349" s="17"/>
      <c r="B349" s="24"/>
      <c r="C349" s="114"/>
      <c r="D349" s="101" t="s">
        <v>649</v>
      </c>
      <c r="E349" s="37">
        <f>SUM(E344:E348)</f>
        <v>0</v>
      </c>
    </row>
    <row r="350" spans="1:5" ht="10.5" x14ac:dyDescent="0.2">
      <c r="A350" s="17"/>
      <c r="B350" s="24"/>
      <c r="C350" s="117"/>
      <c r="D350" s="96"/>
      <c r="E350" s="18"/>
    </row>
    <row r="351" spans="1:5" ht="10.5" x14ac:dyDescent="0.2">
      <c r="A351" s="42" t="s">
        <v>650</v>
      </c>
      <c r="B351" s="41" t="s">
        <v>6</v>
      </c>
      <c r="C351" s="120" t="s">
        <v>646</v>
      </c>
      <c r="D351" s="97" t="s">
        <v>651</v>
      </c>
      <c r="E351" s="45" t="s">
        <v>646</v>
      </c>
    </row>
    <row r="352" spans="1:5" ht="10.5" x14ac:dyDescent="0.2">
      <c r="A352" s="35" t="str">
        <f t="shared" ref="A352:C353" si="29">A319</f>
        <v>ANDAMIO TUBULAR (SECC.)</v>
      </c>
      <c r="B352" s="23" t="str">
        <f t="shared" si="29"/>
        <v>DIA</v>
      </c>
      <c r="C352" s="22">
        <f t="shared" si="29"/>
        <v>0</v>
      </c>
      <c r="D352" s="100">
        <f>1/8</f>
        <v>0.125</v>
      </c>
      <c r="E352" s="32">
        <f>ROUND(C352*D352,0)</f>
        <v>0</v>
      </c>
    </row>
    <row r="353" spans="1:5" ht="10.5" x14ac:dyDescent="0.2">
      <c r="A353" s="35" t="str">
        <f t="shared" si="29"/>
        <v>TALADRO PERCUTOR DE ½" DE WALT</v>
      </c>
      <c r="B353" s="23" t="str">
        <f t="shared" si="29"/>
        <v>DIA</v>
      </c>
      <c r="C353" s="22">
        <f t="shared" si="29"/>
        <v>0</v>
      </c>
      <c r="D353" s="100">
        <f>1/8/2</f>
        <v>6.25E-2</v>
      </c>
      <c r="E353" s="32">
        <f>ROUND(C353*D353,0)</f>
        <v>0</v>
      </c>
    </row>
    <row r="354" spans="1:5" ht="10.5" x14ac:dyDescent="0.2">
      <c r="A354" s="35"/>
      <c r="B354" s="23"/>
      <c r="C354" s="22">
        <v>0</v>
      </c>
      <c r="D354" s="100"/>
      <c r="E354" s="32">
        <f>ROUND(C354*D354,0)</f>
        <v>0</v>
      </c>
    </row>
    <row r="355" spans="1:5" ht="10.5" x14ac:dyDescent="0.2">
      <c r="A355" s="17"/>
      <c r="B355" s="24"/>
      <c r="C355" s="114"/>
      <c r="D355" s="101" t="s">
        <v>649</v>
      </c>
      <c r="E355" s="37">
        <f>SUM(E352:E354)</f>
        <v>0</v>
      </c>
    </row>
    <row r="356" spans="1:5" ht="10.5" x14ac:dyDescent="0.2">
      <c r="A356" s="17"/>
      <c r="B356" s="24"/>
      <c r="C356" s="114"/>
      <c r="D356" s="96"/>
      <c r="E356" s="16"/>
    </row>
    <row r="357" spans="1:5" ht="21" x14ac:dyDescent="0.2">
      <c r="A357" s="42" t="s">
        <v>652</v>
      </c>
      <c r="B357" s="46" t="s">
        <v>6</v>
      </c>
      <c r="C357" s="120" t="s">
        <v>646</v>
      </c>
      <c r="D357" s="97" t="s">
        <v>653</v>
      </c>
      <c r="E357" s="45" t="s">
        <v>654</v>
      </c>
    </row>
    <row r="358" spans="1:5" ht="10.5" x14ac:dyDescent="0.2">
      <c r="A358" s="35" t="str">
        <f t="shared" ref="A358:C358" si="30">A325</f>
        <v>MdeO INSTALACION CANAL Y BAJANTE</v>
      </c>
      <c r="B358" s="23" t="str">
        <f t="shared" si="30"/>
        <v>ML</v>
      </c>
      <c r="C358" s="22">
        <f t="shared" si="30"/>
        <v>0</v>
      </c>
      <c r="D358" s="100">
        <v>1</v>
      </c>
      <c r="E358" s="32">
        <f>ROUND(C358*D358,0)</f>
        <v>0</v>
      </c>
    </row>
    <row r="359" spans="1:5" ht="10.5" x14ac:dyDescent="0.2">
      <c r="A359" s="35"/>
      <c r="B359" s="23"/>
      <c r="C359" s="22">
        <v>0</v>
      </c>
      <c r="D359" s="100"/>
      <c r="E359" s="32">
        <f>ROUND(C359*D359,0)</f>
        <v>0</v>
      </c>
    </row>
    <row r="360" spans="1:5" ht="10.5" x14ac:dyDescent="0.2">
      <c r="A360" s="17"/>
      <c r="B360" s="24"/>
      <c r="C360" s="117"/>
      <c r="D360" s="101" t="s">
        <v>649</v>
      </c>
      <c r="E360" s="37">
        <f>SUM(E358:E359)</f>
        <v>0</v>
      </c>
    </row>
    <row r="361" spans="1:5" ht="10.5" x14ac:dyDescent="0.2">
      <c r="A361" s="33"/>
      <c r="B361" s="25"/>
      <c r="C361" s="121"/>
    </row>
    <row r="362" spans="1:5" ht="21" x14ac:dyDescent="0.2">
      <c r="A362" s="42" t="s">
        <v>655</v>
      </c>
      <c r="B362" s="46" t="s">
        <v>6</v>
      </c>
      <c r="C362" s="120" t="s">
        <v>646</v>
      </c>
      <c r="D362" s="97" t="s">
        <v>653</v>
      </c>
      <c r="E362" s="45" t="s">
        <v>654</v>
      </c>
    </row>
    <row r="363" spans="1:5" ht="10.5" x14ac:dyDescent="0.2">
      <c r="A363" s="35" t="str">
        <f>OTROS!A7</f>
        <v>RETIRO DE ESCOMBROS</v>
      </c>
      <c r="B363" s="23" t="str">
        <f>OTROS!B7</f>
        <v>M3</v>
      </c>
      <c r="C363" s="22">
        <f>OTROS!C7</f>
        <v>0</v>
      </c>
      <c r="D363" s="100">
        <v>2.5000000000000001E-2</v>
      </c>
      <c r="E363" s="32">
        <f>ROUND(C363*D363,0)</f>
        <v>0</v>
      </c>
    </row>
    <row r="364" spans="1:5" ht="10.5" x14ac:dyDescent="0.2">
      <c r="A364" s="35"/>
      <c r="B364" s="23"/>
      <c r="C364" s="22">
        <v>0</v>
      </c>
      <c r="D364" s="100"/>
      <c r="E364" s="32">
        <f>ROUND(C364*D364,0)</f>
        <v>0</v>
      </c>
    </row>
    <row r="365" spans="1:5" ht="10.5" x14ac:dyDescent="0.2">
      <c r="A365" s="17"/>
      <c r="B365" s="24"/>
      <c r="C365" s="117"/>
      <c r="D365" s="101" t="s">
        <v>649</v>
      </c>
      <c r="E365" s="37">
        <f>SUM(E363:E364)</f>
        <v>0</v>
      </c>
    </row>
    <row r="366" spans="1:5" ht="10.5" x14ac:dyDescent="0.2">
      <c r="A366" s="17"/>
      <c r="B366" s="24"/>
      <c r="C366" s="117"/>
      <c r="D366" s="101"/>
    </row>
    <row r="367" spans="1:5" ht="10.5" x14ac:dyDescent="0.2">
      <c r="A367" s="19" t="s">
        <v>656</v>
      </c>
      <c r="B367" s="167" t="s">
        <v>657</v>
      </c>
      <c r="C367" s="167"/>
      <c r="D367" s="167" t="s">
        <v>658</v>
      </c>
      <c r="E367" s="167"/>
    </row>
    <row r="368" spans="1:5" ht="10.5" x14ac:dyDescent="0.2">
      <c r="A368" s="47"/>
      <c r="B368" s="168"/>
      <c r="C368" s="168"/>
      <c r="D368" s="169"/>
      <c r="E368" s="169"/>
    </row>
    <row r="369" spans="1:5" ht="10.5" x14ac:dyDescent="0.2">
      <c r="A369" s="47"/>
      <c r="B369" s="168"/>
      <c r="C369" s="168"/>
      <c r="D369" s="169"/>
      <c r="E369" s="169"/>
    </row>
    <row r="370" spans="1:5" ht="10.5" x14ac:dyDescent="0.2"/>
    <row r="371" spans="1:5" ht="10.5" x14ac:dyDescent="0.2"/>
    <row r="372" spans="1:5" ht="21" x14ac:dyDescent="0.2">
      <c r="A372" s="174" t="s">
        <v>641</v>
      </c>
      <c r="B372" s="174"/>
      <c r="C372" s="118" t="s">
        <v>642</v>
      </c>
      <c r="D372" s="97" t="s">
        <v>6</v>
      </c>
      <c r="E372" s="42" t="s">
        <v>643</v>
      </c>
    </row>
    <row r="373" spans="1:5" ht="10.5" x14ac:dyDescent="0.2">
      <c r="A373" s="172" t="str">
        <f>RESUMEN!B64</f>
        <v>Cielo raso plano o inclinado en Drywall con estructura de acero galvanizado cal 26, incluye dilatación plastica perimetral.</v>
      </c>
      <c r="B373" s="173"/>
      <c r="C373" s="124">
        <f>RESUMEN!A64</f>
        <v>4.1199999999999974</v>
      </c>
      <c r="D373" s="98" t="str">
        <f>RESUMEN!C64</f>
        <v>m2</v>
      </c>
      <c r="E373" s="40">
        <f>E385+E391+E396+E401</f>
        <v>0</v>
      </c>
    </row>
    <row r="374" spans="1:5" ht="10.5" x14ac:dyDescent="0.2">
      <c r="A374" s="17"/>
      <c r="B374" s="30"/>
      <c r="C374" s="119"/>
      <c r="D374" s="99"/>
      <c r="E374" s="18"/>
    </row>
    <row r="375" spans="1:5" ht="10.5" x14ac:dyDescent="0.2">
      <c r="A375" s="17"/>
      <c r="B375" s="24" t="s">
        <v>644</v>
      </c>
      <c r="C375" s="117"/>
      <c r="D375" s="96"/>
      <c r="E375" s="18"/>
    </row>
    <row r="376" spans="1:5" ht="10.5" x14ac:dyDescent="0.2">
      <c r="A376" s="42" t="s">
        <v>645</v>
      </c>
      <c r="B376" s="41" t="s">
        <v>6</v>
      </c>
      <c r="C376" s="120" t="s">
        <v>646</v>
      </c>
      <c r="D376" s="97" t="s">
        <v>647</v>
      </c>
      <c r="E376" s="45" t="s">
        <v>648</v>
      </c>
    </row>
    <row r="377" spans="1:5" ht="10.5" x14ac:dyDescent="0.2">
      <c r="A377" s="49" t="str">
        <f>'MAT-INSM'!A122</f>
        <v>PERFILERIA STELL FRAMING TIPO VIGUETA 1-1/2" L=2,44</v>
      </c>
      <c r="B377" s="115" t="str">
        <f>'MAT-INSM'!B122</f>
        <v>UN</v>
      </c>
      <c r="C377" s="22">
        <f>'MAT-INSM'!C122</f>
        <v>0</v>
      </c>
      <c r="D377" s="100">
        <f>2/2.98</f>
        <v>0.67114093959731547</v>
      </c>
      <c r="E377" s="32">
        <f t="shared" ref="E377:E384" si="31">ROUND(C377*D377,0)</f>
        <v>0</v>
      </c>
    </row>
    <row r="378" spans="1:5" ht="10.5" x14ac:dyDescent="0.2">
      <c r="A378" s="49" t="str">
        <f>'MAT-INSM'!A119</f>
        <v>PERFILERIA STELL FRAMING TIPO OMEGA 1-1/2" L=2,44</v>
      </c>
      <c r="B378" s="115" t="str">
        <f>'MAT-INSM'!B119</f>
        <v>UN</v>
      </c>
      <c r="C378" s="22">
        <f>'MAT-INSM'!C119</f>
        <v>0</v>
      </c>
      <c r="D378" s="100">
        <f t="shared" ref="D378:D379" si="32">2/2.98</f>
        <v>0.67114093959731547</v>
      </c>
      <c r="E378" s="32">
        <f t="shared" si="31"/>
        <v>0</v>
      </c>
    </row>
    <row r="379" spans="1:5" ht="10.5" x14ac:dyDescent="0.2">
      <c r="A379" s="49" t="str">
        <f>'MAT-INSM'!A116</f>
        <v>PERFILERIA STELL FRAMING TIPO ANGULO 2x1 CAL 26 L=2,44</v>
      </c>
      <c r="B379" s="115" t="str">
        <f>'MAT-INSM'!B116</f>
        <v>UN</v>
      </c>
      <c r="C379" s="22">
        <f>'MAT-INSM'!C116</f>
        <v>0</v>
      </c>
      <c r="D379" s="100">
        <f t="shared" si="32"/>
        <v>0.67114093959731547</v>
      </c>
      <c r="E379" s="32">
        <f t="shared" ref="E379" si="33">ROUND(C379*D379,0)</f>
        <v>0</v>
      </c>
    </row>
    <row r="380" spans="1:5" ht="10.5" x14ac:dyDescent="0.2">
      <c r="A380" s="49" t="str">
        <f>'MAT-INSM'!A131</f>
        <v>PLACA YESO CARTON (1.22x2.44) 1/2"</v>
      </c>
      <c r="B380" s="115" t="str">
        <f>'MAT-INSM'!B131</f>
        <v>UN</v>
      </c>
      <c r="C380" s="22">
        <f>'MAT-INSM'!C131</f>
        <v>0</v>
      </c>
      <c r="D380" s="100">
        <f>1/2.98</f>
        <v>0.33557046979865773</v>
      </c>
      <c r="E380" s="32">
        <f t="shared" si="31"/>
        <v>0</v>
      </c>
    </row>
    <row r="381" spans="1:5" ht="10.5" x14ac:dyDescent="0.2">
      <c r="A381" s="49" t="str">
        <f>'APU-CP3'!A283</f>
        <v>TORNILLO GOLOSO 1" x 8</v>
      </c>
      <c r="B381" s="115" t="str">
        <f>'APU-CP3'!B283</f>
        <v>UN</v>
      </c>
      <c r="C381" s="22">
        <f>'APU-CP3'!C283</f>
        <v>0</v>
      </c>
      <c r="D381" s="100">
        <v>18</v>
      </c>
      <c r="E381" s="32">
        <f t="shared" ref="E381:E382" si="34">ROUND(C381*D381,0)</f>
        <v>0</v>
      </c>
    </row>
    <row r="382" spans="1:5" ht="10.5" x14ac:dyDescent="0.2">
      <c r="A382" s="82" t="str">
        <f>'APU-CP3'!A284</f>
        <v>ESTUCO PASTA PINTUCO</v>
      </c>
      <c r="B382" s="115" t="str">
        <f>'APU-CP3'!B284</f>
        <v>GLN</v>
      </c>
      <c r="C382" s="22">
        <f>'APU-CP3'!C284</f>
        <v>0</v>
      </c>
      <c r="D382" s="92">
        <v>0.125</v>
      </c>
      <c r="E382" s="32">
        <f t="shared" si="34"/>
        <v>0</v>
      </c>
    </row>
    <row r="383" spans="1:5" ht="10.5" x14ac:dyDescent="0.2">
      <c r="A383" s="49" t="str">
        <f>'APU-CP3'!A285</f>
        <v>CINTA PAPEL PARA DRYWALL ROLLO X30 MT</v>
      </c>
      <c r="B383" s="115" t="str">
        <f>'APU-CP3'!B285</f>
        <v>RLL</v>
      </c>
      <c r="C383" s="22">
        <f>'APU-CP3'!C285</f>
        <v>0</v>
      </c>
      <c r="D383" s="92">
        <v>0.81879194630872487</v>
      </c>
      <c r="E383" s="32">
        <f t="shared" si="31"/>
        <v>0</v>
      </c>
    </row>
    <row r="384" spans="1:5" ht="10.5" x14ac:dyDescent="0.2">
      <c r="A384" s="82" t="str">
        <f>'APU-CP3'!A286</f>
        <v>VINILO TIPO I VINILICO ICO</v>
      </c>
      <c r="B384" s="115" t="str">
        <f>'APU-CP3'!B286</f>
        <v>GLN</v>
      </c>
      <c r="C384" s="22">
        <f>'APU-CP3'!C286</f>
        <v>0</v>
      </c>
      <c r="D384" s="92">
        <v>0.05</v>
      </c>
      <c r="E384" s="32">
        <f t="shared" si="31"/>
        <v>0</v>
      </c>
    </row>
    <row r="385" spans="1:5" ht="10.5" x14ac:dyDescent="0.2">
      <c r="A385" s="17"/>
      <c r="B385" s="24"/>
      <c r="C385" s="114"/>
      <c r="D385" s="101" t="s">
        <v>649</v>
      </c>
      <c r="E385" s="37">
        <f>SUM(E377:E384)</f>
        <v>0</v>
      </c>
    </row>
    <row r="386" spans="1:5" ht="10.5" x14ac:dyDescent="0.2">
      <c r="A386" s="17"/>
      <c r="B386" s="24"/>
      <c r="C386" s="117"/>
      <c r="D386" s="96"/>
      <c r="E386" s="18"/>
    </row>
    <row r="387" spans="1:5" ht="10.5" x14ac:dyDescent="0.2">
      <c r="A387" s="42" t="s">
        <v>650</v>
      </c>
      <c r="B387" s="41" t="s">
        <v>6</v>
      </c>
      <c r="C387" s="120" t="s">
        <v>646</v>
      </c>
      <c r="D387" s="97" t="s">
        <v>651</v>
      </c>
      <c r="E387" s="45" t="s">
        <v>646</v>
      </c>
    </row>
    <row r="388" spans="1:5" ht="10.5" x14ac:dyDescent="0.2">
      <c r="A388" s="49" t="str">
        <f>'APU-CP3'!A255</f>
        <v>TALADRO PERCUTOR DE ½" DE WALT</v>
      </c>
      <c r="B388" s="115" t="str">
        <f>'APU-CP3'!B255</f>
        <v>DIA</v>
      </c>
      <c r="C388" s="22">
        <f>'APU-CP3'!C255</f>
        <v>0</v>
      </c>
      <c r="D388" s="79">
        <f>1/8/2</f>
        <v>6.25E-2</v>
      </c>
      <c r="E388" s="32">
        <f>ROUND(C388*D388,0)</f>
        <v>0</v>
      </c>
    </row>
    <row r="389" spans="1:5" ht="10.5" x14ac:dyDescent="0.2">
      <c r="A389" s="49" t="str">
        <f>'APU-CP3'!A256</f>
        <v>PULIDORA INDUSTRIAL DE 4 ½" MAKITA 10000 RPM</v>
      </c>
      <c r="B389" s="115" t="str">
        <f>'APU-CP3'!B256</f>
        <v>DIA</v>
      </c>
      <c r="C389" s="22">
        <f>'APU-CP3'!C256</f>
        <v>0</v>
      </c>
      <c r="D389" s="79">
        <f>1/8/2</f>
        <v>6.25E-2</v>
      </c>
      <c r="E389" s="32">
        <f>ROUND(C389*D389,0)</f>
        <v>0</v>
      </c>
    </row>
    <row r="390" spans="1:5" ht="10.5" x14ac:dyDescent="0.2">
      <c r="A390" s="49" t="str">
        <f>'APU-CP3'!A257</f>
        <v>RODILLO DE FELPA 7"</v>
      </c>
      <c r="B390" s="115" t="str">
        <f>'APU-CP3'!B257</f>
        <v>DIA</v>
      </c>
      <c r="C390" s="22">
        <f>'APU-CP3'!C257</f>
        <v>0</v>
      </c>
      <c r="D390" s="79">
        <f t="shared" ref="D390" si="35">1/30/16</f>
        <v>2.0833333333333333E-3</v>
      </c>
      <c r="E390" s="32">
        <f>ROUND(C390*D390,0)</f>
        <v>0</v>
      </c>
    </row>
    <row r="391" spans="1:5" ht="10.5" x14ac:dyDescent="0.2">
      <c r="A391" s="17"/>
      <c r="B391" s="24"/>
      <c r="C391" s="114"/>
      <c r="D391" s="101" t="s">
        <v>649</v>
      </c>
      <c r="E391" s="37">
        <f>SUM(E388:E390)</f>
        <v>0</v>
      </c>
    </row>
    <row r="392" spans="1:5" ht="10.5" x14ac:dyDescent="0.2">
      <c r="A392" s="17"/>
      <c r="B392" s="24"/>
      <c r="C392" s="114"/>
      <c r="D392" s="96"/>
      <c r="E392" s="16"/>
    </row>
    <row r="393" spans="1:5" ht="21" x14ac:dyDescent="0.2">
      <c r="A393" s="42" t="s">
        <v>652</v>
      </c>
      <c r="B393" s="46" t="s">
        <v>6</v>
      </c>
      <c r="C393" s="120" t="s">
        <v>646</v>
      </c>
      <c r="D393" s="97" t="s">
        <v>653</v>
      </c>
      <c r="E393" s="45" t="s">
        <v>654</v>
      </c>
    </row>
    <row r="394" spans="1:5" ht="10.5" x14ac:dyDescent="0.2">
      <c r="A394" s="49" t="str">
        <f>'MAN-OBR'!A14</f>
        <v>MdeO CIELORASO Perf.Y SIN Perf</v>
      </c>
      <c r="B394" s="115" t="str">
        <f>'MAN-OBR'!B14</f>
        <v>M2</v>
      </c>
      <c r="C394" s="22">
        <f>'MAN-OBR'!C14</f>
        <v>0</v>
      </c>
      <c r="D394" s="100">
        <v>1</v>
      </c>
      <c r="E394" s="32">
        <f>ROUND(C394*D394,0)</f>
        <v>0</v>
      </c>
    </row>
    <row r="395" spans="1:5" ht="10.5" x14ac:dyDescent="0.2">
      <c r="A395" s="49" t="str">
        <f>'APU-CP3'!A297</f>
        <v>MdeO VINILO SOBRE MUROS SECOS TRES MANOS</v>
      </c>
      <c r="B395" s="115" t="str">
        <f>'APU-CP3'!B297</f>
        <v>M2</v>
      </c>
      <c r="C395" s="22">
        <f>'APU-CP3'!C297</f>
        <v>0</v>
      </c>
      <c r="D395" s="100">
        <v>1</v>
      </c>
      <c r="E395" s="32">
        <f>ROUND(C395*D395,0)</f>
        <v>0</v>
      </c>
    </row>
    <row r="396" spans="1:5" ht="10.5" x14ac:dyDescent="0.2">
      <c r="A396" s="17"/>
      <c r="B396" s="24"/>
      <c r="C396" s="117"/>
      <c r="D396" s="101" t="s">
        <v>649</v>
      </c>
      <c r="E396" s="37">
        <f>SUM(E394:E395)</f>
        <v>0</v>
      </c>
    </row>
    <row r="397" spans="1:5" ht="10.5" x14ac:dyDescent="0.2">
      <c r="A397" s="33"/>
      <c r="B397" s="25"/>
      <c r="C397" s="121"/>
    </row>
    <row r="398" spans="1:5" ht="21" x14ac:dyDescent="0.2">
      <c r="A398" s="42" t="s">
        <v>655</v>
      </c>
      <c r="B398" s="46" t="s">
        <v>6</v>
      </c>
      <c r="C398" s="120" t="s">
        <v>646</v>
      </c>
      <c r="D398" s="97" t="s">
        <v>653</v>
      </c>
      <c r="E398" s="45" t="s">
        <v>654</v>
      </c>
    </row>
    <row r="399" spans="1:5" ht="10.5" x14ac:dyDescent="0.2">
      <c r="A399" s="49" t="str">
        <f>OTROS!A7</f>
        <v>RETIRO DE ESCOMBROS</v>
      </c>
      <c r="B399" s="115" t="str">
        <f>OTROS!B7</f>
        <v>M3</v>
      </c>
      <c r="C399" s="22">
        <f>OTROS!C7</f>
        <v>0</v>
      </c>
      <c r="D399" s="100">
        <v>0.125</v>
      </c>
      <c r="E399" s="32">
        <f>ROUND(C399*D399,0)</f>
        <v>0</v>
      </c>
    </row>
    <row r="400" spans="1:5" ht="10.5" x14ac:dyDescent="0.2">
      <c r="A400" s="35"/>
      <c r="B400" s="23"/>
      <c r="C400" s="22">
        <v>0</v>
      </c>
      <c r="D400" s="100"/>
      <c r="E400" s="32">
        <f>ROUND(C400*D400,0)</f>
        <v>0</v>
      </c>
    </row>
    <row r="401" spans="1:5" ht="10.5" x14ac:dyDescent="0.2">
      <c r="A401" s="17"/>
      <c r="B401" s="24"/>
      <c r="C401" s="117"/>
      <c r="D401" s="101" t="s">
        <v>649</v>
      </c>
      <c r="E401" s="37">
        <f>SUM(E399:E400)</f>
        <v>0</v>
      </c>
    </row>
    <row r="402" spans="1:5" ht="10.5" x14ac:dyDescent="0.2">
      <c r="A402" s="17"/>
      <c r="B402" s="24"/>
      <c r="C402" s="117"/>
      <c r="D402" s="101"/>
    </row>
    <row r="403" spans="1:5" ht="10.5" x14ac:dyDescent="0.2">
      <c r="A403" s="19" t="s">
        <v>656</v>
      </c>
      <c r="B403" s="167" t="s">
        <v>657</v>
      </c>
      <c r="C403" s="167"/>
      <c r="D403" s="167" t="s">
        <v>658</v>
      </c>
      <c r="E403" s="167"/>
    </row>
    <row r="404" spans="1:5" ht="10.5" x14ac:dyDescent="0.2">
      <c r="A404" s="47"/>
      <c r="B404" s="168"/>
      <c r="C404" s="168"/>
      <c r="D404" s="169"/>
      <c r="E404" s="169"/>
    </row>
    <row r="405" spans="1:5" ht="10.5" x14ac:dyDescent="0.2">
      <c r="A405" s="47"/>
      <c r="B405" s="168"/>
      <c r="C405" s="168"/>
      <c r="D405" s="169"/>
      <c r="E405" s="169"/>
    </row>
    <row r="406" spans="1:5" ht="10.5" x14ac:dyDescent="0.2"/>
    <row r="407" spans="1:5" ht="10.5" x14ac:dyDescent="0.2"/>
    <row r="408" spans="1:5" ht="21" x14ac:dyDescent="0.2">
      <c r="A408" s="174" t="s">
        <v>641</v>
      </c>
      <c r="B408" s="174"/>
      <c r="C408" s="118" t="s">
        <v>642</v>
      </c>
      <c r="D408" s="97" t="s">
        <v>6</v>
      </c>
      <c r="E408" s="42" t="s">
        <v>643</v>
      </c>
    </row>
    <row r="409" spans="1:5" ht="10.5" x14ac:dyDescent="0.2">
      <c r="A409" s="172" t="str">
        <f>RESUMEN!B65</f>
        <v>Cielo raso plano o inclinado en PVC con estructura en acero galvanizado cal 26, incluye bocel de remate perimetral.</v>
      </c>
      <c r="B409" s="173"/>
      <c r="C409" s="124">
        <f>RESUMEN!A65</f>
        <v>4.1299999999999972</v>
      </c>
      <c r="D409" s="98" t="str">
        <f>RESUMEN!C65</f>
        <v>m2</v>
      </c>
      <c r="E409" s="40">
        <f>E418+E424+E429+E434</f>
        <v>0</v>
      </c>
    </row>
    <row r="410" spans="1:5" ht="10.5" x14ac:dyDescent="0.2">
      <c r="A410" s="17"/>
      <c r="B410" s="30"/>
      <c r="C410" s="119"/>
      <c r="D410" s="99"/>
      <c r="E410" s="18"/>
    </row>
    <row r="411" spans="1:5" ht="10.5" x14ac:dyDescent="0.2">
      <c r="A411" s="17"/>
      <c r="B411" s="24" t="s">
        <v>644</v>
      </c>
      <c r="C411" s="117"/>
      <c r="D411" s="96"/>
      <c r="E411" s="18"/>
    </row>
    <row r="412" spans="1:5" ht="10.5" x14ac:dyDescent="0.2">
      <c r="A412" s="42" t="s">
        <v>645</v>
      </c>
      <c r="B412" s="41" t="s">
        <v>6</v>
      </c>
      <c r="C412" s="120" t="s">
        <v>646</v>
      </c>
      <c r="D412" s="97" t="s">
        <v>647</v>
      </c>
      <c r="E412" s="45" t="s">
        <v>648</v>
      </c>
    </row>
    <row r="413" spans="1:5" ht="10.5" x14ac:dyDescent="0.2">
      <c r="A413" s="49" t="str">
        <f t="shared" ref="A413:C415" si="36">A377</f>
        <v>PERFILERIA STELL FRAMING TIPO VIGUETA 1-1/2" L=2,44</v>
      </c>
      <c r="B413" s="115" t="str">
        <f t="shared" si="36"/>
        <v>UN</v>
      </c>
      <c r="C413" s="22">
        <f t="shared" si="36"/>
        <v>0</v>
      </c>
      <c r="D413" s="100">
        <f>2/2.98</f>
        <v>0.67114093959731547</v>
      </c>
      <c r="E413" s="32">
        <f t="shared" ref="E413:E417" si="37">ROUND(C413*D413,0)</f>
        <v>0</v>
      </c>
    </row>
    <row r="414" spans="1:5" ht="10.5" x14ac:dyDescent="0.2">
      <c r="A414" s="49" t="str">
        <f t="shared" si="36"/>
        <v>PERFILERIA STELL FRAMING TIPO OMEGA 1-1/2" L=2,44</v>
      </c>
      <c r="B414" s="115" t="str">
        <f t="shared" si="36"/>
        <v>UN</v>
      </c>
      <c r="C414" s="22">
        <f t="shared" si="36"/>
        <v>0</v>
      </c>
      <c r="D414" s="100">
        <f t="shared" ref="D414:D415" si="38">2/2.98</f>
        <v>0.67114093959731547</v>
      </c>
      <c r="E414" s="32">
        <f t="shared" si="37"/>
        <v>0</v>
      </c>
    </row>
    <row r="415" spans="1:5" ht="10.5" x14ac:dyDescent="0.2">
      <c r="A415" s="49" t="str">
        <f t="shared" si="36"/>
        <v>PERFILERIA STELL FRAMING TIPO ANGULO 2x1 CAL 26 L=2,44</v>
      </c>
      <c r="B415" s="115" t="str">
        <f t="shared" si="36"/>
        <v>UN</v>
      </c>
      <c r="C415" s="22">
        <f t="shared" si="36"/>
        <v>0</v>
      </c>
      <c r="D415" s="100">
        <f t="shared" si="38"/>
        <v>0.67114093959731547</v>
      </c>
      <c r="E415" s="32">
        <f t="shared" si="37"/>
        <v>0</v>
      </c>
    </row>
    <row r="416" spans="1:5" ht="10.5" x14ac:dyDescent="0.2">
      <c r="A416" s="49" t="str">
        <f t="shared" ref="A416:C416" si="39">A381</f>
        <v>TORNILLO GOLOSO 1" x 8</v>
      </c>
      <c r="B416" s="115" t="str">
        <f t="shared" si="39"/>
        <v>UN</v>
      </c>
      <c r="C416" s="22">
        <f t="shared" si="39"/>
        <v>0</v>
      </c>
      <c r="D416" s="100">
        <v>12</v>
      </c>
      <c r="E416" s="32">
        <f t="shared" si="37"/>
        <v>0</v>
      </c>
    </row>
    <row r="417" spans="1:5" ht="10.5" x14ac:dyDescent="0.2">
      <c r="A417" s="49" t="str">
        <f>'MAT-INSM'!A49</f>
        <v>CIELORASO PVC ALBEOLAR</v>
      </c>
      <c r="B417" s="115" t="str">
        <f>'MAT-INSM'!B49</f>
        <v>M2</v>
      </c>
      <c r="C417" s="22">
        <f>'MAT-INSM'!C49</f>
        <v>0</v>
      </c>
      <c r="D417" s="100">
        <v>1</v>
      </c>
      <c r="E417" s="32">
        <f t="shared" si="37"/>
        <v>0</v>
      </c>
    </row>
    <row r="418" spans="1:5" ht="10.5" x14ac:dyDescent="0.2">
      <c r="A418" s="17"/>
      <c r="B418" s="24"/>
      <c r="C418" s="114"/>
      <c r="D418" s="101" t="s">
        <v>649</v>
      </c>
      <c r="E418" s="37">
        <f>SUM(E413:E417)</f>
        <v>0</v>
      </c>
    </row>
    <row r="419" spans="1:5" ht="10.5" x14ac:dyDescent="0.2">
      <c r="A419" s="17"/>
      <c r="B419" s="24"/>
      <c r="C419" s="117"/>
      <c r="D419" s="96"/>
      <c r="E419" s="18"/>
    </row>
    <row r="420" spans="1:5" ht="10.5" x14ac:dyDescent="0.2">
      <c r="A420" s="42" t="s">
        <v>650</v>
      </c>
      <c r="B420" s="41" t="s">
        <v>6</v>
      </c>
      <c r="C420" s="120" t="s">
        <v>646</v>
      </c>
      <c r="D420" s="97" t="s">
        <v>651</v>
      </c>
      <c r="E420" s="45" t="s">
        <v>646</v>
      </c>
    </row>
    <row r="421" spans="1:5" ht="10.5" x14ac:dyDescent="0.2">
      <c r="A421" s="49" t="str">
        <f t="shared" ref="A421:E422" si="40">A388</f>
        <v>TALADRO PERCUTOR DE ½" DE WALT</v>
      </c>
      <c r="B421" s="115" t="str">
        <f t="shared" si="40"/>
        <v>DIA</v>
      </c>
      <c r="C421" s="22">
        <f t="shared" si="40"/>
        <v>0</v>
      </c>
      <c r="D421" s="79">
        <f>1/8/2</f>
        <v>6.25E-2</v>
      </c>
      <c r="E421" s="32">
        <f t="shared" si="40"/>
        <v>0</v>
      </c>
    </row>
    <row r="422" spans="1:5" ht="10.5" x14ac:dyDescent="0.2">
      <c r="A422" s="49" t="str">
        <f t="shared" si="40"/>
        <v>PULIDORA INDUSTRIAL DE 4 ½" MAKITA 10000 RPM</v>
      </c>
      <c r="B422" s="115" t="str">
        <f t="shared" si="40"/>
        <v>DIA</v>
      </c>
      <c r="C422" s="22">
        <f t="shared" si="40"/>
        <v>0</v>
      </c>
      <c r="D422" s="79">
        <f>1/8/2</f>
        <v>6.25E-2</v>
      </c>
      <c r="E422" s="32">
        <f t="shared" si="40"/>
        <v>0</v>
      </c>
    </row>
    <row r="423" spans="1:5" ht="10.5" x14ac:dyDescent="0.2">
      <c r="A423" s="35"/>
      <c r="B423" s="23"/>
      <c r="C423" s="22">
        <v>0</v>
      </c>
      <c r="D423" s="100"/>
      <c r="E423" s="32">
        <f>ROUND(C423*D423,0)</f>
        <v>0</v>
      </c>
    </row>
    <row r="424" spans="1:5" ht="10.5" x14ac:dyDescent="0.2">
      <c r="A424" s="17"/>
      <c r="B424" s="24"/>
      <c r="C424" s="114"/>
      <c r="D424" s="101" t="s">
        <v>649</v>
      </c>
      <c r="E424" s="37">
        <f>SUM(E421:E423)</f>
        <v>0</v>
      </c>
    </row>
    <row r="425" spans="1:5" ht="10.5" x14ac:dyDescent="0.2">
      <c r="A425" s="17"/>
      <c r="B425" s="24"/>
      <c r="C425" s="114"/>
      <c r="D425" s="96"/>
      <c r="E425" s="16"/>
    </row>
    <row r="426" spans="1:5" ht="21" x14ac:dyDescent="0.2">
      <c r="A426" s="42" t="s">
        <v>652</v>
      </c>
      <c r="B426" s="46" t="s">
        <v>6</v>
      </c>
      <c r="C426" s="120" t="s">
        <v>646</v>
      </c>
      <c r="D426" s="97" t="s">
        <v>653</v>
      </c>
      <c r="E426" s="45" t="s">
        <v>654</v>
      </c>
    </row>
    <row r="427" spans="1:5" ht="10.5" x14ac:dyDescent="0.2">
      <c r="A427" s="49" t="str">
        <f t="shared" ref="A427:C427" si="41">A394</f>
        <v>MdeO CIELORASO Perf.Y SIN Perf</v>
      </c>
      <c r="B427" s="115" t="str">
        <f t="shared" si="41"/>
        <v>M2</v>
      </c>
      <c r="C427" s="22">
        <f t="shared" si="41"/>
        <v>0</v>
      </c>
      <c r="D427" s="100">
        <v>1</v>
      </c>
      <c r="E427" s="32">
        <f>ROUND(C427*D427,0)</f>
        <v>0</v>
      </c>
    </row>
    <row r="428" spans="1:5" ht="10.5" x14ac:dyDescent="0.2">
      <c r="A428" s="35"/>
      <c r="B428" s="23"/>
      <c r="C428" s="22">
        <v>0</v>
      </c>
      <c r="D428" s="100"/>
      <c r="E428" s="32">
        <f>ROUND(C428*D428,0)</f>
        <v>0</v>
      </c>
    </row>
    <row r="429" spans="1:5" ht="10.5" x14ac:dyDescent="0.2">
      <c r="A429" s="17"/>
      <c r="B429" s="24"/>
      <c r="C429" s="117"/>
      <c r="D429" s="101" t="s">
        <v>649</v>
      </c>
      <c r="E429" s="37">
        <f>SUM(E427:E428)</f>
        <v>0</v>
      </c>
    </row>
    <row r="430" spans="1:5" ht="10.5" x14ac:dyDescent="0.2">
      <c r="A430" s="33"/>
      <c r="B430" s="25"/>
      <c r="C430" s="121"/>
    </row>
    <row r="431" spans="1:5" ht="21" x14ac:dyDescent="0.2">
      <c r="A431" s="42" t="s">
        <v>655</v>
      </c>
      <c r="B431" s="46" t="s">
        <v>6</v>
      </c>
      <c r="C431" s="120" t="s">
        <v>646</v>
      </c>
      <c r="D431" s="97" t="s">
        <v>653</v>
      </c>
      <c r="E431" s="45" t="s">
        <v>654</v>
      </c>
    </row>
    <row r="432" spans="1:5" ht="10.5" x14ac:dyDescent="0.2">
      <c r="A432" s="49" t="str">
        <f t="shared" ref="A432:C432" si="42">A399</f>
        <v>RETIRO DE ESCOMBROS</v>
      </c>
      <c r="B432" s="115" t="str">
        <f t="shared" si="42"/>
        <v>M3</v>
      </c>
      <c r="C432" s="22">
        <f t="shared" si="42"/>
        <v>0</v>
      </c>
      <c r="D432" s="100">
        <v>0.125</v>
      </c>
      <c r="E432" s="32">
        <f>ROUND(C432*D432,0)</f>
        <v>0</v>
      </c>
    </row>
    <row r="433" spans="1:5" ht="10.5" x14ac:dyDescent="0.2">
      <c r="A433" s="35"/>
      <c r="B433" s="23"/>
      <c r="C433" s="22">
        <v>0</v>
      </c>
      <c r="D433" s="100"/>
      <c r="E433" s="32">
        <f>ROUND(C433*D433,0)</f>
        <v>0</v>
      </c>
    </row>
    <row r="434" spans="1:5" ht="10.5" x14ac:dyDescent="0.2">
      <c r="A434" s="17"/>
      <c r="B434" s="24"/>
      <c r="C434" s="117"/>
      <c r="D434" s="101" t="s">
        <v>649</v>
      </c>
      <c r="E434" s="37">
        <f>SUM(E432:E433)</f>
        <v>0</v>
      </c>
    </row>
    <row r="435" spans="1:5" ht="10.5" x14ac:dyDescent="0.2">
      <c r="A435" s="17"/>
      <c r="B435" s="24"/>
      <c r="C435" s="117"/>
      <c r="D435" s="101"/>
    </row>
    <row r="436" spans="1:5" ht="10.5" x14ac:dyDescent="0.2">
      <c r="A436" s="19" t="s">
        <v>656</v>
      </c>
      <c r="B436" s="167" t="s">
        <v>657</v>
      </c>
      <c r="C436" s="167"/>
      <c r="D436" s="167" t="s">
        <v>658</v>
      </c>
      <c r="E436" s="167"/>
    </row>
    <row r="437" spans="1:5" ht="10.5" x14ac:dyDescent="0.2">
      <c r="A437" s="47"/>
      <c r="B437" s="168"/>
      <c r="C437" s="168"/>
      <c r="D437" s="169"/>
      <c r="E437" s="169"/>
    </row>
    <row r="438" spans="1:5" ht="10.5" x14ac:dyDescent="0.2">
      <c r="A438" s="47"/>
      <c r="B438" s="168"/>
      <c r="C438" s="168"/>
      <c r="D438" s="169"/>
      <c r="E438" s="169"/>
    </row>
    <row r="439" spans="1:5" ht="10.5" x14ac:dyDescent="0.2"/>
    <row r="440" spans="1:5" ht="10.5" x14ac:dyDescent="0.2"/>
    <row r="441" spans="1:5" ht="21" x14ac:dyDescent="0.2">
      <c r="A441" s="174" t="s">
        <v>641</v>
      </c>
      <c r="B441" s="174"/>
      <c r="C441" s="118" t="s">
        <v>642</v>
      </c>
      <c r="D441" s="97" t="s">
        <v>6</v>
      </c>
      <c r="E441" s="42" t="s">
        <v>643</v>
      </c>
    </row>
    <row r="442" spans="1:5" ht="10.5" x14ac:dyDescent="0.2">
      <c r="A442" s="172" t="str">
        <f>RESUMEN!B66</f>
        <v>Suministro y remplazo de paneles de cieloraso tipo duracustick 0,60x0,60 m.</v>
      </c>
      <c r="B442" s="173"/>
      <c r="C442" s="124">
        <f>RESUMEN!A66</f>
        <v>4.139999999999997</v>
      </c>
      <c r="D442" s="98" t="str">
        <f>RESUMEN!C66</f>
        <v>un</v>
      </c>
      <c r="E442" s="40">
        <f>E451+E457+E462+E467</f>
        <v>0</v>
      </c>
    </row>
    <row r="443" spans="1:5" ht="10.5" x14ac:dyDescent="0.2">
      <c r="A443" s="17"/>
      <c r="B443" s="30"/>
      <c r="C443" s="119"/>
      <c r="D443" s="99"/>
      <c r="E443" s="18"/>
    </row>
    <row r="444" spans="1:5" ht="10.5" x14ac:dyDescent="0.2">
      <c r="A444" s="17"/>
      <c r="B444" s="24" t="s">
        <v>644</v>
      </c>
      <c r="C444" s="117"/>
      <c r="D444" s="96"/>
      <c r="E444" s="18"/>
    </row>
    <row r="445" spans="1:5" ht="10.5" x14ac:dyDescent="0.2">
      <c r="A445" s="42" t="s">
        <v>645</v>
      </c>
      <c r="B445" s="41" t="s">
        <v>6</v>
      </c>
      <c r="C445" s="120" t="s">
        <v>646</v>
      </c>
      <c r="D445" s="97" t="s">
        <v>647</v>
      </c>
      <c r="E445" s="45" t="s">
        <v>648</v>
      </c>
    </row>
    <row r="446" spans="1:5" ht="10.5" x14ac:dyDescent="0.2">
      <c r="A446" s="49" t="str">
        <f>'MAT-INSM'!A4</f>
        <v>ACUSTIFIBRA S/inst. Fiberglas</v>
      </c>
      <c r="B446" s="115" t="str">
        <f>'MAT-INSM'!B4</f>
        <v>M2</v>
      </c>
      <c r="C446" s="22">
        <f>'MAT-INSM'!C4</f>
        <v>0</v>
      </c>
      <c r="D446" s="100">
        <f>1*0.6*0.6</f>
        <v>0.36</v>
      </c>
      <c r="E446" s="32">
        <f t="shared" ref="E446:E450" si="43">ROUND(C446*D446,0)</f>
        <v>0</v>
      </c>
    </row>
    <row r="447" spans="1:5" ht="10.5" x14ac:dyDescent="0.2">
      <c r="A447" s="35"/>
      <c r="B447" s="23"/>
      <c r="C447" s="22">
        <v>0</v>
      </c>
      <c r="D447" s="100"/>
      <c r="E447" s="32">
        <f t="shared" si="43"/>
        <v>0</v>
      </c>
    </row>
    <row r="448" spans="1:5" ht="10.5" x14ac:dyDescent="0.2">
      <c r="A448" s="35"/>
      <c r="B448" s="23"/>
      <c r="C448" s="22">
        <v>0</v>
      </c>
      <c r="D448" s="100"/>
      <c r="E448" s="32">
        <f t="shared" si="43"/>
        <v>0</v>
      </c>
    </row>
    <row r="449" spans="1:5" ht="10.5" x14ac:dyDescent="0.2">
      <c r="A449" s="35"/>
      <c r="B449" s="23"/>
      <c r="C449" s="22">
        <v>0</v>
      </c>
      <c r="D449" s="100"/>
      <c r="E449" s="32">
        <f t="shared" si="43"/>
        <v>0</v>
      </c>
    </row>
    <row r="450" spans="1:5" ht="10.5" x14ac:dyDescent="0.2">
      <c r="A450" s="36"/>
      <c r="B450" s="23"/>
      <c r="C450" s="22">
        <v>0</v>
      </c>
      <c r="D450" s="100"/>
      <c r="E450" s="32">
        <f t="shared" si="43"/>
        <v>0</v>
      </c>
    </row>
    <row r="451" spans="1:5" ht="10.5" x14ac:dyDescent="0.2">
      <c r="A451" s="17"/>
      <c r="B451" s="24"/>
      <c r="C451" s="114"/>
      <c r="D451" s="101" t="s">
        <v>649</v>
      </c>
      <c r="E451" s="37">
        <f>SUM(E446:E450)</f>
        <v>0</v>
      </c>
    </row>
    <row r="452" spans="1:5" ht="10.5" x14ac:dyDescent="0.2">
      <c r="A452" s="17"/>
      <c r="B452" s="24"/>
      <c r="C452" s="117"/>
      <c r="D452" s="96"/>
      <c r="E452" s="18"/>
    </row>
    <row r="453" spans="1:5" ht="10.5" x14ac:dyDescent="0.2">
      <c r="A453" s="42" t="s">
        <v>650</v>
      </c>
      <c r="B453" s="41" t="s">
        <v>6</v>
      </c>
      <c r="C453" s="120" t="s">
        <v>646</v>
      </c>
      <c r="D453" s="97" t="s">
        <v>651</v>
      </c>
      <c r="E453" s="45" t="s">
        <v>646</v>
      </c>
    </row>
    <row r="454" spans="1:5" ht="10.5" x14ac:dyDescent="0.2">
      <c r="A454" s="49" t="str">
        <f>'HRR-EQP'!A15</f>
        <v>ESCALERA PLEGABLE ALUMINIO 1,8 Mts.</v>
      </c>
      <c r="B454" s="115" t="str">
        <f>'HRR-EQP'!B15</f>
        <v>DIA</v>
      </c>
      <c r="C454" s="22">
        <f>'HRR-EQP'!C15</f>
        <v>0</v>
      </c>
      <c r="D454" s="100">
        <v>0.2</v>
      </c>
      <c r="E454" s="32">
        <f>ROUND(C454*D454,0)</f>
        <v>0</v>
      </c>
    </row>
    <row r="455" spans="1:5" ht="10.5" x14ac:dyDescent="0.2">
      <c r="A455" s="35"/>
      <c r="B455" s="23"/>
      <c r="C455" s="22">
        <v>0</v>
      </c>
      <c r="D455" s="100"/>
      <c r="E455" s="32">
        <f>ROUND(C455*D455,0)</f>
        <v>0</v>
      </c>
    </row>
    <row r="456" spans="1:5" ht="10.5" x14ac:dyDescent="0.2">
      <c r="A456" s="35"/>
      <c r="B456" s="23"/>
      <c r="C456" s="22">
        <v>0</v>
      </c>
      <c r="D456" s="100"/>
      <c r="E456" s="32">
        <f>ROUND(C456*D456,0)</f>
        <v>0</v>
      </c>
    </row>
    <row r="457" spans="1:5" ht="10.5" x14ac:dyDescent="0.2">
      <c r="A457" s="17"/>
      <c r="B457" s="24"/>
      <c r="C457" s="114"/>
      <c r="D457" s="101" t="s">
        <v>649</v>
      </c>
      <c r="E457" s="37">
        <f>SUM(E454:E456)</f>
        <v>0</v>
      </c>
    </row>
    <row r="458" spans="1:5" ht="10.5" x14ac:dyDescent="0.2">
      <c r="A458" s="17"/>
      <c r="B458" s="24"/>
      <c r="C458" s="114"/>
      <c r="D458" s="96"/>
      <c r="E458" s="16"/>
    </row>
    <row r="459" spans="1:5" ht="21" x14ac:dyDescent="0.2">
      <c r="A459" s="42" t="s">
        <v>652</v>
      </c>
      <c r="B459" s="46" t="s">
        <v>6</v>
      </c>
      <c r="C459" s="120" t="s">
        <v>646</v>
      </c>
      <c r="D459" s="97" t="s">
        <v>653</v>
      </c>
      <c r="E459" s="45" t="s">
        <v>654</v>
      </c>
    </row>
    <row r="460" spans="1:5" ht="10.5" x14ac:dyDescent="0.2">
      <c r="A460" s="49" t="str">
        <f t="shared" ref="A460:C460" si="44">A427</f>
        <v>MdeO CIELORASO Perf.Y SIN Perf</v>
      </c>
      <c r="B460" s="115" t="str">
        <f t="shared" si="44"/>
        <v>M2</v>
      </c>
      <c r="C460" s="22">
        <f t="shared" si="44"/>
        <v>0</v>
      </c>
      <c r="D460" s="100">
        <f>1*0.6*0.6</f>
        <v>0.36</v>
      </c>
      <c r="E460" s="32">
        <f>ROUND(C460*D460,0)</f>
        <v>0</v>
      </c>
    </row>
    <row r="461" spans="1:5" ht="10.5" x14ac:dyDescent="0.2">
      <c r="A461" s="35"/>
      <c r="B461" s="23"/>
      <c r="C461" s="22">
        <v>0</v>
      </c>
      <c r="D461" s="100"/>
      <c r="E461" s="32">
        <f>ROUND(C461*D461,0)</f>
        <v>0</v>
      </c>
    </row>
    <row r="462" spans="1:5" ht="10.5" x14ac:dyDescent="0.2">
      <c r="A462" s="17"/>
      <c r="B462" s="24"/>
      <c r="C462" s="117"/>
      <c r="D462" s="101" t="s">
        <v>649</v>
      </c>
      <c r="E462" s="37">
        <f>SUM(E460:E461)</f>
        <v>0</v>
      </c>
    </row>
    <row r="463" spans="1:5" ht="10.5" x14ac:dyDescent="0.2">
      <c r="A463" s="33"/>
      <c r="B463" s="25"/>
      <c r="C463" s="121"/>
    </row>
    <row r="464" spans="1:5" ht="21" x14ac:dyDescent="0.2">
      <c r="A464" s="42" t="s">
        <v>655</v>
      </c>
      <c r="B464" s="46" t="s">
        <v>6</v>
      </c>
      <c r="C464" s="120" t="s">
        <v>646</v>
      </c>
      <c r="D464" s="97" t="s">
        <v>653</v>
      </c>
      <c r="E464" s="45" t="s">
        <v>654</v>
      </c>
    </row>
    <row r="465" spans="1:5" ht="10.5" x14ac:dyDescent="0.2">
      <c r="A465" s="49" t="str">
        <f>OTROS!A7</f>
        <v>RETIRO DE ESCOMBROS</v>
      </c>
      <c r="B465" s="115" t="str">
        <f>OTROS!B7</f>
        <v>M3</v>
      </c>
      <c r="C465" s="22">
        <f>OTROS!C7</f>
        <v>0</v>
      </c>
      <c r="D465" s="100">
        <v>2.5000000000000001E-2</v>
      </c>
      <c r="E465" s="32">
        <f>ROUND(C465*D465,0)</f>
        <v>0</v>
      </c>
    </row>
    <row r="466" spans="1:5" ht="10.5" x14ac:dyDescent="0.2">
      <c r="A466" s="35"/>
      <c r="B466" s="23"/>
      <c r="C466" s="22">
        <v>0</v>
      </c>
      <c r="D466" s="100"/>
      <c r="E466" s="32">
        <f>ROUND(C466*D466,0)</f>
        <v>0</v>
      </c>
    </row>
    <row r="467" spans="1:5" ht="10.5" x14ac:dyDescent="0.2">
      <c r="A467" s="17"/>
      <c r="B467" s="24"/>
      <c r="C467" s="117"/>
      <c r="D467" s="101" t="s">
        <v>649</v>
      </c>
      <c r="E467" s="37">
        <f>SUM(E465:E466)</f>
        <v>0</v>
      </c>
    </row>
    <row r="468" spans="1:5" ht="10.5" x14ac:dyDescent="0.2">
      <c r="A468" s="17"/>
      <c r="B468" s="24"/>
      <c r="C468" s="117"/>
      <c r="D468" s="101"/>
    </row>
    <row r="469" spans="1:5" ht="10.5" x14ac:dyDescent="0.2">
      <c r="A469" s="19" t="s">
        <v>656</v>
      </c>
      <c r="B469" s="167" t="s">
        <v>657</v>
      </c>
      <c r="C469" s="167"/>
      <c r="D469" s="167" t="s">
        <v>658</v>
      </c>
      <c r="E469" s="167"/>
    </row>
    <row r="470" spans="1:5" ht="10.5" x14ac:dyDescent="0.2">
      <c r="A470" s="47"/>
      <c r="B470" s="168"/>
      <c r="C470" s="168"/>
      <c r="D470" s="169"/>
      <c r="E470" s="169"/>
    </row>
    <row r="471" spans="1:5" ht="10.5" x14ac:dyDescent="0.2">
      <c r="A471" s="47"/>
      <c r="B471" s="168"/>
      <c r="C471" s="168"/>
      <c r="D471" s="169"/>
      <c r="E471" s="169"/>
    </row>
    <row r="472" spans="1:5" ht="10.5" x14ac:dyDescent="0.2"/>
    <row r="473" spans="1:5" ht="10.5" x14ac:dyDescent="0.2"/>
    <row r="474" spans="1:5" ht="21" x14ac:dyDescent="0.2">
      <c r="A474" s="174" t="s">
        <v>641</v>
      </c>
      <c r="B474" s="174"/>
      <c r="C474" s="118" t="s">
        <v>642</v>
      </c>
      <c r="D474" s="97" t="s">
        <v>6</v>
      </c>
      <c r="E474" s="42" t="s">
        <v>643</v>
      </c>
    </row>
    <row r="475" spans="1:5" ht="10.5" x14ac:dyDescent="0.2">
      <c r="A475" s="172" t="str">
        <f>RESUMEN!B67</f>
        <v>Suministro e instalación de aislamiento térmico sobre cieloraso tipo frescasa de 3".</v>
      </c>
      <c r="B475" s="173"/>
      <c r="C475" s="124">
        <f>RESUMEN!A67</f>
        <v>4.1499999999999968</v>
      </c>
      <c r="D475" s="98" t="str">
        <f>RESUMEN!C67</f>
        <v>m2</v>
      </c>
      <c r="E475" s="40">
        <f>E484+E490+E495+E500</f>
        <v>0</v>
      </c>
    </row>
    <row r="476" spans="1:5" ht="10.5" x14ac:dyDescent="0.2">
      <c r="A476" s="17"/>
      <c r="B476" s="30"/>
      <c r="C476" s="119"/>
      <c r="D476" s="99"/>
      <c r="E476" s="18"/>
    </row>
    <row r="477" spans="1:5" ht="10.5" x14ac:dyDescent="0.2">
      <c r="A477" s="17"/>
      <c r="B477" s="24" t="s">
        <v>644</v>
      </c>
      <c r="C477" s="117"/>
      <c r="D477" s="96"/>
      <c r="E477" s="18"/>
    </row>
    <row r="478" spans="1:5" ht="10.5" x14ac:dyDescent="0.2">
      <c r="A478" s="42" t="s">
        <v>645</v>
      </c>
      <c r="B478" s="41" t="s">
        <v>6</v>
      </c>
      <c r="C478" s="120" t="s">
        <v>646</v>
      </c>
      <c r="D478" s="97" t="s">
        <v>647</v>
      </c>
      <c r="E478" s="45" t="s">
        <v>648</v>
      </c>
    </row>
    <row r="479" spans="1:5" ht="10.5" x14ac:dyDescent="0.2">
      <c r="A479" s="49" t="str">
        <f>'MAT-INSM'!A72</f>
        <v>FIBRA DE VIDRIO FRESCASA 2-1/2" (1,22*7,62)</v>
      </c>
      <c r="B479" s="115" t="str">
        <f>'MAT-INSM'!B72</f>
        <v>M2</v>
      </c>
      <c r="C479" s="22">
        <f>'MAT-INSM'!C72</f>
        <v>0</v>
      </c>
      <c r="D479" s="100">
        <v>1</v>
      </c>
      <c r="E479" s="32">
        <f t="shared" ref="E479:E483" si="45">ROUND(C479*D479,0)</f>
        <v>0</v>
      </c>
    </row>
    <row r="480" spans="1:5" ht="10.5" x14ac:dyDescent="0.2">
      <c r="A480" s="35"/>
      <c r="B480" s="23"/>
      <c r="C480" s="22">
        <v>0</v>
      </c>
      <c r="D480" s="100"/>
      <c r="E480" s="32">
        <f t="shared" si="45"/>
        <v>0</v>
      </c>
    </row>
    <row r="481" spans="1:5" ht="10.5" x14ac:dyDescent="0.2">
      <c r="A481" s="35"/>
      <c r="B481" s="23"/>
      <c r="C481" s="22">
        <v>0</v>
      </c>
      <c r="D481" s="100"/>
      <c r="E481" s="32">
        <f t="shared" si="45"/>
        <v>0</v>
      </c>
    </row>
    <row r="482" spans="1:5" ht="10.5" x14ac:dyDescent="0.2">
      <c r="A482" s="35"/>
      <c r="B482" s="23"/>
      <c r="C482" s="22">
        <v>0</v>
      </c>
      <c r="D482" s="100"/>
      <c r="E482" s="32">
        <f t="shared" si="45"/>
        <v>0</v>
      </c>
    </row>
    <row r="483" spans="1:5" ht="10.5" x14ac:dyDescent="0.2">
      <c r="A483" s="36"/>
      <c r="B483" s="23"/>
      <c r="C483" s="22">
        <v>0</v>
      </c>
      <c r="D483" s="100"/>
      <c r="E483" s="32">
        <f t="shared" si="45"/>
        <v>0</v>
      </c>
    </row>
    <row r="484" spans="1:5" ht="10.5" x14ac:dyDescent="0.2">
      <c r="A484" s="17"/>
      <c r="B484" s="24"/>
      <c r="C484" s="114"/>
      <c r="D484" s="101" t="s">
        <v>649</v>
      </c>
      <c r="E484" s="37">
        <f>SUM(E479:E483)</f>
        <v>0</v>
      </c>
    </row>
    <row r="485" spans="1:5" ht="10.5" x14ac:dyDescent="0.2">
      <c r="A485" s="17"/>
      <c r="B485" s="24"/>
      <c r="C485" s="117"/>
      <c r="D485" s="96"/>
      <c r="E485" s="18"/>
    </row>
    <row r="486" spans="1:5" ht="10.5" x14ac:dyDescent="0.2">
      <c r="A486" s="42" t="s">
        <v>650</v>
      </c>
      <c r="B486" s="41" t="s">
        <v>6</v>
      </c>
      <c r="C486" s="120" t="s">
        <v>646</v>
      </c>
      <c r="D486" s="97" t="s">
        <v>651</v>
      </c>
      <c r="E486" s="45" t="s">
        <v>646</v>
      </c>
    </row>
    <row r="487" spans="1:5" ht="10.5" x14ac:dyDescent="0.2">
      <c r="A487" s="49" t="str">
        <f t="shared" ref="A487:C487" si="46">A454</f>
        <v>ESCALERA PLEGABLE ALUMINIO 1,8 Mts.</v>
      </c>
      <c r="B487" s="115" t="str">
        <f t="shared" si="46"/>
        <v>DIA</v>
      </c>
      <c r="C487" s="22">
        <f t="shared" si="46"/>
        <v>0</v>
      </c>
      <c r="D487" s="100">
        <v>0.2</v>
      </c>
      <c r="E487" s="32">
        <f>ROUND(C487*D487,0)</f>
        <v>0</v>
      </c>
    </row>
    <row r="488" spans="1:5" ht="10.5" x14ac:dyDescent="0.2">
      <c r="A488" s="35"/>
      <c r="B488" s="23"/>
      <c r="C488" s="22">
        <v>0</v>
      </c>
      <c r="D488" s="100"/>
      <c r="E488" s="32">
        <f>ROUND(C488*D488,0)</f>
        <v>0</v>
      </c>
    </row>
    <row r="489" spans="1:5" ht="10.5" x14ac:dyDescent="0.2">
      <c r="A489" s="35"/>
      <c r="B489" s="23"/>
      <c r="C489" s="22">
        <v>0</v>
      </c>
      <c r="D489" s="100"/>
      <c r="E489" s="32">
        <f>ROUND(C489*D489,0)</f>
        <v>0</v>
      </c>
    </row>
    <row r="490" spans="1:5" ht="10.5" x14ac:dyDescent="0.2">
      <c r="A490" s="17"/>
      <c r="B490" s="24"/>
      <c r="C490" s="114"/>
      <c r="D490" s="101" t="s">
        <v>649</v>
      </c>
      <c r="E490" s="37">
        <f>SUM(E487:E489)</f>
        <v>0</v>
      </c>
    </row>
    <row r="491" spans="1:5" ht="10.5" x14ac:dyDescent="0.2">
      <c r="A491" s="17"/>
      <c r="B491" s="24"/>
      <c r="C491" s="114"/>
      <c r="D491" s="96"/>
      <c r="E491" s="16"/>
    </row>
    <row r="492" spans="1:5" ht="21" x14ac:dyDescent="0.2">
      <c r="A492" s="42" t="s">
        <v>652</v>
      </c>
      <c r="B492" s="46" t="s">
        <v>6</v>
      </c>
      <c r="C492" s="120" t="s">
        <v>646</v>
      </c>
      <c r="D492" s="97" t="s">
        <v>653</v>
      </c>
      <c r="E492" s="45" t="s">
        <v>654</v>
      </c>
    </row>
    <row r="493" spans="1:5" ht="10.5" x14ac:dyDescent="0.2">
      <c r="A493" s="49" t="str">
        <f t="shared" ref="A493:C493" si="47">A460</f>
        <v>MdeO CIELORASO Perf.Y SIN Perf</v>
      </c>
      <c r="B493" s="115" t="str">
        <f t="shared" si="47"/>
        <v>M2</v>
      </c>
      <c r="C493" s="22">
        <f t="shared" si="47"/>
        <v>0</v>
      </c>
      <c r="D493" s="100">
        <v>1</v>
      </c>
      <c r="E493" s="32">
        <f>ROUND(C493*D493,0)</f>
        <v>0</v>
      </c>
    </row>
    <row r="494" spans="1:5" ht="10.5" x14ac:dyDescent="0.2">
      <c r="A494" s="35"/>
      <c r="B494" s="23"/>
      <c r="C494" s="22">
        <v>0</v>
      </c>
      <c r="D494" s="100"/>
      <c r="E494" s="32">
        <f>ROUND(C494*D494,0)</f>
        <v>0</v>
      </c>
    </row>
    <row r="495" spans="1:5" ht="10.5" x14ac:dyDescent="0.2">
      <c r="A495" s="17"/>
      <c r="B495" s="24"/>
      <c r="C495" s="117"/>
      <c r="D495" s="101" t="s">
        <v>649</v>
      </c>
      <c r="E495" s="37">
        <f>SUM(E493:E494)</f>
        <v>0</v>
      </c>
    </row>
    <row r="496" spans="1:5" ht="10.5" x14ac:dyDescent="0.2">
      <c r="A496" s="33"/>
      <c r="B496" s="25"/>
      <c r="C496" s="121"/>
    </row>
    <row r="497" spans="1:5" ht="21" x14ac:dyDescent="0.2">
      <c r="A497" s="42" t="s">
        <v>655</v>
      </c>
      <c r="B497" s="46" t="s">
        <v>6</v>
      </c>
      <c r="C497" s="120" t="s">
        <v>646</v>
      </c>
      <c r="D497" s="97" t="s">
        <v>653</v>
      </c>
      <c r="E497" s="45" t="s">
        <v>654</v>
      </c>
    </row>
    <row r="498" spans="1:5" ht="10.5" x14ac:dyDescent="0.2">
      <c r="A498" s="49" t="str">
        <f t="shared" ref="A498:C498" si="48">A465</f>
        <v>RETIRO DE ESCOMBROS</v>
      </c>
      <c r="B498" s="115" t="str">
        <f t="shared" si="48"/>
        <v>M3</v>
      </c>
      <c r="C498" s="22">
        <f t="shared" si="48"/>
        <v>0</v>
      </c>
      <c r="D498" s="100">
        <v>2.5000000000000001E-2</v>
      </c>
      <c r="E498" s="32">
        <f>ROUND(C498*D498,0)</f>
        <v>0</v>
      </c>
    </row>
    <row r="499" spans="1:5" ht="10.5" x14ac:dyDescent="0.2">
      <c r="A499" s="35"/>
      <c r="B499" s="23"/>
      <c r="C499" s="22">
        <v>0</v>
      </c>
      <c r="D499" s="100"/>
      <c r="E499" s="32">
        <f>ROUND(C499*D499,0)</f>
        <v>0</v>
      </c>
    </row>
    <row r="500" spans="1:5" ht="10.5" x14ac:dyDescent="0.2">
      <c r="A500" s="17"/>
      <c r="B500" s="24"/>
      <c r="C500" s="117"/>
      <c r="D500" s="101" t="s">
        <v>649</v>
      </c>
      <c r="E500" s="37">
        <f>SUM(E498:E499)</f>
        <v>0</v>
      </c>
    </row>
    <row r="501" spans="1:5" ht="10.5" x14ac:dyDescent="0.2">
      <c r="A501" s="17"/>
      <c r="B501" s="24"/>
      <c r="C501" s="117"/>
      <c r="D501" s="101"/>
    </row>
    <row r="502" spans="1:5" ht="10.5" x14ac:dyDescent="0.2">
      <c r="A502" s="19" t="s">
        <v>656</v>
      </c>
      <c r="B502" s="167" t="s">
        <v>657</v>
      </c>
      <c r="C502" s="167"/>
      <c r="D502" s="167" t="s">
        <v>658</v>
      </c>
      <c r="E502" s="167"/>
    </row>
    <row r="503" spans="1:5" ht="10.5" x14ac:dyDescent="0.2">
      <c r="A503" s="47"/>
      <c r="B503" s="168"/>
      <c r="C503" s="168"/>
      <c r="D503" s="169"/>
      <c r="E503" s="169"/>
    </row>
    <row r="504" spans="1:5" ht="10.5" x14ac:dyDescent="0.2">
      <c r="A504" s="47"/>
      <c r="B504" s="168"/>
      <c r="C504" s="168"/>
      <c r="D504" s="169"/>
      <c r="E504" s="169"/>
    </row>
    <row r="505" spans="1:5" ht="10.5" x14ac:dyDescent="0.2"/>
    <row r="506" spans="1:5" ht="10.5" x14ac:dyDescent="0.2"/>
    <row r="507" spans="1:5" ht="21" x14ac:dyDescent="0.2">
      <c r="A507" s="174" t="s">
        <v>641</v>
      </c>
      <c r="B507" s="174"/>
      <c r="C507" s="118" t="s">
        <v>642</v>
      </c>
      <c r="D507" s="97" t="s">
        <v>6</v>
      </c>
      <c r="E507" s="42" t="s">
        <v>643</v>
      </c>
    </row>
    <row r="508" spans="1:5" ht="21.6" customHeight="1" x14ac:dyDescent="0.2">
      <c r="A508" s="172" t="str">
        <f>RESUMEN!B68</f>
        <v>Resanes bajo cielorasos interiores en drywall o fibrocemento y aplicación de pintura en vinilo tipo 2 a 2 manos.</v>
      </c>
      <c r="B508" s="173"/>
      <c r="C508" s="124">
        <f>RESUMEN!A68</f>
        <v>4.1599999999999966</v>
      </c>
      <c r="D508" s="98" t="str">
        <f>RESUMEN!C68</f>
        <v>m2</v>
      </c>
      <c r="E508" s="40">
        <f>E517+E523+E528+E533</f>
        <v>0</v>
      </c>
    </row>
    <row r="509" spans="1:5" ht="10.5" x14ac:dyDescent="0.2">
      <c r="A509" s="17"/>
      <c r="B509" s="30"/>
      <c r="C509" s="119"/>
      <c r="D509" s="99"/>
      <c r="E509" s="18"/>
    </row>
    <row r="510" spans="1:5" ht="10.5" x14ac:dyDescent="0.2">
      <c r="A510" s="17"/>
      <c r="B510" s="24" t="s">
        <v>644</v>
      </c>
      <c r="C510" s="117"/>
      <c r="D510" s="96"/>
      <c r="E510" s="18"/>
    </row>
    <row r="511" spans="1:5" ht="10.5" x14ac:dyDescent="0.2">
      <c r="A511" s="42" t="s">
        <v>645</v>
      </c>
      <c r="B511" s="41" t="s">
        <v>6</v>
      </c>
      <c r="C511" s="120" t="s">
        <v>646</v>
      </c>
      <c r="D511" s="97" t="s">
        <v>647</v>
      </c>
      <c r="E511" s="45" t="s">
        <v>648</v>
      </c>
    </row>
    <row r="512" spans="1:5" ht="10.5" x14ac:dyDescent="0.2">
      <c r="A512" s="49" t="str">
        <f>'APU-CP3'!A416</f>
        <v>ESTUCO PASTA PINTUCO</v>
      </c>
      <c r="B512" s="72" t="str">
        <f>'APU-CP3'!B416</f>
        <v>GLN</v>
      </c>
      <c r="C512" s="22">
        <f>'APU-CP3'!C416</f>
        <v>0</v>
      </c>
      <c r="D512" s="92">
        <v>0.125</v>
      </c>
      <c r="E512" s="32">
        <f t="shared" ref="E512:E516" si="49">ROUND(C512*D512,0)</f>
        <v>0</v>
      </c>
    </row>
    <row r="513" spans="1:5" ht="10.5" x14ac:dyDescent="0.2">
      <c r="A513" s="49" t="str">
        <f>'APU-CP3'!A417</f>
        <v>VINILO TIPO I VINILICO ICO</v>
      </c>
      <c r="B513" s="72" t="str">
        <f>'APU-CP3'!B417</f>
        <v>GLN</v>
      </c>
      <c r="C513" s="22">
        <f>'APU-CP3'!C417</f>
        <v>0</v>
      </c>
      <c r="D513" s="92">
        <v>0.05</v>
      </c>
      <c r="E513" s="32">
        <f t="shared" si="49"/>
        <v>0</v>
      </c>
    </row>
    <row r="514" spans="1:5" ht="10.5" x14ac:dyDescent="0.2">
      <c r="A514" s="49"/>
      <c r="B514" s="72"/>
      <c r="C514" s="22">
        <v>0</v>
      </c>
      <c r="D514" s="92"/>
      <c r="E514" s="32">
        <f t="shared" si="49"/>
        <v>0</v>
      </c>
    </row>
    <row r="515" spans="1:5" ht="10.5" x14ac:dyDescent="0.2">
      <c r="A515" s="49"/>
      <c r="B515" s="72"/>
      <c r="C515" s="22">
        <v>0</v>
      </c>
      <c r="D515" s="92"/>
      <c r="E515" s="32">
        <f t="shared" si="49"/>
        <v>0</v>
      </c>
    </row>
    <row r="516" spans="1:5" ht="10.5" x14ac:dyDescent="0.2">
      <c r="A516" s="36"/>
      <c r="B516" s="23"/>
      <c r="C516" s="22">
        <v>0</v>
      </c>
      <c r="D516" s="92"/>
      <c r="E516" s="32">
        <f t="shared" si="49"/>
        <v>0</v>
      </c>
    </row>
    <row r="517" spans="1:5" ht="10.5" x14ac:dyDescent="0.2">
      <c r="A517" s="17"/>
      <c r="B517" s="24"/>
      <c r="C517" s="114"/>
      <c r="D517" s="93" t="s">
        <v>649</v>
      </c>
      <c r="E517" s="37">
        <f>SUM(E512:E516)</f>
        <v>0</v>
      </c>
    </row>
    <row r="518" spans="1:5" ht="10.5" x14ac:dyDescent="0.2">
      <c r="A518" s="17"/>
      <c r="B518" s="24"/>
      <c r="C518" s="117"/>
      <c r="D518" s="90"/>
      <c r="E518" s="18"/>
    </row>
    <row r="519" spans="1:5" ht="10.5" x14ac:dyDescent="0.2">
      <c r="A519" s="42" t="s">
        <v>650</v>
      </c>
      <c r="B519" s="41" t="s">
        <v>6</v>
      </c>
      <c r="C519" s="120" t="s">
        <v>646</v>
      </c>
      <c r="D519" s="91" t="s">
        <v>651</v>
      </c>
      <c r="E519" s="45" t="s">
        <v>646</v>
      </c>
    </row>
    <row r="520" spans="1:5" ht="10.5" x14ac:dyDescent="0.2">
      <c r="A520" s="49" t="str">
        <f>'APU-CP3'!A424</f>
        <v>LIJA DE AGUA PROFESIONAL</v>
      </c>
      <c r="B520" s="72" t="str">
        <f>'APU-CP3'!B424</f>
        <v>UN</v>
      </c>
      <c r="C520" s="22">
        <f>'APU-CP3'!C424</f>
        <v>0</v>
      </c>
      <c r="D520" s="92">
        <v>0.5</v>
      </c>
      <c r="E520" s="32">
        <f>ROUND(C520*D520,0)</f>
        <v>0</v>
      </c>
    </row>
    <row r="521" spans="1:5" ht="10.5" x14ac:dyDescent="0.2">
      <c r="A521" s="49" t="str">
        <f>'APU-CP3'!A425</f>
        <v>ESPATULA MANGO PLASTICO 704 4"</v>
      </c>
      <c r="B521" s="115" t="str">
        <f>'APU-CP3'!B425</f>
        <v>UN</v>
      </c>
      <c r="C521" s="22">
        <f>'APU-CP3'!C425</f>
        <v>0</v>
      </c>
      <c r="D521" s="92">
        <f>1/30/16</f>
        <v>2.0833333333333333E-3</v>
      </c>
      <c r="E521" s="32">
        <f>ROUND(C521*D521,0)</f>
        <v>0</v>
      </c>
    </row>
    <row r="522" spans="1:5" ht="10.5" x14ac:dyDescent="0.2">
      <c r="A522" s="49" t="str">
        <f>'APU-CP3'!A426</f>
        <v>RODILLO DE FELPA 7"</v>
      </c>
      <c r="B522" s="72" t="str">
        <f>'APU-CP3'!B426</f>
        <v>DIA</v>
      </c>
      <c r="C522" s="22">
        <f>'APU-CP3'!C426</f>
        <v>0</v>
      </c>
      <c r="D522" s="92">
        <f>1/30/8</f>
        <v>4.1666666666666666E-3</v>
      </c>
      <c r="E522" s="32">
        <f>ROUND(C522*D522,0)</f>
        <v>0</v>
      </c>
    </row>
    <row r="523" spans="1:5" ht="10.5" x14ac:dyDescent="0.2">
      <c r="A523" s="17"/>
      <c r="B523" s="24"/>
      <c r="C523" s="114"/>
      <c r="D523" s="93" t="s">
        <v>649</v>
      </c>
      <c r="E523" s="37">
        <f>SUM(E520:E522)</f>
        <v>0</v>
      </c>
    </row>
    <row r="524" spans="1:5" ht="10.5" x14ac:dyDescent="0.2">
      <c r="A524" s="17"/>
      <c r="B524" s="24"/>
      <c r="C524" s="114"/>
      <c r="D524" s="90"/>
      <c r="E524" s="16"/>
    </row>
    <row r="525" spans="1:5" ht="21" x14ac:dyDescent="0.2">
      <c r="A525" s="42" t="s">
        <v>652</v>
      </c>
      <c r="B525" s="46" t="s">
        <v>6</v>
      </c>
      <c r="C525" s="120" t="s">
        <v>646</v>
      </c>
      <c r="D525" s="91" t="s">
        <v>653</v>
      </c>
      <c r="E525" s="45" t="s">
        <v>654</v>
      </c>
    </row>
    <row r="526" spans="1:5" ht="10.5" x14ac:dyDescent="0.2">
      <c r="A526" s="49" t="str">
        <f>'APU-CP3'!A430</f>
        <v>MdeO ESTUCO</v>
      </c>
      <c r="B526" s="72" t="str">
        <f>'APU-CP3'!B430</f>
        <v>M2</v>
      </c>
      <c r="C526" s="22">
        <f>'APU-CP3'!C430</f>
        <v>0</v>
      </c>
      <c r="D526" s="92">
        <v>0.5</v>
      </c>
      <c r="E526" s="32">
        <f>ROUND(C526*D526,0)</f>
        <v>0</v>
      </c>
    </row>
    <row r="527" spans="1:5" ht="10.5" x14ac:dyDescent="0.2">
      <c r="A527" s="49" t="str">
        <f>'APU-CP3'!A431</f>
        <v>MdeO VINILO SOBRE MUROS SECOS TRES MANOS</v>
      </c>
      <c r="B527" s="115" t="str">
        <f>'APU-CP3'!B431</f>
        <v>M2</v>
      </c>
      <c r="C527" s="22">
        <f>'APU-CP3'!C431</f>
        <v>0</v>
      </c>
      <c r="D527" s="92">
        <v>1</v>
      </c>
      <c r="E527" s="32">
        <f>ROUND(C527*D527,0)</f>
        <v>0</v>
      </c>
    </row>
    <row r="528" spans="1:5" ht="10.5" x14ac:dyDescent="0.2">
      <c r="A528" s="17"/>
      <c r="B528" s="24"/>
      <c r="C528" s="117"/>
      <c r="D528" s="93" t="s">
        <v>649</v>
      </c>
      <c r="E528" s="37">
        <f>SUM(E526:E527)</f>
        <v>0</v>
      </c>
    </row>
    <row r="529" spans="1:5" ht="10.5" x14ac:dyDescent="0.2">
      <c r="A529" s="33"/>
      <c r="B529" s="25"/>
      <c r="C529" s="121"/>
      <c r="D529" s="89"/>
    </row>
    <row r="530" spans="1:5" ht="21" x14ac:dyDescent="0.2">
      <c r="A530" s="42" t="s">
        <v>655</v>
      </c>
      <c r="B530" s="46" t="s">
        <v>6</v>
      </c>
      <c r="C530" s="120" t="s">
        <v>646</v>
      </c>
      <c r="D530" s="91" t="s">
        <v>653</v>
      </c>
      <c r="E530" s="45" t="s">
        <v>654</v>
      </c>
    </row>
    <row r="531" spans="1:5" ht="10.5" x14ac:dyDescent="0.2">
      <c r="A531" s="49" t="str">
        <f>'APU-CP3'!A435</f>
        <v>RETIRO DE ESCOMBROS</v>
      </c>
      <c r="B531" s="72" t="str">
        <f>'APU-CP3'!B435</f>
        <v>M3</v>
      </c>
      <c r="C531" s="22">
        <f>'APU-CP3'!C435</f>
        <v>0</v>
      </c>
      <c r="D531" s="92">
        <v>1.2500000000000001E-2</v>
      </c>
      <c r="E531" s="32">
        <f>ROUND(C531*D531,0)</f>
        <v>0</v>
      </c>
    </row>
    <row r="532" spans="1:5" ht="10.5" x14ac:dyDescent="0.2">
      <c r="A532" s="35"/>
      <c r="B532" s="23"/>
      <c r="C532" s="22">
        <v>0</v>
      </c>
      <c r="D532" s="100"/>
      <c r="E532" s="32">
        <f>ROUND(C532*D532,0)</f>
        <v>0</v>
      </c>
    </row>
    <row r="533" spans="1:5" ht="10.5" x14ac:dyDescent="0.2">
      <c r="A533" s="17"/>
      <c r="B533" s="24"/>
      <c r="C533" s="117"/>
      <c r="D533" s="101" t="s">
        <v>649</v>
      </c>
      <c r="E533" s="37">
        <f>SUM(E531:E532)</f>
        <v>0</v>
      </c>
    </row>
    <row r="534" spans="1:5" ht="10.5" x14ac:dyDescent="0.2">
      <c r="A534" s="17"/>
      <c r="B534" s="24"/>
      <c r="C534" s="117"/>
      <c r="D534" s="101"/>
    </row>
    <row r="535" spans="1:5" ht="10.5" x14ac:dyDescent="0.2">
      <c r="A535" s="19" t="s">
        <v>656</v>
      </c>
      <c r="B535" s="167" t="s">
        <v>657</v>
      </c>
      <c r="C535" s="167"/>
      <c r="D535" s="167" t="s">
        <v>658</v>
      </c>
      <c r="E535" s="167"/>
    </row>
    <row r="536" spans="1:5" ht="10.5" x14ac:dyDescent="0.2">
      <c r="A536" s="47"/>
      <c r="B536" s="168"/>
      <c r="C536" s="168"/>
      <c r="D536" s="169"/>
      <c r="E536" s="169"/>
    </row>
    <row r="537" spans="1:5" ht="10.5" x14ac:dyDescent="0.2">
      <c r="A537" s="47"/>
      <c r="B537" s="168"/>
      <c r="C537" s="168"/>
      <c r="D537" s="169"/>
      <c r="E537" s="169"/>
    </row>
    <row r="538" spans="1:5" ht="10.5" x14ac:dyDescent="0.2"/>
    <row r="539" spans="1:5" ht="10.5" x14ac:dyDescent="0.2"/>
    <row r="540" spans="1:5" ht="21" x14ac:dyDescent="0.2">
      <c r="A540" s="174" t="s">
        <v>641</v>
      </c>
      <c r="B540" s="174"/>
      <c r="C540" s="118" t="s">
        <v>642</v>
      </c>
      <c r="D540" s="97" t="s">
        <v>6</v>
      </c>
      <c r="E540" s="42" t="s">
        <v>643</v>
      </c>
    </row>
    <row r="541" spans="1:5" ht="10.5" x14ac:dyDescent="0.2">
      <c r="A541" s="172" t="str">
        <f>RESUMEN!B69</f>
        <v>Apertura, suministro e instlación de tapas de registro para inspección, 0,40x0,40 m, bajo cielorasos de drywall o PVC.</v>
      </c>
      <c r="B541" s="173"/>
      <c r="C541" s="124">
        <f>RESUMEN!A69</f>
        <v>4.1699999999999964</v>
      </c>
      <c r="D541" s="98" t="str">
        <f>RESUMEN!C69</f>
        <v>un</v>
      </c>
      <c r="E541" s="40">
        <f>E550+E556+E561+E566</f>
        <v>0</v>
      </c>
    </row>
    <row r="542" spans="1:5" ht="10.5" x14ac:dyDescent="0.2">
      <c r="A542" s="17"/>
      <c r="B542" s="30"/>
      <c r="C542" s="119"/>
      <c r="D542" s="99"/>
      <c r="E542" s="18"/>
    </row>
    <row r="543" spans="1:5" ht="10.5" x14ac:dyDescent="0.2">
      <c r="A543" s="17"/>
      <c r="B543" s="24" t="s">
        <v>644</v>
      </c>
      <c r="C543" s="117"/>
      <c r="D543" s="96"/>
      <c r="E543" s="18"/>
    </row>
    <row r="544" spans="1:5" ht="10.5" x14ac:dyDescent="0.2">
      <c r="A544" s="42" t="s">
        <v>645</v>
      </c>
      <c r="B544" s="41" t="s">
        <v>6</v>
      </c>
      <c r="C544" s="120" t="s">
        <v>646</v>
      </c>
      <c r="D544" s="97" t="s">
        <v>647</v>
      </c>
      <c r="E544" s="45" t="s">
        <v>648</v>
      </c>
    </row>
    <row r="545" spans="1:5" ht="10.5" x14ac:dyDescent="0.2">
      <c r="A545" s="49" t="str">
        <f>'MAT-INSM'!A160</f>
        <v>TAPA REGISTRO INVISIBLE 40 x 40 cm. Marco en aluminio</v>
      </c>
      <c r="B545" s="72" t="str">
        <f>'MAT-INSM'!B160</f>
        <v>UN</v>
      </c>
      <c r="C545" s="22">
        <f>'MAT-INSM'!C160</f>
        <v>0</v>
      </c>
      <c r="D545" s="92">
        <v>1</v>
      </c>
      <c r="E545" s="32">
        <f t="shared" ref="E545:E549" si="50">ROUND(C545*D545,0)</f>
        <v>0</v>
      </c>
    </row>
    <row r="546" spans="1:5" ht="10.5" x14ac:dyDescent="0.2">
      <c r="A546" s="35"/>
      <c r="B546" s="23"/>
      <c r="C546" s="22">
        <v>0</v>
      </c>
      <c r="D546" s="100"/>
      <c r="E546" s="32">
        <f t="shared" si="50"/>
        <v>0</v>
      </c>
    </row>
    <row r="547" spans="1:5" ht="10.5" x14ac:dyDescent="0.2">
      <c r="A547" s="35"/>
      <c r="B547" s="23"/>
      <c r="C547" s="22">
        <v>0</v>
      </c>
      <c r="D547" s="100"/>
      <c r="E547" s="32">
        <f t="shared" si="50"/>
        <v>0</v>
      </c>
    </row>
    <row r="548" spans="1:5" ht="10.5" x14ac:dyDescent="0.2">
      <c r="A548" s="35"/>
      <c r="B548" s="23"/>
      <c r="C548" s="22">
        <v>0</v>
      </c>
      <c r="D548" s="100"/>
      <c r="E548" s="32">
        <f t="shared" si="50"/>
        <v>0</v>
      </c>
    </row>
    <row r="549" spans="1:5" ht="10.5" x14ac:dyDescent="0.2">
      <c r="A549" s="35"/>
      <c r="B549" s="23"/>
      <c r="C549" s="22">
        <v>0</v>
      </c>
      <c r="D549" s="100"/>
      <c r="E549" s="32">
        <f t="shared" si="50"/>
        <v>0</v>
      </c>
    </row>
    <row r="550" spans="1:5" ht="10.5" x14ac:dyDescent="0.2">
      <c r="A550" s="17"/>
      <c r="B550" s="24"/>
      <c r="C550" s="114"/>
      <c r="D550" s="93" t="s">
        <v>649</v>
      </c>
      <c r="E550" s="37">
        <f>SUM(E545:E549)</f>
        <v>0</v>
      </c>
    </row>
    <row r="551" spans="1:5" ht="10.5" x14ac:dyDescent="0.2">
      <c r="A551" s="17"/>
      <c r="B551" s="24"/>
      <c r="C551" s="117"/>
      <c r="D551" s="90"/>
      <c r="E551" s="18"/>
    </row>
    <row r="552" spans="1:5" ht="10.5" x14ac:dyDescent="0.2">
      <c r="A552" s="42" t="s">
        <v>650</v>
      </c>
      <c r="B552" s="41" t="s">
        <v>6</v>
      </c>
      <c r="C552" s="120" t="s">
        <v>646</v>
      </c>
      <c r="D552" s="91" t="s">
        <v>651</v>
      </c>
      <c r="E552" s="45" t="s">
        <v>646</v>
      </c>
    </row>
    <row r="553" spans="1:5" ht="10.5" x14ac:dyDescent="0.2">
      <c r="A553" s="49" t="str">
        <f t="shared" ref="A553:C553" si="51">A487</f>
        <v>ESCALERA PLEGABLE ALUMINIO 1,8 Mts.</v>
      </c>
      <c r="B553" s="115" t="str">
        <f t="shared" si="51"/>
        <v>DIA</v>
      </c>
      <c r="C553" s="22">
        <f t="shared" si="51"/>
        <v>0</v>
      </c>
      <c r="D553" s="100">
        <v>0.2</v>
      </c>
      <c r="E553" s="32">
        <f t="shared" ref="E553:E555" si="52">ROUND(C553*D553,0)</f>
        <v>0</v>
      </c>
    </row>
    <row r="554" spans="1:5" ht="10.5" x14ac:dyDescent="0.2">
      <c r="A554" s="35"/>
      <c r="B554" s="23"/>
      <c r="C554" s="22">
        <v>0</v>
      </c>
      <c r="D554" s="100"/>
      <c r="E554" s="32">
        <f t="shared" si="52"/>
        <v>0</v>
      </c>
    </row>
    <row r="555" spans="1:5" ht="10.5" x14ac:dyDescent="0.2">
      <c r="A555" s="35"/>
      <c r="B555" s="23"/>
      <c r="C555" s="22">
        <v>0</v>
      </c>
      <c r="D555" s="100"/>
      <c r="E555" s="32">
        <f t="shared" si="52"/>
        <v>0</v>
      </c>
    </row>
    <row r="556" spans="1:5" ht="10.5" x14ac:dyDescent="0.2">
      <c r="A556" s="17"/>
      <c r="B556" s="24"/>
      <c r="C556" s="114"/>
      <c r="D556" s="93" t="s">
        <v>649</v>
      </c>
      <c r="E556" s="37">
        <f>SUM(E553:E555)</f>
        <v>0</v>
      </c>
    </row>
    <row r="557" spans="1:5" ht="10.5" x14ac:dyDescent="0.2">
      <c r="A557" s="17"/>
      <c r="B557" s="24"/>
      <c r="C557" s="114"/>
      <c r="D557" s="90"/>
      <c r="E557" s="16"/>
    </row>
    <row r="558" spans="1:5" ht="21" x14ac:dyDescent="0.2">
      <c r="A558" s="42" t="s">
        <v>652</v>
      </c>
      <c r="B558" s="46" t="s">
        <v>6</v>
      </c>
      <c r="C558" s="120" t="s">
        <v>646</v>
      </c>
      <c r="D558" s="91" t="s">
        <v>653</v>
      </c>
      <c r="E558" s="45" t="s">
        <v>654</v>
      </c>
    </row>
    <row r="559" spans="1:5" ht="10.5" x14ac:dyDescent="0.2">
      <c r="A559" s="49" t="str">
        <f>'MAN-OBR'!A20</f>
        <v>MdeO Demol CIELO RASO FALSO</v>
      </c>
      <c r="B559" s="72" t="str">
        <f>'MAN-OBR'!B20</f>
        <v>M2</v>
      </c>
      <c r="C559" s="22">
        <f>'MAN-OBR'!C20</f>
        <v>0</v>
      </c>
      <c r="D559" s="92">
        <f>0.4*0.4</f>
        <v>0.16000000000000003</v>
      </c>
      <c r="E559" s="32">
        <f>ROUND(C559*D559,0)</f>
        <v>0</v>
      </c>
    </row>
    <row r="560" spans="1:5" ht="10.5" x14ac:dyDescent="0.2">
      <c r="A560" s="49" t="str">
        <f>'MAN-OBR'!A62</f>
        <v>MdeO INSTALACION REJILLA DE VENTILACION</v>
      </c>
      <c r="B560" s="72" t="str">
        <f>'MAN-OBR'!B62</f>
        <v>M2</v>
      </c>
      <c r="C560" s="22">
        <f>'MAN-OBR'!C62</f>
        <v>0</v>
      </c>
      <c r="D560" s="92">
        <f>0.4*0.4</f>
        <v>0.16000000000000003</v>
      </c>
      <c r="E560" s="32">
        <f>ROUND(C560*D560,0)</f>
        <v>0</v>
      </c>
    </row>
    <row r="561" spans="1:5" ht="10.5" x14ac:dyDescent="0.2">
      <c r="A561" s="17"/>
      <c r="B561" s="24"/>
      <c r="C561" s="117"/>
      <c r="D561" s="93" t="s">
        <v>649</v>
      </c>
      <c r="E561" s="37">
        <f>SUM(E559:E560)</f>
        <v>0</v>
      </c>
    </row>
    <row r="562" spans="1:5" ht="10.5" x14ac:dyDescent="0.2">
      <c r="A562" s="33"/>
      <c r="B562" s="25"/>
      <c r="C562" s="121"/>
      <c r="D562" s="89"/>
    </row>
    <row r="563" spans="1:5" ht="21" x14ac:dyDescent="0.2">
      <c r="A563" s="42" t="s">
        <v>655</v>
      </c>
      <c r="B563" s="46" t="s">
        <v>6</v>
      </c>
      <c r="C563" s="120" t="s">
        <v>646</v>
      </c>
      <c r="D563" s="91" t="s">
        <v>653</v>
      </c>
      <c r="E563" s="45" t="s">
        <v>654</v>
      </c>
    </row>
    <row r="564" spans="1:5" ht="10.5" x14ac:dyDescent="0.2">
      <c r="A564" s="49" t="str">
        <f>'APU-CP3'!A468</f>
        <v>RETIRO DE ESCOMBROS</v>
      </c>
      <c r="B564" s="72" t="str">
        <f>'APU-CP3'!B468</f>
        <v>M3</v>
      </c>
      <c r="C564" s="22">
        <f>'APU-CP3'!C468</f>
        <v>0</v>
      </c>
      <c r="D564" s="92">
        <v>1.2500000000000001E-2</v>
      </c>
      <c r="E564" s="32">
        <f>ROUND(C564*D564,0)</f>
        <v>0</v>
      </c>
    </row>
    <row r="565" spans="1:5" ht="10.5" x14ac:dyDescent="0.2">
      <c r="A565" s="35"/>
      <c r="B565" s="23"/>
      <c r="C565" s="22">
        <v>0</v>
      </c>
      <c r="D565" s="100"/>
      <c r="E565" s="32">
        <f>ROUND(C565*D565,0)</f>
        <v>0</v>
      </c>
    </row>
    <row r="566" spans="1:5" ht="10.5" x14ac:dyDescent="0.2">
      <c r="A566" s="17"/>
      <c r="B566" s="24"/>
      <c r="C566" s="117"/>
      <c r="D566" s="101" t="s">
        <v>649</v>
      </c>
      <c r="E566" s="37">
        <f>SUM(E564:E565)</f>
        <v>0</v>
      </c>
    </row>
    <row r="567" spans="1:5" ht="10.5" x14ac:dyDescent="0.2">
      <c r="A567" s="17"/>
      <c r="B567" s="24"/>
      <c r="C567" s="117"/>
      <c r="D567" s="101"/>
    </row>
    <row r="568" spans="1:5" ht="10.5" x14ac:dyDescent="0.2">
      <c r="A568" s="19" t="s">
        <v>656</v>
      </c>
      <c r="B568" s="167" t="s">
        <v>657</v>
      </c>
      <c r="C568" s="167"/>
      <c r="D568" s="167" t="s">
        <v>658</v>
      </c>
      <c r="E568" s="167"/>
    </row>
    <row r="569" spans="1:5" ht="10.5" x14ac:dyDescent="0.2">
      <c r="A569" s="47"/>
      <c r="B569" s="168"/>
      <c r="C569" s="168"/>
      <c r="D569" s="169"/>
      <c r="E569" s="169"/>
    </row>
    <row r="570" spans="1:5" ht="10.5" x14ac:dyDescent="0.2">
      <c r="A570" s="47"/>
      <c r="B570" s="168"/>
      <c r="C570" s="168"/>
      <c r="D570" s="169"/>
      <c r="E570" s="169"/>
    </row>
    <row r="571" spans="1:5" ht="10.5" x14ac:dyDescent="0.2"/>
    <row r="572" spans="1:5" ht="10.5" x14ac:dyDescent="0.2"/>
    <row r="573" spans="1:5" s="14" customFormat="1" ht="21" x14ac:dyDescent="0.2">
      <c r="A573" s="174" t="s">
        <v>641</v>
      </c>
      <c r="B573" s="174"/>
      <c r="C573" s="118" t="s">
        <v>642</v>
      </c>
      <c r="D573" s="97" t="s">
        <v>6</v>
      </c>
      <c r="E573" s="42" t="s">
        <v>643</v>
      </c>
    </row>
    <row r="574" spans="1:5" s="14" customFormat="1" ht="10.5" x14ac:dyDescent="0.2">
      <c r="A574" s="172" t="str">
        <f>RESUMEN!B70</f>
        <v>Suministro e instalación de manto asfaltico recubierto en alumnio, aplicado en caliente, sobre cubiertas o flanches.</v>
      </c>
      <c r="B574" s="173"/>
      <c r="C574" s="124">
        <f>RESUMEN!A70</f>
        <v>4.1799999999999962</v>
      </c>
      <c r="D574" s="98" t="str">
        <f>RESUMEN!C70</f>
        <v>m2</v>
      </c>
      <c r="E574" s="40">
        <f>E583+E589+E594+E599</f>
        <v>0</v>
      </c>
    </row>
    <row r="575" spans="1:5" s="14" customFormat="1" ht="10.5" x14ac:dyDescent="0.2">
      <c r="A575" s="17"/>
      <c r="B575" s="30"/>
      <c r="C575" s="119"/>
      <c r="D575" s="99"/>
      <c r="E575" s="18"/>
    </row>
    <row r="576" spans="1:5" s="14" customFormat="1" ht="10.5" x14ac:dyDescent="0.2">
      <c r="A576" s="17"/>
      <c r="B576" s="24" t="s">
        <v>644</v>
      </c>
      <c r="C576" s="117"/>
      <c r="D576" s="96"/>
      <c r="E576" s="18"/>
    </row>
    <row r="577" spans="1:5" s="14" customFormat="1" ht="10.5" x14ac:dyDescent="0.2">
      <c r="A577" s="42" t="s">
        <v>645</v>
      </c>
      <c r="B577" s="41" t="s">
        <v>6</v>
      </c>
      <c r="C577" s="120" t="s">
        <v>646</v>
      </c>
      <c r="D577" s="97" t="s">
        <v>647</v>
      </c>
      <c r="E577" s="45" t="s">
        <v>648</v>
      </c>
    </row>
    <row r="578" spans="1:5" ht="10.5" x14ac:dyDescent="0.2">
      <c r="A578" s="49" t="str">
        <f>'MAT-INSM'!A152</f>
        <v>SUPER MANTO ZETAL 600 X 1 Fglas</v>
      </c>
      <c r="B578" s="72" t="str">
        <f>'MAT-INSM'!B152</f>
        <v>M2</v>
      </c>
      <c r="C578" s="22">
        <f>'MAT-INSM'!C152</f>
        <v>0</v>
      </c>
      <c r="D578" s="92">
        <v>1</v>
      </c>
      <c r="E578" s="32">
        <f t="shared" ref="E578:E582" si="53">ROUND(C578*D578,0)</f>
        <v>0</v>
      </c>
    </row>
    <row r="579" spans="1:5" ht="10.5" x14ac:dyDescent="0.2">
      <c r="A579" s="49" t="str">
        <f>'MAT-INSM'!A84</f>
        <v>IMPRIMANTE ASFALTICO</v>
      </c>
      <c r="B579" s="72" t="str">
        <f>'MAT-INSM'!B84</f>
        <v>M2</v>
      </c>
      <c r="C579" s="22">
        <f>'MAT-INSM'!C84</f>
        <v>0</v>
      </c>
      <c r="D579" s="92">
        <v>1</v>
      </c>
      <c r="E579" s="32">
        <f t="shared" si="53"/>
        <v>0</v>
      </c>
    </row>
    <row r="580" spans="1:5" ht="10.5" x14ac:dyDescent="0.2">
      <c r="A580" s="49" t="str">
        <f>'MAT-INSM'!A82</f>
        <v>IMPERMEABILIZANTE ALUMOL 16 Kg SIKA</v>
      </c>
      <c r="B580" s="72" t="str">
        <f>'MAT-INSM'!B82</f>
        <v>KG</v>
      </c>
      <c r="C580" s="22">
        <f>'MAT-INSM'!C82</f>
        <v>0</v>
      </c>
      <c r="D580" s="92">
        <v>0.1</v>
      </c>
      <c r="E580" s="32">
        <f t="shared" si="53"/>
        <v>0</v>
      </c>
    </row>
    <row r="581" spans="1:5" s="14" customFormat="1" ht="10.5" x14ac:dyDescent="0.2">
      <c r="A581" s="35"/>
      <c r="B581" s="23"/>
      <c r="C581" s="22">
        <v>0</v>
      </c>
      <c r="D581" s="100"/>
      <c r="E581" s="32">
        <f t="shared" si="53"/>
        <v>0</v>
      </c>
    </row>
    <row r="582" spans="1:5" s="14" customFormat="1" ht="10.5" x14ac:dyDescent="0.2">
      <c r="A582" s="35"/>
      <c r="B582" s="23"/>
      <c r="C582" s="22">
        <v>0</v>
      </c>
      <c r="D582" s="100"/>
      <c r="E582" s="32">
        <f t="shared" si="53"/>
        <v>0</v>
      </c>
    </row>
    <row r="583" spans="1:5" s="14" customFormat="1" ht="10.5" x14ac:dyDescent="0.2">
      <c r="A583" s="17"/>
      <c r="B583" s="24"/>
      <c r="C583" s="114"/>
      <c r="D583" s="101" t="s">
        <v>649</v>
      </c>
      <c r="E583" s="37">
        <f>SUM(E578:E582)</f>
        <v>0</v>
      </c>
    </row>
    <row r="584" spans="1:5" s="14" customFormat="1" ht="10.5" x14ac:dyDescent="0.2">
      <c r="A584" s="17"/>
      <c r="B584" s="24"/>
      <c r="C584" s="117"/>
      <c r="D584" s="96"/>
      <c r="E584" s="18"/>
    </row>
    <row r="585" spans="1:5" s="14" customFormat="1" ht="10.5" x14ac:dyDescent="0.2">
      <c r="A585" s="42" t="s">
        <v>650</v>
      </c>
      <c r="B585" s="41" t="s">
        <v>6</v>
      </c>
      <c r="C585" s="120" t="s">
        <v>646</v>
      </c>
      <c r="D585" s="97" t="s">
        <v>651</v>
      </c>
      <c r="E585" s="45" t="s">
        <v>646</v>
      </c>
    </row>
    <row r="586" spans="1:5" ht="10.5" x14ac:dyDescent="0.2">
      <c r="A586" s="49" t="str">
        <f t="shared" ref="A586" si="54">A352</f>
        <v>ANDAMIO TUBULAR (SECC.)</v>
      </c>
      <c r="B586" s="72" t="str">
        <f t="shared" ref="B586:C586" si="55">B352</f>
        <v>DIA</v>
      </c>
      <c r="C586" s="22">
        <f t="shared" si="55"/>
        <v>0</v>
      </c>
      <c r="D586" s="92">
        <v>0.2</v>
      </c>
      <c r="E586" s="32">
        <f t="shared" ref="E586:E588" si="56">ROUND(C586*D586,0)</f>
        <v>0</v>
      </c>
    </row>
    <row r="587" spans="1:5" ht="10.5" x14ac:dyDescent="0.2">
      <c r="A587" s="49" t="str">
        <f>'HRR-EQP'!A36</f>
        <v>RODILLO DE FELPA 7"</v>
      </c>
      <c r="B587" s="72" t="str">
        <f>'HRR-EQP'!B36</f>
        <v>DIA</v>
      </c>
      <c r="C587" s="22">
        <f>'HRR-EQP'!C36</f>
        <v>0</v>
      </c>
      <c r="D587" s="92">
        <v>0.1</v>
      </c>
      <c r="E587" s="32">
        <f t="shared" si="56"/>
        <v>0</v>
      </c>
    </row>
    <row r="588" spans="1:5" ht="10.5" x14ac:dyDescent="0.2">
      <c r="A588" s="49" t="str">
        <f>'HRR-EQP'!A38</f>
        <v>SOPLETE A GAS</v>
      </c>
      <c r="B588" s="72" t="str">
        <f>'HRR-EQP'!B38</f>
        <v>DIA</v>
      </c>
      <c r="C588" s="22">
        <f>'HRR-EQP'!C38</f>
        <v>0</v>
      </c>
      <c r="D588" s="92">
        <v>0.1</v>
      </c>
      <c r="E588" s="32">
        <f t="shared" si="56"/>
        <v>0</v>
      </c>
    </row>
    <row r="589" spans="1:5" s="14" customFormat="1" ht="10.5" x14ac:dyDescent="0.2">
      <c r="A589" s="17"/>
      <c r="B589" s="24"/>
      <c r="C589" s="114"/>
      <c r="D589" s="101" t="s">
        <v>649</v>
      </c>
      <c r="E589" s="37">
        <f>SUM(E586:E588)</f>
        <v>0</v>
      </c>
    </row>
    <row r="590" spans="1:5" s="14" customFormat="1" ht="10.5" x14ac:dyDescent="0.2">
      <c r="A590" s="17"/>
      <c r="B590" s="24"/>
      <c r="C590" s="114"/>
      <c r="D590" s="96"/>
      <c r="E590" s="16"/>
    </row>
    <row r="591" spans="1:5" s="14" customFormat="1" ht="21" x14ac:dyDescent="0.2">
      <c r="A591" s="42" t="s">
        <v>652</v>
      </c>
      <c r="B591" s="46" t="s">
        <v>6</v>
      </c>
      <c r="C591" s="120" t="s">
        <v>646</v>
      </c>
      <c r="D591" s="97" t="s">
        <v>653</v>
      </c>
      <c r="E591" s="45" t="s">
        <v>654</v>
      </c>
    </row>
    <row r="592" spans="1:5" ht="10.5" x14ac:dyDescent="0.2">
      <c r="A592" s="49" t="str">
        <f>'MAN-OBR'!A50</f>
        <v>MdeO Imperm. EDIL ESPECIAL</v>
      </c>
      <c r="B592" s="72" t="str">
        <f>'MAN-OBR'!B50</f>
        <v>M2</v>
      </c>
      <c r="C592" s="22">
        <f>'MAN-OBR'!C50</f>
        <v>0</v>
      </c>
      <c r="D592" s="92">
        <v>1</v>
      </c>
      <c r="E592" s="32">
        <f t="shared" ref="E592:E593" si="57">ROUND(C592*D592,0)</f>
        <v>0</v>
      </c>
    </row>
    <row r="593" spans="1:7" s="14" customFormat="1" ht="10.5" x14ac:dyDescent="0.2">
      <c r="A593" s="35"/>
      <c r="B593" s="23"/>
      <c r="C593" s="22">
        <v>0</v>
      </c>
      <c r="D593" s="100"/>
      <c r="E593" s="32">
        <f t="shared" si="57"/>
        <v>0</v>
      </c>
    </row>
    <row r="594" spans="1:7" s="14" customFormat="1" ht="10.5" x14ac:dyDescent="0.2">
      <c r="A594" s="17"/>
      <c r="B594" s="24"/>
      <c r="C594" s="117"/>
      <c r="D594" s="101" t="s">
        <v>649</v>
      </c>
      <c r="E594" s="37">
        <f>SUM(E592:E593)</f>
        <v>0</v>
      </c>
    </row>
    <row r="595" spans="1:7" s="14" customFormat="1" ht="10.5" x14ac:dyDescent="0.2">
      <c r="A595" s="33"/>
      <c r="B595" s="25"/>
      <c r="C595" s="121"/>
      <c r="D595" s="94"/>
    </row>
    <row r="596" spans="1:7" s="14" customFormat="1" ht="21" x14ac:dyDescent="0.2">
      <c r="A596" s="42" t="s">
        <v>655</v>
      </c>
      <c r="B596" s="46" t="s">
        <v>6</v>
      </c>
      <c r="C596" s="120" t="s">
        <v>646</v>
      </c>
      <c r="D596" s="97" t="s">
        <v>653</v>
      </c>
      <c r="E596" s="45" t="s">
        <v>654</v>
      </c>
      <c r="G596" s="29"/>
    </row>
    <row r="597" spans="1:7" s="14" customFormat="1" ht="10.5" x14ac:dyDescent="0.2">
      <c r="A597" s="49" t="str">
        <f t="shared" ref="A597:C597" si="58">A564</f>
        <v>RETIRO DE ESCOMBROS</v>
      </c>
      <c r="B597" s="115" t="str">
        <f t="shared" si="58"/>
        <v>M3</v>
      </c>
      <c r="C597" s="22">
        <f t="shared" si="58"/>
        <v>0</v>
      </c>
      <c r="D597" s="100">
        <v>0.125</v>
      </c>
      <c r="E597" s="32">
        <f t="shared" ref="E597:E598" si="59">ROUND(C597*D597,0)</f>
        <v>0</v>
      </c>
      <c r="G597" s="29"/>
    </row>
    <row r="598" spans="1:7" s="14" customFormat="1" ht="10.5" x14ac:dyDescent="0.2">
      <c r="A598" s="35"/>
      <c r="B598" s="23"/>
      <c r="C598" s="22">
        <v>0</v>
      </c>
      <c r="D598" s="100"/>
      <c r="E598" s="32">
        <f t="shared" si="59"/>
        <v>0</v>
      </c>
      <c r="G598" s="29"/>
    </row>
    <row r="599" spans="1:7" s="14" customFormat="1" ht="10.5" x14ac:dyDescent="0.2">
      <c r="A599" s="17"/>
      <c r="B599" s="24"/>
      <c r="C599" s="117"/>
      <c r="D599" s="101" t="s">
        <v>649</v>
      </c>
      <c r="E599" s="37">
        <f>SUM(E597:E598)</f>
        <v>0</v>
      </c>
      <c r="G599" s="29"/>
    </row>
    <row r="600" spans="1:7" s="14" customFormat="1" ht="10.5" x14ac:dyDescent="0.2">
      <c r="A600" s="17"/>
      <c r="B600" s="24"/>
      <c r="C600" s="117"/>
      <c r="D600" s="101"/>
      <c r="G600" s="29"/>
    </row>
    <row r="601" spans="1:7" s="14" customFormat="1" ht="10.5" x14ac:dyDescent="0.2">
      <c r="A601" s="19" t="s">
        <v>656</v>
      </c>
      <c r="B601" s="167" t="s">
        <v>657</v>
      </c>
      <c r="C601" s="167"/>
      <c r="D601" s="167" t="s">
        <v>658</v>
      </c>
      <c r="E601" s="167"/>
      <c r="G601" s="29"/>
    </row>
    <row r="602" spans="1:7" s="14" customFormat="1" ht="10.5" x14ac:dyDescent="0.2">
      <c r="A602" s="47"/>
      <c r="B602" s="168"/>
      <c r="C602" s="168"/>
      <c r="D602" s="169"/>
      <c r="E602" s="169"/>
      <c r="G602" s="29"/>
    </row>
    <row r="603" spans="1:7" s="14" customFormat="1" ht="10.5" x14ac:dyDescent="0.2">
      <c r="A603" s="47"/>
      <c r="B603" s="168"/>
      <c r="C603" s="168"/>
      <c r="D603" s="169"/>
      <c r="E603" s="169"/>
      <c r="G603" s="29"/>
    </row>
    <row r="604" spans="1:7" ht="10.5" x14ac:dyDescent="0.2"/>
    <row r="605" spans="1:7" ht="10.5" x14ac:dyDescent="0.2"/>
    <row r="606" spans="1:7" s="14" customFormat="1" ht="21" x14ac:dyDescent="0.2">
      <c r="A606" s="174" t="s">
        <v>641</v>
      </c>
      <c r="B606" s="174"/>
      <c r="C606" s="118" t="s">
        <v>642</v>
      </c>
      <c r="D606" s="97" t="s">
        <v>6</v>
      </c>
      <c r="E606" s="42" t="s">
        <v>643</v>
      </c>
    </row>
    <row r="607" spans="1:7" s="14" customFormat="1" ht="20.45" customHeight="1" x14ac:dyDescent="0.2">
      <c r="A607" s="172" t="str">
        <f>RESUMEN!B71</f>
        <v>Mantenimiento de terrazas o cubiertas planas en concreto o manto asfaltico, mediante pintura elastometrica con fibras o similar.</v>
      </c>
      <c r="B607" s="173"/>
      <c r="C607" s="124">
        <f>RESUMEN!A71</f>
        <v>4.1899999999999959</v>
      </c>
      <c r="D607" s="98" t="str">
        <f>RESUMEN!C71</f>
        <v>m2</v>
      </c>
      <c r="E607" s="40">
        <f>E616+E622+E627+E632</f>
        <v>0</v>
      </c>
    </row>
    <row r="608" spans="1:7" s="14" customFormat="1" ht="10.5" x14ac:dyDescent="0.2">
      <c r="A608" s="17"/>
      <c r="B608" s="30"/>
      <c r="C608" s="119"/>
      <c r="D608" s="99"/>
      <c r="E608" s="18"/>
    </row>
    <row r="609" spans="1:5" s="14" customFormat="1" ht="10.5" x14ac:dyDescent="0.2">
      <c r="A609" s="17"/>
      <c r="B609" s="24" t="s">
        <v>644</v>
      </c>
      <c r="C609" s="117"/>
      <c r="D609" s="96"/>
      <c r="E609" s="18"/>
    </row>
    <row r="610" spans="1:5" s="14" customFormat="1" ht="10.5" x14ac:dyDescent="0.2">
      <c r="A610" s="42" t="s">
        <v>645</v>
      </c>
      <c r="B610" s="41" t="s">
        <v>6</v>
      </c>
      <c r="C610" s="120" t="s">
        <v>646</v>
      </c>
      <c r="D610" s="97" t="s">
        <v>647</v>
      </c>
      <c r="E610" s="45" t="s">
        <v>648</v>
      </c>
    </row>
    <row r="611" spans="1:5" s="14" customFormat="1" ht="21" x14ac:dyDescent="0.2">
      <c r="A611" s="49" t="str">
        <f>'MAT-INSM'!A126</f>
        <v>PINTURA ELASTOMETRICA, TIPO PARAGUAS</v>
      </c>
      <c r="B611" s="72" t="str">
        <f>'MAT-INSM'!B126</f>
        <v>CUÑETE</v>
      </c>
      <c r="C611" s="22">
        <f>'MAT-INSM'!C126</f>
        <v>0</v>
      </c>
      <c r="D611" s="92">
        <v>0.05</v>
      </c>
      <c r="E611" s="32">
        <f t="shared" ref="E611:E615" si="60">ROUND(C611*D611,0)</f>
        <v>0</v>
      </c>
    </row>
    <row r="612" spans="1:5" s="14" customFormat="1" ht="10.5" x14ac:dyDescent="0.2">
      <c r="A612" s="35"/>
      <c r="B612" s="23"/>
      <c r="C612" s="22">
        <v>0</v>
      </c>
      <c r="D612" s="100"/>
      <c r="E612" s="32">
        <f t="shared" si="60"/>
        <v>0</v>
      </c>
    </row>
    <row r="613" spans="1:5" s="14" customFormat="1" ht="10.5" x14ac:dyDescent="0.2">
      <c r="A613" s="35"/>
      <c r="B613" s="23"/>
      <c r="C613" s="22">
        <v>0</v>
      </c>
      <c r="D613" s="100"/>
      <c r="E613" s="32">
        <f t="shared" si="60"/>
        <v>0</v>
      </c>
    </row>
    <row r="614" spans="1:5" s="14" customFormat="1" ht="10.5" x14ac:dyDescent="0.2">
      <c r="A614" s="35"/>
      <c r="B614" s="23"/>
      <c r="C614" s="22">
        <v>0</v>
      </c>
      <c r="D614" s="100"/>
      <c r="E614" s="32">
        <f t="shared" si="60"/>
        <v>0</v>
      </c>
    </row>
    <row r="615" spans="1:5" s="14" customFormat="1" ht="10.5" x14ac:dyDescent="0.2">
      <c r="A615" s="35"/>
      <c r="B615" s="23"/>
      <c r="C615" s="22">
        <v>0</v>
      </c>
      <c r="D615" s="100"/>
      <c r="E615" s="32">
        <f t="shared" si="60"/>
        <v>0</v>
      </c>
    </row>
    <row r="616" spans="1:5" s="14" customFormat="1" ht="10.5" x14ac:dyDescent="0.2">
      <c r="A616" s="17"/>
      <c r="B616" s="24"/>
      <c r="C616" s="114"/>
      <c r="D616" s="101" t="s">
        <v>649</v>
      </c>
      <c r="E616" s="37">
        <f>SUM(E611:E615)</f>
        <v>0</v>
      </c>
    </row>
    <row r="617" spans="1:5" s="14" customFormat="1" ht="10.5" x14ac:dyDescent="0.2">
      <c r="A617" s="17"/>
      <c r="B617" s="24"/>
      <c r="C617" s="117"/>
      <c r="D617" s="96"/>
      <c r="E617" s="18"/>
    </row>
    <row r="618" spans="1:5" s="14" customFormat="1" ht="10.5" x14ac:dyDescent="0.2">
      <c r="A618" s="42" t="s">
        <v>650</v>
      </c>
      <c r="B618" s="41" t="s">
        <v>6</v>
      </c>
      <c r="C618" s="120" t="s">
        <v>646</v>
      </c>
      <c r="D618" s="97" t="s">
        <v>651</v>
      </c>
      <c r="E618" s="45" t="s">
        <v>646</v>
      </c>
    </row>
    <row r="619" spans="1:5" s="14" customFormat="1" ht="10.5" x14ac:dyDescent="0.2">
      <c r="A619" s="49" t="str">
        <f>'HRR-EQP'!A16</f>
        <v>ESCOBA NYLON UN 4,060.00</v>
      </c>
      <c r="B619" s="72" t="str">
        <f>'HRR-EQP'!B16</f>
        <v>UN</v>
      </c>
      <c r="C619" s="22">
        <f>'HRR-EQP'!C16</f>
        <v>0</v>
      </c>
      <c r="D619" s="92">
        <v>2.5000000000000001E-2</v>
      </c>
      <c r="E619" s="32">
        <f>ROUND(C619*D619,0)</f>
        <v>0</v>
      </c>
    </row>
    <row r="620" spans="1:5" s="14" customFormat="1" ht="10.5" x14ac:dyDescent="0.2">
      <c r="A620" s="49" t="str">
        <f>'HRR-EQP'!A36</f>
        <v>RODILLO DE FELPA 7"</v>
      </c>
      <c r="B620" s="72" t="str">
        <f>'HRR-EQP'!B36</f>
        <v>DIA</v>
      </c>
      <c r="C620" s="22">
        <f>'HRR-EQP'!C36</f>
        <v>0</v>
      </c>
      <c r="D620" s="92">
        <v>0.125</v>
      </c>
      <c r="E620" s="32">
        <f t="shared" ref="E620:E621" si="61">ROUND(C620*D620,0)</f>
        <v>0</v>
      </c>
    </row>
    <row r="621" spans="1:5" s="14" customFormat="1" ht="10.5" x14ac:dyDescent="0.2">
      <c r="A621" s="49"/>
      <c r="B621" s="72"/>
      <c r="C621" s="22">
        <v>0</v>
      </c>
      <c r="D621" s="92"/>
      <c r="E621" s="32">
        <f t="shared" si="61"/>
        <v>0</v>
      </c>
    </row>
    <row r="622" spans="1:5" s="14" customFormat="1" ht="10.5" x14ac:dyDescent="0.2">
      <c r="A622" s="17"/>
      <c r="B622" s="24"/>
      <c r="C622" s="114"/>
      <c r="D622" s="101" t="s">
        <v>649</v>
      </c>
      <c r="E622" s="37">
        <f>SUM(E620:E621)</f>
        <v>0</v>
      </c>
    </row>
    <row r="623" spans="1:5" s="14" customFormat="1" ht="10.5" x14ac:dyDescent="0.2">
      <c r="A623" s="17"/>
      <c r="B623" s="24"/>
      <c r="C623" s="114"/>
      <c r="D623" s="96"/>
      <c r="E623" s="16"/>
    </row>
    <row r="624" spans="1:5" s="14" customFormat="1" ht="21" x14ac:dyDescent="0.2">
      <c r="A624" s="42" t="s">
        <v>652</v>
      </c>
      <c r="B624" s="46" t="s">
        <v>6</v>
      </c>
      <c r="C624" s="120" t="s">
        <v>646</v>
      </c>
      <c r="D624" s="97" t="s">
        <v>653</v>
      </c>
      <c r="E624" s="45" t="s">
        <v>654</v>
      </c>
    </row>
    <row r="625" spans="1:7" s="14" customFormat="1" ht="10.5" x14ac:dyDescent="0.2">
      <c r="A625" s="49" t="str">
        <f>'MAN-OBR'!A51</f>
        <v>MdeO INMUNIZANTE CUBIERTA</v>
      </c>
      <c r="B625" s="72" t="str">
        <f>'MAN-OBR'!B51</f>
        <v>M2</v>
      </c>
      <c r="C625" s="22">
        <f>'MAN-OBR'!C51</f>
        <v>0</v>
      </c>
      <c r="D625" s="92">
        <v>2</v>
      </c>
      <c r="E625" s="32">
        <f t="shared" ref="E625:E626" si="62">ROUND(C625*D625,0)</f>
        <v>0</v>
      </c>
    </row>
    <row r="626" spans="1:7" s="14" customFormat="1" ht="10.5" x14ac:dyDescent="0.2">
      <c r="A626" s="35"/>
      <c r="B626" s="23"/>
      <c r="C626" s="22">
        <v>0</v>
      </c>
      <c r="D626" s="100"/>
      <c r="E626" s="32">
        <f t="shared" si="62"/>
        <v>0</v>
      </c>
    </row>
    <row r="627" spans="1:7" s="14" customFormat="1" ht="10.5" x14ac:dyDescent="0.2">
      <c r="A627" s="17"/>
      <c r="B627" s="24"/>
      <c r="C627" s="117"/>
      <c r="D627" s="101" t="s">
        <v>649</v>
      </c>
      <c r="E627" s="37">
        <f>SUM(E625:E626)</f>
        <v>0</v>
      </c>
    </row>
    <row r="628" spans="1:7" s="14" customFormat="1" ht="10.5" x14ac:dyDescent="0.2">
      <c r="A628" s="33"/>
      <c r="B628" s="25"/>
      <c r="C628" s="121"/>
      <c r="D628" s="94"/>
    </row>
    <row r="629" spans="1:7" s="14" customFormat="1" ht="21" x14ac:dyDescent="0.2">
      <c r="A629" s="42" t="s">
        <v>655</v>
      </c>
      <c r="B629" s="46" t="s">
        <v>6</v>
      </c>
      <c r="C629" s="120" t="s">
        <v>646</v>
      </c>
      <c r="D629" s="97" t="s">
        <v>653</v>
      </c>
      <c r="E629" s="45" t="s">
        <v>654</v>
      </c>
      <c r="G629" s="29"/>
    </row>
    <row r="630" spans="1:7" s="14" customFormat="1" ht="10.5" x14ac:dyDescent="0.2">
      <c r="A630" s="49" t="str">
        <f>OTROS!A7</f>
        <v>RETIRO DE ESCOMBROS</v>
      </c>
      <c r="B630" s="72" t="str">
        <f>OTROS!B7</f>
        <v>M3</v>
      </c>
      <c r="C630" s="22">
        <f>OTROS!C7</f>
        <v>0</v>
      </c>
      <c r="D630" s="92">
        <v>0.125</v>
      </c>
      <c r="E630" s="32">
        <f t="shared" ref="E630:E631" si="63">ROUND(C630*D630,0)</f>
        <v>0</v>
      </c>
      <c r="G630" s="29"/>
    </row>
    <row r="631" spans="1:7" s="14" customFormat="1" ht="10.5" x14ac:dyDescent="0.2">
      <c r="A631" s="35"/>
      <c r="B631" s="23"/>
      <c r="C631" s="22">
        <v>0</v>
      </c>
      <c r="D631" s="100"/>
      <c r="E631" s="32">
        <f t="shared" si="63"/>
        <v>0</v>
      </c>
      <c r="G631" s="29"/>
    </row>
    <row r="632" spans="1:7" s="14" customFormat="1" ht="10.5" x14ac:dyDescent="0.2">
      <c r="A632" s="17"/>
      <c r="B632" s="24"/>
      <c r="C632" s="117"/>
      <c r="D632" s="101" t="s">
        <v>649</v>
      </c>
      <c r="E632" s="37">
        <f>SUM(E630:E631)</f>
        <v>0</v>
      </c>
      <c r="G632" s="29"/>
    </row>
    <row r="633" spans="1:7" s="14" customFormat="1" ht="10.5" x14ac:dyDescent="0.2">
      <c r="A633" s="17"/>
      <c r="B633" s="24"/>
      <c r="C633" s="117"/>
      <c r="D633" s="101"/>
      <c r="G633" s="29"/>
    </row>
    <row r="634" spans="1:7" s="14" customFormat="1" ht="10.5" x14ac:dyDescent="0.2">
      <c r="A634" s="19" t="s">
        <v>656</v>
      </c>
      <c r="B634" s="167" t="s">
        <v>657</v>
      </c>
      <c r="C634" s="167"/>
      <c r="D634" s="167" t="s">
        <v>658</v>
      </c>
      <c r="E634" s="167"/>
      <c r="G634" s="29"/>
    </row>
    <row r="635" spans="1:7" s="14" customFormat="1" ht="10.5" x14ac:dyDescent="0.2">
      <c r="A635" s="47"/>
      <c r="B635" s="168"/>
      <c r="C635" s="168"/>
      <c r="D635" s="169"/>
      <c r="E635" s="169"/>
      <c r="G635" s="29"/>
    </row>
    <row r="636" spans="1:7" s="14" customFormat="1" ht="10.5" x14ac:dyDescent="0.2">
      <c r="A636" s="47"/>
      <c r="B636" s="168"/>
      <c r="C636" s="168"/>
      <c r="D636" s="169"/>
      <c r="E636" s="169"/>
      <c r="G636" s="29"/>
    </row>
  </sheetData>
  <mergeCells count="157">
    <mergeCell ref="A10:B10"/>
    <mergeCell ref="B37:C37"/>
    <mergeCell ref="D37:E37"/>
    <mergeCell ref="B38:C38"/>
    <mergeCell ref="D38:E38"/>
    <mergeCell ref="B39:C39"/>
    <mergeCell ref="D39:E39"/>
    <mergeCell ref="A1:D1"/>
    <mergeCell ref="B2:E2"/>
    <mergeCell ref="A4:C4"/>
    <mergeCell ref="A5:C5"/>
    <mergeCell ref="A6:C6"/>
    <mergeCell ref="A9:B9"/>
    <mergeCell ref="B72:C72"/>
    <mergeCell ref="D72:E72"/>
    <mergeCell ref="A75:B75"/>
    <mergeCell ref="A76:B76"/>
    <mergeCell ref="B103:C103"/>
    <mergeCell ref="D103:E103"/>
    <mergeCell ref="A42:B42"/>
    <mergeCell ref="A43:B43"/>
    <mergeCell ref="B70:C70"/>
    <mergeCell ref="D70:E70"/>
    <mergeCell ref="B71:C71"/>
    <mergeCell ref="D71:E71"/>
    <mergeCell ref="B136:C136"/>
    <mergeCell ref="D136:E136"/>
    <mergeCell ref="B137:C137"/>
    <mergeCell ref="D137:E137"/>
    <mergeCell ref="B138:C138"/>
    <mergeCell ref="D138:E138"/>
    <mergeCell ref="B104:C104"/>
    <mergeCell ref="D104:E104"/>
    <mergeCell ref="B105:C105"/>
    <mergeCell ref="D105:E105"/>
    <mergeCell ref="A108:B108"/>
    <mergeCell ref="A109:B109"/>
    <mergeCell ref="B171:C171"/>
    <mergeCell ref="D171:E171"/>
    <mergeCell ref="A174:B174"/>
    <mergeCell ref="A175:B175"/>
    <mergeCell ref="B202:C202"/>
    <mergeCell ref="D202:E202"/>
    <mergeCell ref="A141:B141"/>
    <mergeCell ref="A142:B142"/>
    <mergeCell ref="B169:C169"/>
    <mergeCell ref="D169:E169"/>
    <mergeCell ref="B170:C170"/>
    <mergeCell ref="D170:E170"/>
    <mergeCell ref="B235:C235"/>
    <mergeCell ref="D235:E235"/>
    <mergeCell ref="B236:C236"/>
    <mergeCell ref="D236:E236"/>
    <mergeCell ref="B237:C237"/>
    <mergeCell ref="D237:E237"/>
    <mergeCell ref="B203:C203"/>
    <mergeCell ref="D203:E203"/>
    <mergeCell ref="B204:C204"/>
    <mergeCell ref="D204:E204"/>
    <mergeCell ref="A207:B207"/>
    <mergeCell ref="A208:B208"/>
    <mergeCell ref="B270:C270"/>
    <mergeCell ref="D270:E270"/>
    <mergeCell ref="A273:B273"/>
    <mergeCell ref="A274:B274"/>
    <mergeCell ref="B301:C301"/>
    <mergeCell ref="D301:E301"/>
    <mergeCell ref="A240:B240"/>
    <mergeCell ref="A241:B241"/>
    <mergeCell ref="B268:C268"/>
    <mergeCell ref="D268:E268"/>
    <mergeCell ref="B269:C269"/>
    <mergeCell ref="D269:E269"/>
    <mergeCell ref="B334:C334"/>
    <mergeCell ref="D334:E334"/>
    <mergeCell ref="B335:C335"/>
    <mergeCell ref="D335:E335"/>
    <mergeCell ref="B336:C336"/>
    <mergeCell ref="D336:E336"/>
    <mergeCell ref="B302:C302"/>
    <mergeCell ref="D302:E302"/>
    <mergeCell ref="B303:C303"/>
    <mergeCell ref="D303:E303"/>
    <mergeCell ref="A306:B306"/>
    <mergeCell ref="A307:B307"/>
    <mergeCell ref="B369:C369"/>
    <mergeCell ref="D369:E369"/>
    <mergeCell ref="A372:B372"/>
    <mergeCell ref="A373:B373"/>
    <mergeCell ref="B403:C403"/>
    <mergeCell ref="D403:E403"/>
    <mergeCell ref="A339:B339"/>
    <mergeCell ref="A340:B340"/>
    <mergeCell ref="B367:C367"/>
    <mergeCell ref="D367:E367"/>
    <mergeCell ref="B368:C368"/>
    <mergeCell ref="D368:E368"/>
    <mergeCell ref="B436:C436"/>
    <mergeCell ref="D436:E436"/>
    <mergeCell ref="B437:C437"/>
    <mergeCell ref="D437:E437"/>
    <mergeCell ref="B438:C438"/>
    <mergeCell ref="D438:E438"/>
    <mergeCell ref="B404:C404"/>
    <mergeCell ref="D404:E404"/>
    <mergeCell ref="B405:C405"/>
    <mergeCell ref="D405:E405"/>
    <mergeCell ref="A408:B408"/>
    <mergeCell ref="A409:B409"/>
    <mergeCell ref="B471:C471"/>
    <mergeCell ref="D471:E471"/>
    <mergeCell ref="A474:B474"/>
    <mergeCell ref="A475:B475"/>
    <mergeCell ref="B502:C502"/>
    <mergeCell ref="D502:E502"/>
    <mergeCell ref="A441:B441"/>
    <mergeCell ref="A442:B442"/>
    <mergeCell ref="B469:C469"/>
    <mergeCell ref="D469:E469"/>
    <mergeCell ref="B470:C470"/>
    <mergeCell ref="D470:E470"/>
    <mergeCell ref="B535:C535"/>
    <mergeCell ref="D535:E535"/>
    <mergeCell ref="B536:C536"/>
    <mergeCell ref="D536:E536"/>
    <mergeCell ref="B537:C537"/>
    <mergeCell ref="D537:E537"/>
    <mergeCell ref="B503:C503"/>
    <mergeCell ref="D503:E503"/>
    <mergeCell ref="B504:C504"/>
    <mergeCell ref="D504:E504"/>
    <mergeCell ref="A507:B507"/>
    <mergeCell ref="A508:B508"/>
    <mergeCell ref="B570:C570"/>
    <mergeCell ref="D570:E570"/>
    <mergeCell ref="A573:B573"/>
    <mergeCell ref="A574:B574"/>
    <mergeCell ref="B601:C601"/>
    <mergeCell ref="D601:E601"/>
    <mergeCell ref="A540:B540"/>
    <mergeCell ref="A541:B541"/>
    <mergeCell ref="B568:C568"/>
    <mergeCell ref="D568:E568"/>
    <mergeCell ref="B569:C569"/>
    <mergeCell ref="D569:E569"/>
    <mergeCell ref="B634:C634"/>
    <mergeCell ref="D634:E634"/>
    <mergeCell ref="B635:C635"/>
    <mergeCell ref="D635:E635"/>
    <mergeCell ref="B636:C636"/>
    <mergeCell ref="D636:E636"/>
    <mergeCell ref="B602:C602"/>
    <mergeCell ref="D602:E602"/>
    <mergeCell ref="B603:C603"/>
    <mergeCell ref="D603:E603"/>
    <mergeCell ref="A606:B606"/>
    <mergeCell ref="A607:B607"/>
  </mergeCells>
  <printOptions horizontalCentered="1"/>
  <pageMargins left="0.39370078740157483" right="0.39370078740157483" top="0.39370078740157483" bottom="0.39370078740157483" header="0" footer="0"/>
  <pageSetup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E0C3B-B655-4E06-BCCC-757F07801EBD}">
  <sheetPr>
    <tabColor rgb="FFFF0000"/>
  </sheetPr>
  <dimension ref="A1:G996"/>
  <sheetViews>
    <sheetView view="pageLayout" zoomScaleNormal="100" workbookViewId="0">
      <selection activeCell="D6" sqref="D6"/>
    </sheetView>
  </sheetViews>
  <sheetFormatPr baseColWidth="10" defaultColWidth="1.7109375" defaultRowHeight="10.5" x14ac:dyDescent="0.2"/>
  <cols>
    <col min="1" max="1" width="57" style="26" customWidth="1"/>
    <col min="2" max="2" width="7.28515625" style="27" bestFit="1" customWidth="1"/>
    <col min="3" max="3" width="15.140625" style="14" customWidth="1"/>
    <col min="4" max="4" width="15.140625" style="94" customWidth="1"/>
    <col min="5" max="5" width="15.140625" style="14" customWidth="1"/>
    <col min="6" max="6" width="1.7109375" style="14"/>
    <col min="7" max="16384" width="1.7109375" style="29"/>
  </cols>
  <sheetData>
    <row r="1" spans="1:7" s="19" customFormat="1" ht="46.9"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D3" s="94"/>
    </row>
    <row r="4" spans="1:7" s="19" customFormat="1" ht="21" x14ac:dyDescent="0.2">
      <c r="A4" s="175" t="s">
        <v>636</v>
      </c>
      <c r="B4" s="175"/>
      <c r="C4" s="175"/>
      <c r="D4" s="95" t="s">
        <v>637</v>
      </c>
      <c r="E4" s="38"/>
    </row>
    <row r="5" spans="1:7" s="14" customFormat="1" ht="21" x14ac:dyDescent="0.2">
      <c r="A5" s="173" t="s">
        <v>638</v>
      </c>
      <c r="B5" s="173"/>
      <c r="C5" s="173"/>
      <c r="D5" s="95" t="s">
        <v>639</v>
      </c>
      <c r="E5" s="39"/>
    </row>
    <row r="6" spans="1:7" s="14" customFormat="1" ht="21" x14ac:dyDescent="0.2">
      <c r="A6" s="176" t="str">
        <f>RESUMEN!B72</f>
        <v>CAPITULO 5 CARPINTERIA MADERA, ACERO, ALUMINIO Y VIDRIO</v>
      </c>
      <c r="B6" s="175"/>
      <c r="C6" s="175"/>
      <c r="D6" s="95" t="s">
        <v>640</v>
      </c>
      <c r="E6" s="38"/>
    </row>
    <row r="7" spans="1:7" s="14" customFormat="1" x14ac:dyDescent="0.2">
      <c r="A7" s="17"/>
      <c r="B7" s="24"/>
      <c r="C7" s="29"/>
      <c r="D7" s="96"/>
      <c r="E7" s="29"/>
    </row>
    <row r="8" spans="1:7" s="14" customFormat="1" x14ac:dyDescent="0.2">
      <c r="A8" s="17"/>
      <c r="B8" s="24"/>
      <c r="C8" s="29"/>
      <c r="D8" s="96"/>
      <c r="E8" s="29"/>
    </row>
    <row r="9" spans="1:7" s="19" customFormat="1" ht="21" x14ac:dyDescent="0.2">
      <c r="A9" s="174" t="s">
        <v>641</v>
      </c>
      <c r="B9" s="174"/>
      <c r="C9" s="42" t="s">
        <v>642</v>
      </c>
      <c r="D9" s="97" t="s">
        <v>6</v>
      </c>
      <c r="E9" s="42" t="s">
        <v>643</v>
      </c>
    </row>
    <row r="10" spans="1:7" s="14" customFormat="1" x14ac:dyDescent="0.2">
      <c r="A10" s="172" t="str">
        <f>RESUMEN!B73</f>
        <v>Mantenimiento de puertas de madera, incluye desmonte y reinstalación ajuste y cambio de bisagras y cantonera.</v>
      </c>
      <c r="B10" s="173"/>
      <c r="C10" s="71">
        <f>RESUMEN!A73</f>
        <v>5.01</v>
      </c>
      <c r="D10" s="98" t="str">
        <f>RESUMEN!C73</f>
        <v>un</v>
      </c>
      <c r="E10" s="40">
        <f>E19+E25+E30+E35</f>
        <v>0</v>
      </c>
    </row>
    <row r="11" spans="1:7" s="14" customFormat="1" x14ac:dyDescent="0.2">
      <c r="A11" s="17"/>
      <c r="B11" s="30"/>
      <c r="C11" s="17"/>
      <c r="D11" s="99"/>
      <c r="E11" s="18"/>
    </row>
    <row r="12" spans="1:7" s="14" customFormat="1" x14ac:dyDescent="0.2">
      <c r="A12" s="17"/>
      <c r="B12" s="24" t="s">
        <v>644</v>
      </c>
      <c r="C12" s="29"/>
      <c r="D12" s="96"/>
      <c r="E12" s="18"/>
    </row>
    <row r="13" spans="1:7" s="19" customFormat="1" x14ac:dyDescent="0.2">
      <c r="A13" s="42" t="s">
        <v>645</v>
      </c>
      <c r="B13" s="41" t="s">
        <v>6</v>
      </c>
      <c r="C13" s="44" t="s">
        <v>646</v>
      </c>
      <c r="D13" s="97" t="s">
        <v>647</v>
      </c>
      <c r="E13" s="45" t="s">
        <v>648</v>
      </c>
      <c r="G13" s="31"/>
    </row>
    <row r="14" spans="1:7" s="14" customFormat="1" x14ac:dyDescent="0.2">
      <c r="A14" s="35" t="str">
        <f>'MAT-INSM'!A24</f>
        <v>BISAGRA NUDO 2 1/2 1" EN COBRE</v>
      </c>
      <c r="B14" s="23" t="str">
        <f>'MAT-INSM'!B24</f>
        <v>UN</v>
      </c>
      <c r="C14" s="22">
        <f>'MAT-INSM'!C24</f>
        <v>0</v>
      </c>
      <c r="D14" s="100">
        <v>3</v>
      </c>
      <c r="E14" s="32">
        <f>ROUND(C14*D14,0)</f>
        <v>0</v>
      </c>
    </row>
    <row r="15" spans="1:7" s="14" customFormat="1" x14ac:dyDescent="0.2">
      <c r="A15" s="35"/>
      <c r="B15" s="23"/>
      <c r="C15" s="22">
        <v>0</v>
      </c>
      <c r="D15" s="100"/>
      <c r="E15" s="32">
        <f t="shared" ref="E15:E18" si="0">ROUND(C15*D15,0)</f>
        <v>0</v>
      </c>
    </row>
    <row r="16" spans="1:7" s="14" customFormat="1" x14ac:dyDescent="0.2">
      <c r="A16" s="35"/>
      <c r="B16" s="23"/>
      <c r="C16" s="22">
        <v>0</v>
      </c>
      <c r="D16" s="100"/>
      <c r="E16" s="32">
        <f t="shared" si="0"/>
        <v>0</v>
      </c>
    </row>
    <row r="17" spans="1:5" s="14" customFormat="1" x14ac:dyDescent="0.2">
      <c r="A17" s="35"/>
      <c r="B17" s="23"/>
      <c r="C17" s="22">
        <v>0</v>
      </c>
      <c r="D17" s="100"/>
      <c r="E17" s="32">
        <f t="shared" si="0"/>
        <v>0</v>
      </c>
    </row>
    <row r="18" spans="1:5" s="14" customFormat="1" x14ac:dyDescent="0.2">
      <c r="A18" s="36"/>
      <c r="B18" s="23"/>
      <c r="C18" s="22">
        <v>0</v>
      </c>
      <c r="D18" s="100"/>
      <c r="E18" s="32">
        <f t="shared" si="0"/>
        <v>0</v>
      </c>
    </row>
    <row r="19" spans="1:5" s="14" customFormat="1" x14ac:dyDescent="0.2">
      <c r="A19" s="17"/>
      <c r="B19" s="24"/>
      <c r="C19" s="13"/>
      <c r="D19" s="101" t="s">
        <v>649</v>
      </c>
      <c r="E19" s="37">
        <f>SUM(E14:E18)</f>
        <v>0</v>
      </c>
    </row>
    <row r="20" spans="1:5" s="14" customFormat="1" x14ac:dyDescent="0.2">
      <c r="A20" s="17"/>
      <c r="B20" s="24"/>
      <c r="C20" s="29"/>
      <c r="D20" s="96"/>
      <c r="E20" s="18"/>
    </row>
    <row r="21" spans="1:5" s="19" customFormat="1" x14ac:dyDescent="0.2">
      <c r="A21" s="42" t="s">
        <v>650</v>
      </c>
      <c r="B21" s="41" t="s">
        <v>6</v>
      </c>
      <c r="C21" s="44" t="s">
        <v>646</v>
      </c>
      <c r="D21" s="97" t="s">
        <v>651</v>
      </c>
      <c r="E21" s="45" t="s">
        <v>646</v>
      </c>
    </row>
    <row r="22" spans="1:5" s="14" customFormat="1" x14ac:dyDescent="0.2">
      <c r="A22" s="35" t="str">
        <f>'HRR-EQP'!A11</f>
        <v>DESTORNILLADOR DE PALA 1/4" X 6"</v>
      </c>
      <c r="B22" s="23" t="str">
        <f>'HRR-EQP'!B11</f>
        <v>UN</v>
      </c>
      <c r="C22" s="22">
        <f>'HRR-EQP'!C11</f>
        <v>0</v>
      </c>
      <c r="D22" s="100">
        <v>0.125</v>
      </c>
      <c r="E22" s="32">
        <f>ROUND(C22*D22,0)</f>
        <v>0</v>
      </c>
    </row>
    <row r="23" spans="1:5" s="14" customFormat="1" x14ac:dyDescent="0.2">
      <c r="A23" s="35"/>
      <c r="B23" s="23"/>
      <c r="C23" s="22">
        <v>0</v>
      </c>
      <c r="D23" s="100"/>
      <c r="E23" s="32">
        <f>ROUND(C23*D23,0)</f>
        <v>0</v>
      </c>
    </row>
    <row r="24" spans="1:5" s="14" customFormat="1" x14ac:dyDescent="0.2">
      <c r="A24" s="35"/>
      <c r="B24" s="23"/>
      <c r="C24" s="22">
        <v>0</v>
      </c>
      <c r="D24" s="100"/>
      <c r="E24" s="32">
        <f>ROUND(C24*D24,0)</f>
        <v>0</v>
      </c>
    </row>
    <row r="25" spans="1:5" s="14" customFormat="1" x14ac:dyDescent="0.2">
      <c r="A25" s="17"/>
      <c r="B25" s="24"/>
      <c r="C25" s="13"/>
      <c r="D25" s="101" t="s">
        <v>649</v>
      </c>
      <c r="E25" s="37">
        <f>SUM(E22:E24)</f>
        <v>0</v>
      </c>
    </row>
    <row r="26" spans="1:5" s="14" customFormat="1" x14ac:dyDescent="0.2">
      <c r="A26" s="17"/>
      <c r="B26" s="24"/>
      <c r="C26" s="13"/>
      <c r="D26" s="96"/>
      <c r="E26" s="16"/>
    </row>
    <row r="27" spans="1:5" s="19" customFormat="1" ht="21" x14ac:dyDescent="0.2">
      <c r="A27" s="42" t="s">
        <v>652</v>
      </c>
      <c r="B27" s="46" t="s">
        <v>6</v>
      </c>
      <c r="C27" s="44" t="s">
        <v>646</v>
      </c>
      <c r="D27" s="97" t="s">
        <v>653</v>
      </c>
      <c r="E27" s="45" t="s">
        <v>654</v>
      </c>
    </row>
    <row r="28" spans="1:5" s="14" customFormat="1" x14ac:dyDescent="0.2">
      <c r="A28" s="35" t="str">
        <f>'MAN-OBR'!A61</f>
        <v>MdeO INSTALACION PUERTAS</v>
      </c>
      <c r="B28" s="23" t="str">
        <f>'MAN-OBR'!B61</f>
        <v>UN</v>
      </c>
      <c r="C28" s="22">
        <f>'MAN-OBR'!C61</f>
        <v>0</v>
      </c>
      <c r="D28" s="100">
        <v>1</v>
      </c>
      <c r="E28" s="32">
        <f>ROUND(C28*D28,0)</f>
        <v>0</v>
      </c>
    </row>
    <row r="29" spans="1:5" s="14" customFormat="1" x14ac:dyDescent="0.2">
      <c r="A29" s="35"/>
      <c r="B29" s="23"/>
      <c r="C29" s="22">
        <v>0</v>
      </c>
      <c r="D29" s="100"/>
      <c r="E29" s="32">
        <f>ROUND(C29*D29,0)</f>
        <v>0</v>
      </c>
    </row>
    <row r="30" spans="1:5" s="14" customFormat="1" x14ac:dyDescent="0.2">
      <c r="A30" s="17"/>
      <c r="B30" s="24"/>
      <c r="C30" s="15"/>
      <c r="D30" s="101" t="s">
        <v>649</v>
      </c>
      <c r="E30" s="37">
        <f>SUM(E28:E29)</f>
        <v>0</v>
      </c>
    </row>
    <row r="31" spans="1:5" s="14" customFormat="1" x14ac:dyDescent="0.2">
      <c r="A31" s="33"/>
      <c r="B31" s="25"/>
      <c r="C31" s="20"/>
      <c r="D31" s="94"/>
    </row>
    <row r="32" spans="1:5" s="19" customFormat="1" ht="21" x14ac:dyDescent="0.2">
      <c r="A32" s="42" t="s">
        <v>655</v>
      </c>
      <c r="B32" s="46" t="s">
        <v>6</v>
      </c>
      <c r="C32" s="44" t="s">
        <v>646</v>
      </c>
      <c r="D32" s="97" t="s">
        <v>653</v>
      </c>
      <c r="E32" s="45" t="s">
        <v>654</v>
      </c>
    </row>
    <row r="33" spans="1:5" s="14" customFormat="1" x14ac:dyDescent="0.2">
      <c r="A33" s="35"/>
      <c r="B33" s="23"/>
      <c r="C33" s="22">
        <v>0</v>
      </c>
      <c r="D33" s="100"/>
      <c r="E33" s="32">
        <f>ROUND(C33*D33,0)</f>
        <v>0</v>
      </c>
    </row>
    <row r="34" spans="1:5" s="14" customFormat="1" x14ac:dyDescent="0.2">
      <c r="A34" s="35"/>
      <c r="B34" s="23"/>
      <c r="C34" s="22">
        <v>0</v>
      </c>
      <c r="D34" s="100"/>
      <c r="E34" s="32">
        <f>ROUND(C34*D34,0)</f>
        <v>0</v>
      </c>
    </row>
    <row r="35" spans="1:5" s="14" customFormat="1" x14ac:dyDescent="0.2">
      <c r="A35" s="17"/>
      <c r="B35" s="24"/>
      <c r="C35" s="15"/>
      <c r="D35" s="101" t="s">
        <v>649</v>
      </c>
      <c r="E35" s="37">
        <f>SUM(E33:E34)</f>
        <v>0</v>
      </c>
    </row>
    <row r="36" spans="1:5" s="14" customFormat="1" x14ac:dyDescent="0.2">
      <c r="A36" s="17"/>
      <c r="B36" s="24"/>
      <c r="C36" s="15"/>
      <c r="D36" s="101"/>
    </row>
    <row r="37" spans="1:5" s="19" customFormat="1" x14ac:dyDescent="0.2">
      <c r="A37" s="19" t="s">
        <v>656</v>
      </c>
      <c r="B37" s="167" t="s">
        <v>657</v>
      </c>
      <c r="C37" s="167"/>
      <c r="D37" s="167" t="s">
        <v>658</v>
      </c>
      <c r="E37" s="167"/>
    </row>
    <row r="38" spans="1:5" s="14" customFormat="1" x14ac:dyDescent="0.2">
      <c r="A38" s="47"/>
      <c r="B38" s="168"/>
      <c r="C38" s="168"/>
      <c r="D38" s="169"/>
      <c r="E38" s="169"/>
    </row>
    <row r="39" spans="1:5" s="14" customFormat="1" x14ac:dyDescent="0.2">
      <c r="A39" s="47"/>
      <c r="B39" s="168"/>
      <c r="C39" s="168"/>
      <c r="D39" s="169"/>
      <c r="E39" s="169"/>
    </row>
    <row r="40" spans="1:5" s="14" customFormat="1" x14ac:dyDescent="0.2">
      <c r="B40" s="27"/>
      <c r="D40" s="94"/>
    </row>
    <row r="41" spans="1:5" s="14" customFormat="1" x14ac:dyDescent="0.2">
      <c r="B41" s="34"/>
      <c r="C41" s="26"/>
      <c r="D41" s="94"/>
    </row>
    <row r="42" spans="1:5" ht="21" x14ac:dyDescent="0.2">
      <c r="A42" s="174" t="s">
        <v>641</v>
      </c>
      <c r="B42" s="174"/>
      <c r="C42" s="42" t="s">
        <v>642</v>
      </c>
      <c r="D42" s="97" t="s">
        <v>6</v>
      </c>
      <c r="E42" s="42" t="s">
        <v>643</v>
      </c>
    </row>
    <row r="43" spans="1:5" x14ac:dyDescent="0.2">
      <c r="A43" s="172" t="str">
        <f>RESUMEN!B74</f>
        <v>Mantenimiento de puertas de vidrio, incluye desmonte y reinstalación ajuste cambio de y pivotes de empotrar en piso y techo.</v>
      </c>
      <c r="B43" s="173"/>
      <c r="C43" s="71">
        <f>RESUMEN!A74</f>
        <v>5.0199999999999996</v>
      </c>
      <c r="D43" s="98" t="str">
        <f>RESUMEN!C74</f>
        <v>juego</v>
      </c>
      <c r="E43" s="40">
        <f>E52+E58+E63+E68</f>
        <v>0</v>
      </c>
    </row>
    <row r="44" spans="1:5" x14ac:dyDescent="0.2">
      <c r="A44" s="17"/>
      <c r="B44" s="30"/>
      <c r="C44" s="17"/>
      <c r="D44" s="99"/>
      <c r="E44" s="18"/>
    </row>
    <row r="45" spans="1:5" x14ac:dyDescent="0.2">
      <c r="A45" s="17"/>
      <c r="B45" s="24" t="s">
        <v>644</v>
      </c>
      <c r="C45" s="29"/>
      <c r="D45" s="96"/>
      <c r="E45" s="18"/>
    </row>
    <row r="46" spans="1:5" x14ac:dyDescent="0.2">
      <c r="A46" s="42" t="s">
        <v>645</v>
      </c>
      <c r="B46" s="41" t="s">
        <v>6</v>
      </c>
      <c r="C46" s="44" t="s">
        <v>646</v>
      </c>
      <c r="D46" s="97" t="s">
        <v>647</v>
      </c>
      <c r="E46" s="45" t="s">
        <v>648</v>
      </c>
    </row>
    <row r="47" spans="1:5" x14ac:dyDescent="0.2">
      <c r="A47" s="35" t="str">
        <f>'MAT-INSM'!A40</f>
        <v>CARTON CORRUGADO, ROLLO 1,2 M*10ML=48M2</v>
      </c>
      <c r="B47" s="23" t="str">
        <f>'MAT-INSM'!B40</f>
        <v>M2</v>
      </c>
      <c r="C47" s="22">
        <f>'MAT-INSM'!C40</f>
        <v>0</v>
      </c>
      <c r="D47" s="100">
        <v>1</v>
      </c>
      <c r="E47" s="32">
        <f t="shared" ref="E47:E51" si="1">ROUND(C47*D47,0)</f>
        <v>0</v>
      </c>
    </row>
    <row r="48" spans="1:5" x14ac:dyDescent="0.2">
      <c r="A48" s="35" t="str">
        <f>'MAT-INSM'!A22</f>
        <v>BISAGRA CAPSULA ½" PAR</v>
      </c>
      <c r="B48" s="23" t="str">
        <f>'MAT-INSM'!B22</f>
        <v>UN</v>
      </c>
      <c r="C48" s="22">
        <f>'MAT-INSM'!C22</f>
        <v>0</v>
      </c>
      <c r="D48" s="100">
        <v>2</v>
      </c>
      <c r="E48" s="32">
        <f t="shared" si="1"/>
        <v>0</v>
      </c>
    </row>
    <row r="49" spans="1:5" x14ac:dyDescent="0.2">
      <c r="A49" s="35"/>
      <c r="B49" s="23"/>
      <c r="C49" s="22">
        <v>0</v>
      </c>
      <c r="D49" s="100"/>
      <c r="E49" s="32">
        <f t="shared" si="1"/>
        <v>0</v>
      </c>
    </row>
    <row r="50" spans="1:5" x14ac:dyDescent="0.2">
      <c r="A50" s="35"/>
      <c r="B50" s="23"/>
      <c r="C50" s="22">
        <v>0</v>
      </c>
      <c r="D50" s="100"/>
      <c r="E50" s="32">
        <f t="shared" si="1"/>
        <v>0</v>
      </c>
    </row>
    <row r="51" spans="1:5" x14ac:dyDescent="0.2">
      <c r="A51" s="36"/>
      <c r="B51" s="23"/>
      <c r="C51" s="22">
        <v>0</v>
      </c>
      <c r="D51" s="100"/>
      <c r="E51" s="32">
        <f t="shared" si="1"/>
        <v>0</v>
      </c>
    </row>
    <row r="52" spans="1:5" x14ac:dyDescent="0.2">
      <c r="A52" s="17"/>
      <c r="B52" s="24"/>
      <c r="C52" s="13"/>
      <c r="D52" s="101" t="s">
        <v>649</v>
      </c>
      <c r="E52" s="37">
        <f>SUM(E47:E51)</f>
        <v>0</v>
      </c>
    </row>
    <row r="53" spans="1:5" x14ac:dyDescent="0.2">
      <c r="A53" s="17"/>
      <c r="B53" s="24"/>
      <c r="C53" s="29"/>
      <c r="D53" s="96"/>
      <c r="E53" s="18"/>
    </row>
    <row r="54" spans="1:5" x14ac:dyDescent="0.2">
      <c r="A54" s="42" t="s">
        <v>650</v>
      </c>
      <c r="B54" s="41" t="s">
        <v>6</v>
      </c>
      <c r="C54" s="44" t="s">
        <v>646</v>
      </c>
      <c r="D54" s="97" t="s">
        <v>651</v>
      </c>
      <c r="E54" s="45" t="s">
        <v>646</v>
      </c>
    </row>
    <row r="55" spans="1:5" x14ac:dyDescent="0.2">
      <c r="A55" s="35" t="str">
        <f>'HRR-EQP'!A39</f>
        <v>TALADRO PERCUTOR DE ½" DE WALT</v>
      </c>
      <c r="B55" s="23" t="str">
        <f>'HRR-EQP'!B39</f>
        <v>DIA</v>
      </c>
      <c r="C55" s="22">
        <f>'HRR-EQP'!C39</f>
        <v>0</v>
      </c>
      <c r="D55" s="100">
        <f>1/8/2</f>
        <v>6.25E-2</v>
      </c>
      <c r="E55" s="32">
        <f>ROUND(C55*D55,0)</f>
        <v>0</v>
      </c>
    </row>
    <row r="56" spans="1:5" x14ac:dyDescent="0.2">
      <c r="A56" s="35" t="str">
        <f>'HRR-EQP'!A33</f>
        <v>PULIDORA INDUSTRIAL DE 4 ½" MAKITA 10000 RPM</v>
      </c>
      <c r="B56" s="23" t="str">
        <f>'HRR-EQP'!B33</f>
        <v>DIA</v>
      </c>
      <c r="C56" s="22">
        <f>'HRR-EQP'!C33</f>
        <v>0</v>
      </c>
      <c r="D56" s="100">
        <f>1/8/2</f>
        <v>6.25E-2</v>
      </c>
      <c r="E56" s="32">
        <f>ROUND(C56*D56,0)</f>
        <v>0</v>
      </c>
    </row>
    <row r="57" spans="1:5" x14ac:dyDescent="0.2">
      <c r="A57" s="35"/>
      <c r="B57" s="23"/>
      <c r="C57" s="22">
        <v>0</v>
      </c>
      <c r="D57" s="100"/>
      <c r="E57" s="32">
        <f>ROUND(C57*D57,0)</f>
        <v>0</v>
      </c>
    </row>
    <row r="58" spans="1:5" x14ac:dyDescent="0.2">
      <c r="A58" s="17"/>
      <c r="B58" s="24"/>
      <c r="C58" s="13"/>
      <c r="D58" s="101" t="s">
        <v>649</v>
      </c>
      <c r="E58" s="37">
        <f>SUM(E55:E57)</f>
        <v>0</v>
      </c>
    </row>
    <row r="59" spans="1:5" x14ac:dyDescent="0.2">
      <c r="A59" s="17"/>
      <c r="B59" s="24"/>
      <c r="C59" s="13"/>
      <c r="D59" s="96"/>
      <c r="E59" s="16"/>
    </row>
    <row r="60" spans="1:5" ht="21" x14ac:dyDescent="0.2">
      <c r="A60" s="42" t="s">
        <v>652</v>
      </c>
      <c r="B60" s="46" t="s">
        <v>6</v>
      </c>
      <c r="C60" s="44" t="s">
        <v>646</v>
      </c>
      <c r="D60" s="97" t="s">
        <v>653</v>
      </c>
      <c r="E60" s="45" t="s">
        <v>654</v>
      </c>
    </row>
    <row r="61" spans="1:5" x14ac:dyDescent="0.2">
      <c r="A61" s="35" t="str">
        <f>'MAN-OBR'!A60</f>
        <v>MdeO INSTALACION PORTON (Mad)</v>
      </c>
      <c r="B61" s="23" t="str">
        <f>'MAN-OBR'!B60</f>
        <v>UN</v>
      </c>
      <c r="C61" s="22">
        <f>'MAN-OBR'!C60</f>
        <v>0</v>
      </c>
      <c r="D61" s="100">
        <v>1</v>
      </c>
      <c r="E61" s="32">
        <f>ROUND(C61*D61,0)</f>
        <v>0</v>
      </c>
    </row>
    <row r="62" spans="1:5" x14ac:dyDescent="0.2">
      <c r="A62" s="35"/>
      <c r="B62" s="23"/>
      <c r="C62" s="22">
        <v>0</v>
      </c>
      <c r="D62" s="100"/>
      <c r="E62" s="32">
        <f>ROUND(C62*D62,0)</f>
        <v>0</v>
      </c>
    </row>
    <row r="63" spans="1:5" x14ac:dyDescent="0.2">
      <c r="A63" s="17"/>
      <c r="B63" s="24"/>
      <c r="C63" s="15"/>
      <c r="D63" s="101" t="s">
        <v>649</v>
      </c>
      <c r="E63" s="37">
        <f>SUM(E61:E62)</f>
        <v>0</v>
      </c>
    </row>
    <row r="64" spans="1:5" x14ac:dyDescent="0.2">
      <c r="A64" s="33"/>
      <c r="B64" s="25"/>
      <c r="C64" s="20"/>
    </row>
    <row r="65" spans="1:5" ht="21" x14ac:dyDescent="0.2">
      <c r="A65" s="42" t="s">
        <v>655</v>
      </c>
      <c r="B65" s="46" t="s">
        <v>6</v>
      </c>
      <c r="C65" s="44" t="s">
        <v>646</v>
      </c>
      <c r="D65" s="97" t="s">
        <v>653</v>
      </c>
      <c r="E65" s="45" t="s">
        <v>654</v>
      </c>
    </row>
    <row r="66" spans="1:5" x14ac:dyDescent="0.2">
      <c r="A66" s="35"/>
      <c r="B66" s="23"/>
      <c r="C66" s="22">
        <v>0</v>
      </c>
      <c r="D66" s="100"/>
      <c r="E66" s="32">
        <f>ROUND(C66*D66,0)</f>
        <v>0</v>
      </c>
    </row>
    <row r="67" spans="1:5" x14ac:dyDescent="0.2">
      <c r="A67" s="35"/>
      <c r="B67" s="23"/>
      <c r="C67" s="22">
        <v>0</v>
      </c>
      <c r="D67" s="100"/>
      <c r="E67" s="32">
        <f>ROUND(C67*D67,0)</f>
        <v>0</v>
      </c>
    </row>
    <row r="68" spans="1:5" x14ac:dyDescent="0.2">
      <c r="A68" s="17"/>
      <c r="B68" s="24"/>
      <c r="C68" s="15"/>
      <c r="D68" s="101" t="s">
        <v>649</v>
      </c>
      <c r="E68" s="37">
        <f>SUM(E66:E67)</f>
        <v>0</v>
      </c>
    </row>
    <row r="69" spans="1:5" x14ac:dyDescent="0.2">
      <c r="A69" s="17"/>
      <c r="B69" s="24"/>
      <c r="C69" s="15"/>
      <c r="D69" s="101"/>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42" t="s">
        <v>642</v>
      </c>
      <c r="D75" s="97" t="s">
        <v>6</v>
      </c>
      <c r="E75" s="42" t="s">
        <v>643</v>
      </c>
    </row>
    <row r="76" spans="1:5" x14ac:dyDescent="0.2">
      <c r="A76" s="172" t="str">
        <f>RESUMEN!B75</f>
        <v>Suministro e instalación de brazo hidráulico de sobreponer cierra puerta hasta 45 kg.</v>
      </c>
      <c r="B76" s="173"/>
      <c r="C76" s="71">
        <f>RESUMEN!A75</f>
        <v>5.0299999999999994</v>
      </c>
      <c r="D76" s="98" t="str">
        <f>RESUMEN!C75</f>
        <v>un</v>
      </c>
      <c r="E76" s="40">
        <f>E85+E91+E96+E101</f>
        <v>0</v>
      </c>
    </row>
    <row r="77" spans="1:5" x14ac:dyDescent="0.2">
      <c r="A77" s="17"/>
      <c r="B77" s="30"/>
      <c r="C77" s="17"/>
      <c r="D77" s="99"/>
      <c r="E77" s="18"/>
    </row>
    <row r="78" spans="1:5" x14ac:dyDescent="0.2">
      <c r="A78" s="17"/>
      <c r="B78" s="24" t="s">
        <v>644</v>
      </c>
      <c r="C78" s="29"/>
      <c r="D78" s="96"/>
      <c r="E78" s="18"/>
    </row>
    <row r="79" spans="1:5" x14ac:dyDescent="0.2">
      <c r="A79" s="42" t="s">
        <v>645</v>
      </c>
      <c r="B79" s="41" t="s">
        <v>6</v>
      </c>
      <c r="C79" s="44" t="s">
        <v>646</v>
      </c>
      <c r="D79" s="97" t="s">
        <v>647</v>
      </c>
      <c r="E79" s="45" t="s">
        <v>648</v>
      </c>
    </row>
    <row r="80" spans="1:5" x14ac:dyDescent="0.2">
      <c r="A80" s="35" t="str">
        <f>'MAT-INSM'!A50</f>
        <v>CIERRA PUERTAS HIDRAULICO BRAZO 45 GK</v>
      </c>
      <c r="B80" s="23" t="str">
        <f>'MAT-INSM'!B50</f>
        <v>UN</v>
      </c>
      <c r="C80" s="22">
        <f>'MAT-INSM'!C50</f>
        <v>0</v>
      </c>
      <c r="D80" s="100">
        <v>1</v>
      </c>
      <c r="E80" s="32">
        <f t="shared" ref="E80:E84" si="2">ROUND(C80*D80,0)</f>
        <v>0</v>
      </c>
    </row>
    <row r="81" spans="1:5" x14ac:dyDescent="0.2">
      <c r="A81" s="35" t="str">
        <f>'MAT-INSM'!A170</f>
        <v>TORNILLO GOLOSO 1" x 8</v>
      </c>
      <c r="B81" s="23" t="str">
        <f>'MAT-INSM'!B170</f>
        <v>UN</v>
      </c>
      <c r="C81" s="22">
        <f>'MAT-INSM'!C170</f>
        <v>0</v>
      </c>
      <c r="D81" s="100">
        <v>8</v>
      </c>
      <c r="E81" s="32">
        <f t="shared" si="2"/>
        <v>0</v>
      </c>
    </row>
    <row r="82" spans="1:5" x14ac:dyDescent="0.2">
      <c r="A82" s="35"/>
      <c r="B82" s="23"/>
      <c r="C82" s="22">
        <v>0</v>
      </c>
      <c r="D82" s="100"/>
      <c r="E82" s="32">
        <f t="shared" si="2"/>
        <v>0</v>
      </c>
    </row>
    <row r="83" spans="1:5" x14ac:dyDescent="0.2">
      <c r="A83" s="35"/>
      <c r="B83" s="23"/>
      <c r="C83" s="22">
        <v>0</v>
      </c>
      <c r="D83" s="100"/>
      <c r="E83" s="32">
        <f t="shared" si="2"/>
        <v>0</v>
      </c>
    </row>
    <row r="84" spans="1:5" x14ac:dyDescent="0.2">
      <c r="A84" s="36"/>
      <c r="B84" s="23"/>
      <c r="C84" s="22">
        <v>0</v>
      </c>
      <c r="D84" s="100"/>
      <c r="E84" s="32">
        <f t="shared" si="2"/>
        <v>0</v>
      </c>
    </row>
    <row r="85" spans="1:5" x14ac:dyDescent="0.2">
      <c r="A85" s="17"/>
      <c r="B85" s="24"/>
      <c r="C85" s="13"/>
      <c r="D85" s="101" t="s">
        <v>649</v>
      </c>
      <c r="E85" s="37">
        <f>SUM(E80:E84)</f>
        <v>0</v>
      </c>
    </row>
    <row r="86" spans="1:5" x14ac:dyDescent="0.2">
      <c r="A86" s="17"/>
      <c r="B86" s="24"/>
      <c r="C86" s="29"/>
      <c r="D86" s="96"/>
      <c r="E86" s="18"/>
    </row>
    <row r="87" spans="1:5" x14ac:dyDescent="0.2">
      <c r="A87" s="42" t="s">
        <v>650</v>
      </c>
      <c r="B87" s="41" t="s">
        <v>6</v>
      </c>
      <c r="C87" s="44" t="s">
        <v>646</v>
      </c>
      <c r="D87" s="97" t="s">
        <v>651</v>
      </c>
      <c r="E87" s="45" t="s">
        <v>646</v>
      </c>
    </row>
    <row r="88" spans="1:5" x14ac:dyDescent="0.2">
      <c r="A88" s="35" t="str">
        <f t="shared" ref="A88:C88" si="3">A55</f>
        <v>TALADRO PERCUTOR DE ½" DE WALT</v>
      </c>
      <c r="B88" s="23" t="str">
        <f t="shared" si="3"/>
        <v>DIA</v>
      </c>
      <c r="C88" s="22">
        <f t="shared" si="3"/>
        <v>0</v>
      </c>
      <c r="D88" s="100">
        <f>1/8/2</f>
        <v>6.25E-2</v>
      </c>
      <c r="E88" s="32">
        <f>ROUND(C88*D88,0)</f>
        <v>0</v>
      </c>
    </row>
    <row r="89" spans="1:5" x14ac:dyDescent="0.2">
      <c r="A89" s="35"/>
      <c r="B89" s="23"/>
      <c r="C89" s="22">
        <v>0</v>
      </c>
      <c r="D89" s="100"/>
      <c r="E89" s="32">
        <f>ROUND(C89*D89,0)</f>
        <v>0</v>
      </c>
    </row>
    <row r="90" spans="1:5" x14ac:dyDescent="0.2">
      <c r="A90" s="35"/>
      <c r="B90" s="23"/>
      <c r="C90" s="22">
        <v>0</v>
      </c>
      <c r="D90" s="100"/>
      <c r="E90" s="32">
        <f>ROUND(C90*D90,0)</f>
        <v>0</v>
      </c>
    </row>
    <row r="91" spans="1:5" x14ac:dyDescent="0.2">
      <c r="A91" s="17"/>
      <c r="B91" s="24"/>
      <c r="C91" s="13"/>
      <c r="D91" s="101" t="s">
        <v>649</v>
      </c>
      <c r="E91" s="37">
        <f>SUM(E88:E90)</f>
        <v>0</v>
      </c>
    </row>
    <row r="92" spans="1:5" x14ac:dyDescent="0.2">
      <c r="A92" s="17"/>
      <c r="B92" s="24"/>
      <c r="C92" s="13"/>
      <c r="D92" s="96"/>
      <c r="E92" s="16"/>
    </row>
    <row r="93" spans="1:5" ht="21" x14ac:dyDescent="0.2">
      <c r="A93" s="42" t="s">
        <v>652</v>
      </c>
      <c r="B93" s="46" t="s">
        <v>6</v>
      </c>
      <c r="C93" s="44" t="s">
        <v>646</v>
      </c>
      <c r="D93" s="97" t="s">
        <v>653</v>
      </c>
      <c r="E93" s="45" t="s">
        <v>654</v>
      </c>
    </row>
    <row r="94" spans="1:5" x14ac:dyDescent="0.2">
      <c r="A94" s="35" t="str">
        <f>'MAN-OBR'!A60</f>
        <v>MdeO INSTALACION PORTON (Mad)</v>
      </c>
      <c r="B94" s="23" t="str">
        <f>'MAN-OBR'!B60</f>
        <v>UN</v>
      </c>
      <c r="C94" s="22">
        <f>'MAN-OBR'!C60</f>
        <v>0</v>
      </c>
      <c r="D94" s="100">
        <v>0.5</v>
      </c>
      <c r="E94" s="32">
        <f>ROUND(C94*D94,0)</f>
        <v>0</v>
      </c>
    </row>
    <row r="95" spans="1:5" x14ac:dyDescent="0.2">
      <c r="A95" s="35"/>
      <c r="B95" s="23"/>
      <c r="C95" s="22">
        <v>0</v>
      </c>
      <c r="D95" s="100"/>
      <c r="E95" s="32">
        <f>ROUND(C95*D95,0)</f>
        <v>0</v>
      </c>
    </row>
    <row r="96" spans="1:5" x14ac:dyDescent="0.2">
      <c r="A96" s="17"/>
      <c r="B96" s="24"/>
      <c r="C96" s="15"/>
      <c r="D96" s="101" t="s">
        <v>649</v>
      </c>
      <c r="E96" s="37">
        <f>SUM(E94:E95)</f>
        <v>0</v>
      </c>
    </row>
    <row r="97" spans="1:5" x14ac:dyDescent="0.2">
      <c r="A97" s="33"/>
      <c r="B97" s="25"/>
      <c r="C97" s="20"/>
    </row>
    <row r="98" spans="1:5" ht="21" x14ac:dyDescent="0.2">
      <c r="A98" s="42" t="s">
        <v>655</v>
      </c>
      <c r="B98" s="46" t="s">
        <v>6</v>
      </c>
      <c r="C98" s="44" t="s">
        <v>646</v>
      </c>
      <c r="D98" s="97" t="s">
        <v>653</v>
      </c>
      <c r="E98" s="45" t="s">
        <v>654</v>
      </c>
    </row>
    <row r="99" spans="1:5" x14ac:dyDescent="0.2">
      <c r="A99" s="35"/>
      <c r="B99" s="23"/>
      <c r="C99" s="22">
        <v>0</v>
      </c>
      <c r="D99" s="100"/>
      <c r="E99" s="32">
        <f>ROUND(C99*D99,0)</f>
        <v>0</v>
      </c>
    </row>
    <row r="100" spans="1:5" x14ac:dyDescent="0.2">
      <c r="A100" s="35"/>
      <c r="B100" s="23"/>
      <c r="C100" s="22">
        <v>0</v>
      </c>
      <c r="D100" s="100"/>
      <c r="E100" s="32">
        <f>ROUND(C100*D100,0)</f>
        <v>0</v>
      </c>
    </row>
    <row r="101" spans="1:5" x14ac:dyDescent="0.2">
      <c r="A101" s="17"/>
      <c r="B101" s="24"/>
      <c r="C101" s="15"/>
      <c r="D101" s="101" t="s">
        <v>649</v>
      </c>
      <c r="E101" s="37">
        <f>SUM(E99:E100)</f>
        <v>0</v>
      </c>
    </row>
    <row r="102" spans="1:5" x14ac:dyDescent="0.2">
      <c r="A102" s="17"/>
      <c r="B102" s="24"/>
      <c r="C102" s="15"/>
      <c r="D102" s="101"/>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42" t="s">
        <v>642</v>
      </c>
      <c r="D108" s="97" t="s">
        <v>6</v>
      </c>
      <c r="E108" s="42" t="s">
        <v>643</v>
      </c>
    </row>
    <row r="109" spans="1:5" x14ac:dyDescent="0.2">
      <c r="A109" s="172" t="str">
        <f>RESUMEN!B76</f>
        <v>Suministro e instalación de piston hidráulico embebido en piso para puertas de vidrio.</v>
      </c>
      <c r="B109" s="173"/>
      <c r="C109" s="71">
        <f>RESUMEN!A76</f>
        <v>5.0399999999999991</v>
      </c>
      <c r="D109" s="98" t="str">
        <f>RESUMEN!C76</f>
        <v>un</v>
      </c>
      <c r="E109" s="40">
        <f>E118+E124+E129+E134</f>
        <v>0</v>
      </c>
    </row>
    <row r="110" spans="1:5" x14ac:dyDescent="0.2">
      <c r="A110" s="17"/>
      <c r="B110" s="30"/>
      <c r="C110" s="17"/>
      <c r="D110" s="99"/>
      <c r="E110" s="18"/>
    </row>
    <row r="111" spans="1:5" x14ac:dyDescent="0.2">
      <c r="A111" s="17"/>
      <c r="B111" s="24" t="s">
        <v>644</v>
      </c>
      <c r="C111" s="29"/>
      <c r="D111" s="96"/>
      <c r="E111" s="18"/>
    </row>
    <row r="112" spans="1:5" x14ac:dyDescent="0.2">
      <c r="A112" s="42" t="s">
        <v>645</v>
      </c>
      <c r="B112" s="41" t="s">
        <v>6</v>
      </c>
      <c r="C112" s="44" t="s">
        <v>646</v>
      </c>
      <c r="D112" s="97" t="s">
        <v>647</v>
      </c>
      <c r="E112" s="45" t="s">
        <v>648</v>
      </c>
    </row>
    <row r="113" spans="1:5" x14ac:dyDescent="0.2">
      <c r="A113" s="35" t="str">
        <f>'MAT-INSM'!A51</f>
        <v>CIERRA PUERTAS HIDRAULICO PISO YALE</v>
      </c>
      <c r="B113" s="23" t="str">
        <f>'MAT-INSM'!B51</f>
        <v>UN</v>
      </c>
      <c r="C113" s="22">
        <f>'MAT-INSM'!C51</f>
        <v>0</v>
      </c>
      <c r="D113" s="100">
        <v>1</v>
      </c>
      <c r="E113" s="32">
        <f t="shared" ref="E113:E117" si="4">ROUND(C113*D113,0)</f>
        <v>0</v>
      </c>
    </row>
    <row r="114" spans="1:5" x14ac:dyDescent="0.2">
      <c r="A114" s="35"/>
      <c r="B114" s="23"/>
      <c r="C114" s="22">
        <v>0</v>
      </c>
      <c r="D114" s="100"/>
      <c r="E114" s="32">
        <f t="shared" si="4"/>
        <v>0</v>
      </c>
    </row>
    <row r="115" spans="1:5" x14ac:dyDescent="0.2">
      <c r="A115" s="35"/>
      <c r="B115" s="23"/>
      <c r="C115" s="22">
        <v>0</v>
      </c>
      <c r="D115" s="100"/>
      <c r="E115" s="32">
        <f t="shared" si="4"/>
        <v>0</v>
      </c>
    </row>
    <row r="116" spans="1:5" x14ac:dyDescent="0.2">
      <c r="A116" s="35"/>
      <c r="B116" s="23"/>
      <c r="C116" s="22">
        <v>0</v>
      </c>
      <c r="D116" s="100"/>
      <c r="E116" s="32">
        <f t="shared" si="4"/>
        <v>0</v>
      </c>
    </row>
    <row r="117" spans="1:5" x14ac:dyDescent="0.2">
      <c r="A117" s="36"/>
      <c r="B117" s="23"/>
      <c r="C117" s="22">
        <v>0</v>
      </c>
      <c r="D117" s="100"/>
      <c r="E117" s="32">
        <f t="shared" si="4"/>
        <v>0</v>
      </c>
    </row>
    <row r="118" spans="1:5" x14ac:dyDescent="0.2">
      <c r="A118" s="17"/>
      <c r="B118" s="24"/>
      <c r="C118" s="13"/>
      <c r="D118" s="101" t="s">
        <v>649</v>
      </c>
      <c r="E118" s="37">
        <f>SUM(E113:E117)</f>
        <v>0</v>
      </c>
    </row>
    <row r="119" spans="1:5" x14ac:dyDescent="0.2">
      <c r="A119" s="17"/>
      <c r="B119" s="24"/>
      <c r="C119" s="29"/>
      <c r="D119" s="96"/>
      <c r="E119" s="18"/>
    </row>
    <row r="120" spans="1:5" x14ac:dyDescent="0.2">
      <c r="A120" s="42" t="s">
        <v>650</v>
      </c>
      <c r="B120" s="41" t="s">
        <v>6</v>
      </c>
      <c r="C120" s="44" t="s">
        <v>646</v>
      </c>
      <c r="D120" s="97" t="s">
        <v>651</v>
      </c>
      <c r="E120" s="45" t="s">
        <v>646</v>
      </c>
    </row>
    <row r="121" spans="1:5" x14ac:dyDescent="0.2">
      <c r="A121" s="35" t="str">
        <f>'HRR-EQP'!A42</f>
        <v>TALADRO ROTOPERCUTOR HASTA 3/4" SIN</v>
      </c>
      <c r="B121" s="23" t="str">
        <f>'HRR-EQP'!B42</f>
        <v>DIA</v>
      </c>
      <c r="C121" s="22">
        <f>'HRR-EQP'!C42</f>
        <v>0</v>
      </c>
      <c r="D121" s="100">
        <f>1/8/2</f>
        <v>6.25E-2</v>
      </c>
      <c r="E121" s="32">
        <f>ROUND(C121*D121,0)</f>
        <v>0</v>
      </c>
    </row>
    <row r="122" spans="1:5" x14ac:dyDescent="0.2">
      <c r="A122" s="35" t="str">
        <f>'HRR-EQP'!A33</f>
        <v>PULIDORA INDUSTRIAL DE 4 ½" MAKITA 10000 RPM</v>
      </c>
      <c r="B122" s="23" t="str">
        <f>'HRR-EQP'!B33</f>
        <v>DIA</v>
      </c>
      <c r="C122" s="22">
        <f>'HRR-EQP'!C33</f>
        <v>0</v>
      </c>
      <c r="D122" s="100">
        <v>1.2500000000000001E-2</v>
      </c>
      <c r="E122" s="32">
        <f>ROUND(C122*D122,0)</f>
        <v>0</v>
      </c>
    </row>
    <row r="123" spans="1:5" x14ac:dyDescent="0.2">
      <c r="A123" s="35"/>
      <c r="B123" s="23"/>
      <c r="C123" s="22">
        <v>0</v>
      </c>
      <c r="D123" s="100"/>
      <c r="E123" s="32">
        <f>ROUND(C123*D123,0)</f>
        <v>0</v>
      </c>
    </row>
    <row r="124" spans="1:5" x14ac:dyDescent="0.2">
      <c r="A124" s="17"/>
      <c r="B124" s="24"/>
      <c r="C124" s="13"/>
      <c r="D124" s="101" t="s">
        <v>649</v>
      </c>
      <c r="E124" s="37">
        <f>SUM(E121:E123)</f>
        <v>0</v>
      </c>
    </row>
    <row r="125" spans="1:5" x14ac:dyDescent="0.2">
      <c r="A125" s="17"/>
      <c r="B125" s="24"/>
      <c r="C125" s="13"/>
      <c r="D125" s="96"/>
      <c r="E125" s="16"/>
    </row>
    <row r="126" spans="1:5" ht="21" x14ac:dyDescent="0.2">
      <c r="A126" s="42" t="s">
        <v>652</v>
      </c>
      <c r="B126" s="46" t="s">
        <v>6</v>
      </c>
      <c r="C126" s="44" t="s">
        <v>646</v>
      </c>
      <c r="D126" s="97" t="s">
        <v>653</v>
      </c>
      <c r="E126" s="45" t="s">
        <v>654</v>
      </c>
    </row>
    <row r="127" spans="1:5" x14ac:dyDescent="0.2">
      <c r="A127" s="35" t="str">
        <f>'MAN-OBR'!A60</f>
        <v>MdeO INSTALACION PORTON (Mad)</v>
      </c>
      <c r="B127" s="23" t="str">
        <f>'MAN-OBR'!B60</f>
        <v>UN</v>
      </c>
      <c r="C127" s="22">
        <f>'MAN-OBR'!C60</f>
        <v>0</v>
      </c>
      <c r="D127" s="100">
        <v>1</v>
      </c>
      <c r="E127" s="32">
        <f>ROUND(C127*D127,0)</f>
        <v>0</v>
      </c>
    </row>
    <row r="128" spans="1:5" x14ac:dyDescent="0.2">
      <c r="A128" s="35"/>
      <c r="B128" s="23"/>
      <c r="C128" s="22">
        <v>0</v>
      </c>
      <c r="D128" s="100"/>
      <c r="E128" s="32">
        <f>ROUND(C128*D128,0)</f>
        <v>0</v>
      </c>
    </row>
    <row r="129" spans="1:5" x14ac:dyDescent="0.2">
      <c r="A129" s="17"/>
      <c r="B129" s="24"/>
      <c r="C129" s="15"/>
      <c r="D129" s="101" t="s">
        <v>649</v>
      </c>
      <c r="E129" s="37">
        <f>SUM(E127:E128)</f>
        <v>0</v>
      </c>
    </row>
    <row r="130" spans="1:5" x14ac:dyDescent="0.2">
      <c r="A130" s="33"/>
      <c r="B130" s="25"/>
      <c r="C130" s="20"/>
    </row>
    <row r="131" spans="1:5" ht="21" x14ac:dyDescent="0.2">
      <c r="A131" s="42" t="s">
        <v>655</v>
      </c>
      <c r="B131" s="46" t="s">
        <v>6</v>
      </c>
      <c r="C131" s="44" t="s">
        <v>646</v>
      </c>
      <c r="D131" s="97" t="s">
        <v>653</v>
      </c>
      <c r="E131" s="45" t="s">
        <v>654</v>
      </c>
    </row>
    <row r="132" spans="1:5" x14ac:dyDescent="0.2">
      <c r="A132" s="35"/>
      <c r="B132" s="23"/>
      <c r="C132" s="22">
        <v>0</v>
      </c>
      <c r="D132" s="100"/>
      <c r="E132" s="32">
        <f>ROUND(C132*D132,0)</f>
        <v>0</v>
      </c>
    </row>
    <row r="133" spans="1:5" x14ac:dyDescent="0.2">
      <c r="A133" s="35"/>
      <c r="B133" s="23"/>
      <c r="C133" s="22">
        <v>0</v>
      </c>
      <c r="D133" s="100"/>
      <c r="E133" s="32">
        <f>ROUND(C133*D133,0)</f>
        <v>0</v>
      </c>
    </row>
    <row r="134" spans="1:5" x14ac:dyDescent="0.2">
      <c r="A134" s="17"/>
      <c r="B134" s="24"/>
      <c r="C134" s="15"/>
      <c r="D134" s="101" t="s">
        <v>649</v>
      </c>
      <c r="E134" s="37">
        <f>SUM(E132:E133)</f>
        <v>0</v>
      </c>
    </row>
    <row r="135" spans="1:5" x14ac:dyDescent="0.2">
      <c r="A135" s="17"/>
      <c r="B135" s="24"/>
      <c r="C135" s="15"/>
      <c r="D135" s="101"/>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42" t="s">
        <v>642</v>
      </c>
      <c r="D141" s="97" t="s">
        <v>6</v>
      </c>
      <c r="E141" s="42" t="s">
        <v>643</v>
      </c>
    </row>
    <row r="142" spans="1:5" x14ac:dyDescent="0.2">
      <c r="A142" s="172" t="str">
        <f>RESUMEN!B77</f>
        <v>Suministro e instalación de puerta entamborada y marco de madera.</v>
      </c>
      <c r="B142" s="173"/>
      <c r="C142" s="71">
        <f>RESUMEN!A77</f>
        <v>5.0499999999999989</v>
      </c>
      <c r="D142" s="98" t="str">
        <f>RESUMEN!C77</f>
        <v>un</v>
      </c>
      <c r="E142" s="40">
        <f>E151+E157+E162+E167</f>
        <v>0</v>
      </c>
    </row>
    <row r="143" spans="1:5" x14ac:dyDescent="0.2">
      <c r="A143" s="17"/>
      <c r="B143" s="30"/>
      <c r="C143" s="17"/>
      <c r="D143" s="99"/>
      <c r="E143" s="18"/>
    </row>
    <row r="144" spans="1:5" x14ac:dyDescent="0.2">
      <c r="A144" s="17"/>
      <c r="B144" s="24" t="s">
        <v>644</v>
      </c>
      <c r="C144" s="29"/>
      <c r="D144" s="96"/>
      <c r="E144" s="18"/>
    </row>
    <row r="145" spans="1:5" x14ac:dyDescent="0.2">
      <c r="A145" s="42" t="s">
        <v>645</v>
      </c>
      <c r="B145" s="41" t="s">
        <v>6</v>
      </c>
      <c r="C145" s="44" t="s">
        <v>646</v>
      </c>
      <c r="D145" s="97" t="s">
        <v>647</v>
      </c>
      <c r="E145" s="45" t="s">
        <v>648</v>
      </c>
    </row>
    <row r="146" spans="1:5" x14ac:dyDescent="0.2">
      <c r="A146" s="35" t="str">
        <f>'MAT-INSM'!A135</f>
        <v>PUERTA ARQUITECTONICA .80 x 2.00 MT PIZANO</v>
      </c>
      <c r="B146" s="23" t="str">
        <f>'MAT-INSM'!B135</f>
        <v>UN</v>
      </c>
      <c r="C146" s="22">
        <f>'MAT-INSM'!C135</f>
        <v>0</v>
      </c>
      <c r="D146" s="100">
        <v>1</v>
      </c>
      <c r="E146" s="32">
        <f t="shared" ref="E146:E150" si="5">ROUND(C146*D146,0)</f>
        <v>0</v>
      </c>
    </row>
    <row r="147" spans="1:5" x14ac:dyDescent="0.2">
      <c r="A147" s="35" t="str">
        <f>'MAT-INSM'!A98</f>
        <v>MARCO DE PUERTA MADERA</v>
      </c>
      <c r="B147" s="23" t="str">
        <f>'MAT-INSM'!B98</f>
        <v>UN</v>
      </c>
      <c r="C147" s="22">
        <f>'MAT-INSM'!C98</f>
        <v>0</v>
      </c>
      <c r="D147" s="100">
        <v>1</v>
      </c>
      <c r="E147" s="32">
        <f t="shared" si="5"/>
        <v>0</v>
      </c>
    </row>
    <row r="148" spans="1:5" x14ac:dyDescent="0.2">
      <c r="A148" s="35" t="str">
        <f>'MAT-INSM'!A23</f>
        <v>BISAGRA COBRIZADA 3"</v>
      </c>
      <c r="B148" s="23" t="str">
        <f>'MAT-INSM'!B23</f>
        <v>UN</v>
      </c>
      <c r="C148" s="22">
        <f>'MAT-INSM'!C23</f>
        <v>0</v>
      </c>
      <c r="D148" s="100">
        <v>3</v>
      </c>
      <c r="E148" s="32">
        <f t="shared" si="5"/>
        <v>0</v>
      </c>
    </row>
    <row r="149" spans="1:5" x14ac:dyDescent="0.2">
      <c r="A149" s="35" t="str">
        <f>'MAT-INSM'!A43</f>
        <v>CERRADURA YALE BAÑO BRANDYWINE MADE</v>
      </c>
      <c r="B149" s="23" t="str">
        <f>'MAT-INSM'!B43</f>
        <v>UN</v>
      </c>
      <c r="C149" s="22">
        <f>'MAT-INSM'!C43</f>
        <v>0</v>
      </c>
      <c r="D149" s="100">
        <v>1</v>
      </c>
      <c r="E149" s="32">
        <f t="shared" si="5"/>
        <v>0</v>
      </c>
    </row>
    <row r="150" spans="1:5" x14ac:dyDescent="0.2">
      <c r="A150" s="36"/>
      <c r="B150" s="23"/>
      <c r="C150" s="22">
        <v>0</v>
      </c>
      <c r="D150" s="100"/>
      <c r="E150" s="32">
        <f t="shared" si="5"/>
        <v>0</v>
      </c>
    </row>
    <row r="151" spans="1:5" x14ac:dyDescent="0.2">
      <c r="A151" s="17"/>
      <c r="B151" s="24"/>
      <c r="C151" s="13"/>
      <c r="D151" s="101" t="s">
        <v>649</v>
      </c>
      <c r="E151" s="37">
        <f>SUM(E146:E150)</f>
        <v>0</v>
      </c>
    </row>
    <row r="152" spans="1:5" x14ac:dyDescent="0.2">
      <c r="A152" s="17"/>
      <c r="B152" s="24"/>
      <c r="C152" s="29"/>
      <c r="D152" s="96"/>
      <c r="E152" s="18"/>
    </row>
    <row r="153" spans="1:5" x14ac:dyDescent="0.2">
      <c r="A153" s="42" t="s">
        <v>650</v>
      </c>
      <c r="B153" s="41" t="s">
        <v>6</v>
      </c>
      <c r="C153" s="44" t="s">
        <v>646</v>
      </c>
      <c r="D153" s="97" t="s">
        <v>651</v>
      </c>
      <c r="E153" s="45" t="s">
        <v>646</v>
      </c>
    </row>
    <row r="154" spans="1:5" x14ac:dyDescent="0.2">
      <c r="A154" s="35" t="str">
        <f t="shared" ref="A154:C155" si="6">A121</f>
        <v>TALADRO ROTOPERCUTOR HASTA 3/4" SIN</v>
      </c>
      <c r="B154" s="23" t="str">
        <f t="shared" si="6"/>
        <v>DIA</v>
      </c>
      <c r="C154" s="22">
        <f t="shared" si="6"/>
        <v>0</v>
      </c>
      <c r="D154" s="100">
        <f>1/8/2</f>
        <v>6.25E-2</v>
      </c>
      <c r="E154" s="32">
        <f>ROUND(C154*D154,0)</f>
        <v>0</v>
      </c>
    </row>
    <row r="155" spans="1:5" x14ac:dyDescent="0.2">
      <c r="A155" s="35" t="str">
        <f t="shared" si="6"/>
        <v>PULIDORA INDUSTRIAL DE 4 ½" MAKITA 10000 RPM</v>
      </c>
      <c r="B155" s="23" t="str">
        <f t="shared" si="6"/>
        <v>DIA</v>
      </c>
      <c r="C155" s="22">
        <f t="shared" si="6"/>
        <v>0</v>
      </c>
      <c r="D155" s="100">
        <f>1/8/2</f>
        <v>6.25E-2</v>
      </c>
      <c r="E155" s="32">
        <f>ROUND(C155*D155,0)</f>
        <v>0</v>
      </c>
    </row>
    <row r="156" spans="1:5" x14ac:dyDescent="0.2">
      <c r="A156" s="35"/>
      <c r="B156" s="23"/>
      <c r="C156" s="22">
        <v>0</v>
      </c>
      <c r="D156" s="100"/>
      <c r="E156" s="32">
        <f>ROUND(C156*D156,0)</f>
        <v>0</v>
      </c>
    </row>
    <row r="157" spans="1:5" x14ac:dyDescent="0.2">
      <c r="A157" s="17"/>
      <c r="B157" s="24"/>
      <c r="C157" s="13"/>
      <c r="D157" s="101" t="s">
        <v>649</v>
      </c>
      <c r="E157" s="37">
        <f>SUM(E154:E156)</f>
        <v>0</v>
      </c>
    </row>
    <row r="158" spans="1:5" x14ac:dyDescent="0.2">
      <c r="A158" s="17"/>
      <c r="B158" s="24"/>
      <c r="C158" s="13"/>
      <c r="D158" s="96"/>
      <c r="E158" s="16"/>
    </row>
    <row r="159" spans="1:5" ht="21" x14ac:dyDescent="0.2">
      <c r="A159" s="42" t="s">
        <v>652</v>
      </c>
      <c r="B159" s="46" t="s">
        <v>6</v>
      </c>
      <c r="C159" s="44" t="s">
        <v>646</v>
      </c>
      <c r="D159" s="97" t="s">
        <v>653</v>
      </c>
      <c r="E159" s="45" t="s">
        <v>654</v>
      </c>
    </row>
    <row r="160" spans="1:5" x14ac:dyDescent="0.2">
      <c r="A160" s="35" t="str">
        <f>'MAN-OBR'!A60</f>
        <v>MdeO INSTALACION PORTON (Mad)</v>
      </c>
      <c r="B160" s="23" t="str">
        <f>'MAN-OBR'!B60</f>
        <v>UN</v>
      </c>
      <c r="C160" s="22">
        <f>'MAN-OBR'!C60</f>
        <v>0</v>
      </c>
      <c r="D160" s="100">
        <v>1</v>
      </c>
      <c r="E160" s="32">
        <f>ROUND(C160*D160,0)</f>
        <v>0</v>
      </c>
    </row>
    <row r="161" spans="1:5" x14ac:dyDescent="0.2">
      <c r="A161" s="35"/>
      <c r="B161" s="23"/>
      <c r="C161" s="22">
        <v>0</v>
      </c>
      <c r="D161" s="100"/>
      <c r="E161" s="32">
        <f>ROUND(C161*D161,0)</f>
        <v>0</v>
      </c>
    </row>
    <row r="162" spans="1:5" x14ac:dyDescent="0.2">
      <c r="A162" s="17"/>
      <c r="B162" s="24"/>
      <c r="C162" s="15"/>
      <c r="D162" s="101" t="s">
        <v>649</v>
      </c>
      <c r="E162" s="37">
        <f>SUM(E160:E161)</f>
        <v>0</v>
      </c>
    </row>
    <row r="163" spans="1:5" x14ac:dyDescent="0.2">
      <c r="A163" s="33"/>
      <c r="B163" s="25"/>
      <c r="C163" s="20"/>
    </row>
    <row r="164" spans="1:5" ht="21" x14ac:dyDescent="0.2">
      <c r="A164" s="42" t="s">
        <v>655</v>
      </c>
      <c r="B164" s="46" t="s">
        <v>6</v>
      </c>
      <c r="C164" s="44" t="s">
        <v>646</v>
      </c>
      <c r="D164" s="97" t="s">
        <v>653</v>
      </c>
      <c r="E164" s="45" t="s">
        <v>654</v>
      </c>
    </row>
    <row r="165" spans="1:5" x14ac:dyDescent="0.2">
      <c r="A165" s="35"/>
      <c r="B165" s="23"/>
      <c r="C165" s="22">
        <v>0</v>
      </c>
      <c r="D165" s="100"/>
      <c r="E165" s="32">
        <f>ROUND(C165*D165,0)</f>
        <v>0</v>
      </c>
    </row>
    <row r="166" spans="1:5" x14ac:dyDescent="0.2">
      <c r="A166" s="35"/>
      <c r="B166" s="23"/>
      <c r="C166" s="22">
        <v>0</v>
      </c>
      <c r="D166" s="100"/>
      <c r="E166" s="32">
        <f>ROUND(C166*D166,0)</f>
        <v>0</v>
      </c>
    </row>
    <row r="167" spans="1:5" x14ac:dyDescent="0.2">
      <c r="A167" s="17"/>
      <c r="B167" s="24"/>
      <c r="C167" s="15"/>
      <c r="D167" s="101" t="s">
        <v>649</v>
      </c>
      <c r="E167" s="37">
        <f>SUM(E165:E166)</f>
        <v>0</v>
      </c>
    </row>
    <row r="168" spans="1:5" x14ac:dyDescent="0.2">
      <c r="A168" s="17"/>
      <c r="B168" s="24"/>
      <c r="C168" s="15"/>
      <c r="D168" s="101"/>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42" t="s">
        <v>642</v>
      </c>
      <c r="D174" s="97" t="s">
        <v>6</v>
      </c>
      <c r="E174" s="42" t="s">
        <v>643</v>
      </c>
    </row>
    <row r="175" spans="1:5" x14ac:dyDescent="0.2">
      <c r="A175" s="172" t="str">
        <f>RESUMEN!B78</f>
        <v>Suministro e instalación de puerta en aluminio y vidrio con marco en aluminio, debe incluir cerradura de seguridad.</v>
      </c>
      <c r="B175" s="173"/>
      <c r="C175" s="71">
        <f>RESUMEN!A78</f>
        <v>5.0599999999999987</v>
      </c>
      <c r="D175" s="98" t="str">
        <f>RESUMEN!C78</f>
        <v>m2</v>
      </c>
      <c r="E175" s="40">
        <f>E184+E190+E195+E200</f>
        <v>0</v>
      </c>
    </row>
    <row r="176" spans="1:5" x14ac:dyDescent="0.2">
      <c r="A176" s="17"/>
      <c r="B176" s="30"/>
      <c r="C176" s="17"/>
      <c r="D176" s="99"/>
      <c r="E176" s="18"/>
    </row>
    <row r="177" spans="1:5" x14ac:dyDescent="0.2">
      <c r="A177" s="17"/>
      <c r="B177" s="24" t="s">
        <v>644</v>
      </c>
      <c r="C177" s="29"/>
      <c r="D177" s="96"/>
      <c r="E177" s="18"/>
    </row>
    <row r="178" spans="1:5" x14ac:dyDescent="0.2">
      <c r="A178" s="42" t="s">
        <v>645</v>
      </c>
      <c r="B178" s="41" t="s">
        <v>6</v>
      </c>
      <c r="C178" s="44" t="s">
        <v>646</v>
      </c>
      <c r="D178" s="97" t="s">
        <v>647</v>
      </c>
      <c r="E178" s="45" t="s">
        <v>648</v>
      </c>
    </row>
    <row r="179" spans="1:5" x14ac:dyDescent="0.2">
      <c r="A179" s="35" t="str">
        <f>'MAT-INSM'!A134</f>
        <v>PUERTA ALUMINIO Y VIDRIO 5mm, incluye marco</v>
      </c>
      <c r="B179" s="23" t="str">
        <f>'MAT-INSM'!B134</f>
        <v>M2</v>
      </c>
      <c r="C179" s="22">
        <f>'MAT-INSM'!C134</f>
        <v>0</v>
      </c>
      <c r="D179" s="100">
        <v>1</v>
      </c>
      <c r="E179" s="32">
        <f t="shared" ref="E179:E183" si="7">ROUND(C179*D179,0)</f>
        <v>0</v>
      </c>
    </row>
    <row r="180" spans="1:5" x14ac:dyDescent="0.2">
      <c r="A180" s="35"/>
      <c r="B180" s="23"/>
      <c r="C180" s="22">
        <v>0</v>
      </c>
      <c r="D180" s="100"/>
      <c r="E180" s="32">
        <f t="shared" si="7"/>
        <v>0</v>
      </c>
    </row>
    <row r="181" spans="1:5" x14ac:dyDescent="0.2">
      <c r="A181" s="35"/>
      <c r="B181" s="23"/>
      <c r="C181" s="22">
        <v>0</v>
      </c>
      <c r="D181" s="100"/>
      <c r="E181" s="32">
        <f t="shared" si="7"/>
        <v>0</v>
      </c>
    </row>
    <row r="182" spans="1:5" x14ac:dyDescent="0.2">
      <c r="A182" s="35"/>
      <c r="B182" s="23"/>
      <c r="C182" s="22">
        <v>0</v>
      </c>
      <c r="D182" s="100"/>
      <c r="E182" s="32">
        <f t="shared" si="7"/>
        <v>0</v>
      </c>
    </row>
    <row r="183" spans="1:5" x14ac:dyDescent="0.2">
      <c r="A183" s="36"/>
      <c r="B183" s="23"/>
      <c r="C183" s="22">
        <v>0</v>
      </c>
      <c r="D183" s="100"/>
      <c r="E183" s="32">
        <f t="shared" si="7"/>
        <v>0</v>
      </c>
    </row>
    <row r="184" spans="1:5" x14ac:dyDescent="0.2">
      <c r="A184" s="17"/>
      <c r="B184" s="24"/>
      <c r="C184" s="13"/>
      <c r="D184" s="101" t="s">
        <v>649</v>
      </c>
      <c r="E184" s="37">
        <f>SUM(E179:E183)</f>
        <v>0</v>
      </c>
    </row>
    <row r="185" spans="1:5" x14ac:dyDescent="0.2">
      <c r="A185" s="17"/>
      <c r="B185" s="24"/>
      <c r="C185" s="29"/>
      <c r="D185" s="96"/>
      <c r="E185" s="18"/>
    </row>
    <row r="186" spans="1:5" x14ac:dyDescent="0.2">
      <c r="A186" s="42" t="s">
        <v>650</v>
      </c>
      <c r="B186" s="41" t="s">
        <v>6</v>
      </c>
      <c r="C186" s="44" t="s">
        <v>646</v>
      </c>
      <c r="D186" s="97" t="s">
        <v>651</v>
      </c>
      <c r="E186" s="45" t="s">
        <v>646</v>
      </c>
    </row>
    <row r="187" spans="1:5" x14ac:dyDescent="0.2">
      <c r="A187" s="35" t="str">
        <f t="shared" ref="A187:C188" si="8">A154</f>
        <v>TALADRO ROTOPERCUTOR HASTA 3/4" SIN</v>
      </c>
      <c r="B187" s="23" t="str">
        <f t="shared" si="8"/>
        <v>DIA</v>
      </c>
      <c r="C187" s="22">
        <f t="shared" si="8"/>
        <v>0</v>
      </c>
      <c r="D187" s="100">
        <f>1/8/2</f>
        <v>6.25E-2</v>
      </c>
      <c r="E187" s="32">
        <f>ROUND(C187*D187,0)</f>
        <v>0</v>
      </c>
    </row>
    <row r="188" spans="1:5" x14ac:dyDescent="0.2">
      <c r="A188" s="35" t="str">
        <f t="shared" si="8"/>
        <v>PULIDORA INDUSTRIAL DE 4 ½" MAKITA 10000 RPM</v>
      </c>
      <c r="B188" s="23" t="str">
        <f t="shared" si="8"/>
        <v>DIA</v>
      </c>
      <c r="C188" s="22">
        <f t="shared" si="8"/>
        <v>0</v>
      </c>
      <c r="D188" s="100">
        <f>1/8/2</f>
        <v>6.25E-2</v>
      </c>
      <c r="E188" s="32">
        <f>ROUND(C188*D188,0)</f>
        <v>0</v>
      </c>
    </row>
    <row r="189" spans="1:5" x14ac:dyDescent="0.2">
      <c r="A189" s="35"/>
      <c r="B189" s="23"/>
      <c r="C189" s="22">
        <v>0</v>
      </c>
      <c r="D189" s="100"/>
      <c r="E189" s="32">
        <f>ROUND(C189*D189,0)</f>
        <v>0</v>
      </c>
    </row>
    <row r="190" spans="1:5" x14ac:dyDescent="0.2">
      <c r="A190" s="17"/>
      <c r="B190" s="24"/>
      <c r="C190" s="13"/>
      <c r="D190" s="101" t="s">
        <v>649</v>
      </c>
      <c r="E190" s="37">
        <f>SUM(E187:E189)</f>
        <v>0</v>
      </c>
    </row>
    <row r="191" spans="1:5" x14ac:dyDescent="0.2">
      <c r="A191" s="17"/>
      <c r="B191" s="24"/>
      <c r="C191" s="13"/>
      <c r="D191" s="96"/>
      <c r="E191" s="16"/>
    </row>
    <row r="192" spans="1:5" ht="21" x14ac:dyDescent="0.2">
      <c r="A192" s="42" t="s">
        <v>652</v>
      </c>
      <c r="B192" s="46" t="s">
        <v>6</v>
      </c>
      <c r="C192" s="44" t="s">
        <v>646</v>
      </c>
      <c r="D192" s="97" t="s">
        <v>653</v>
      </c>
      <c r="E192" s="45" t="s">
        <v>654</v>
      </c>
    </row>
    <row r="193" spans="1:5" x14ac:dyDescent="0.2">
      <c r="A193" s="35" t="str">
        <f>'MAN-OBR'!A60</f>
        <v>MdeO INSTALACION PORTON (Mad)</v>
      </c>
      <c r="B193" s="23" t="str">
        <f>'MAN-OBR'!B60</f>
        <v>UN</v>
      </c>
      <c r="C193" s="22">
        <f>'MAN-OBR'!C60</f>
        <v>0</v>
      </c>
      <c r="D193" s="100">
        <v>0.5</v>
      </c>
      <c r="E193" s="32">
        <f>ROUND(C193*D193,0)</f>
        <v>0</v>
      </c>
    </row>
    <row r="194" spans="1:5" x14ac:dyDescent="0.2">
      <c r="A194" s="35"/>
      <c r="B194" s="23"/>
      <c r="C194" s="22">
        <v>0</v>
      </c>
      <c r="D194" s="100"/>
      <c r="E194" s="32">
        <f>ROUND(C194*D194,0)</f>
        <v>0</v>
      </c>
    </row>
    <row r="195" spans="1:5" x14ac:dyDescent="0.2">
      <c r="A195" s="17"/>
      <c r="B195" s="24"/>
      <c r="C195" s="15"/>
      <c r="D195" s="101" t="s">
        <v>649</v>
      </c>
      <c r="E195" s="37">
        <f>SUM(E193:E194)</f>
        <v>0</v>
      </c>
    </row>
    <row r="196" spans="1:5" x14ac:dyDescent="0.2">
      <c r="A196" s="33"/>
      <c r="B196" s="25"/>
      <c r="C196" s="20"/>
    </row>
    <row r="197" spans="1:5" ht="21" x14ac:dyDescent="0.2">
      <c r="A197" s="42" t="s">
        <v>655</v>
      </c>
      <c r="B197" s="46" t="s">
        <v>6</v>
      </c>
      <c r="C197" s="44" t="s">
        <v>646</v>
      </c>
      <c r="D197" s="97" t="s">
        <v>653</v>
      </c>
      <c r="E197" s="45" t="s">
        <v>654</v>
      </c>
    </row>
    <row r="198" spans="1:5" x14ac:dyDescent="0.2">
      <c r="A198" s="35"/>
      <c r="B198" s="23"/>
      <c r="C198" s="22">
        <v>0</v>
      </c>
      <c r="D198" s="100"/>
      <c r="E198" s="32">
        <f>ROUND(C198*D198,0)</f>
        <v>0</v>
      </c>
    </row>
    <row r="199" spans="1:5" x14ac:dyDescent="0.2">
      <c r="A199" s="35"/>
      <c r="B199" s="23"/>
      <c r="C199" s="22">
        <v>0</v>
      </c>
      <c r="D199" s="100"/>
      <c r="E199" s="32">
        <f>ROUND(C199*D199,0)</f>
        <v>0</v>
      </c>
    </row>
    <row r="200" spans="1:5" x14ac:dyDescent="0.2">
      <c r="A200" s="17"/>
      <c r="B200" s="24"/>
      <c r="C200" s="15"/>
      <c r="D200" s="101" t="s">
        <v>649</v>
      </c>
      <c r="E200" s="37">
        <f>SUM(E198:E199)</f>
        <v>0</v>
      </c>
    </row>
    <row r="201" spans="1:5" x14ac:dyDescent="0.2">
      <c r="A201" s="17"/>
      <c r="B201" s="24"/>
      <c r="C201" s="15"/>
      <c r="D201" s="101"/>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42" t="s">
        <v>642</v>
      </c>
      <c r="D207" s="97" t="s">
        <v>6</v>
      </c>
      <c r="E207" s="42" t="s">
        <v>643</v>
      </c>
    </row>
    <row r="208" spans="1:5" x14ac:dyDescent="0.2">
      <c r="A208" s="172" t="str">
        <f>RESUMEN!B79</f>
        <v>Suministro e instalación de puerta entamborada en lámina cal 18, reforzada con chapa seguridad.</v>
      </c>
      <c r="B208" s="173"/>
      <c r="C208" s="71">
        <f>RESUMEN!A79</f>
        <v>5.0699999999999985</v>
      </c>
      <c r="D208" s="98" t="str">
        <f>RESUMEN!C79</f>
        <v>m2</v>
      </c>
      <c r="E208" s="40">
        <f>E217+E223+E228+E233</f>
        <v>0</v>
      </c>
    </row>
    <row r="209" spans="1:5" x14ac:dyDescent="0.2">
      <c r="A209" s="17"/>
      <c r="B209" s="30"/>
      <c r="C209" s="17"/>
      <c r="D209" s="99"/>
      <c r="E209" s="18"/>
    </row>
    <row r="210" spans="1:5" x14ac:dyDescent="0.2">
      <c r="A210" s="17"/>
      <c r="B210" s="24" t="s">
        <v>644</v>
      </c>
      <c r="C210" s="29"/>
      <c r="D210" s="96"/>
      <c r="E210" s="18"/>
    </row>
    <row r="211" spans="1:5" x14ac:dyDescent="0.2">
      <c r="A211" s="42" t="s">
        <v>645</v>
      </c>
      <c r="B211" s="41" t="s">
        <v>6</v>
      </c>
      <c r="C211" s="44" t="s">
        <v>646</v>
      </c>
      <c r="D211" s="97" t="s">
        <v>647</v>
      </c>
      <c r="E211" s="45" t="s">
        <v>648</v>
      </c>
    </row>
    <row r="212" spans="1:5" x14ac:dyDescent="0.2">
      <c r="A212" s="35" t="str">
        <f>'MAT-INSM'!A136</f>
        <v>PUERTA METALICA REFORZADA</v>
      </c>
      <c r="B212" s="23" t="str">
        <f>'MAT-INSM'!B136</f>
        <v>M2</v>
      </c>
      <c r="C212" s="22">
        <f>'MAT-INSM'!C136</f>
        <v>0</v>
      </c>
      <c r="D212" s="100">
        <v>1</v>
      </c>
      <c r="E212" s="32">
        <f t="shared" ref="E212:E216" si="9">ROUND(C212*D212,0)</f>
        <v>0</v>
      </c>
    </row>
    <row r="213" spans="1:5" x14ac:dyDescent="0.2">
      <c r="A213" s="35" t="str">
        <f>'MAT-INSM'!A44</f>
        <v>CERRADURA YALE INCRUSTAR N.D.P</v>
      </c>
      <c r="B213" s="23" t="str">
        <f>'MAT-INSM'!B44</f>
        <v>UN</v>
      </c>
      <c r="C213" s="22">
        <f>'MAT-INSM'!C44</f>
        <v>0</v>
      </c>
      <c r="D213" s="100">
        <v>1</v>
      </c>
      <c r="E213" s="32">
        <f t="shared" si="9"/>
        <v>0</v>
      </c>
    </row>
    <row r="214" spans="1:5" x14ac:dyDescent="0.2">
      <c r="A214" s="35"/>
      <c r="B214" s="23"/>
      <c r="C214" s="22">
        <v>0</v>
      </c>
      <c r="D214" s="100"/>
      <c r="E214" s="32">
        <f t="shared" si="9"/>
        <v>0</v>
      </c>
    </row>
    <row r="215" spans="1:5" x14ac:dyDescent="0.2">
      <c r="A215" s="35"/>
      <c r="B215" s="23"/>
      <c r="C215" s="22">
        <v>0</v>
      </c>
      <c r="D215" s="100"/>
      <c r="E215" s="32">
        <f t="shared" si="9"/>
        <v>0</v>
      </c>
    </row>
    <row r="216" spans="1:5" x14ac:dyDescent="0.2">
      <c r="A216" s="36"/>
      <c r="B216" s="23"/>
      <c r="C216" s="22">
        <v>0</v>
      </c>
      <c r="D216" s="100"/>
      <c r="E216" s="32">
        <f t="shared" si="9"/>
        <v>0</v>
      </c>
    </row>
    <row r="217" spans="1:5" x14ac:dyDescent="0.2">
      <c r="A217" s="17"/>
      <c r="B217" s="24"/>
      <c r="C217" s="13"/>
      <c r="D217" s="101" t="s">
        <v>649</v>
      </c>
      <c r="E217" s="37">
        <f>SUM(E212:E216)</f>
        <v>0</v>
      </c>
    </row>
    <row r="218" spans="1:5" x14ac:dyDescent="0.2">
      <c r="A218" s="17"/>
      <c r="B218" s="24"/>
      <c r="C218" s="29"/>
      <c r="D218" s="96"/>
      <c r="E218" s="18"/>
    </row>
    <row r="219" spans="1:5" x14ac:dyDescent="0.2">
      <c r="A219" s="42" t="s">
        <v>650</v>
      </c>
      <c r="B219" s="41" t="s">
        <v>6</v>
      </c>
      <c r="C219" s="44" t="s">
        <v>646</v>
      </c>
      <c r="D219" s="97" t="s">
        <v>651</v>
      </c>
      <c r="E219" s="45" t="s">
        <v>646</v>
      </c>
    </row>
    <row r="220" spans="1:5" x14ac:dyDescent="0.2">
      <c r="A220" s="35" t="str">
        <f t="shared" ref="A220:C221" si="10">A187</f>
        <v>TALADRO ROTOPERCUTOR HASTA 3/4" SIN</v>
      </c>
      <c r="B220" s="23" t="str">
        <f t="shared" si="10"/>
        <v>DIA</v>
      </c>
      <c r="C220" s="22">
        <f t="shared" si="10"/>
        <v>0</v>
      </c>
      <c r="D220" s="100">
        <f>1/8/2</f>
        <v>6.25E-2</v>
      </c>
      <c r="E220" s="32">
        <f>ROUND(C220*D220,0)</f>
        <v>0</v>
      </c>
    </row>
    <row r="221" spans="1:5" x14ac:dyDescent="0.2">
      <c r="A221" s="35" t="str">
        <f t="shared" si="10"/>
        <v>PULIDORA INDUSTRIAL DE 4 ½" MAKITA 10000 RPM</v>
      </c>
      <c r="B221" s="23" t="str">
        <f t="shared" si="10"/>
        <v>DIA</v>
      </c>
      <c r="C221" s="22">
        <f t="shared" si="10"/>
        <v>0</v>
      </c>
      <c r="D221" s="100">
        <f>1/8/2</f>
        <v>6.25E-2</v>
      </c>
      <c r="E221" s="32">
        <f>ROUND(C221*D221,0)</f>
        <v>0</v>
      </c>
    </row>
    <row r="222" spans="1:5" x14ac:dyDescent="0.2">
      <c r="A222" s="35"/>
      <c r="B222" s="23"/>
      <c r="C222" s="22">
        <v>0</v>
      </c>
      <c r="D222" s="100"/>
      <c r="E222" s="32">
        <f>ROUND(C222*D222,0)</f>
        <v>0</v>
      </c>
    </row>
    <row r="223" spans="1:5" x14ac:dyDescent="0.2">
      <c r="A223" s="17"/>
      <c r="B223" s="24"/>
      <c r="C223" s="13"/>
      <c r="D223" s="101" t="s">
        <v>649</v>
      </c>
      <c r="E223" s="37">
        <f>SUM(E220:E222)</f>
        <v>0</v>
      </c>
    </row>
    <row r="224" spans="1:5" x14ac:dyDescent="0.2">
      <c r="A224" s="17"/>
      <c r="B224" s="24"/>
      <c r="C224" s="13"/>
      <c r="D224" s="96"/>
      <c r="E224" s="16"/>
    </row>
    <row r="225" spans="1:5" ht="21" x14ac:dyDescent="0.2">
      <c r="A225" s="42" t="s">
        <v>652</v>
      </c>
      <c r="B225" s="46" t="s">
        <v>6</v>
      </c>
      <c r="C225" s="44" t="s">
        <v>646</v>
      </c>
      <c r="D225" s="97" t="s">
        <v>653</v>
      </c>
      <c r="E225" s="45" t="s">
        <v>654</v>
      </c>
    </row>
    <row r="226" spans="1:5" x14ac:dyDescent="0.2">
      <c r="A226" s="35" t="str">
        <f>'MAN-OBR'!A60</f>
        <v>MdeO INSTALACION PORTON (Mad)</v>
      </c>
      <c r="B226" s="23" t="str">
        <f>'MAN-OBR'!B60</f>
        <v>UN</v>
      </c>
      <c r="C226" s="22">
        <f>'MAN-OBR'!C60</f>
        <v>0</v>
      </c>
      <c r="D226" s="100">
        <v>0.5</v>
      </c>
      <c r="E226" s="32">
        <f>ROUND(C226*D226,0)</f>
        <v>0</v>
      </c>
    </row>
    <row r="227" spans="1:5" x14ac:dyDescent="0.2">
      <c r="A227" s="35"/>
      <c r="B227" s="23"/>
      <c r="C227" s="22">
        <v>0</v>
      </c>
      <c r="D227" s="100"/>
      <c r="E227" s="32">
        <f>ROUND(C227*D227,0)</f>
        <v>0</v>
      </c>
    </row>
    <row r="228" spans="1:5" x14ac:dyDescent="0.2">
      <c r="A228" s="17"/>
      <c r="B228" s="24"/>
      <c r="C228" s="15"/>
      <c r="D228" s="101" t="s">
        <v>649</v>
      </c>
      <c r="E228" s="37">
        <f>SUM(E226:E227)</f>
        <v>0</v>
      </c>
    </row>
    <row r="229" spans="1:5" x14ac:dyDescent="0.2">
      <c r="A229" s="33"/>
      <c r="B229" s="25"/>
      <c r="C229" s="20"/>
    </row>
    <row r="230" spans="1:5" ht="21" x14ac:dyDescent="0.2">
      <c r="A230" s="42" t="s">
        <v>655</v>
      </c>
      <c r="B230" s="46" t="s">
        <v>6</v>
      </c>
      <c r="C230" s="44" t="s">
        <v>646</v>
      </c>
      <c r="D230" s="97" t="s">
        <v>653</v>
      </c>
      <c r="E230" s="45" t="s">
        <v>654</v>
      </c>
    </row>
    <row r="231" spans="1:5" x14ac:dyDescent="0.2">
      <c r="A231" s="35"/>
      <c r="B231" s="23"/>
      <c r="C231" s="22">
        <v>0</v>
      </c>
      <c r="D231" s="100"/>
      <c r="E231" s="32">
        <f>ROUND(C231*D231,0)</f>
        <v>0</v>
      </c>
    </row>
    <row r="232" spans="1:5" x14ac:dyDescent="0.2">
      <c r="A232" s="35"/>
      <c r="B232" s="23"/>
      <c r="C232" s="22">
        <v>0</v>
      </c>
      <c r="D232" s="100"/>
      <c r="E232" s="32">
        <f>ROUND(C232*D232,0)</f>
        <v>0</v>
      </c>
    </row>
    <row r="233" spans="1:5" x14ac:dyDescent="0.2">
      <c r="A233" s="17"/>
      <c r="B233" s="24"/>
      <c r="C233" s="15"/>
      <c r="D233" s="101" t="s">
        <v>649</v>
      </c>
      <c r="E233" s="37">
        <f>SUM(E231:E232)</f>
        <v>0</v>
      </c>
    </row>
    <row r="234" spans="1:5" x14ac:dyDescent="0.2">
      <c r="A234" s="17"/>
      <c r="B234" s="24"/>
      <c r="C234" s="15"/>
      <c r="D234" s="101"/>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42" t="s">
        <v>642</v>
      </c>
      <c r="D240" s="97" t="s">
        <v>6</v>
      </c>
      <c r="E240" s="42" t="s">
        <v>643</v>
      </c>
    </row>
    <row r="241" spans="1:5" x14ac:dyDescent="0.2">
      <c r="A241" s="172" t="str">
        <f>RESUMEN!B80</f>
        <v>Suministro e instalación de reja tipo bancaria en varilla cuadrada de 1/2" trama, mínima 15 cm acabado en esmalte.</v>
      </c>
      <c r="B241" s="173"/>
      <c r="C241" s="71">
        <f>RESUMEN!A80</f>
        <v>5.0799999999999983</v>
      </c>
      <c r="D241" s="98" t="str">
        <f>RESUMEN!C80</f>
        <v>m2</v>
      </c>
      <c r="E241" s="40">
        <f>E250+E256+E261+E266</f>
        <v>0</v>
      </c>
    </row>
    <row r="242" spans="1:5" x14ac:dyDescent="0.2">
      <c r="A242" s="17"/>
      <c r="B242" s="30"/>
      <c r="C242" s="17"/>
      <c r="D242" s="99"/>
      <c r="E242" s="18"/>
    </row>
    <row r="243" spans="1:5" x14ac:dyDescent="0.2">
      <c r="A243" s="17"/>
      <c r="B243" s="24" t="s">
        <v>644</v>
      </c>
      <c r="C243" s="29"/>
      <c r="D243" s="96"/>
      <c r="E243" s="18"/>
    </row>
    <row r="244" spans="1:5" x14ac:dyDescent="0.2">
      <c r="A244" s="42" t="s">
        <v>645</v>
      </c>
      <c r="B244" s="41" t="s">
        <v>6</v>
      </c>
      <c r="C244" s="44" t="s">
        <v>646</v>
      </c>
      <c r="D244" s="97" t="s">
        <v>647</v>
      </c>
      <c r="E244" s="45" t="s">
        <v>648</v>
      </c>
    </row>
    <row r="245" spans="1:5" x14ac:dyDescent="0.2">
      <c r="A245" s="35" t="str">
        <f>'MAT-INSM'!A140</f>
        <v>REJA TIPO BANCARIA VARILLA CUAD. 1/2" RETICULA 15X30</v>
      </c>
      <c r="B245" s="23" t="str">
        <f>'MAT-INSM'!B140</f>
        <v>M2</v>
      </c>
      <c r="C245" s="22">
        <f>'MAT-INSM'!C140</f>
        <v>0</v>
      </c>
      <c r="D245" s="100">
        <v>1</v>
      </c>
      <c r="E245" s="32">
        <f t="shared" ref="E245:E249" si="11">ROUND(C245*D245,0)</f>
        <v>0</v>
      </c>
    </row>
    <row r="246" spans="1:5" x14ac:dyDescent="0.2">
      <c r="A246" s="35"/>
      <c r="B246" s="23"/>
      <c r="C246" s="22">
        <v>0</v>
      </c>
      <c r="D246" s="100"/>
      <c r="E246" s="32">
        <f t="shared" si="11"/>
        <v>0</v>
      </c>
    </row>
    <row r="247" spans="1:5" x14ac:dyDescent="0.2">
      <c r="A247" s="35"/>
      <c r="B247" s="23"/>
      <c r="C247" s="22">
        <v>0</v>
      </c>
      <c r="D247" s="100"/>
      <c r="E247" s="32">
        <f t="shared" si="11"/>
        <v>0</v>
      </c>
    </row>
    <row r="248" spans="1:5" x14ac:dyDescent="0.2">
      <c r="A248" s="35"/>
      <c r="B248" s="23"/>
      <c r="C248" s="22">
        <v>0</v>
      </c>
      <c r="D248" s="100"/>
      <c r="E248" s="32">
        <f t="shared" si="11"/>
        <v>0</v>
      </c>
    </row>
    <row r="249" spans="1:5" x14ac:dyDescent="0.2">
      <c r="A249" s="36"/>
      <c r="B249" s="23"/>
      <c r="C249" s="22">
        <v>0</v>
      </c>
      <c r="D249" s="100"/>
      <c r="E249" s="32">
        <f t="shared" si="11"/>
        <v>0</v>
      </c>
    </row>
    <row r="250" spans="1:5" x14ac:dyDescent="0.2">
      <c r="A250" s="17"/>
      <c r="B250" s="24"/>
      <c r="C250" s="13"/>
      <c r="D250" s="101" t="s">
        <v>649</v>
      </c>
      <c r="E250" s="37">
        <f>SUM(E245:E249)</f>
        <v>0</v>
      </c>
    </row>
    <row r="251" spans="1:5" x14ac:dyDescent="0.2">
      <c r="A251" s="17"/>
      <c r="B251" s="24"/>
      <c r="C251" s="29"/>
      <c r="D251" s="96"/>
      <c r="E251" s="18"/>
    </row>
    <row r="252" spans="1:5" x14ac:dyDescent="0.2">
      <c r="A252" s="42" t="s">
        <v>650</v>
      </c>
      <c r="B252" s="41" t="s">
        <v>6</v>
      </c>
      <c r="C252" s="44" t="s">
        <v>646</v>
      </c>
      <c r="D252" s="97" t="s">
        <v>651</v>
      </c>
      <c r="E252" s="45" t="s">
        <v>646</v>
      </c>
    </row>
    <row r="253" spans="1:5" x14ac:dyDescent="0.2">
      <c r="A253" s="35" t="str">
        <f>'HRR-EQP'!A39</f>
        <v>TALADRO PERCUTOR DE ½" DE WALT</v>
      </c>
      <c r="B253" s="23" t="str">
        <f>'HRR-EQP'!B39</f>
        <v>DIA</v>
      </c>
      <c r="C253" s="22">
        <f>'HRR-EQP'!C39</f>
        <v>0</v>
      </c>
      <c r="D253" s="100">
        <f>1/8/2</f>
        <v>6.25E-2</v>
      </c>
      <c r="E253" s="32">
        <f>ROUND(C253*D253,0)</f>
        <v>0</v>
      </c>
    </row>
    <row r="254" spans="1:5" x14ac:dyDescent="0.2">
      <c r="A254" s="35"/>
      <c r="B254" s="23"/>
      <c r="C254" s="22">
        <v>0</v>
      </c>
      <c r="D254" s="100"/>
      <c r="E254" s="32">
        <f>ROUND(C254*D254,0)</f>
        <v>0</v>
      </c>
    </row>
    <row r="255" spans="1:5" x14ac:dyDescent="0.2">
      <c r="A255" s="35"/>
      <c r="B255" s="23"/>
      <c r="C255" s="22">
        <v>0</v>
      </c>
      <c r="D255" s="100"/>
      <c r="E255" s="32">
        <f>ROUND(C255*D255,0)</f>
        <v>0</v>
      </c>
    </row>
    <row r="256" spans="1:5" x14ac:dyDescent="0.2">
      <c r="A256" s="17"/>
      <c r="B256" s="24"/>
      <c r="C256" s="13"/>
      <c r="D256" s="101" t="s">
        <v>649</v>
      </c>
      <c r="E256" s="37">
        <f>SUM(E253:E255)</f>
        <v>0</v>
      </c>
    </row>
    <row r="257" spans="1:5" x14ac:dyDescent="0.2">
      <c r="A257" s="17"/>
      <c r="B257" s="24"/>
      <c r="C257" s="13"/>
      <c r="D257" s="96"/>
      <c r="E257" s="16"/>
    </row>
    <row r="258" spans="1:5" ht="21" x14ac:dyDescent="0.2">
      <c r="A258" s="42" t="s">
        <v>652</v>
      </c>
      <c r="B258" s="46" t="s">
        <v>6</v>
      </c>
      <c r="C258" s="44" t="s">
        <v>646</v>
      </c>
      <c r="D258" s="97" t="s">
        <v>653</v>
      </c>
      <c r="E258" s="45" t="s">
        <v>654</v>
      </c>
    </row>
    <row r="259" spans="1:5" x14ac:dyDescent="0.2">
      <c r="A259" s="35" t="str">
        <f>'MAN-OBR'!A13</f>
        <v>MdeO CARPINTERIA METALICA</v>
      </c>
      <c r="B259" s="23" t="str">
        <f>'MAN-OBR'!B13</f>
        <v>M2</v>
      </c>
      <c r="C259" s="22">
        <f>'MAN-OBR'!C13</f>
        <v>0</v>
      </c>
      <c r="D259" s="100">
        <v>1</v>
      </c>
      <c r="E259" s="32">
        <f>ROUND(C259*D259,0)</f>
        <v>0</v>
      </c>
    </row>
    <row r="260" spans="1:5" x14ac:dyDescent="0.2">
      <c r="A260" s="35"/>
      <c r="B260" s="23"/>
      <c r="C260" s="22">
        <v>0</v>
      </c>
      <c r="D260" s="100"/>
      <c r="E260" s="32">
        <f>ROUND(C260*D260,0)</f>
        <v>0</v>
      </c>
    </row>
    <row r="261" spans="1:5" x14ac:dyDescent="0.2">
      <c r="A261" s="17"/>
      <c r="B261" s="24"/>
      <c r="C261" s="15"/>
      <c r="D261" s="101" t="s">
        <v>649</v>
      </c>
      <c r="E261" s="37">
        <f>SUM(E259:E260)</f>
        <v>0</v>
      </c>
    </row>
    <row r="262" spans="1:5" x14ac:dyDescent="0.2">
      <c r="A262" s="33"/>
      <c r="B262" s="25"/>
      <c r="C262" s="20"/>
    </row>
    <row r="263" spans="1:5" ht="21" x14ac:dyDescent="0.2">
      <c r="A263" s="42" t="s">
        <v>655</v>
      </c>
      <c r="B263" s="46" t="s">
        <v>6</v>
      </c>
      <c r="C263" s="44" t="s">
        <v>646</v>
      </c>
      <c r="D263" s="97" t="s">
        <v>653</v>
      </c>
      <c r="E263" s="45" t="s">
        <v>654</v>
      </c>
    </row>
    <row r="264" spans="1:5" x14ac:dyDescent="0.2">
      <c r="A264" s="35" t="str">
        <f>OTROS!A7</f>
        <v>RETIRO DE ESCOMBROS</v>
      </c>
      <c r="B264" s="23" t="str">
        <f>OTROS!B7</f>
        <v>M3</v>
      </c>
      <c r="C264" s="22">
        <f>OTROS!C7</f>
        <v>0</v>
      </c>
      <c r="D264" s="100">
        <v>0.125</v>
      </c>
      <c r="E264" s="32">
        <f>ROUND(C264*D264,0)</f>
        <v>0</v>
      </c>
    </row>
    <row r="265" spans="1:5" x14ac:dyDescent="0.2">
      <c r="A265" s="35"/>
      <c r="B265" s="23"/>
      <c r="C265" s="22">
        <v>0</v>
      </c>
      <c r="D265" s="100"/>
      <c r="E265" s="32">
        <f>ROUND(C265*D265,0)</f>
        <v>0</v>
      </c>
    </row>
    <row r="266" spans="1:5" x14ac:dyDescent="0.2">
      <c r="A266" s="17"/>
      <c r="B266" s="24"/>
      <c r="C266" s="15"/>
      <c r="D266" s="101" t="s">
        <v>649</v>
      </c>
      <c r="E266" s="37">
        <f>SUM(E264:E265)</f>
        <v>0</v>
      </c>
    </row>
    <row r="267" spans="1:5" x14ac:dyDescent="0.2">
      <c r="A267" s="17"/>
      <c r="B267" s="24"/>
      <c r="C267" s="15"/>
      <c r="D267" s="101"/>
    </row>
    <row r="268" spans="1:5" x14ac:dyDescent="0.2">
      <c r="A268" s="19" t="s">
        <v>656</v>
      </c>
      <c r="B268" s="167" t="s">
        <v>657</v>
      </c>
      <c r="C268" s="167"/>
      <c r="D268" s="167" t="s">
        <v>658</v>
      </c>
      <c r="E268" s="167"/>
    </row>
    <row r="269" spans="1:5" x14ac:dyDescent="0.2">
      <c r="A269" s="47"/>
      <c r="B269" s="168"/>
      <c r="C269" s="168"/>
      <c r="D269" s="169"/>
      <c r="E269" s="169"/>
    </row>
    <row r="270" spans="1:5" x14ac:dyDescent="0.2">
      <c r="A270" s="47"/>
      <c r="B270" s="168"/>
      <c r="C270" s="168"/>
      <c r="D270" s="169"/>
      <c r="E270" s="169"/>
    </row>
    <row r="273" spans="1:5" s="14" customFormat="1" ht="21" x14ac:dyDescent="0.2">
      <c r="A273" s="174" t="s">
        <v>641</v>
      </c>
      <c r="B273" s="174"/>
      <c r="C273" s="42" t="s">
        <v>642</v>
      </c>
      <c r="D273" s="97" t="s">
        <v>6</v>
      </c>
      <c r="E273" s="42" t="s">
        <v>643</v>
      </c>
    </row>
    <row r="274" spans="1:5" s="14" customFormat="1" x14ac:dyDescent="0.2">
      <c r="A274" s="172" t="str">
        <f>RESUMEN!B81</f>
        <v>Suministro e instalación de cerradura de seguridad tipo entrada principal de sobreponer.</v>
      </c>
      <c r="B274" s="173"/>
      <c r="C274" s="71">
        <f>RESUMEN!A81</f>
        <v>5.0899999999999981</v>
      </c>
      <c r="D274" s="98" t="str">
        <f>RESUMEN!C81</f>
        <v>un</v>
      </c>
      <c r="E274" s="40">
        <f>E283+E289+E294+E299</f>
        <v>0</v>
      </c>
    </row>
    <row r="275" spans="1:5" s="14" customFormat="1" x14ac:dyDescent="0.2">
      <c r="A275" s="17"/>
      <c r="B275" s="30"/>
      <c r="C275" s="17"/>
      <c r="D275" s="99"/>
      <c r="E275" s="18"/>
    </row>
    <row r="276" spans="1:5" s="14" customFormat="1" x14ac:dyDescent="0.2">
      <c r="A276" s="17"/>
      <c r="B276" s="24" t="s">
        <v>644</v>
      </c>
      <c r="C276" s="29"/>
      <c r="D276" s="96"/>
      <c r="E276" s="18"/>
    </row>
    <row r="277" spans="1:5" s="14" customFormat="1" x14ac:dyDescent="0.2">
      <c r="A277" s="42" t="s">
        <v>645</v>
      </c>
      <c r="B277" s="41" t="s">
        <v>6</v>
      </c>
      <c r="C277" s="44" t="s">
        <v>646</v>
      </c>
      <c r="D277" s="97" t="s">
        <v>647</v>
      </c>
      <c r="E277" s="45" t="s">
        <v>648</v>
      </c>
    </row>
    <row r="278" spans="1:5" x14ac:dyDescent="0.2">
      <c r="A278" s="35" t="str">
        <f>'MAT-INSM'!A45</f>
        <v>CERRADURA YALE SOBREPONER ¼"</v>
      </c>
      <c r="B278" s="23" t="str">
        <f>'MAT-INSM'!B45</f>
        <v>UN</v>
      </c>
      <c r="C278" s="22">
        <f>'MAT-INSM'!C45</f>
        <v>0</v>
      </c>
      <c r="D278" s="100">
        <v>1</v>
      </c>
      <c r="E278" s="32">
        <f t="shared" ref="E278:E282" si="12">ROUND(C278*D278,0)</f>
        <v>0</v>
      </c>
    </row>
    <row r="279" spans="1:5" s="14" customFormat="1" x14ac:dyDescent="0.2">
      <c r="A279" s="35"/>
      <c r="B279" s="23"/>
      <c r="C279" s="22">
        <v>0</v>
      </c>
      <c r="D279" s="100"/>
      <c r="E279" s="32">
        <f t="shared" si="12"/>
        <v>0</v>
      </c>
    </row>
    <row r="280" spans="1:5" s="14" customFormat="1" x14ac:dyDescent="0.2">
      <c r="A280" s="35"/>
      <c r="B280" s="23"/>
      <c r="C280" s="22">
        <v>0</v>
      </c>
      <c r="D280" s="100"/>
      <c r="E280" s="32">
        <f t="shared" si="12"/>
        <v>0</v>
      </c>
    </row>
    <row r="281" spans="1:5" s="14" customFormat="1" x14ac:dyDescent="0.2">
      <c r="A281" s="35"/>
      <c r="B281" s="23"/>
      <c r="C281" s="22">
        <v>0</v>
      </c>
      <c r="D281" s="100"/>
      <c r="E281" s="32">
        <f t="shared" si="12"/>
        <v>0</v>
      </c>
    </row>
    <row r="282" spans="1:5" s="14" customFormat="1" x14ac:dyDescent="0.2">
      <c r="A282" s="36"/>
      <c r="B282" s="23"/>
      <c r="C282" s="22">
        <v>0</v>
      </c>
      <c r="D282" s="100"/>
      <c r="E282" s="32">
        <f t="shared" si="12"/>
        <v>0</v>
      </c>
    </row>
    <row r="283" spans="1:5" s="14" customFormat="1" x14ac:dyDescent="0.2">
      <c r="A283" s="17"/>
      <c r="B283" s="24"/>
      <c r="C283" s="13"/>
      <c r="D283" s="101" t="s">
        <v>649</v>
      </c>
      <c r="E283" s="37">
        <f>SUM(E278:E282)</f>
        <v>0</v>
      </c>
    </row>
    <row r="284" spans="1:5" s="14" customFormat="1" x14ac:dyDescent="0.2">
      <c r="A284" s="17"/>
      <c r="B284" s="24"/>
      <c r="C284" s="29"/>
      <c r="D284" s="96"/>
      <c r="E284" s="18"/>
    </row>
    <row r="285" spans="1:5" s="14" customFormat="1" x14ac:dyDescent="0.2">
      <c r="A285" s="42" t="s">
        <v>650</v>
      </c>
      <c r="B285" s="41" t="s">
        <v>6</v>
      </c>
      <c r="C285" s="44" t="s">
        <v>646</v>
      </c>
      <c r="D285" s="97" t="s">
        <v>651</v>
      </c>
      <c r="E285" s="45" t="s">
        <v>646</v>
      </c>
    </row>
    <row r="286" spans="1:5" x14ac:dyDescent="0.2">
      <c r="A286" s="35" t="str">
        <f>'HRR-EQP'!A39</f>
        <v>TALADRO PERCUTOR DE ½" DE WALT</v>
      </c>
      <c r="B286" s="23" t="str">
        <f>'HRR-EQP'!B39</f>
        <v>DIA</v>
      </c>
      <c r="C286" s="22">
        <f>'HRR-EQP'!C39</f>
        <v>0</v>
      </c>
      <c r="D286" s="100">
        <f>1/8/2</f>
        <v>6.25E-2</v>
      </c>
      <c r="E286" s="32">
        <f>ROUND(C286*D286,0)</f>
        <v>0</v>
      </c>
    </row>
    <row r="287" spans="1:5" s="14" customFormat="1" x14ac:dyDescent="0.2">
      <c r="A287" s="35"/>
      <c r="B287" s="23"/>
      <c r="C287" s="22">
        <v>0</v>
      </c>
      <c r="D287" s="100"/>
      <c r="E287" s="32">
        <f>ROUND(C287*D287,0)</f>
        <v>0</v>
      </c>
    </row>
    <row r="288" spans="1:5" s="14" customFormat="1" x14ac:dyDescent="0.2">
      <c r="A288" s="35"/>
      <c r="B288" s="23"/>
      <c r="C288" s="22">
        <v>0</v>
      </c>
      <c r="D288" s="100"/>
      <c r="E288" s="32">
        <f>ROUND(C288*D288,0)</f>
        <v>0</v>
      </c>
    </row>
    <row r="289" spans="1:5" s="14" customFormat="1" x14ac:dyDescent="0.2">
      <c r="A289" s="17"/>
      <c r="B289" s="24"/>
      <c r="C289" s="13"/>
      <c r="D289" s="101" t="s">
        <v>649</v>
      </c>
      <c r="E289" s="37">
        <f>SUM(E286:E288)</f>
        <v>0</v>
      </c>
    </row>
    <row r="290" spans="1:5" s="14" customFormat="1" x14ac:dyDescent="0.2">
      <c r="A290" s="17"/>
      <c r="B290" s="24"/>
      <c r="C290" s="13"/>
      <c r="D290" s="96"/>
      <c r="E290" s="16"/>
    </row>
    <row r="291" spans="1:5" s="14" customFormat="1" ht="21" x14ac:dyDescent="0.2">
      <c r="A291" s="42" t="s">
        <v>652</v>
      </c>
      <c r="B291" s="46" t="s">
        <v>6</v>
      </c>
      <c r="C291" s="44" t="s">
        <v>646</v>
      </c>
      <c r="D291" s="97" t="s">
        <v>653</v>
      </c>
      <c r="E291" s="45" t="s">
        <v>654</v>
      </c>
    </row>
    <row r="292" spans="1:5" x14ac:dyDescent="0.2">
      <c r="A292" s="35" t="str">
        <f>'MAN-OBR'!A52</f>
        <v>MdeO INST. CERRADURA SENCILLA</v>
      </c>
      <c r="B292" s="23" t="str">
        <f>'MAN-OBR'!B52</f>
        <v>UN</v>
      </c>
      <c r="C292" s="22">
        <f>'MAN-OBR'!C52</f>
        <v>0</v>
      </c>
      <c r="D292" s="100">
        <v>1</v>
      </c>
      <c r="E292" s="32">
        <f>ROUND(C292*D292,0)</f>
        <v>0</v>
      </c>
    </row>
    <row r="293" spans="1:5" s="14" customFormat="1" x14ac:dyDescent="0.2">
      <c r="A293" s="35"/>
      <c r="B293" s="23"/>
      <c r="C293" s="22">
        <v>0</v>
      </c>
      <c r="D293" s="100"/>
      <c r="E293" s="32">
        <f>ROUND(C293*D293,0)</f>
        <v>0</v>
      </c>
    </row>
    <row r="294" spans="1:5" s="14" customFormat="1" x14ac:dyDescent="0.2">
      <c r="A294" s="17"/>
      <c r="B294" s="24"/>
      <c r="C294" s="15"/>
      <c r="D294" s="101" t="s">
        <v>649</v>
      </c>
      <c r="E294" s="37">
        <f>SUM(E292:E293)</f>
        <v>0</v>
      </c>
    </row>
    <row r="295" spans="1:5" s="14" customFormat="1" x14ac:dyDescent="0.2">
      <c r="A295" s="33"/>
      <c r="B295" s="25"/>
      <c r="C295" s="20"/>
      <c r="D295" s="94"/>
    </row>
    <row r="296" spans="1:5" s="14" customFormat="1" ht="21" x14ac:dyDescent="0.2">
      <c r="A296" s="42" t="s">
        <v>655</v>
      </c>
      <c r="B296" s="46" t="s">
        <v>6</v>
      </c>
      <c r="C296" s="44" t="s">
        <v>646</v>
      </c>
      <c r="D296" s="97" t="s">
        <v>653</v>
      </c>
      <c r="E296" s="45" t="s">
        <v>654</v>
      </c>
    </row>
    <row r="297" spans="1:5" s="14" customFormat="1" x14ac:dyDescent="0.2">
      <c r="A297" s="35"/>
      <c r="B297" s="23"/>
      <c r="C297" s="22">
        <v>0</v>
      </c>
      <c r="D297" s="100"/>
      <c r="E297" s="32">
        <f>ROUND(C297*D297,0)</f>
        <v>0</v>
      </c>
    </row>
    <row r="298" spans="1:5" s="14" customFormat="1" x14ac:dyDescent="0.2">
      <c r="A298" s="35"/>
      <c r="B298" s="23"/>
      <c r="C298" s="22">
        <v>0</v>
      </c>
      <c r="D298" s="100"/>
      <c r="E298" s="32">
        <f>ROUND(C298*D298,0)</f>
        <v>0</v>
      </c>
    </row>
    <row r="299" spans="1:5" s="14" customFormat="1" x14ac:dyDescent="0.2">
      <c r="A299" s="17"/>
      <c r="B299" s="24"/>
      <c r="C299" s="15"/>
      <c r="D299" s="101" t="s">
        <v>649</v>
      </c>
      <c r="E299" s="37">
        <f>SUM(E297:E298)</f>
        <v>0</v>
      </c>
    </row>
    <row r="300" spans="1:5" s="14" customFormat="1" x14ac:dyDescent="0.2">
      <c r="A300" s="17"/>
      <c r="B300" s="24"/>
      <c r="C300" s="15"/>
      <c r="D300" s="101"/>
    </row>
    <row r="301" spans="1:5" s="14" customFormat="1" x14ac:dyDescent="0.2">
      <c r="A301" s="19" t="s">
        <v>656</v>
      </c>
      <c r="B301" s="167" t="s">
        <v>657</v>
      </c>
      <c r="C301" s="167"/>
      <c r="D301" s="167" t="s">
        <v>658</v>
      </c>
      <c r="E301" s="167"/>
    </row>
    <row r="302" spans="1:5" s="14" customFormat="1" x14ac:dyDescent="0.2">
      <c r="A302" s="47"/>
      <c r="B302" s="168"/>
      <c r="C302" s="168"/>
      <c r="D302" s="169"/>
      <c r="E302" s="169"/>
    </row>
    <row r="303" spans="1:5" s="14" customFormat="1" x14ac:dyDescent="0.2">
      <c r="A303" s="47"/>
      <c r="B303" s="168"/>
      <c r="C303" s="168"/>
      <c r="D303" s="169"/>
      <c r="E303" s="169"/>
    </row>
    <row r="306" spans="1:5" s="14" customFormat="1" ht="21" x14ac:dyDescent="0.2">
      <c r="A306" s="174" t="s">
        <v>641</v>
      </c>
      <c r="B306" s="174"/>
      <c r="C306" s="42" t="s">
        <v>642</v>
      </c>
      <c r="D306" s="97" t="s">
        <v>6</v>
      </c>
      <c r="E306" s="42" t="s">
        <v>643</v>
      </c>
    </row>
    <row r="307" spans="1:5" s="14" customFormat="1" x14ac:dyDescent="0.2">
      <c r="A307" s="172" t="str">
        <f>RESUMEN!B82</f>
        <v>Suministro e instalación de cerrojo doble.</v>
      </c>
      <c r="B307" s="173"/>
      <c r="C307" s="71">
        <f>RESUMEN!A82</f>
        <v>5.0999999999999979</v>
      </c>
      <c r="D307" s="98" t="str">
        <f>RESUMEN!C82</f>
        <v>un</v>
      </c>
      <c r="E307" s="40">
        <f>E316+E322+E327+E332</f>
        <v>0</v>
      </c>
    </row>
    <row r="308" spans="1:5" s="14" customFormat="1" x14ac:dyDescent="0.2">
      <c r="A308" s="17"/>
      <c r="B308" s="30"/>
      <c r="C308" s="17"/>
      <c r="D308" s="99"/>
      <c r="E308" s="18"/>
    </row>
    <row r="309" spans="1:5" s="14" customFormat="1" x14ac:dyDescent="0.2">
      <c r="A309" s="17"/>
      <c r="B309" s="24" t="s">
        <v>644</v>
      </c>
      <c r="C309" s="29"/>
      <c r="D309" s="96"/>
      <c r="E309" s="18"/>
    </row>
    <row r="310" spans="1:5" s="14" customFormat="1" x14ac:dyDescent="0.2">
      <c r="A310" s="42" t="s">
        <v>645</v>
      </c>
      <c r="B310" s="41" t="s">
        <v>6</v>
      </c>
      <c r="C310" s="44" t="s">
        <v>646</v>
      </c>
      <c r="D310" s="97" t="s">
        <v>647</v>
      </c>
      <c r="E310" s="45" t="s">
        <v>648</v>
      </c>
    </row>
    <row r="311" spans="1:5" x14ac:dyDescent="0.2">
      <c r="A311" s="35" t="str">
        <f>'MAT-INSM'!A47</f>
        <v>CERROJO DOBLE</v>
      </c>
      <c r="B311" s="23" t="str">
        <f>'MAT-INSM'!B47</f>
        <v>UN</v>
      </c>
      <c r="C311" s="22">
        <f>'MAT-INSM'!C47</f>
        <v>0</v>
      </c>
      <c r="D311" s="100">
        <v>1</v>
      </c>
      <c r="E311" s="32">
        <f t="shared" ref="E311:E315" si="13">ROUND(C311*D311,0)</f>
        <v>0</v>
      </c>
    </row>
    <row r="312" spans="1:5" s="14" customFormat="1" x14ac:dyDescent="0.2">
      <c r="A312" s="35"/>
      <c r="B312" s="23"/>
      <c r="C312" s="22">
        <v>0</v>
      </c>
      <c r="D312" s="100"/>
      <c r="E312" s="32">
        <f t="shared" si="13"/>
        <v>0</v>
      </c>
    </row>
    <row r="313" spans="1:5" s="14" customFormat="1" x14ac:dyDescent="0.2">
      <c r="A313" s="35"/>
      <c r="B313" s="23"/>
      <c r="C313" s="22">
        <v>0</v>
      </c>
      <c r="D313" s="100"/>
      <c r="E313" s="32">
        <f t="shared" si="13"/>
        <v>0</v>
      </c>
    </row>
    <row r="314" spans="1:5" s="14" customFormat="1" x14ac:dyDescent="0.2">
      <c r="A314" s="35"/>
      <c r="B314" s="23"/>
      <c r="C314" s="22">
        <v>0</v>
      </c>
      <c r="D314" s="100"/>
      <c r="E314" s="32">
        <f t="shared" si="13"/>
        <v>0</v>
      </c>
    </row>
    <row r="315" spans="1:5" s="14" customFormat="1" x14ac:dyDescent="0.2">
      <c r="A315" s="36"/>
      <c r="B315" s="23"/>
      <c r="C315" s="22">
        <v>0</v>
      </c>
      <c r="D315" s="100"/>
      <c r="E315" s="32">
        <f t="shared" si="13"/>
        <v>0</v>
      </c>
    </row>
    <row r="316" spans="1:5" s="14" customFormat="1" x14ac:dyDescent="0.2">
      <c r="A316" s="17"/>
      <c r="B316" s="24"/>
      <c r="C316" s="13"/>
      <c r="D316" s="101" t="s">
        <v>649</v>
      </c>
      <c r="E316" s="37">
        <f>SUM(E311:E315)</f>
        <v>0</v>
      </c>
    </row>
    <row r="317" spans="1:5" s="14" customFormat="1" x14ac:dyDescent="0.2">
      <c r="A317" s="17"/>
      <c r="B317" s="24"/>
      <c r="C317" s="29"/>
      <c r="D317" s="96"/>
      <c r="E317" s="18"/>
    </row>
    <row r="318" spans="1:5" s="14" customFormat="1" x14ac:dyDescent="0.2">
      <c r="A318" s="42" t="s">
        <v>650</v>
      </c>
      <c r="B318" s="41" t="s">
        <v>6</v>
      </c>
      <c r="C318" s="44" t="s">
        <v>646</v>
      </c>
      <c r="D318" s="97" t="s">
        <v>651</v>
      </c>
      <c r="E318" s="45" t="s">
        <v>646</v>
      </c>
    </row>
    <row r="319" spans="1:5" x14ac:dyDescent="0.2">
      <c r="A319" s="35" t="str">
        <f>'HRR-EQP'!A39</f>
        <v>TALADRO PERCUTOR DE ½" DE WALT</v>
      </c>
      <c r="B319" s="23" t="str">
        <f>'HRR-EQP'!B39</f>
        <v>DIA</v>
      </c>
      <c r="C319" s="22">
        <f>'HRR-EQP'!C39</f>
        <v>0</v>
      </c>
      <c r="D319" s="100">
        <f>1/8/2</f>
        <v>6.25E-2</v>
      </c>
      <c r="E319" s="32">
        <f>ROUND(C319*D319,0)</f>
        <v>0</v>
      </c>
    </row>
    <row r="320" spans="1:5" s="14" customFormat="1" x14ac:dyDescent="0.2">
      <c r="A320" s="35"/>
      <c r="B320" s="23"/>
      <c r="C320" s="22">
        <v>0</v>
      </c>
      <c r="D320" s="100"/>
      <c r="E320" s="32">
        <f>ROUND(C320*D320,0)</f>
        <v>0</v>
      </c>
    </row>
    <row r="321" spans="1:5" s="14" customFormat="1" x14ac:dyDescent="0.2">
      <c r="A321" s="35"/>
      <c r="B321" s="23"/>
      <c r="C321" s="22">
        <v>0</v>
      </c>
      <c r="D321" s="100"/>
      <c r="E321" s="32">
        <f>ROUND(C321*D321,0)</f>
        <v>0</v>
      </c>
    </row>
    <row r="322" spans="1:5" s="14" customFormat="1" x14ac:dyDescent="0.2">
      <c r="A322" s="17"/>
      <c r="B322" s="24"/>
      <c r="C322" s="13"/>
      <c r="D322" s="101" t="s">
        <v>649</v>
      </c>
      <c r="E322" s="37">
        <f>SUM(E319:E321)</f>
        <v>0</v>
      </c>
    </row>
    <row r="323" spans="1:5" s="14" customFormat="1" x14ac:dyDescent="0.2">
      <c r="A323" s="17"/>
      <c r="B323" s="24"/>
      <c r="C323" s="13"/>
      <c r="D323" s="96"/>
      <c r="E323" s="16"/>
    </row>
    <row r="324" spans="1:5" s="14" customFormat="1" ht="21" x14ac:dyDescent="0.2">
      <c r="A324" s="42" t="s">
        <v>652</v>
      </c>
      <c r="B324" s="46" t="s">
        <v>6</v>
      </c>
      <c r="C324" s="44" t="s">
        <v>646</v>
      </c>
      <c r="D324" s="97" t="s">
        <v>653</v>
      </c>
      <c r="E324" s="45" t="s">
        <v>654</v>
      </c>
    </row>
    <row r="325" spans="1:5" x14ac:dyDescent="0.2">
      <c r="A325" s="35" t="str">
        <f>'MAN-OBR'!A52</f>
        <v>MdeO INST. CERRADURA SENCILLA</v>
      </c>
      <c r="B325" s="23" t="str">
        <f>'MAN-OBR'!B52</f>
        <v>UN</v>
      </c>
      <c r="C325" s="22">
        <f>'MAN-OBR'!C52</f>
        <v>0</v>
      </c>
      <c r="D325" s="100">
        <v>1</v>
      </c>
      <c r="E325" s="32">
        <f>ROUND(C325*D325,0)</f>
        <v>0</v>
      </c>
    </row>
    <row r="326" spans="1:5" s="14" customFormat="1" x14ac:dyDescent="0.2">
      <c r="A326" s="35"/>
      <c r="B326" s="23"/>
      <c r="C326" s="22">
        <v>0</v>
      </c>
      <c r="D326" s="100"/>
      <c r="E326" s="32">
        <f>ROUND(C326*D326,0)</f>
        <v>0</v>
      </c>
    </row>
    <row r="327" spans="1:5" s="14" customFormat="1" x14ac:dyDescent="0.2">
      <c r="A327" s="17"/>
      <c r="B327" s="24"/>
      <c r="C327" s="15"/>
      <c r="D327" s="101" t="s">
        <v>649</v>
      </c>
      <c r="E327" s="37">
        <f>SUM(E325:E326)</f>
        <v>0</v>
      </c>
    </row>
    <row r="328" spans="1:5" s="14" customFormat="1" x14ac:dyDescent="0.2">
      <c r="A328" s="33"/>
      <c r="B328" s="25"/>
      <c r="C328" s="20"/>
      <c r="D328" s="94"/>
    </row>
    <row r="329" spans="1:5" s="14" customFormat="1" ht="21" x14ac:dyDescent="0.2">
      <c r="A329" s="42" t="s">
        <v>655</v>
      </c>
      <c r="B329" s="46" t="s">
        <v>6</v>
      </c>
      <c r="C329" s="44" t="s">
        <v>646</v>
      </c>
      <c r="D329" s="97" t="s">
        <v>653</v>
      </c>
      <c r="E329" s="45" t="s">
        <v>654</v>
      </c>
    </row>
    <row r="330" spans="1:5" s="14" customFormat="1" x14ac:dyDescent="0.2">
      <c r="A330" s="35"/>
      <c r="B330" s="23"/>
      <c r="C330" s="22">
        <v>0</v>
      </c>
      <c r="D330" s="100"/>
      <c r="E330" s="32">
        <f>ROUND(C330*D330,0)</f>
        <v>0</v>
      </c>
    </row>
    <row r="331" spans="1:5" s="14" customFormat="1" x14ac:dyDescent="0.2">
      <c r="A331" s="35"/>
      <c r="B331" s="23"/>
      <c r="C331" s="22">
        <v>0</v>
      </c>
      <c r="D331" s="100"/>
      <c r="E331" s="32">
        <f>ROUND(C331*D331,0)</f>
        <v>0</v>
      </c>
    </row>
    <row r="332" spans="1:5" s="14" customFormat="1" x14ac:dyDescent="0.2">
      <c r="A332" s="17"/>
      <c r="B332" s="24"/>
      <c r="C332" s="15"/>
      <c r="D332" s="101" t="s">
        <v>649</v>
      </c>
      <c r="E332" s="37">
        <f>SUM(E330:E331)</f>
        <v>0</v>
      </c>
    </row>
    <row r="333" spans="1:5" s="14" customFormat="1" x14ac:dyDescent="0.2">
      <c r="A333" s="17"/>
      <c r="B333" s="24"/>
      <c r="C333" s="15"/>
      <c r="D333" s="101"/>
    </row>
    <row r="334" spans="1:5" s="14" customFormat="1" x14ac:dyDescent="0.2">
      <c r="A334" s="19" t="s">
        <v>656</v>
      </c>
      <c r="B334" s="167" t="s">
        <v>657</v>
      </c>
      <c r="C334" s="167"/>
      <c r="D334" s="167" t="s">
        <v>658</v>
      </c>
      <c r="E334" s="167"/>
    </row>
    <row r="335" spans="1:5" s="14" customFormat="1" x14ac:dyDescent="0.2">
      <c r="A335" s="47"/>
      <c r="B335" s="168"/>
      <c r="C335" s="168"/>
      <c r="D335" s="169"/>
      <c r="E335" s="169"/>
    </row>
    <row r="336" spans="1:5" s="14" customFormat="1" x14ac:dyDescent="0.2">
      <c r="A336" s="47"/>
      <c r="B336" s="168"/>
      <c r="C336" s="168"/>
      <c r="D336" s="169"/>
      <c r="E336" s="169"/>
    </row>
    <row r="339" spans="1:5" s="14" customFormat="1" ht="21" x14ac:dyDescent="0.2">
      <c r="A339" s="174" t="s">
        <v>641</v>
      </c>
      <c r="B339" s="174"/>
      <c r="C339" s="42" t="s">
        <v>642</v>
      </c>
      <c r="D339" s="97" t="s">
        <v>6</v>
      </c>
      <c r="E339" s="42" t="s">
        <v>643</v>
      </c>
    </row>
    <row r="340" spans="1:5" s="14" customFormat="1" x14ac:dyDescent="0.2">
      <c r="A340" s="172" t="str">
        <f>RESUMEN!B83</f>
        <v>Suministro e instalación de chapa pomo para baño.</v>
      </c>
      <c r="B340" s="173"/>
      <c r="C340" s="71">
        <f>RESUMEN!A83</f>
        <v>5.1099999999999977</v>
      </c>
      <c r="D340" s="98" t="str">
        <f>RESUMEN!C83</f>
        <v>un</v>
      </c>
      <c r="E340" s="40">
        <f>E349+E355+E360+E365</f>
        <v>0</v>
      </c>
    </row>
    <row r="341" spans="1:5" s="14" customFormat="1" x14ac:dyDescent="0.2">
      <c r="A341" s="17"/>
      <c r="B341" s="30"/>
      <c r="C341" s="17"/>
      <c r="D341" s="99"/>
      <c r="E341" s="18"/>
    </row>
    <row r="342" spans="1:5" s="14" customFormat="1" x14ac:dyDescent="0.2">
      <c r="A342" s="17"/>
      <c r="B342" s="24" t="s">
        <v>644</v>
      </c>
      <c r="C342" s="29"/>
      <c r="D342" s="96"/>
      <c r="E342" s="18"/>
    </row>
    <row r="343" spans="1:5" s="14" customFormat="1" x14ac:dyDescent="0.2">
      <c r="A343" s="42" t="s">
        <v>645</v>
      </c>
      <c r="B343" s="41" t="s">
        <v>6</v>
      </c>
      <c r="C343" s="44" t="s">
        <v>646</v>
      </c>
      <c r="D343" s="97" t="s">
        <v>647</v>
      </c>
      <c r="E343" s="45" t="s">
        <v>648</v>
      </c>
    </row>
    <row r="344" spans="1:5" x14ac:dyDescent="0.2">
      <c r="A344" s="35" t="str">
        <f>'MAT-INSM'!A43</f>
        <v>CERRADURA YALE BAÑO BRANDYWINE MADE</v>
      </c>
      <c r="B344" s="23" t="str">
        <f>'MAT-INSM'!B43</f>
        <v>UN</v>
      </c>
      <c r="C344" s="22">
        <f>'MAT-INSM'!C43</f>
        <v>0</v>
      </c>
      <c r="D344" s="100">
        <v>1</v>
      </c>
      <c r="E344" s="32">
        <f t="shared" ref="E344:E348" si="14">ROUND(C344*D344,0)</f>
        <v>0</v>
      </c>
    </row>
    <row r="345" spans="1:5" s="14" customFormat="1" x14ac:dyDescent="0.2">
      <c r="A345" s="35"/>
      <c r="B345" s="23"/>
      <c r="C345" s="22">
        <v>0</v>
      </c>
      <c r="D345" s="100"/>
      <c r="E345" s="32">
        <f t="shared" si="14"/>
        <v>0</v>
      </c>
    </row>
    <row r="346" spans="1:5" s="14" customFormat="1" x14ac:dyDescent="0.2">
      <c r="A346" s="35"/>
      <c r="B346" s="23"/>
      <c r="C346" s="22">
        <v>0</v>
      </c>
      <c r="D346" s="100"/>
      <c r="E346" s="32">
        <f t="shared" si="14"/>
        <v>0</v>
      </c>
    </row>
    <row r="347" spans="1:5" s="14" customFormat="1" x14ac:dyDescent="0.2">
      <c r="A347" s="35"/>
      <c r="B347" s="23"/>
      <c r="C347" s="22">
        <v>0</v>
      </c>
      <c r="D347" s="100"/>
      <c r="E347" s="32">
        <f t="shared" si="14"/>
        <v>0</v>
      </c>
    </row>
    <row r="348" spans="1:5" s="14" customFormat="1" x14ac:dyDescent="0.2">
      <c r="A348" s="36"/>
      <c r="B348" s="23"/>
      <c r="C348" s="22">
        <v>0</v>
      </c>
      <c r="D348" s="100"/>
      <c r="E348" s="32">
        <f t="shared" si="14"/>
        <v>0</v>
      </c>
    </row>
    <row r="349" spans="1:5" s="14" customFormat="1" x14ac:dyDescent="0.2">
      <c r="A349" s="17"/>
      <c r="B349" s="24"/>
      <c r="C349" s="13"/>
      <c r="D349" s="101" t="s">
        <v>649</v>
      </c>
      <c r="E349" s="37">
        <f>SUM(E344:E348)</f>
        <v>0</v>
      </c>
    </row>
    <row r="350" spans="1:5" s="14" customFormat="1" x14ac:dyDescent="0.2">
      <c r="A350" s="17"/>
      <c r="B350" s="24"/>
      <c r="C350" s="29"/>
      <c r="D350" s="96"/>
      <c r="E350" s="18"/>
    </row>
    <row r="351" spans="1:5" s="14" customFormat="1" x14ac:dyDescent="0.2">
      <c r="A351" s="42" t="s">
        <v>650</v>
      </c>
      <c r="B351" s="41" t="s">
        <v>6</v>
      </c>
      <c r="C351" s="44" t="s">
        <v>646</v>
      </c>
      <c r="D351" s="97" t="s">
        <v>651</v>
      </c>
      <c r="E351" s="45" t="s">
        <v>646</v>
      </c>
    </row>
    <row r="352" spans="1:5" x14ac:dyDescent="0.2">
      <c r="A352" s="35" t="str">
        <f>'HRR-EQP'!A39</f>
        <v>TALADRO PERCUTOR DE ½" DE WALT</v>
      </c>
      <c r="B352" s="23" t="str">
        <f>'HRR-EQP'!B39</f>
        <v>DIA</v>
      </c>
      <c r="C352" s="22">
        <f>'HRR-EQP'!C39</f>
        <v>0</v>
      </c>
      <c r="D352" s="100">
        <f>1/8/2</f>
        <v>6.25E-2</v>
      </c>
      <c r="E352" s="32">
        <f>ROUND(C352*D352,0)</f>
        <v>0</v>
      </c>
    </row>
    <row r="353" spans="1:5" s="14" customFormat="1" x14ac:dyDescent="0.2">
      <c r="A353" s="35"/>
      <c r="B353" s="23"/>
      <c r="C353" s="22">
        <v>0</v>
      </c>
      <c r="D353" s="100"/>
      <c r="E353" s="32">
        <f>ROUND(C353*D353,0)</f>
        <v>0</v>
      </c>
    </row>
    <row r="354" spans="1:5" s="14" customFormat="1" x14ac:dyDescent="0.2">
      <c r="A354" s="35"/>
      <c r="B354" s="23"/>
      <c r="C354" s="22">
        <v>0</v>
      </c>
      <c r="D354" s="100"/>
      <c r="E354" s="32">
        <f>ROUND(C354*D354,0)</f>
        <v>0</v>
      </c>
    </row>
    <row r="355" spans="1:5" s="14" customFormat="1" x14ac:dyDescent="0.2">
      <c r="A355" s="17"/>
      <c r="B355" s="24"/>
      <c r="C355" s="13"/>
      <c r="D355" s="101" t="s">
        <v>649</v>
      </c>
      <c r="E355" s="37">
        <f>SUM(E352:E354)</f>
        <v>0</v>
      </c>
    </row>
    <row r="356" spans="1:5" s="14" customFormat="1" x14ac:dyDescent="0.2">
      <c r="A356" s="17"/>
      <c r="B356" s="24"/>
      <c r="C356" s="13"/>
      <c r="D356" s="96"/>
      <c r="E356" s="16"/>
    </row>
    <row r="357" spans="1:5" s="14" customFormat="1" ht="21" x14ac:dyDescent="0.2">
      <c r="A357" s="42" t="s">
        <v>652</v>
      </c>
      <c r="B357" s="46" t="s">
        <v>6</v>
      </c>
      <c r="C357" s="44" t="s">
        <v>646</v>
      </c>
      <c r="D357" s="97" t="s">
        <v>653</v>
      </c>
      <c r="E357" s="45" t="s">
        <v>654</v>
      </c>
    </row>
    <row r="358" spans="1:5" x14ac:dyDescent="0.2">
      <c r="A358" s="35" t="str">
        <f>'MAN-OBR'!A52</f>
        <v>MdeO INST. CERRADURA SENCILLA</v>
      </c>
      <c r="B358" s="23" t="str">
        <f>'MAN-OBR'!B52</f>
        <v>UN</v>
      </c>
      <c r="C358" s="22">
        <f>'MAN-OBR'!C52</f>
        <v>0</v>
      </c>
      <c r="D358" s="100">
        <v>1</v>
      </c>
      <c r="E358" s="32">
        <f>ROUND(C358*D358,0)</f>
        <v>0</v>
      </c>
    </row>
    <row r="359" spans="1:5" s="14" customFormat="1" x14ac:dyDescent="0.2">
      <c r="A359" s="35"/>
      <c r="B359" s="23"/>
      <c r="C359" s="22">
        <v>0</v>
      </c>
      <c r="D359" s="100"/>
      <c r="E359" s="32">
        <f>ROUND(C359*D359,0)</f>
        <v>0</v>
      </c>
    </row>
    <row r="360" spans="1:5" s="14" customFormat="1" x14ac:dyDescent="0.2">
      <c r="A360" s="17"/>
      <c r="B360" s="24"/>
      <c r="C360" s="15"/>
      <c r="D360" s="101" t="s">
        <v>649</v>
      </c>
      <c r="E360" s="37">
        <f>SUM(E358:E359)</f>
        <v>0</v>
      </c>
    </row>
    <row r="361" spans="1:5" s="14" customFormat="1" x14ac:dyDescent="0.2">
      <c r="A361" s="33"/>
      <c r="B361" s="25"/>
      <c r="C361" s="20"/>
      <c r="D361" s="94"/>
    </row>
    <row r="362" spans="1:5" s="14" customFormat="1" ht="21" x14ac:dyDescent="0.2">
      <c r="A362" s="42" t="s">
        <v>655</v>
      </c>
      <c r="B362" s="46" t="s">
        <v>6</v>
      </c>
      <c r="C362" s="44" t="s">
        <v>646</v>
      </c>
      <c r="D362" s="97" t="s">
        <v>653</v>
      </c>
      <c r="E362" s="45" t="s">
        <v>654</v>
      </c>
    </row>
    <row r="363" spans="1:5" s="14" customFormat="1" x14ac:dyDescent="0.2">
      <c r="A363" s="35"/>
      <c r="B363" s="23"/>
      <c r="C363" s="22">
        <v>0</v>
      </c>
      <c r="D363" s="100"/>
      <c r="E363" s="32">
        <f>ROUND(C363*D363,0)</f>
        <v>0</v>
      </c>
    </row>
    <row r="364" spans="1:5" s="14" customFormat="1" x14ac:dyDescent="0.2">
      <c r="A364" s="35"/>
      <c r="B364" s="23"/>
      <c r="C364" s="22">
        <v>0</v>
      </c>
      <c r="D364" s="100"/>
      <c r="E364" s="32">
        <f>ROUND(C364*D364,0)</f>
        <v>0</v>
      </c>
    </row>
    <row r="365" spans="1:5" s="14" customFormat="1" x14ac:dyDescent="0.2">
      <c r="A365" s="17"/>
      <c r="B365" s="24"/>
      <c r="C365" s="15"/>
      <c r="D365" s="101" t="s">
        <v>649</v>
      </c>
      <c r="E365" s="37">
        <f>SUM(E363:E364)</f>
        <v>0</v>
      </c>
    </row>
    <row r="366" spans="1:5" s="14" customFormat="1" x14ac:dyDescent="0.2">
      <c r="A366" s="17"/>
      <c r="B366" s="24"/>
      <c r="C366" s="15"/>
      <c r="D366" s="101"/>
    </row>
    <row r="367" spans="1:5" s="14" customFormat="1" x14ac:dyDescent="0.2">
      <c r="A367" s="19" t="s">
        <v>656</v>
      </c>
      <c r="B367" s="167" t="s">
        <v>657</v>
      </c>
      <c r="C367" s="167"/>
      <c r="D367" s="167" t="s">
        <v>658</v>
      </c>
      <c r="E367" s="167"/>
    </row>
    <row r="368" spans="1:5" s="14" customFormat="1" x14ac:dyDescent="0.2">
      <c r="A368" s="47"/>
      <c r="B368" s="168"/>
      <c r="C368" s="168"/>
      <c r="D368" s="169"/>
      <c r="E368" s="169"/>
    </row>
    <row r="369" spans="1:5" s="14" customFormat="1" x14ac:dyDescent="0.2">
      <c r="A369" s="47"/>
      <c r="B369" s="168"/>
      <c r="C369" s="168"/>
      <c r="D369" s="169"/>
      <c r="E369" s="169"/>
    </row>
    <row r="372" spans="1:5" s="14" customFormat="1" ht="21" x14ac:dyDescent="0.2">
      <c r="A372" s="174" t="s">
        <v>641</v>
      </c>
      <c r="B372" s="174"/>
      <c r="C372" s="42" t="s">
        <v>642</v>
      </c>
      <c r="D372" s="97" t="s">
        <v>6</v>
      </c>
      <c r="E372" s="42" t="s">
        <v>643</v>
      </c>
    </row>
    <row r="373" spans="1:5" s="14" customFormat="1" x14ac:dyDescent="0.2">
      <c r="A373" s="172" t="str">
        <f>RESUMEN!B84</f>
        <v>Suministro e instalación de vidrio crudo de 5mm.</v>
      </c>
      <c r="B373" s="173"/>
      <c r="C373" s="71">
        <f>RESUMEN!A84</f>
        <v>5.1199999999999974</v>
      </c>
      <c r="D373" s="98" t="str">
        <f>RESUMEN!C84</f>
        <v>m2</v>
      </c>
      <c r="E373" s="40">
        <f>E382+E388+E393+E398</f>
        <v>0</v>
      </c>
    </row>
    <row r="374" spans="1:5" s="14" customFormat="1" x14ac:dyDescent="0.2">
      <c r="A374" s="17"/>
      <c r="B374" s="30"/>
      <c r="C374" s="17"/>
      <c r="D374" s="99"/>
      <c r="E374" s="18"/>
    </row>
    <row r="375" spans="1:5" s="14" customFormat="1" x14ac:dyDescent="0.2">
      <c r="A375" s="17"/>
      <c r="B375" s="24" t="s">
        <v>644</v>
      </c>
      <c r="C375" s="29"/>
      <c r="D375" s="96"/>
      <c r="E375" s="18"/>
    </row>
    <row r="376" spans="1:5" s="14" customFormat="1" x14ac:dyDescent="0.2">
      <c r="A376" s="42" t="s">
        <v>645</v>
      </c>
      <c r="B376" s="41" t="s">
        <v>6</v>
      </c>
      <c r="C376" s="44" t="s">
        <v>646</v>
      </c>
      <c r="D376" s="97" t="s">
        <v>647</v>
      </c>
      <c r="E376" s="45" t="s">
        <v>648</v>
      </c>
    </row>
    <row r="377" spans="1:5" x14ac:dyDescent="0.2">
      <c r="A377" s="35" t="str">
        <f>'MAT-INSM'!A192</f>
        <v>VIDRIO CRISTAL CRUD.BRONC. 5mm</v>
      </c>
      <c r="B377" s="23" t="str">
        <f>'MAT-INSM'!B192</f>
        <v>M2</v>
      </c>
      <c r="C377" s="22">
        <f>'MAT-INSM'!C192</f>
        <v>0</v>
      </c>
      <c r="D377" s="100">
        <v>1</v>
      </c>
      <c r="E377" s="32">
        <f t="shared" ref="E377:E381" si="15">ROUND(C377*D377,0)</f>
        <v>0</v>
      </c>
    </row>
    <row r="378" spans="1:5" x14ac:dyDescent="0.2">
      <c r="A378" s="35" t="str">
        <f>'MAT-INSM'!A148</f>
        <v>SILICONA TRANSPARENTE 300 ml super flex</v>
      </c>
      <c r="B378" s="23" t="str">
        <f>'MAT-INSM'!B148</f>
        <v>UN</v>
      </c>
      <c r="C378" s="22">
        <f>'MAT-INSM'!C148</f>
        <v>0</v>
      </c>
      <c r="D378" s="100">
        <v>0.5</v>
      </c>
      <c r="E378" s="32">
        <f t="shared" si="15"/>
        <v>0</v>
      </c>
    </row>
    <row r="379" spans="1:5" s="14" customFormat="1" x14ac:dyDescent="0.2">
      <c r="A379" s="35"/>
      <c r="B379" s="23"/>
      <c r="C379" s="22">
        <v>0</v>
      </c>
      <c r="D379" s="100"/>
      <c r="E379" s="32">
        <f t="shared" si="15"/>
        <v>0</v>
      </c>
    </row>
    <row r="380" spans="1:5" s="14" customFormat="1" x14ac:dyDescent="0.2">
      <c r="A380" s="35"/>
      <c r="B380" s="23"/>
      <c r="C380" s="22">
        <v>0</v>
      </c>
      <c r="D380" s="100"/>
      <c r="E380" s="32">
        <f t="shared" si="15"/>
        <v>0</v>
      </c>
    </row>
    <row r="381" spans="1:5" s="14" customFormat="1" x14ac:dyDescent="0.2">
      <c r="A381" s="36"/>
      <c r="B381" s="23"/>
      <c r="C381" s="22">
        <v>0</v>
      </c>
      <c r="D381" s="100"/>
      <c r="E381" s="32">
        <f t="shared" si="15"/>
        <v>0</v>
      </c>
    </row>
    <row r="382" spans="1:5" s="14" customFormat="1" x14ac:dyDescent="0.2">
      <c r="A382" s="17"/>
      <c r="B382" s="24"/>
      <c r="C382" s="13"/>
      <c r="D382" s="101" t="s">
        <v>649</v>
      </c>
      <c r="E382" s="37">
        <f>SUM(E377:E381)</f>
        <v>0</v>
      </c>
    </row>
    <row r="383" spans="1:5" s="14" customFormat="1" x14ac:dyDescent="0.2">
      <c r="A383" s="17"/>
      <c r="B383" s="24"/>
      <c r="C383" s="29"/>
      <c r="D383" s="96"/>
      <c r="E383" s="18"/>
    </row>
    <row r="384" spans="1:5" s="14" customFormat="1" x14ac:dyDescent="0.2">
      <c r="A384" s="42" t="s">
        <v>650</v>
      </c>
      <c r="B384" s="41" t="s">
        <v>6</v>
      </c>
      <c r="C384" s="44" t="s">
        <v>646</v>
      </c>
      <c r="D384" s="97" t="s">
        <v>651</v>
      </c>
      <c r="E384" s="45" t="s">
        <v>646</v>
      </c>
    </row>
    <row r="385" spans="1:5" x14ac:dyDescent="0.2">
      <c r="A385" s="35" t="str">
        <f>'HRR-EQP'!A11</f>
        <v>DESTORNILLADOR DE PALA 1/4" X 6"</v>
      </c>
      <c r="B385" s="23" t="str">
        <f>'HRR-EQP'!B11</f>
        <v>UN</v>
      </c>
      <c r="C385" s="22">
        <f>'HRR-EQP'!C11</f>
        <v>0</v>
      </c>
      <c r="D385" s="100">
        <v>0.25</v>
      </c>
      <c r="E385" s="32">
        <f>ROUND(C385*D385,0)</f>
        <v>0</v>
      </c>
    </row>
    <row r="386" spans="1:5" s="14" customFormat="1" x14ac:dyDescent="0.2">
      <c r="A386" s="35"/>
      <c r="B386" s="23"/>
      <c r="C386" s="22">
        <v>0</v>
      </c>
      <c r="D386" s="100"/>
      <c r="E386" s="32">
        <f>ROUND(C386*D386,0)</f>
        <v>0</v>
      </c>
    </row>
    <row r="387" spans="1:5" s="14" customFormat="1" x14ac:dyDescent="0.2">
      <c r="A387" s="35"/>
      <c r="B387" s="23"/>
      <c r="C387" s="22">
        <v>0</v>
      </c>
      <c r="D387" s="100"/>
      <c r="E387" s="32">
        <f>ROUND(C387*D387,0)</f>
        <v>0</v>
      </c>
    </row>
    <row r="388" spans="1:5" s="14" customFormat="1" x14ac:dyDescent="0.2">
      <c r="A388" s="17"/>
      <c r="B388" s="24"/>
      <c r="C388" s="13"/>
      <c r="D388" s="101" t="s">
        <v>649</v>
      </c>
      <c r="E388" s="37">
        <f>SUM(E385:E387)</f>
        <v>0</v>
      </c>
    </row>
    <row r="389" spans="1:5" s="14" customFormat="1" x14ac:dyDescent="0.2">
      <c r="A389" s="17"/>
      <c r="B389" s="24"/>
      <c r="C389" s="13"/>
      <c r="D389" s="96"/>
      <c r="E389" s="16"/>
    </row>
    <row r="390" spans="1:5" s="14" customFormat="1" ht="21" x14ac:dyDescent="0.2">
      <c r="A390" s="42" t="s">
        <v>652</v>
      </c>
      <c r="B390" s="46" t="s">
        <v>6</v>
      </c>
      <c r="C390" s="44" t="s">
        <v>646</v>
      </c>
      <c r="D390" s="97" t="s">
        <v>653</v>
      </c>
      <c r="E390" s="45" t="s">
        <v>654</v>
      </c>
    </row>
    <row r="391" spans="1:5" x14ac:dyDescent="0.2">
      <c r="A391" s="35" t="str">
        <f>'MAN-OBR'!A64</f>
        <v>MdeO INSTALACION VIDRIO 5mm</v>
      </c>
      <c r="B391" s="23" t="str">
        <f>'MAN-OBR'!B64</f>
        <v>M2</v>
      </c>
      <c r="C391" s="22">
        <f>'MAN-OBR'!C64</f>
        <v>0</v>
      </c>
      <c r="D391" s="100">
        <v>1</v>
      </c>
      <c r="E391" s="32">
        <f>ROUND(C391*D391,0)</f>
        <v>0</v>
      </c>
    </row>
    <row r="392" spans="1:5" s="14" customFormat="1" x14ac:dyDescent="0.2">
      <c r="A392" s="35"/>
      <c r="B392" s="23"/>
      <c r="C392" s="22">
        <v>0</v>
      </c>
      <c r="D392" s="100"/>
      <c r="E392" s="32">
        <f>ROUND(C392*D392,0)</f>
        <v>0</v>
      </c>
    </row>
    <row r="393" spans="1:5" s="14" customFormat="1" x14ac:dyDescent="0.2">
      <c r="A393" s="17"/>
      <c r="B393" s="24"/>
      <c r="C393" s="15"/>
      <c r="D393" s="101" t="s">
        <v>649</v>
      </c>
      <c r="E393" s="37">
        <f>SUM(E391:E392)</f>
        <v>0</v>
      </c>
    </row>
    <row r="394" spans="1:5" s="14" customFormat="1" x14ac:dyDescent="0.2">
      <c r="A394" s="33"/>
      <c r="B394" s="25"/>
      <c r="C394" s="20"/>
      <c r="D394" s="94"/>
    </row>
    <row r="395" spans="1:5" s="14" customFormat="1" ht="21" x14ac:dyDescent="0.2">
      <c r="A395" s="42" t="s">
        <v>655</v>
      </c>
      <c r="B395" s="46" t="s">
        <v>6</v>
      </c>
      <c r="C395" s="44" t="s">
        <v>646</v>
      </c>
      <c r="D395" s="97" t="s">
        <v>653</v>
      </c>
      <c r="E395" s="45" t="s">
        <v>654</v>
      </c>
    </row>
    <row r="396" spans="1:5" x14ac:dyDescent="0.2">
      <c r="A396" s="35" t="str">
        <f>OTROS!A7</f>
        <v>RETIRO DE ESCOMBROS</v>
      </c>
      <c r="B396" s="23" t="str">
        <f>OTROS!B7</f>
        <v>M3</v>
      </c>
      <c r="C396" s="22">
        <f>OTROS!C7</f>
        <v>0</v>
      </c>
      <c r="D396" s="100">
        <v>0.5</v>
      </c>
      <c r="E396" s="32">
        <f>ROUND(C396*D396,0)</f>
        <v>0</v>
      </c>
    </row>
    <row r="397" spans="1:5" s="14" customFormat="1" x14ac:dyDescent="0.2">
      <c r="A397" s="35"/>
      <c r="B397" s="23"/>
      <c r="C397" s="22">
        <v>0</v>
      </c>
      <c r="D397" s="100"/>
      <c r="E397" s="32">
        <f>ROUND(C397*D397,0)</f>
        <v>0</v>
      </c>
    </row>
    <row r="398" spans="1:5" s="14" customFormat="1" x14ac:dyDescent="0.2">
      <c r="A398" s="17"/>
      <c r="B398" s="24"/>
      <c r="C398" s="15"/>
      <c r="D398" s="101" t="s">
        <v>649</v>
      </c>
      <c r="E398" s="37">
        <f>SUM(E396:E397)</f>
        <v>0</v>
      </c>
    </row>
    <row r="399" spans="1:5" s="14" customFormat="1" x14ac:dyDescent="0.2">
      <c r="A399" s="17"/>
      <c r="B399" s="24"/>
      <c r="C399" s="15"/>
      <c r="D399" s="101"/>
    </row>
    <row r="400" spans="1:5" s="14" customFormat="1" x14ac:dyDescent="0.2">
      <c r="A400" s="19" t="s">
        <v>656</v>
      </c>
      <c r="B400" s="167" t="s">
        <v>657</v>
      </c>
      <c r="C400" s="167"/>
      <c r="D400" s="167" t="s">
        <v>658</v>
      </c>
      <c r="E400" s="167"/>
    </row>
    <row r="401" spans="1:5" s="14" customFormat="1" x14ac:dyDescent="0.2">
      <c r="A401" s="47"/>
      <c r="B401" s="168"/>
      <c r="C401" s="168"/>
      <c r="D401" s="169"/>
      <c r="E401" s="169"/>
    </row>
    <row r="402" spans="1:5" s="14" customFormat="1" x14ac:dyDescent="0.2">
      <c r="A402" s="47"/>
      <c r="B402" s="168"/>
      <c r="C402" s="168"/>
      <c r="D402" s="169"/>
      <c r="E402" s="169"/>
    </row>
    <row r="405" spans="1:5" s="14" customFormat="1" ht="21" x14ac:dyDescent="0.2">
      <c r="A405" s="174" t="s">
        <v>641</v>
      </c>
      <c r="B405" s="174"/>
      <c r="C405" s="42" t="s">
        <v>642</v>
      </c>
      <c r="D405" s="97" t="s">
        <v>6</v>
      </c>
      <c r="E405" s="42" t="s">
        <v>643</v>
      </c>
    </row>
    <row r="406" spans="1:5" s="14" customFormat="1" x14ac:dyDescent="0.2">
      <c r="A406" s="172" t="str">
        <f>RESUMEN!B85</f>
        <v>Suministro e instalación de vidrio templado 6 mm, debe incluir perfil F.</v>
      </c>
      <c r="B406" s="173"/>
      <c r="C406" s="71">
        <f>RESUMEN!A85</f>
        <v>5.1299999999999972</v>
      </c>
      <c r="D406" s="98" t="str">
        <f>RESUMEN!C85</f>
        <v>m2</v>
      </c>
      <c r="E406" s="40">
        <f>E415+E421+E426+E431</f>
        <v>0</v>
      </c>
    </row>
    <row r="407" spans="1:5" s="14" customFormat="1" x14ac:dyDescent="0.2">
      <c r="A407" s="17"/>
      <c r="B407" s="30"/>
      <c r="C407" s="17"/>
      <c r="D407" s="99"/>
      <c r="E407" s="18"/>
    </row>
    <row r="408" spans="1:5" s="14" customFormat="1" x14ac:dyDescent="0.2">
      <c r="A408" s="17"/>
      <c r="B408" s="24" t="s">
        <v>644</v>
      </c>
      <c r="C408" s="29"/>
      <c r="D408" s="96"/>
      <c r="E408" s="18"/>
    </row>
    <row r="409" spans="1:5" s="14" customFormat="1" x14ac:dyDescent="0.2">
      <c r="A409" s="42" t="s">
        <v>645</v>
      </c>
      <c r="B409" s="41" t="s">
        <v>6</v>
      </c>
      <c r="C409" s="44" t="s">
        <v>646</v>
      </c>
      <c r="D409" s="97" t="s">
        <v>647</v>
      </c>
      <c r="E409" s="45" t="s">
        <v>648</v>
      </c>
    </row>
    <row r="410" spans="1:5" x14ac:dyDescent="0.2">
      <c r="A410" s="35" t="str">
        <f>'MAT-INSM'!A193</f>
        <v>VIDRIO CRISTAL Templ.INCOL.6mm</v>
      </c>
      <c r="B410" s="23" t="str">
        <f>'MAT-INSM'!B193</f>
        <v>M2</v>
      </c>
      <c r="C410" s="22">
        <f>'MAT-INSM'!C193</f>
        <v>0</v>
      </c>
      <c r="D410" s="100">
        <v>1</v>
      </c>
      <c r="E410" s="32">
        <f t="shared" ref="E410:E414" si="16">ROUND(C410*D410,0)</f>
        <v>0</v>
      </c>
    </row>
    <row r="411" spans="1:5" x14ac:dyDescent="0.2">
      <c r="A411" s="35" t="str">
        <f>'MAT-INSM'!A148</f>
        <v>SILICONA TRANSPARENTE 300 ml super flex</v>
      </c>
      <c r="B411" s="23" t="str">
        <f>'MAT-INSM'!B148</f>
        <v>UN</v>
      </c>
      <c r="C411" s="22">
        <f>'MAT-INSM'!C148</f>
        <v>0</v>
      </c>
      <c r="D411" s="100">
        <v>0.5</v>
      </c>
      <c r="E411" s="32">
        <f t="shared" si="16"/>
        <v>0</v>
      </c>
    </row>
    <row r="412" spans="1:5" s="14" customFormat="1" x14ac:dyDescent="0.2">
      <c r="A412" s="35"/>
      <c r="B412" s="23"/>
      <c r="C412" s="22">
        <v>0</v>
      </c>
      <c r="D412" s="100"/>
      <c r="E412" s="32">
        <f t="shared" si="16"/>
        <v>0</v>
      </c>
    </row>
    <row r="413" spans="1:5" s="14" customFormat="1" x14ac:dyDescent="0.2">
      <c r="A413" s="35"/>
      <c r="B413" s="23"/>
      <c r="C413" s="22">
        <v>0</v>
      </c>
      <c r="D413" s="100"/>
      <c r="E413" s="32">
        <f t="shared" si="16"/>
        <v>0</v>
      </c>
    </row>
    <row r="414" spans="1:5" s="14" customFormat="1" x14ac:dyDescent="0.2">
      <c r="A414" s="36"/>
      <c r="B414" s="23"/>
      <c r="C414" s="22">
        <v>0</v>
      </c>
      <c r="D414" s="100"/>
      <c r="E414" s="32">
        <f t="shared" si="16"/>
        <v>0</v>
      </c>
    </row>
    <row r="415" spans="1:5" s="14" customFormat="1" x14ac:dyDescent="0.2">
      <c r="A415" s="17"/>
      <c r="B415" s="24"/>
      <c r="C415" s="13"/>
      <c r="D415" s="101" t="s">
        <v>649</v>
      </c>
      <c r="E415" s="37">
        <f>SUM(E410:E414)</f>
        <v>0</v>
      </c>
    </row>
    <row r="416" spans="1:5" s="14" customFormat="1" x14ac:dyDescent="0.2">
      <c r="A416" s="17"/>
      <c r="B416" s="24"/>
      <c r="C416" s="29"/>
      <c r="D416" s="96"/>
      <c r="E416" s="18"/>
    </row>
    <row r="417" spans="1:5" s="14" customFormat="1" x14ac:dyDescent="0.2">
      <c r="A417" s="42" t="s">
        <v>650</v>
      </c>
      <c r="B417" s="41" t="s">
        <v>6</v>
      </c>
      <c r="C417" s="44" t="s">
        <v>646</v>
      </c>
      <c r="D417" s="97" t="s">
        <v>651</v>
      </c>
      <c r="E417" s="45" t="s">
        <v>646</v>
      </c>
    </row>
    <row r="418" spans="1:5" x14ac:dyDescent="0.2">
      <c r="A418" s="35" t="str">
        <f>'HRR-EQP'!A11</f>
        <v>DESTORNILLADOR DE PALA 1/4" X 6"</v>
      </c>
      <c r="B418" s="23" t="str">
        <f>'HRR-EQP'!B11</f>
        <v>UN</v>
      </c>
      <c r="C418" s="22">
        <f>'HRR-EQP'!C11</f>
        <v>0</v>
      </c>
      <c r="D418" s="100">
        <v>0.25</v>
      </c>
      <c r="E418" s="32">
        <f>ROUND(C418*D418,0)</f>
        <v>0</v>
      </c>
    </row>
    <row r="419" spans="1:5" s="14" customFormat="1" x14ac:dyDescent="0.2">
      <c r="A419" s="35"/>
      <c r="B419" s="23"/>
      <c r="C419" s="22">
        <v>0</v>
      </c>
      <c r="D419" s="100"/>
      <c r="E419" s="32">
        <f>ROUND(C419*D419,0)</f>
        <v>0</v>
      </c>
    </row>
    <row r="420" spans="1:5" s="14" customFormat="1" x14ac:dyDescent="0.2">
      <c r="A420" s="35"/>
      <c r="B420" s="23"/>
      <c r="C420" s="22">
        <v>0</v>
      </c>
      <c r="D420" s="100"/>
      <c r="E420" s="32">
        <f>ROUND(C420*D420,0)</f>
        <v>0</v>
      </c>
    </row>
    <row r="421" spans="1:5" s="14" customFormat="1" x14ac:dyDescent="0.2">
      <c r="A421" s="17"/>
      <c r="B421" s="24"/>
      <c r="C421" s="13"/>
      <c r="D421" s="101" t="s">
        <v>649</v>
      </c>
      <c r="E421" s="37">
        <f>SUM(E418:E420)</f>
        <v>0</v>
      </c>
    </row>
    <row r="422" spans="1:5" s="14" customFormat="1" x14ac:dyDescent="0.2">
      <c r="A422" s="17"/>
      <c r="B422" s="24"/>
      <c r="C422" s="13"/>
      <c r="D422" s="96"/>
      <c r="E422" s="16"/>
    </row>
    <row r="423" spans="1:5" s="14" customFormat="1" ht="21" x14ac:dyDescent="0.2">
      <c r="A423" s="42" t="s">
        <v>652</v>
      </c>
      <c r="B423" s="46" t="s">
        <v>6</v>
      </c>
      <c r="C423" s="44" t="s">
        <v>646</v>
      </c>
      <c r="D423" s="97" t="s">
        <v>653</v>
      </c>
      <c r="E423" s="45" t="s">
        <v>654</v>
      </c>
    </row>
    <row r="424" spans="1:5" x14ac:dyDescent="0.2">
      <c r="A424" s="35" t="str">
        <f>'MAN-OBR'!A65</f>
        <v>MdeO INSTALACION VIDRIO 6mm</v>
      </c>
      <c r="B424" s="23" t="str">
        <f>'MAN-OBR'!B65</f>
        <v>M2</v>
      </c>
      <c r="C424" s="22">
        <f>'MAN-OBR'!C65</f>
        <v>0</v>
      </c>
      <c r="D424" s="100">
        <v>1</v>
      </c>
      <c r="E424" s="32">
        <f>ROUND(C424*D424,0)</f>
        <v>0</v>
      </c>
    </row>
    <row r="425" spans="1:5" s="14" customFormat="1" x14ac:dyDescent="0.2">
      <c r="A425" s="35"/>
      <c r="B425" s="23"/>
      <c r="C425" s="22">
        <v>0</v>
      </c>
      <c r="D425" s="100"/>
      <c r="E425" s="32">
        <f>ROUND(C425*D425,0)</f>
        <v>0</v>
      </c>
    </row>
    <row r="426" spans="1:5" s="14" customFormat="1" x14ac:dyDescent="0.2">
      <c r="A426" s="17"/>
      <c r="B426" s="24"/>
      <c r="C426" s="15"/>
      <c r="D426" s="101" t="s">
        <v>649</v>
      </c>
      <c r="E426" s="37">
        <f>SUM(E424:E425)</f>
        <v>0</v>
      </c>
    </row>
    <row r="427" spans="1:5" s="14" customFormat="1" x14ac:dyDescent="0.2">
      <c r="A427" s="33"/>
      <c r="B427" s="25"/>
      <c r="C427" s="20"/>
      <c r="D427" s="94"/>
    </row>
    <row r="428" spans="1:5" s="14" customFormat="1" ht="21" x14ac:dyDescent="0.2">
      <c r="A428" s="42" t="s">
        <v>655</v>
      </c>
      <c r="B428" s="46" t="s">
        <v>6</v>
      </c>
      <c r="C428" s="44" t="s">
        <v>646</v>
      </c>
      <c r="D428" s="97" t="s">
        <v>653</v>
      </c>
      <c r="E428" s="45" t="s">
        <v>654</v>
      </c>
    </row>
    <row r="429" spans="1:5" x14ac:dyDescent="0.2">
      <c r="A429" s="35" t="str">
        <f>OTROS!A7</f>
        <v>RETIRO DE ESCOMBROS</v>
      </c>
      <c r="B429" s="23" t="str">
        <f>OTROS!B7</f>
        <v>M3</v>
      </c>
      <c r="C429" s="22">
        <f>OTROS!C7</f>
        <v>0</v>
      </c>
      <c r="D429" s="100">
        <v>0.5</v>
      </c>
      <c r="E429" s="32">
        <f>ROUND(C429*D429,0)</f>
        <v>0</v>
      </c>
    </row>
    <row r="430" spans="1:5" s="14" customFormat="1" x14ac:dyDescent="0.2">
      <c r="A430" s="35"/>
      <c r="B430" s="23"/>
      <c r="C430" s="22">
        <v>0</v>
      </c>
      <c r="D430" s="100"/>
      <c r="E430" s="32">
        <f>ROUND(C430*D430,0)</f>
        <v>0</v>
      </c>
    </row>
    <row r="431" spans="1:5" s="14" customFormat="1" x14ac:dyDescent="0.2">
      <c r="A431" s="17"/>
      <c r="B431" s="24"/>
      <c r="C431" s="15"/>
      <c r="D431" s="101" t="s">
        <v>649</v>
      </c>
      <c r="E431" s="37">
        <f>SUM(E429:E430)</f>
        <v>0</v>
      </c>
    </row>
    <row r="432" spans="1:5" s="14" customFormat="1" x14ac:dyDescent="0.2">
      <c r="A432" s="17"/>
      <c r="B432" s="24"/>
      <c r="C432" s="15"/>
      <c r="D432" s="101"/>
    </row>
    <row r="433" spans="1:5" s="14" customFormat="1" x14ac:dyDescent="0.2">
      <c r="A433" s="19" t="s">
        <v>656</v>
      </c>
      <c r="B433" s="167" t="s">
        <v>657</v>
      </c>
      <c r="C433" s="167"/>
      <c r="D433" s="167" t="s">
        <v>658</v>
      </c>
      <c r="E433" s="167"/>
    </row>
    <row r="434" spans="1:5" s="14" customFormat="1" x14ac:dyDescent="0.2">
      <c r="A434" s="47"/>
      <c r="B434" s="168"/>
      <c r="C434" s="168"/>
      <c r="D434" s="169"/>
      <c r="E434" s="169"/>
    </row>
    <row r="435" spans="1:5" s="14" customFormat="1" x14ac:dyDescent="0.2">
      <c r="A435" s="47"/>
      <c r="B435" s="168"/>
      <c r="C435" s="168"/>
      <c r="D435" s="169"/>
      <c r="E435" s="169"/>
    </row>
    <row r="438" spans="1:5" s="14" customFormat="1" ht="21" x14ac:dyDescent="0.2">
      <c r="A438" s="174" t="s">
        <v>641</v>
      </c>
      <c r="B438" s="174"/>
      <c r="C438" s="42" t="s">
        <v>642</v>
      </c>
      <c r="D438" s="97" t="s">
        <v>6</v>
      </c>
      <c r="E438" s="42" t="s">
        <v>643</v>
      </c>
    </row>
    <row r="439" spans="1:5" s="14" customFormat="1" x14ac:dyDescent="0.2">
      <c r="A439" s="172" t="str">
        <f>RESUMEN!B86</f>
        <v>División vidrio templado incoloro, barras y accesorios en acero inoxidable 8 mm.</v>
      </c>
      <c r="B439" s="173"/>
      <c r="C439" s="71">
        <f>RESUMEN!A86</f>
        <v>5.139999999999997</v>
      </c>
      <c r="D439" s="98" t="str">
        <f>RESUMEN!C86</f>
        <v>m2</v>
      </c>
      <c r="E439" s="40">
        <f>E448+E454+E459+E464</f>
        <v>0</v>
      </c>
    </row>
    <row r="440" spans="1:5" s="14" customFormat="1" x14ac:dyDescent="0.2">
      <c r="A440" s="17"/>
      <c r="B440" s="30"/>
      <c r="C440" s="17"/>
      <c r="D440" s="99"/>
      <c r="E440" s="18"/>
    </row>
    <row r="441" spans="1:5" s="14" customFormat="1" x14ac:dyDescent="0.2">
      <c r="A441" s="17"/>
      <c r="B441" s="24" t="s">
        <v>644</v>
      </c>
      <c r="C441" s="29"/>
      <c r="D441" s="96"/>
      <c r="E441" s="18"/>
    </row>
    <row r="442" spans="1:5" s="14" customFormat="1" x14ac:dyDescent="0.2">
      <c r="A442" s="42" t="s">
        <v>645</v>
      </c>
      <c r="B442" s="41" t="s">
        <v>6</v>
      </c>
      <c r="C442" s="44" t="s">
        <v>646</v>
      </c>
      <c r="D442" s="97" t="s">
        <v>647</v>
      </c>
      <c r="E442" s="45" t="s">
        <v>648</v>
      </c>
    </row>
    <row r="443" spans="1:5" x14ac:dyDescent="0.2">
      <c r="A443" s="35" t="str">
        <f>'MAT-INSM'!A194</f>
        <v>VIDRIO CRISTAL Templ.INCOL.8mm</v>
      </c>
      <c r="B443" s="23" t="str">
        <f>'MAT-INSM'!B194</f>
        <v>M2</v>
      </c>
      <c r="C443" s="22">
        <f>'MAT-INSM'!C194</f>
        <v>0</v>
      </c>
      <c r="D443" s="100">
        <v>1</v>
      </c>
      <c r="E443" s="32">
        <f t="shared" ref="E443:E447" si="17">ROUND(C443*D443,0)</f>
        <v>0</v>
      </c>
    </row>
    <row r="444" spans="1:5" x14ac:dyDescent="0.2">
      <c r="A444" s="35" t="str">
        <f>'MAT-INSM'!A79</f>
        <v>HERRAJE P/ESTR. FINAL CPS</v>
      </c>
      <c r="B444" s="23" t="str">
        <f>'MAT-INSM'!B79</f>
        <v>UN</v>
      </c>
      <c r="C444" s="22">
        <f>'MAT-INSM'!C79</f>
        <v>0</v>
      </c>
      <c r="D444" s="100">
        <v>2</v>
      </c>
      <c r="E444" s="32">
        <f t="shared" si="17"/>
        <v>0</v>
      </c>
    </row>
    <row r="445" spans="1:5" s="14" customFormat="1" x14ac:dyDescent="0.2">
      <c r="A445" s="35"/>
      <c r="B445" s="23"/>
      <c r="C445" s="22">
        <v>0</v>
      </c>
      <c r="D445" s="100"/>
      <c r="E445" s="32">
        <f t="shared" si="17"/>
        <v>0</v>
      </c>
    </row>
    <row r="446" spans="1:5" s="14" customFormat="1" x14ac:dyDescent="0.2">
      <c r="A446" s="35"/>
      <c r="B446" s="23"/>
      <c r="C446" s="22">
        <v>0</v>
      </c>
      <c r="D446" s="100"/>
      <c r="E446" s="32">
        <f t="shared" si="17"/>
        <v>0</v>
      </c>
    </row>
    <row r="447" spans="1:5" s="14" customFormat="1" x14ac:dyDescent="0.2">
      <c r="A447" s="36"/>
      <c r="B447" s="23"/>
      <c r="C447" s="22">
        <v>0</v>
      </c>
      <c r="D447" s="100"/>
      <c r="E447" s="32">
        <f t="shared" si="17"/>
        <v>0</v>
      </c>
    </row>
    <row r="448" spans="1:5" s="14" customFormat="1" x14ac:dyDescent="0.2">
      <c r="A448" s="17"/>
      <c r="B448" s="24"/>
      <c r="C448" s="13"/>
      <c r="D448" s="101" t="s">
        <v>649</v>
      </c>
      <c r="E448" s="37">
        <f>SUM(E443:E447)</f>
        <v>0</v>
      </c>
    </row>
    <row r="449" spans="1:5" s="14" customFormat="1" x14ac:dyDescent="0.2">
      <c r="A449" s="17"/>
      <c r="B449" s="24"/>
      <c r="C449" s="29"/>
      <c r="D449" s="96"/>
      <c r="E449" s="18"/>
    </row>
    <row r="450" spans="1:5" s="14" customFormat="1" x14ac:dyDescent="0.2">
      <c r="A450" s="42" t="s">
        <v>650</v>
      </c>
      <c r="B450" s="41" t="s">
        <v>6</v>
      </c>
      <c r="C450" s="44" t="s">
        <v>646</v>
      </c>
      <c r="D450" s="97" t="s">
        <v>651</v>
      </c>
      <c r="E450" s="45" t="s">
        <v>646</v>
      </c>
    </row>
    <row r="451" spans="1:5" x14ac:dyDescent="0.2">
      <c r="A451" s="35" t="str">
        <f>'HRR-EQP'!A39</f>
        <v>TALADRO PERCUTOR DE ½" DE WALT</v>
      </c>
      <c r="B451" s="23" t="str">
        <f>'HRR-EQP'!B39</f>
        <v>DIA</v>
      </c>
      <c r="C451" s="22">
        <f>'HRR-EQP'!C39</f>
        <v>0</v>
      </c>
      <c r="D451" s="100">
        <f>1/8/2</f>
        <v>6.25E-2</v>
      </c>
      <c r="E451" s="32">
        <f>ROUND(C451*D451,0)</f>
        <v>0</v>
      </c>
    </row>
    <row r="452" spans="1:5" s="14" customFormat="1" x14ac:dyDescent="0.2">
      <c r="A452" s="35"/>
      <c r="B452" s="23"/>
      <c r="C452" s="22">
        <v>0</v>
      </c>
      <c r="D452" s="100"/>
      <c r="E452" s="32">
        <f>ROUND(C452*D452,0)</f>
        <v>0</v>
      </c>
    </row>
    <row r="453" spans="1:5" s="14" customFormat="1" x14ac:dyDescent="0.2">
      <c r="A453" s="35"/>
      <c r="B453" s="23"/>
      <c r="C453" s="22">
        <v>0</v>
      </c>
      <c r="D453" s="100"/>
      <c r="E453" s="32">
        <f>ROUND(C453*D453,0)</f>
        <v>0</v>
      </c>
    </row>
    <row r="454" spans="1:5" s="14" customFormat="1" x14ac:dyDescent="0.2">
      <c r="A454" s="17"/>
      <c r="B454" s="24"/>
      <c r="C454" s="13"/>
      <c r="D454" s="101" t="s">
        <v>649</v>
      </c>
      <c r="E454" s="37">
        <f>SUM(E451:E453)</f>
        <v>0</v>
      </c>
    </row>
    <row r="455" spans="1:5" s="14" customFormat="1" x14ac:dyDescent="0.2">
      <c r="A455" s="17"/>
      <c r="B455" s="24"/>
      <c r="C455" s="13"/>
      <c r="D455" s="96"/>
      <c r="E455" s="16"/>
    </row>
    <row r="456" spans="1:5" s="14" customFormat="1" ht="21" x14ac:dyDescent="0.2">
      <c r="A456" s="42" t="s">
        <v>652</v>
      </c>
      <c r="B456" s="46" t="s">
        <v>6</v>
      </c>
      <c r="C456" s="44" t="s">
        <v>646</v>
      </c>
      <c r="D456" s="97" t="s">
        <v>653</v>
      </c>
      <c r="E456" s="45" t="s">
        <v>654</v>
      </c>
    </row>
    <row r="457" spans="1:5" x14ac:dyDescent="0.2">
      <c r="A457" s="35" t="str">
        <f>'MAN-OBR'!A63</f>
        <v>MdeO INSTALACION VENTANA ALUMINIO</v>
      </c>
      <c r="B457" s="23" t="str">
        <f>'MAN-OBR'!B63</f>
        <v>M2</v>
      </c>
      <c r="C457" s="22">
        <f>'MAN-OBR'!C63</f>
        <v>0</v>
      </c>
      <c r="D457" s="100">
        <v>1</v>
      </c>
      <c r="E457" s="32">
        <f>ROUND(C457*D457,0)</f>
        <v>0</v>
      </c>
    </row>
    <row r="458" spans="1:5" s="14" customFormat="1" x14ac:dyDescent="0.2">
      <c r="A458" s="35"/>
      <c r="B458" s="23"/>
      <c r="C458" s="22">
        <v>0</v>
      </c>
      <c r="D458" s="100"/>
      <c r="E458" s="32">
        <f>ROUND(C458*D458,0)</f>
        <v>0</v>
      </c>
    </row>
    <row r="459" spans="1:5" s="14" customFormat="1" x14ac:dyDescent="0.2">
      <c r="A459" s="17"/>
      <c r="B459" s="24"/>
      <c r="C459" s="15"/>
      <c r="D459" s="101" t="s">
        <v>649</v>
      </c>
      <c r="E459" s="37">
        <f>SUM(E457:E458)</f>
        <v>0</v>
      </c>
    </row>
    <row r="460" spans="1:5" s="14" customFormat="1" x14ac:dyDescent="0.2">
      <c r="A460" s="33"/>
      <c r="B460" s="25"/>
      <c r="C460" s="20"/>
      <c r="D460" s="94"/>
    </row>
    <row r="461" spans="1:5" s="14" customFormat="1" ht="21" x14ac:dyDescent="0.2">
      <c r="A461" s="42" t="s">
        <v>655</v>
      </c>
      <c r="B461" s="46" t="s">
        <v>6</v>
      </c>
      <c r="C461" s="44" t="s">
        <v>646</v>
      </c>
      <c r="D461" s="97" t="s">
        <v>653</v>
      </c>
      <c r="E461" s="45" t="s">
        <v>654</v>
      </c>
    </row>
    <row r="462" spans="1:5" x14ac:dyDescent="0.2">
      <c r="A462" s="35" t="str">
        <f>OTROS!A7</f>
        <v>RETIRO DE ESCOMBROS</v>
      </c>
      <c r="B462" s="23" t="str">
        <f>OTROS!B7</f>
        <v>M3</v>
      </c>
      <c r="C462" s="22">
        <f>OTROS!C7</f>
        <v>0</v>
      </c>
      <c r="D462" s="100">
        <v>0.5</v>
      </c>
      <c r="E462" s="32">
        <f>ROUND(C462*D462,0)</f>
        <v>0</v>
      </c>
    </row>
    <row r="463" spans="1:5" s="14" customFormat="1" x14ac:dyDescent="0.2">
      <c r="A463" s="35"/>
      <c r="B463" s="23"/>
      <c r="C463" s="22">
        <v>0</v>
      </c>
      <c r="D463" s="100"/>
      <c r="E463" s="32">
        <f>ROUND(C463*D463,0)</f>
        <v>0</v>
      </c>
    </row>
    <row r="464" spans="1:5" s="14" customFormat="1" x14ac:dyDescent="0.2">
      <c r="A464" s="17"/>
      <c r="B464" s="24"/>
      <c r="C464" s="15"/>
      <c r="D464" s="101" t="s">
        <v>649</v>
      </c>
      <c r="E464" s="37">
        <f>SUM(E462:E463)</f>
        <v>0</v>
      </c>
    </row>
    <row r="465" spans="1:5" s="14" customFormat="1" x14ac:dyDescent="0.2">
      <c r="A465" s="17"/>
      <c r="B465" s="24"/>
      <c r="C465" s="15"/>
      <c r="D465" s="101"/>
    </row>
    <row r="466" spans="1:5" s="14" customFormat="1" x14ac:dyDescent="0.2">
      <c r="A466" s="19" t="s">
        <v>656</v>
      </c>
      <c r="B466" s="167" t="s">
        <v>657</v>
      </c>
      <c r="C466" s="167"/>
      <c r="D466" s="167" t="s">
        <v>658</v>
      </c>
      <c r="E466" s="167"/>
    </row>
    <row r="467" spans="1:5" s="14" customFormat="1" x14ac:dyDescent="0.2">
      <c r="A467" s="47"/>
      <c r="B467" s="168"/>
      <c r="C467" s="168"/>
      <c r="D467" s="169"/>
      <c r="E467" s="169"/>
    </row>
    <row r="468" spans="1:5" s="14" customFormat="1" x14ac:dyDescent="0.2">
      <c r="A468" s="47"/>
      <c r="B468" s="168"/>
      <c r="C468" s="168"/>
      <c r="D468" s="169"/>
      <c r="E468" s="169"/>
    </row>
    <row r="471" spans="1:5" s="14" customFormat="1" ht="21" x14ac:dyDescent="0.2">
      <c r="A471" s="174" t="s">
        <v>641</v>
      </c>
      <c r="B471" s="174"/>
      <c r="C471" s="42" t="s">
        <v>642</v>
      </c>
      <c r="D471" s="97" t="s">
        <v>6</v>
      </c>
      <c r="E471" s="42" t="s">
        <v>643</v>
      </c>
    </row>
    <row r="472" spans="1:5" s="14" customFormat="1" x14ac:dyDescent="0.2">
      <c r="A472" s="172" t="str">
        <f>RESUMEN!B87</f>
        <v>Suministro e instalación puerta, en vidrio templado incoloro de 8 mm con barra de giro en acero debe incluir cerradura.</v>
      </c>
      <c r="B472" s="173"/>
      <c r="C472" s="71">
        <f>RESUMEN!A87</f>
        <v>5.1499999999999968</v>
      </c>
      <c r="D472" s="98" t="str">
        <f>RESUMEN!C87</f>
        <v>m2</v>
      </c>
      <c r="E472" s="40">
        <f>E481+E487+E492+E497</f>
        <v>0</v>
      </c>
    </row>
    <row r="473" spans="1:5" s="14" customFormat="1" x14ac:dyDescent="0.2">
      <c r="A473" s="17"/>
      <c r="B473" s="30"/>
      <c r="C473" s="17"/>
      <c r="D473" s="99"/>
      <c r="E473" s="18"/>
    </row>
    <row r="474" spans="1:5" s="14" customFormat="1" x14ac:dyDescent="0.2">
      <c r="A474" s="17"/>
      <c r="B474" s="24" t="s">
        <v>644</v>
      </c>
      <c r="C474" s="29"/>
      <c r="D474" s="96"/>
      <c r="E474" s="18"/>
    </row>
    <row r="475" spans="1:5" s="14" customFormat="1" x14ac:dyDescent="0.2">
      <c r="A475" s="42" t="s">
        <v>645</v>
      </c>
      <c r="B475" s="41" t="s">
        <v>6</v>
      </c>
      <c r="C475" s="44" t="s">
        <v>646</v>
      </c>
      <c r="D475" s="97" t="s">
        <v>647</v>
      </c>
      <c r="E475" s="45" t="s">
        <v>648</v>
      </c>
    </row>
    <row r="476" spans="1:5" x14ac:dyDescent="0.2">
      <c r="A476" s="35" t="str">
        <f>'MAT-INSM'!A194</f>
        <v>VIDRIO CRISTAL Templ.INCOL.8mm</v>
      </c>
      <c r="B476" s="23" t="str">
        <f>'MAT-INSM'!B194</f>
        <v>M2</v>
      </c>
      <c r="C476" s="22">
        <f>'MAT-INSM'!C194</f>
        <v>0</v>
      </c>
      <c r="D476" s="100">
        <v>1</v>
      </c>
      <c r="E476" s="32">
        <f t="shared" ref="E476:E480" si="18">ROUND(C476*D476,0)</f>
        <v>0</v>
      </c>
    </row>
    <row r="477" spans="1:5" x14ac:dyDescent="0.2">
      <c r="A477" s="35" t="str">
        <f>'MAT-INSM'!A175</f>
        <v>TUBO ACERO 1-1/2", PIVOTE PUERTA DE VIDRIO</v>
      </c>
      <c r="B477" s="23" t="str">
        <f>'MAT-INSM'!B175</f>
        <v>ML</v>
      </c>
      <c r="C477" s="22">
        <f>'MAT-INSM'!C175</f>
        <v>0</v>
      </c>
      <c r="D477" s="100">
        <v>0.9</v>
      </c>
      <c r="E477" s="32">
        <f t="shared" si="18"/>
        <v>0</v>
      </c>
    </row>
    <row r="478" spans="1:5" s="14" customFormat="1" x14ac:dyDescent="0.2">
      <c r="A478" s="35"/>
      <c r="B478" s="23"/>
      <c r="C478" s="22">
        <v>0</v>
      </c>
      <c r="D478" s="100"/>
      <c r="E478" s="32">
        <f t="shared" si="18"/>
        <v>0</v>
      </c>
    </row>
    <row r="479" spans="1:5" s="14" customFormat="1" x14ac:dyDescent="0.2">
      <c r="A479" s="35"/>
      <c r="B479" s="23"/>
      <c r="C479" s="22">
        <v>0</v>
      </c>
      <c r="D479" s="100"/>
      <c r="E479" s="32">
        <f t="shared" si="18"/>
        <v>0</v>
      </c>
    </row>
    <row r="480" spans="1:5" s="14" customFormat="1" x14ac:dyDescent="0.2">
      <c r="A480" s="36"/>
      <c r="B480" s="23"/>
      <c r="C480" s="22">
        <v>0</v>
      </c>
      <c r="D480" s="100"/>
      <c r="E480" s="32">
        <f t="shared" si="18"/>
        <v>0</v>
      </c>
    </row>
    <row r="481" spans="1:5" s="14" customFormat="1" x14ac:dyDescent="0.2">
      <c r="A481" s="17"/>
      <c r="B481" s="24"/>
      <c r="C481" s="13"/>
      <c r="D481" s="101" t="s">
        <v>649</v>
      </c>
      <c r="E481" s="37">
        <f>SUM(E476:E480)</f>
        <v>0</v>
      </c>
    </row>
    <row r="482" spans="1:5" s="14" customFormat="1" x14ac:dyDescent="0.2">
      <c r="A482" s="17"/>
      <c r="B482" s="24"/>
      <c r="C482" s="29"/>
      <c r="D482" s="96"/>
      <c r="E482" s="18"/>
    </row>
    <row r="483" spans="1:5" s="14" customFormat="1" x14ac:dyDescent="0.2">
      <c r="A483" s="42" t="s">
        <v>650</v>
      </c>
      <c r="B483" s="41" t="s">
        <v>6</v>
      </c>
      <c r="C483" s="44" t="s">
        <v>646</v>
      </c>
      <c r="D483" s="97" t="s">
        <v>651</v>
      </c>
      <c r="E483" s="45" t="s">
        <v>646</v>
      </c>
    </row>
    <row r="484" spans="1:5" x14ac:dyDescent="0.2">
      <c r="A484" s="35" t="str">
        <f>'HRR-EQP'!A39</f>
        <v>TALADRO PERCUTOR DE ½" DE WALT</v>
      </c>
      <c r="B484" s="23" t="str">
        <f>'HRR-EQP'!B39</f>
        <v>DIA</v>
      </c>
      <c r="C484" s="22">
        <f>'HRR-EQP'!C39</f>
        <v>0</v>
      </c>
      <c r="D484" s="100">
        <f>1/8/2</f>
        <v>6.25E-2</v>
      </c>
      <c r="E484" s="32">
        <f>ROUND(C484*D484,0)</f>
        <v>0</v>
      </c>
    </row>
    <row r="485" spans="1:5" s="14" customFormat="1" x14ac:dyDescent="0.2">
      <c r="A485" s="35"/>
      <c r="B485" s="23"/>
      <c r="C485" s="22">
        <v>0</v>
      </c>
      <c r="D485" s="100"/>
      <c r="E485" s="32">
        <f>ROUND(C485*D485,0)</f>
        <v>0</v>
      </c>
    </row>
    <row r="486" spans="1:5" s="14" customFormat="1" x14ac:dyDescent="0.2">
      <c r="A486" s="35"/>
      <c r="B486" s="23"/>
      <c r="C486" s="22">
        <v>0</v>
      </c>
      <c r="D486" s="100"/>
      <c r="E486" s="32">
        <f>ROUND(C486*D486,0)</f>
        <v>0</v>
      </c>
    </row>
    <row r="487" spans="1:5" s="14" customFormat="1" x14ac:dyDescent="0.2">
      <c r="A487" s="17"/>
      <c r="B487" s="24"/>
      <c r="C487" s="13"/>
      <c r="D487" s="101" t="s">
        <v>649</v>
      </c>
      <c r="E487" s="37">
        <f>SUM(E484:E486)</f>
        <v>0</v>
      </c>
    </row>
    <row r="488" spans="1:5" s="14" customFormat="1" x14ac:dyDescent="0.2">
      <c r="A488" s="17"/>
      <c r="B488" s="24"/>
      <c r="C488" s="13"/>
      <c r="D488" s="96"/>
      <c r="E488" s="16"/>
    </row>
    <row r="489" spans="1:5" s="14" customFormat="1" ht="21" x14ac:dyDescent="0.2">
      <c r="A489" s="42" t="s">
        <v>652</v>
      </c>
      <c r="B489" s="46" t="s">
        <v>6</v>
      </c>
      <c r="C489" s="44" t="s">
        <v>646</v>
      </c>
      <c r="D489" s="97" t="s">
        <v>653</v>
      </c>
      <c r="E489" s="45" t="s">
        <v>654</v>
      </c>
    </row>
    <row r="490" spans="1:5" s="14" customFormat="1" x14ac:dyDescent="0.2">
      <c r="A490" s="35"/>
      <c r="B490" s="23"/>
      <c r="C490" s="22">
        <v>0</v>
      </c>
      <c r="D490" s="100"/>
      <c r="E490" s="32">
        <f>ROUND(C490*D490,0)</f>
        <v>0</v>
      </c>
    </row>
    <row r="491" spans="1:5" s="14" customFormat="1" x14ac:dyDescent="0.2">
      <c r="A491" s="35"/>
      <c r="B491" s="23"/>
      <c r="C491" s="22">
        <v>0</v>
      </c>
      <c r="D491" s="100"/>
      <c r="E491" s="32">
        <f>ROUND(C491*D491,0)</f>
        <v>0</v>
      </c>
    </row>
    <row r="492" spans="1:5" s="14" customFormat="1" x14ac:dyDescent="0.2">
      <c r="A492" s="17"/>
      <c r="B492" s="24"/>
      <c r="C492" s="15"/>
      <c r="D492" s="101" t="s">
        <v>649</v>
      </c>
      <c r="E492" s="37">
        <f>SUM(E490:E491)</f>
        <v>0</v>
      </c>
    </row>
    <row r="493" spans="1:5" s="14" customFormat="1" x14ac:dyDescent="0.2">
      <c r="A493" s="33"/>
      <c r="B493" s="25"/>
      <c r="C493" s="20"/>
      <c r="D493" s="94"/>
    </row>
    <row r="494" spans="1:5" s="14" customFormat="1" ht="21" x14ac:dyDescent="0.2">
      <c r="A494" s="42" t="s">
        <v>655</v>
      </c>
      <c r="B494" s="46" t="s">
        <v>6</v>
      </c>
      <c r="C494" s="44" t="s">
        <v>646</v>
      </c>
      <c r="D494" s="97" t="s">
        <v>653</v>
      </c>
      <c r="E494" s="45" t="s">
        <v>654</v>
      </c>
    </row>
    <row r="495" spans="1:5" s="14" customFormat="1" x14ac:dyDescent="0.2">
      <c r="A495" s="35"/>
      <c r="B495" s="23"/>
      <c r="C495" s="22">
        <v>0</v>
      </c>
      <c r="D495" s="100"/>
      <c r="E495" s="32">
        <f>ROUND(C495*D495,0)</f>
        <v>0</v>
      </c>
    </row>
    <row r="496" spans="1:5" s="14" customFormat="1" x14ac:dyDescent="0.2">
      <c r="A496" s="35"/>
      <c r="B496" s="23"/>
      <c r="C496" s="22">
        <v>0</v>
      </c>
      <c r="D496" s="100"/>
      <c r="E496" s="32">
        <f>ROUND(C496*D496,0)</f>
        <v>0</v>
      </c>
    </row>
    <row r="497" spans="1:5" s="14" customFormat="1" x14ac:dyDescent="0.2">
      <c r="A497" s="17"/>
      <c r="B497" s="24"/>
      <c r="C497" s="15"/>
      <c r="D497" s="101" t="s">
        <v>649</v>
      </c>
      <c r="E497" s="37">
        <f>SUM(E495:E496)</f>
        <v>0</v>
      </c>
    </row>
    <row r="498" spans="1:5" s="14" customFormat="1" x14ac:dyDescent="0.2">
      <c r="A498" s="17"/>
      <c r="B498" s="24"/>
      <c r="C498" s="15"/>
      <c r="D498" s="101"/>
    </row>
    <row r="499" spans="1:5" s="14" customFormat="1" x14ac:dyDescent="0.2">
      <c r="A499" s="19" t="s">
        <v>656</v>
      </c>
      <c r="B499" s="167" t="s">
        <v>657</v>
      </c>
      <c r="C499" s="167"/>
      <c r="D499" s="167" t="s">
        <v>658</v>
      </c>
      <c r="E499" s="167"/>
    </row>
    <row r="500" spans="1:5" s="14" customFormat="1" x14ac:dyDescent="0.2">
      <c r="A500" s="47"/>
      <c r="B500" s="168"/>
      <c r="C500" s="168"/>
      <c r="D500" s="169"/>
      <c r="E500" s="169"/>
    </row>
    <row r="501" spans="1:5" s="14" customFormat="1" x14ac:dyDescent="0.2">
      <c r="A501" s="47"/>
      <c r="B501" s="168"/>
      <c r="C501" s="168"/>
      <c r="D501" s="169"/>
      <c r="E501" s="169"/>
    </row>
    <row r="504" spans="1:5" s="14" customFormat="1" ht="21" x14ac:dyDescent="0.2">
      <c r="A504" s="174" t="s">
        <v>641</v>
      </c>
      <c r="B504" s="174"/>
      <c r="C504" s="42" t="s">
        <v>642</v>
      </c>
      <c r="D504" s="97" t="s">
        <v>6</v>
      </c>
      <c r="E504" s="42" t="s">
        <v>643</v>
      </c>
    </row>
    <row r="505" spans="1:5" s="14" customFormat="1" x14ac:dyDescent="0.2">
      <c r="A505" s="172" t="str">
        <f>RESUMEN!B88</f>
        <v>Suministro e instalación de chapa a presión para puertas de vidrio de 8mm.</v>
      </c>
      <c r="B505" s="173"/>
      <c r="C505" s="71">
        <f>RESUMEN!A88</f>
        <v>5.1599999999999966</v>
      </c>
      <c r="D505" s="98" t="str">
        <f>RESUMEN!C88</f>
        <v>un</v>
      </c>
      <c r="E505" s="40">
        <f>E514+E520+E525+E530</f>
        <v>0</v>
      </c>
    </row>
    <row r="506" spans="1:5" s="14" customFormat="1" x14ac:dyDescent="0.2">
      <c r="A506" s="17"/>
      <c r="B506" s="30"/>
      <c r="C506" s="17"/>
      <c r="D506" s="99"/>
      <c r="E506" s="18"/>
    </row>
    <row r="507" spans="1:5" s="14" customFormat="1" x14ac:dyDescent="0.2">
      <c r="A507" s="17"/>
      <c r="B507" s="24" t="s">
        <v>644</v>
      </c>
      <c r="C507" s="29"/>
      <c r="D507" s="96"/>
      <c r="E507" s="18"/>
    </row>
    <row r="508" spans="1:5" s="14" customFormat="1" x14ac:dyDescent="0.2">
      <c r="A508" s="42" t="s">
        <v>645</v>
      </c>
      <c r="B508" s="41" t="s">
        <v>6</v>
      </c>
      <c r="C508" s="44" t="s">
        <v>646</v>
      </c>
      <c r="D508" s="97" t="s">
        <v>647</v>
      </c>
      <c r="E508" s="45" t="s">
        <v>648</v>
      </c>
    </row>
    <row r="509" spans="1:5" s="14" customFormat="1" x14ac:dyDescent="0.2">
      <c r="A509" s="49" t="str">
        <f>'MAT-INSM'!A46</f>
        <v>CERRADURA A PRESION EN VIDRIO DE 8MM</v>
      </c>
      <c r="B509" s="23" t="str">
        <f>'MAT-INSM'!B46</f>
        <v>UN</v>
      </c>
      <c r="C509" s="22">
        <f>'MAT-INSM'!C46</f>
        <v>0</v>
      </c>
      <c r="D509" s="100">
        <v>1</v>
      </c>
      <c r="E509" s="32">
        <f>ROUND(C509*D509,0)</f>
        <v>0</v>
      </c>
    </row>
    <row r="510" spans="1:5" s="14" customFormat="1" x14ac:dyDescent="0.2">
      <c r="A510" s="49" t="str">
        <f>'MAT-INSM'!A148</f>
        <v>SILICONA TRANSPARENTE 300 ml super flex</v>
      </c>
      <c r="B510" s="23" t="str">
        <f>'MAT-INSM'!B148</f>
        <v>UN</v>
      </c>
      <c r="C510" s="22">
        <f>'MAT-INSM'!C148</f>
        <v>0</v>
      </c>
      <c r="D510" s="100">
        <v>0.25</v>
      </c>
      <c r="E510" s="32">
        <f>ROUND(C510*D510,0)</f>
        <v>0</v>
      </c>
    </row>
    <row r="511" spans="1:5" s="14" customFormat="1" x14ac:dyDescent="0.2">
      <c r="A511" s="35"/>
      <c r="B511" s="23"/>
      <c r="C511" s="22">
        <v>0</v>
      </c>
      <c r="D511" s="100"/>
      <c r="E511" s="32">
        <f>ROUND(C511*D511,0)</f>
        <v>0</v>
      </c>
    </row>
    <row r="512" spans="1:5" s="14" customFormat="1" x14ac:dyDescent="0.2">
      <c r="A512" s="35"/>
      <c r="B512" s="23"/>
      <c r="C512" s="22">
        <v>0</v>
      </c>
      <c r="D512" s="100"/>
      <c r="E512" s="32">
        <f>ROUND(C512*D512,0)</f>
        <v>0</v>
      </c>
    </row>
    <row r="513" spans="1:5" s="14" customFormat="1" x14ac:dyDescent="0.2">
      <c r="A513" s="36"/>
      <c r="B513" s="23"/>
      <c r="C513" s="22">
        <v>0</v>
      </c>
      <c r="D513" s="100"/>
      <c r="E513" s="32">
        <f t="shared" ref="E513" si="19">ROUND(C513*D513,0)</f>
        <v>0</v>
      </c>
    </row>
    <row r="514" spans="1:5" s="14" customFormat="1" x14ac:dyDescent="0.2">
      <c r="A514" s="17"/>
      <c r="B514" s="24"/>
      <c r="C514" s="13"/>
      <c r="D514" s="101" t="s">
        <v>649</v>
      </c>
      <c r="E514" s="37">
        <f>SUM(E509:E513)</f>
        <v>0</v>
      </c>
    </row>
    <row r="515" spans="1:5" s="14" customFormat="1" x14ac:dyDescent="0.2">
      <c r="A515" s="17"/>
      <c r="B515" s="24"/>
      <c r="C515" s="29"/>
      <c r="D515" s="96"/>
      <c r="E515" s="18"/>
    </row>
    <row r="516" spans="1:5" s="14" customFormat="1" x14ac:dyDescent="0.2">
      <c r="A516" s="42" t="s">
        <v>650</v>
      </c>
      <c r="B516" s="41" t="s">
        <v>6</v>
      </c>
      <c r="C516" s="44" t="s">
        <v>646</v>
      </c>
      <c r="D516" s="97" t="s">
        <v>651</v>
      </c>
      <c r="E516" s="45" t="s">
        <v>646</v>
      </c>
    </row>
    <row r="517" spans="1:5" s="14" customFormat="1" x14ac:dyDescent="0.2">
      <c r="A517" s="49" t="str">
        <f>'HRR-EQP'!A11</f>
        <v>DESTORNILLADOR DE PALA 1/4" X 6"</v>
      </c>
      <c r="B517" s="23" t="str">
        <f>'HRR-EQP'!B11</f>
        <v>UN</v>
      </c>
      <c r="C517" s="22">
        <f>'HRR-EQP'!C11</f>
        <v>0</v>
      </c>
      <c r="D517" s="100">
        <f>1/2</f>
        <v>0.5</v>
      </c>
      <c r="E517" s="32">
        <f>ROUND(C517*D517,0)</f>
        <v>0</v>
      </c>
    </row>
    <row r="518" spans="1:5" s="14" customFormat="1" x14ac:dyDescent="0.2">
      <c r="A518" s="35"/>
      <c r="B518" s="23"/>
      <c r="C518" s="22">
        <v>0</v>
      </c>
      <c r="D518" s="100"/>
      <c r="E518" s="32">
        <f>ROUND(C518*D518,0)</f>
        <v>0</v>
      </c>
    </row>
    <row r="519" spans="1:5" s="14" customFormat="1" x14ac:dyDescent="0.2">
      <c r="A519" s="35"/>
      <c r="B519" s="23"/>
      <c r="C519" s="22">
        <v>0</v>
      </c>
      <c r="D519" s="100"/>
      <c r="E519" s="32">
        <f>ROUND(C519*D519,0)</f>
        <v>0</v>
      </c>
    </row>
    <row r="520" spans="1:5" s="14" customFormat="1" x14ac:dyDescent="0.2">
      <c r="A520" s="17"/>
      <c r="B520" s="24"/>
      <c r="C520" s="13"/>
      <c r="D520" s="101" t="s">
        <v>649</v>
      </c>
      <c r="E520" s="37">
        <f>SUM(E517:E519)</f>
        <v>0</v>
      </c>
    </row>
    <row r="521" spans="1:5" s="14" customFormat="1" x14ac:dyDescent="0.2">
      <c r="A521" s="17"/>
      <c r="B521" s="24"/>
      <c r="C521" s="13"/>
      <c r="D521" s="96"/>
      <c r="E521" s="16"/>
    </row>
    <row r="522" spans="1:5" s="14" customFormat="1" ht="21" x14ac:dyDescent="0.2">
      <c r="A522" s="42" t="s">
        <v>652</v>
      </c>
      <c r="B522" s="46" t="s">
        <v>6</v>
      </c>
      <c r="C522" s="44" t="s">
        <v>646</v>
      </c>
      <c r="D522" s="97" t="s">
        <v>653</v>
      </c>
      <c r="E522" s="45" t="s">
        <v>654</v>
      </c>
    </row>
    <row r="523" spans="1:5" s="14" customFormat="1" x14ac:dyDescent="0.2">
      <c r="A523" s="49" t="str">
        <f>'MAN-OBR'!A52</f>
        <v>MdeO INST. CERRADURA SENCILLA</v>
      </c>
      <c r="B523" s="23" t="str">
        <f>'MAN-OBR'!B52</f>
        <v>UN</v>
      </c>
      <c r="C523" s="22">
        <f>'MAN-OBR'!C52</f>
        <v>0</v>
      </c>
      <c r="D523" s="100">
        <v>1</v>
      </c>
      <c r="E523" s="32">
        <f>ROUND(C523*D523,0)</f>
        <v>0</v>
      </c>
    </row>
    <row r="524" spans="1:5" s="14" customFormat="1" x14ac:dyDescent="0.2">
      <c r="A524" s="35"/>
      <c r="B524" s="23"/>
      <c r="C524" s="22">
        <v>0</v>
      </c>
      <c r="D524" s="100"/>
      <c r="E524" s="32">
        <f>ROUND(C524*D524,0)</f>
        <v>0</v>
      </c>
    </row>
    <row r="525" spans="1:5" s="14" customFormat="1" x14ac:dyDescent="0.2">
      <c r="A525" s="17"/>
      <c r="B525" s="24"/>
      <c r="C525" s="15"/>
      <c r="D525" s="101" t="s">
        <v>649</v>
      </c>
      <c r="E525" s="37">
        <f>SUM(E523:E524)</f>
        <v>0</v>
      </c>
    </row>
    <row r="526" spans="1:5" s="14" customFormat="1" x14ac:dyDescent="0.2">
      <c r="A526" s="33"/>
      <c r="B526" s="25"/>
      <c r="C526" s="20"/>
      <c r="D526" s="94"/>
    </row>
    <row r="527" spans="1:5" s="14" customFormat="1" ht="21" x14ac:dyDescent="0.2">
      <c r="A527" s="42" t="s">
        <v>655</v>
      </c>
      <c r="B527" s="46" t="s">
        <v>6</v>
      </c>
      <c r="C527" s="44" t="s">
        <v>646</v>
      </c>
      <c r="D527" s="97" t="s">
        <v>653</v>
      </c>
      <c r="E527" s="45" t="s">
        <v>654</v>
      </c>
    </row>
    <row r="528" spans="1:5" s="14" customFormat="1" x14ac:dyDescent="0.2">
      <c r="A528" s="35"/>
      <c r="B528" s="23"/>
      <c r="C528" s="22">
        <v>0</v>
      </c>
      <c r="D528" s="100"/>
      <c r="E528" s="32">
        <f>ROUND(C528*D528,0)</f>
        <v>0</v>
      </c>
    </row>
    <row r="529" spans="1:5" s="14" customFormat="1" x14ac:dyDescent="0.2">
      <c r="A529" s="35"/>
      <c r="B529" s="23"/>
      <c r="C529" s="22">
        <v>0</v>
      </c>
      <c r="D529" s="100"/>
      <c r="E529" s="32">
        <f>ROUND(C529*D529,0)</f>
        <v>0</v>
      </c>
    </row>
    <row r="530" spans="1:5" s="14" customFormat="1" x14ac:dyDescent="0.2">
      <c r="A530" s="17"/>
      <c r="B530" s="24"/>
      <c r="C530" s="15"/>
      <c r="D530" s="101" t="s">
        <v>649</v>
      </c>
      <c r="E530" s="37">
        <f>SUM(E528:E529)</f>
        <v>0</v>
      </c>
    </row>
    <row r="531" spans="1:5" s="14" customFormat="1" x14ac:dyDescent="0.2">
      <c r="A531" s="17"/>
      <c r="B531" s="24"/>
      <c r="C531" s="15"/>
      <c r="D531" s="101"/>
    </row>
    <row r="532" spans="1:5" s="14" customFormat="1" x14ac:dyDescent="0.2">
      <c r="A532" s="19" t="s">
        <v>656</v>
      </c>
      <c r="B532" s="167" t="s">
        <v>657</v>
      </c>
      <c r="C532" s="167"/>
      <c r="D532" s="167" t="s">
        <v>658</v>
      </c>
      <c r="E532" s="167"/>
    </row>
    <row r="533" spans="1:5" s="14" customFormat="1" x14ac:dyDescent="0.2">
      <c r="A533" s="47"/>
      <c r="B533" s="168"/>
      <c r="C533" s="168"/>
      <c r="D533" s="169"/>
      <c r="E533" s="169"/>
    </row>
    <row r="534" spans="1:5" s="14" customFormat="1" x14ac:dyDescent="0.2">
      <c r="A534" s="47"/>
      <c r="B534" s="168"/>
      <c r="C534" s="168"/>
      <c r="D534" s="169"/>
      <c r="E534" s="169"/>
    </row>
    <row r="537" spans="1:5" s="14" customFormat="1" ht="21" x14ac:dyDescent="0.2">
      <c r="A537" s="174" t="s">
        <v>641</v>
      </c>
      <c r="B537" s="174"/>
      <c r="C537" s="42" t="s">
        <v>642</v>
      </c>
      <c r="D537" s="97" t="s">
        <v>6</v>
      </c>
      <c r="E537" s="42" t="s">
        <v>643</v>
      </c>
    </row>
    <row r="538" spans="1:5" s="14" customFormat="1" x14ac:dyDescent="0.2">
      <c r="A538" s="172" t="str">
        <f>RESUMEN!B89</f>
        <v>Suministro e instalación de película  sobre vidrio, tipo polarizada u opalizada.</v>
      </c>
      <c r="B538" s="173"/>
      <c r="C538" s="71">
        <f>RESUMEN!A89</f>
        <v>5.1699999999999964</v>
      </c>
      <c r="D538" s="98" t="str">
        <f>RESUMEN!C89</f>
        <v>m2</v>
      </c>
      <c r="E538" s="40">
        <f>E547+E553+E558+E563</f>
        <v>0</v>
      </c>
    </row>
    <row r="539" spans="1:5" s="14" customFormat="1" x14ac:dyDescent="0.2">
      <c r="A539" s="17"/>
      <c r="B539" s="30"/>
      <c r="C539" s="17"/>
      <c r="D539" s="99"/>
      <c r="E539" s="18"/>
    </row>
    <row r="540" spans="1:5" s="14" customFormat="1" x14ac:dyDescent="0.2">
      <c r="A540" s="17"/>
      <c r="B540" s="24" t="s">
        <v>644</v>
      </c>
      <c r="C540" s="29"/>
      <c r="D540" s="96"/>
      <c r="E540" s="18"/>
    </row>
    <row r="541" spans="1:5" s="14" customFormat="1" x14ac:dyDescent="0.2">
      <c r="A541" s="42" t="s">
        <v>645</v>
      </c>
      <c r="B541" s="41" t="s">
        <v>6</v>
      </c>
      <c r="C541" s="44" t="s">
        <v>646</v>
      </c>
      <c r="D541" s="97" t="s">
        <v>647</v>
      </c>
      <c r="E541" s="45" t="s">
        <v>648</v>
      </c>
    </row>
    <row r="542" spans="1:5" s="14" customFormat="1" x14ac:dyDescent="0.2">
      <c r="A542" s="49" t="str">
        <f>'MAT-INSM'!A113</f>
        <v>PELICULA ADHESIVA SOLAR OPALIZADA O POLARIZADA</v>
      </c>
      <c r="B542" s="23" t="str">
        <f>'MAT-INSM'!B113</f>
        <v>M2</v>
      </c>
      <c r="C542" s="22">
        <f>'MAT-INSM'!C113</f>
        <v>0</v>
      </c>
      <c r="D542" s="100">
        <v>1.05</v>
      </c>
      <c r="E542" s="32">
        <f>ROUND(C542*D542,0)</f>
        <v>0</v>
      </c>
    </row>
    <row r="543" spans="1:5" s="14" customFormat="1" x14ac:dyDescent="0.2">
      <c r="A543" s="35"/>
      <c r="B543" s="23"/>
      <c r="C543" s="22">
        <v>0</v>
      </c>
      <c r="D543" s="100"/>
      <c r="E543" s="32">
        <f>ROUND(C543*D543,0)</f>
        <v>0</v>
      </c>
    </row>
    <row r="544" spans="1:5" s="14" customFormat="1" x14ac:dyDescent="0.2">
      <c r="A544" s="35"/>
      <c r="B544" s="23"/>
      <c r="C544" s="22">
        <v>0</v>
      </c>
      <c r="D544" s="100"/>
      <c r="E544" s="32">
        <f>ROUND(C544*D544,0)</f>
        <v>0</v>
      </c>
    </row>
    <row r="545" spans="1:5" s="14" customFormat="1" x14ac:dyDescent="0.2">
      <c r="A545" s="35"/>
      <c r="B545" s="23"/>
      <c r="C545" s="22">
        <v>0</v>
      </c>
      <c r="D545" s="100"/>
      <c r="E545" s="32">
        <f>ROUND(C545*D545,0)</f>
        <v>0</v>
      </c>
    </row>
    <row r="546" spans="1:5" s="14" customFormat="1" x14ac:dyDescent="0.2">
      <c r="A546" s="36"/>
      <c r="B546" s="23"/>
      <c r="C546" s="22">
        <v>0</v>
      </c>
      <c r="D546" s="100"/>
      <c r="E546" s="32">
        <f t="shared" ref="E546" si="20">ROUND(C546*D546,0)</f>
        <v>0</v>
      </c>
    </row>
    <row r="547" spans="1:5" s="14" customFormat="1" x14ac:dyDescent="0.2">
      <c r="A547" s="17"/>
      <c r="B547" s="24"/>
      <c r="C547" s="13"/>
      <c r="D547" s="101" t="s">
        <v>649</v>
      </c>
      <c r="E547" s="37">
        <f>SUM(E542:E546)</f>
        <v>0</v>
      </c>
    </row>
    <row r="548" spans="1:5" s="14" customFormat="1" x14ac:dyDescent="0.2">
      <c r="A548" s="17"/>
      <c r="B548" s="24"/>
      <c r="C548" s="29"/>
      <c r="D548" s="96"/>
      <c r="E548" s="18"/>
    </row>
    <row r="549" spans="1:5" s="14" customFormat="1" x14ac:dyDescent="0.2">
      <c r="A549" s="42" t="s">
        <v>650</v>
      </c>
      <c r="B549" s="41" t="s">
        <v>6</v>
      </c>
      <c r="C549" s="44" t="s">
        <v>646</v>
      </c>
      <c r="D549" s="97" t="s">
        <v>651</v>
      </c>
      <c r="E549" s="45" t="s">
        <v>646</v>
      </c>
    </row>
    <row r="550" spans="1:5" s="14" customFormat="1" x14ac:dyDescent="0.2">
      <c r="A550" s="49" t="str">
        <f>'HRR-EQP'!A3</f>
        <v>ANDAMIO TUBULAR (SECC.)</v>
      </c>
      <c r="B550" s="23" t="str">
        <f>'HRR-EQP'!B3</f>
        <v>DIA</v>
      </c>
      <c r="C550" s="22">
        <f>'HRR-EQP'!C3</f>
        <v>0</v>
      </c>
      <c r="D550" s="100">
        <v>0.5</v>
      </c>
      <c r="E550" s="32">
        <f>ROUND(C550*D550,0)</f>
        <v>0</v>
      </c>
    </row>
    <row r="551" spans="1:5" s="14" customFormat="1" x14ac:dyDescent="0.2">
      <c r="A551" s="35"/>
      <c r="B551" s="23"/>
      <c r="C551" s="22">
        <v>0</v>
      </c>
      <c r="D551" s="100"/>
      <c r="E551" s="32">
        <f>ROUND(C551*D551,0)</f>
        <v>0</v>
      </c>
    </row>
    <row r="552" spans="1:5" s="14" customFormat="1" x14ac:dyDescent="0.2">
      <c r="A552" s="35"/>
      <c r="B552" s="23"/>
      <c r="C552" s="22">
        <v>0</v>
      </c>
      <c r="D552" s="100"/>
      <c r="E552" s="32">
        <f>ROUND(C552*D552,0)</f>
        <v>0</v>
      </c>
    </row>
    <row r="553" spans="1:5" s="14" customFormat="1" x14ac:dyDescent="0.2">
      <c r="A553" s="17"/>
      <c r="B553" s="24"/>
      <c r="C553" s="13"/>
      <c r="D553" s="101" t="s">
        <v>649</v>
      </c>
      <c r="E553" s="37">
        <f>SUM(E550:E552)</f>
        <v>0</v>
      </c>
    </row>
    <row r="554" spans="1:5" s="14" customFormat="1" x14ac:dyDescent="0.2">
      <c r="A554" s="17"/>
      <c r="B554" s="24"/>
      <c r="C554" s="13"/>
      <c r="D554" s="96"/>
      <c r="E554" s="16"/>
    </row>
    <row r="555" spans="1:5" s="14" customFormat="1" ht="21" x14ac:dyDescent="0.2">
      <c r="A555" s="42" t="s">
        <v>652</v>
      </c>
      <c r="B555" s="46" t="s">
        <v>6</v>
      </c>
      <c r="C555" s="44" t="s">
        <v>646</v>
      </c>
      <c r="D555" s="97" t="s">
        <v>653</v>
      </c>
      <c r="E555" s="45" t="s">
        <v>654</v>
      </c>
    </row>
    <row r="556" spans="1:5" s="14" customFormat="1" x14ac:dyDescent="0.2">
      <c r="A556" s="49" t="str">
        <f>'MAN-OBR'!A56</f>
        <v>MdeO INSTALACION EMEFLEX</v>
      </c>
      <c r="B556" s="23" t="str">
        <f>'MAN-OBR'!B56</f>
        <v>M2</v>
      </c>
      <c r="C556" s="22">
        <f>'MAN-OBR'!C56</f>
        <v>0</v>
      </c>
      <c r="D556" s="100">
        <v>1</v>
      </c>
      <c r="E556" s="32">
        <f>ROUND(C556*D556,0)</f>
        <v>0</v>
      </c>
    </row>
    <row r="557" spans="1:5" s="14" customFormat="1" x14ac:dyDescent="0.2">
      <c r="A557" s="35"/>
      <c r="B557" s="23"/>
      <c r="C557" s="22">
        <v>0</v>
      </c>
      <c r="D557" s="100"/>
      <c r="E557" s="32">
        <f>ROUND(C557*D557,0)</f>
        <v>0</v>
      </c>
    </row>
    <row r="558" spans="1:5" s="14" customFormat="1" x14ac:dyDescent="0.2">
      <c r="A558" s="17"/>
      <c r="B558" s="24"/>
      <c r="C558" s="15"/>
      <c r="D558" s="101" t="s">
        <v>649</v>
      </c>
      <c r="E558" s="37">
        <f>SUM(E556:E557)</f>
        <v>0</v>
      </c>
    </row>
    <row r="559" spans="1:5" s="14" customFormat="1" x14ac:dyDescent="0.2">
      <c r="A559" s="33"/>
      <c r="B559" s="25"/>
      <c r="C559" s="20"/>
      <c r="D559" s="94"/>
    </row>
    <row r="560" spans="1:5" s="14" customFormat="1" ht="21" x14ac:dyDescent="0.2">
      <c r="A560" s="42" t="s">
        <v>655</v>
      </c>
      <c r="B560" s="46" t="s">
        <v>6</v>
      </c>
      <c r="C560" s="44" t="s">
        <v>646</v>
      </c>
      <c r="D560" s="97" t="s">
        <v>653</v>
      </c>
      <c r="E560" s="45" t="s">
        <v>654</v>
      </c>
    </row>
    <row r="561" spans="1:5" s="14" customFormat="1" x14ac:dyDescent="0.2">
      <c r="A561" s="35"/>
      <c r="B561" s="23"/>
      <c r="C561" s="22">
        <v>0</v>
      </c>
      <c r="D561" s="100"/>
      <c r="E561" s="32">
        <f>ROUND(C561*D561,0)</f>
        <v>0</v>
      </c>
    </row>
    <row r="562" spans="1:5" s="14" customFormat="1" x14ac:dyDescent="0.2">
      <c r="A562" s="35"/>
      <c r="B562" s="23"/>
      <c r="C562" s="22">
        <v>0</v>
      </c>
      <c r="D562" s="100"/>
      <c r="E562" s="32">
        <f>ROUND(C562*D562,0)</f>
        <v>0</v>
      </c>
    </row>
    <row r="563" spans="1:5" s="14" customFormat="1" x14ac:dyDescent="0.2">
      <c r="A563" s="17"/>
      <c r="B563" s="24"/>
      <c r="C563" s="15"/>
      <c r="D563" s="101" t="s">
        <v>649</v>
      </c>
      <c r="E563" s="37">
        <f>SUM(E561:E562)</f>
        <v>0</v>
      </c>
    </row>
    <row r="564" spans="1:5" s="14" customFormat="1" x14ac:dyDescent="0.2">
      <c r="A564" s="17"/>
      <c r="B564" s="24"/>
      <c r="C564" s="15"/>
      <c r="D564" s="101"/>
    </row>
    <row r="565" spans="1:5" s="14" customFormat="1" x14ac:dyDescent="0.2">
      <c r="A565" s="19" t="s">
        <v>656</v>
      </c>
      <c r="B565" s="167" t="s">
        <v>657</v>
      </c>
      <c r="C565" s="167"/>
      <c r="D565" s="167" t="s">
        <v>658</v>
      </c>
      <c r="E565" s="167"/>
    </row>
    <row r="566" spans="1:5" s="14" customFormat="1" x14ac:dyDescent="0.2">
      <c r="A566" s="47"/>
      <c r="B566" s="168"/>
      <c r="C566" s="168"/>
      <c r="D566" s="169"/>
      <c r="E566" s="169"/>
    </row>
    <row r="567" spans="1:5" s="14" customFormat="1" x14ac:dyDescent="0.2">
      <c r="A567" s="47"/>
      <c r="B567" s="168"/>
      <c r="C567" s="168"/>
      <c r="D567" s="169"/>
      <c r="E567" s="169"/>
    </row>
    <row r="570" spans="1:5" s="14" customFormat="1" ht="21" x14ac:dyDescent="0.2">
      <c r="A570" s="174" t="s">
        <v>641</v>
      </c>
      <c r="B570" s="174"/>
      <c r="C570" s="42" t="s">
        <v>642</v>
      </c>
      <c r="D570" s="97" t="s">
        <v>6</v>
      </c>
      <c r="E570" s="42" t="s">
        <v>643</v>
      </c>
    </row>
    <row r="571" spans="1:5" s="14" customFormat="1" x14ac:dyDescent="0.2">
      <c r="A571" s="172" t="str">
        <f>RESUMEN!B90</f>
        <v>Suministro e instalación de película  sobre vidrio, tipo microperforado con diseño.</v>
      </c>
      <c r="B571" s="173"/>
      <c r="C571" s="71">
        <f>RESUMEN!A90</f>
        <v>5.1799999999999962</v>
      </c>
      <c r="D571" s="98" t="str">
        <f>RESUMEN!C90</f>
        <v>m2</v>
      </c>
      <c r="E571" s="40">
        <f>E580+E586+E591+E596</f>
        <v>0</v>
      </c>
    </row>
    <row r="572" spans="1:5" s="14" customFormat="1" x14ac:dyDescent="0.2">
      <c r="A572" s="17"/>
      <c r="B572" s="30"/>
      <c r="C572" s="17"/>
      <c r="D572" s="99"/>
      <c r="E572" s="18"/>
    </row>
    <row r="573" spans="1:5" s="14" customFormat="1" x14ac:dyDescent="0.2">
      <c r="A573" s="17"/>
      <c r="B573" s="24" t="s">
        <v>644</v>
      </c>
      <c r="C573" s="29"/>
      <c r="D573" s="96"/>
      <c r="E573" s="18"/>
    </row>
    <row r="574" spans="1:5" s="14" customFormat="1" x14ac:dyDescent="0.2">
      <c r="A574" s="42" t="s">
        <v>645</v>
      </c>
      <c r="B574" s="41" t="s">
        <v>6</v>
      </c>
      <c r="C574" s="44" t="s">
        <v>646</v>
      </c>
      <c r="D574" s="97" t="s">
        <v>647</v>
      </c>
      <c r="E574" s="45" t="s">
        <v>648</v>
      </c>
    </row>
    <row r="575" spans="1:5" s="14" customFormat="1" x14ac:dyDescent="0.2">
      <c r="A575" s="49" t="str">
        <f>'MAT-INSM'!A114</f>
        <v>PELICULA ADHESIVA DECORATIVA MICROPERFORADA IMPRESA</v>
      </c>
      <c r="B575" s="23" t="str">
        <f>'MAT-INSM'!B114</f>
        <v>M2</v>
      </c>
      <c r="C575" s="22">
        <f>'MAT-INSM'!C114</f>
        <v>0</v>
      </c>
      <c r="D575" s="100">
        <v>1.05</v>
      </c>
      <c r="E575" s="32">
        <f>ROUND(C575*D575,0)</f>
        <v>0</v>
      </c>
    </row>
    <row r="576" spans="1:5" s="14" customFormat="1" x14ac:dyDescent="0.2">
      <c r="A576" s="35"/>
      <c r="B576" s="23"/>
      <c r="C576" s="22">
        <v>0</v>
      </c>
      <c r="D576" s="100"/>
      <c r="E576" s="32">
        <f>ROUND(C576*D576,0)</f>
        <v>0</v>
      </c>
    </row>
    <row r="577" spans="1:5" s="14" customFormat="1" x14ac:dyDescent="0.2">
      <c r="A577" s="35"/>
      <c r="B577" s="23"/>
      <c r="C577" s="22">
        <v>0</v>
      </c>
      <c r="D577" s="100"/>
      <c r="E577" s="32">
        <f>ROUND(C577*D577,0)</f>
        <v>0</v>
      </c>
    </row>
    <row r="578" spans="1:5" s="14" customFormat="1" x14ac:dyDescent="0.2">
      <c r="A578" s="35"/>
      <c r="B578" s="23"/>
      <c r="C578" s="22">
        <v>0</v>
      </c>
      <c r="D578" s="100"/>
      <c r="E578" s="32">
        <f>ROUND(C578*D578,0)</f>
        <v>0</v>
      </c>
    </row>
    <row r="579" spans="1:5" s="14" customFormat="1" x14ac:dyDescent="0.2">
      <c r="A579" s="36"/>
      <c r="B579" s="23"/>
      <c r="C579" s="22">
        <v>0</v>
      </c>
      <c r="D579" s="100"/>
      <c r="E579" s="32">
        <f t="shared" ref="E579" si="21">ROUND(C579*D579,0)</f>
        <v>0</v>
      </c>
    </row>
    <row r="580" spans="1:5" s="14" customFormat="1" x14ac:dyDescent="0.2">
      <c r="A580" s="17"/>
      <c r="B580" s="24"/>
      <c r="C580" s="13"/>
      <c r="D580" s="101" t="s">
        <v>649</v>
      </c>
      <c r="E580" s="37">
        <f>SUM(E575:E579)</f>
        <v>0</v>
      </c>
    </row>
    <row r="581" spans="1:5" s="14" customFormat="1" x14ac:dyDescent="0.2">
      <c r="A581" s="17"/>
      <c r="B581" s="24"/>
      <c r="C581" s="29"/>
      <c r="D581" s="96"/>
      <c r="E581" s="18"/>
    </row>
    <row r="582" spans="1:5" s="14" customFormat="1" x14ac:dyDescent="0.2">
      <c r="A582" s="42" t="s">
        <v>650</v>
      </c>
      <c r="B582" s="41" t="s">
        <v>6</v>
      </c>
      <c r="C582" s="44" t="s">
        <v>646</v>
      </c>
      <c r="D582" s="97" t="s">
        <v>651</v>
      </c>
      <c r="E582" s="45" t="s">
        <v>646</v>
      </c>
    </row>
    <row r="583" spans="1:5" s="14" customFormat="1" x14ac:dyDescent="0.2">
      <c r="A583" s="49" t="str">
        <f>'HRR-EQP'!A3</f>
        <v>ANDAMIO TUBULAR (SECC.)</v>
      </c>
      <c r="B583" s="23" t="str">
        <f>'HRR-EQP'!B3</f>
        <v>DIA</v>
      </c>
      <c r="C583" s="22">
        <f>'HRR-EQP'!C3</f>
        <v>0</v>
      </c>
      <c r="D583" s="100">
        <v>0.5</v>
      </c>
      <c r="E583" s="32">
        <f>ROUND(C583*D583,0)</f>
        <v>0</v>
      </c>
    </row>
    <row r="584" spans="1:5" s="14" customFormat="1" x14ac:dyDescent="0.2">
      <c r="A584" s="35"/>
      <c r="B584" s="23"/>
      <c r="C584" s="22">
        <v>0</v>
      </c>
      <c r="D584" s="100"/>
      <c r="E584" s="32">
        <f>ROUND(C584*D584,0)</f>
        <v>0</v>
      </c>
    </row>
    <row r="585" spans="1:5" s="14" customFormat="1" x14ac:dyDescent="0.2">
      <c r="A585" s="35"/>
      <c r="B585" s="23"/>
      <c r="C585" s="22">
        <v>0</v>
      </c>
      <c r="D585" s="100"/>
      <c r="E585" s="32">
        <f>ROUND(C585*D585,0)</f>
        <v>0</v>
      </c>
    </row>
    <row r="586" spans="1:5" s="14" customFormat="1" x14ac:dyDescent="0.2">
      <c r="A586" s="17"/>
      <c r="B586" s="24"/>
      <c r="C586" s="13"/>
      <c r="D586" s="101" t="s">
        <v>649</v>
      </c>
      <c r="E586" s="37">
        <f>SUM(E583:E585)</f>
        <v>0</v>
      </c>
    </row>
    <row r="587" spans="1:5" s="14" customFormat="1" x14ac:dyDescent="0.2">
      <c r="A587" s="17"/>
      <c r="B587" s="24"/>
      <c r="C587" s="13"/>
      <c r="D587" s="96"/>
      <c r="E587" s="16"/>
    </row>
    <row r="588" spans="1:5" s="14" customFormat="1" ht="21" x14ac:dyDescent="0.2">
      <c r="A588" s="42" t="s">
        <v>652</v>
      </c>
      <c r="B588" s="46" t="s">
        <v>6</v>
      </c>
      <c r="C588" s="44" t="s">
        <v>646</v>
      </c>
      <c r="D588" s="97" t="s">
        <v>653</v>
      </c>
      <c r="E588" s="45" t="s">
        <v>654</v>
      </c>
    </row>
    <row r="589" spans="1:5" s="14" customFormat="1" x14ac:dyDescent="0.2">
      <c r="A589" s="49" t="str">
        <f>'MAN-OBR'!A56</f>
        <v>MdeO INSTALACION EMEFLEX</v>
      </c>
      <c r="B589" s="23" t="str">
        <f>'MAN-OBR'!B56</f>
        <v>M2</v>
      </c>
      <c r="C589" s="22">
        <f>'MAN-OBR'!C56</f>
        <v>0</v>
      </c>
      <c r="D589" s="100">
        <v>1</v>
      </c>
      <c r="E589" s="32">
        <f>ROUND(C589*D589,0)</f>
        <v>0</v>
      </c>
    </row>
    <row r="590" spans="1:5" s="14" customFormat="1" x14ac:dyDescent="0.2">
      <c r="A590" s="35"/>
      <c r="B590" s="23"/>
      <c r="C590" s="22">
        <v>0</v>
      </c>
      <c r="D590" s="100"/>
      <c r="E590" s="32">
        <f>ROUND(C590*D590,0)</f>
        <v>0</v>
      </c>
    </row>
    <row r="591" spans="1:5" s="14" customFormat="1" x14ac:dyDescent="0.2">
      <c r="A591" s="17"/>
      <c r="B591" s="24"/>
      <c r="C591" s="15"/>
      <c r="D591" s="101" t="s">
        <v>649</v>
      </c>
      <c r="E591" s="37">
        <f>SUM(E589:E590)</f>
        <v>0</v>
      </c>
    </row>
    <row r="592" spans="1:5" s="14" customFormat="1" x14ac:dyDescent="0.2">
      <c r="A592" s="33"/>
      <c r="B592" s="25"/>
      <c r="C592" s="20"/>
      <c r="D592" s="94"/>
    </row>
    <row r="593" spans="1:5" s="14" customFormat="1" ht="21" x14ac:dyDescent="0.2">
      <c r="A593" s="42" t="s">
        <v>655</v>
      </c>
      <c r="B593" s="46" t="s">
        <v>6</v>
      </c>
      <c r="C593" s="44" t="s">
        <v>646</v>
      </c>
      <c r="D593" s="97" t="s">
        <v>653</v>
      </c>
      <c r="E593" s="45" t="s">
        <v>654</v>
      </c>
    </row>
    <row r="594" spans="1:5" s="14" customFormat="1" x14ac:dyDescent="0.2">
      <c r="A594" s="35"/>
      <c r="B594" s="23"/>
      <c r="C594" s="22">
        <v>0</v>
      </c>
      <c r="D594" s="100"/>
      <c r="E594" s="32">
        <f>ROUND(C594*D594,0)</f>
        <v>0</v>
      </c>
    </row>
    <row r="595" spans="1:5" s="14" customFormat="1" x14ac:dyDescent="0.2">
      <c r="A595" s="35"/>
      <c r="B595" s="23"/>
      <c r="C595" s="22">
        <v>0</v>
      </c>
      <c r="D595" s="100"/>
      <c r="E595" s="32">
        <f>ROUND(C595*D595,0)</f>
        <v>0</v>
      </c>
    </row>
    <row r="596" spans="1:5" s="14" customFormat="1" x14ac:dyDescent="0.2">
      <c r="A596" s="17"/>
      <c r="B596" s="24"/>
      <c r="C596" s="15"/>
      <c r="D596" s="101" t="s">
        <v>649</v>
      </c>
      <c r="E596" s="37">
        <f>SUM(E594:E595)</f>
        <v>0</v>
      </c>
    </row>
    <row r="597" spans="1:5" s="14" customFormat="1" x14ac:dyDescent="0.2">
      <c r="A597" s="17"/>
      <c r="B597" s="24"/>
      <c r="C597" s="15"/>
      <c r="D597" s="101"/>
    </row>
    <row r="598" spans="1:5" s="14" customFormat="1" x14ac:dyDescent="0.2">
      <c r="A598" s="19" t="s">
        <v>656</v>
      </c>
      <c r="B598" s="167" t="s">
        <v>657</v>
      </c>
      <c r="C598" s="167"/>
      <c r="D598" s="167" t="s">
        <v>658</v>
      </c>
      <c r="E598" s="167"/>
    </row>
    <row r="599" spans="1:5" s="14" customFormat="1" x14ac:dyDescent="0.2">
      <c r="A599" s="47"/>
      <c r="B599" s="168"/>
      <c r="C599" s="168"/>
      <c r="D599" s="169"/>
      <c r="E599" s="169"/>
    </row>
    <row r="600" spans="1:5" s="14" customFormat="1" x14ac:dyDescent="0.2">
      <c r="A600" s="47"/>
      <c r="B600" s="168"/>
      <c r="C600" s="168"/>
      <c r="D600" s="169"/>
      <c r="E600" s="169"/>
    </row>
    <row r="603" spans="1:5" s="14" customFormat="1" ht="21" x14ac:dyDescent="0.2">
      <c r="A603" s="174" t="s">
        <v>641</v>
      </c>
      <c r="B603" s="174"/>
      <c r="C603" s="42" t="s">
        <v>642</v>
      </c>
      <c r="D603" s="97" t="s">
        <v>6</v>
      </c>
      <c r="E603" s="42" t="s">
        <v>643</v>
      </c>
    </row>
    <row r="604" spans="1:5" s="14" customFormat="1" x14ac:dyDescent="0.2">
      <c r="A604" s="172" t="str">
        <f>RESUMEN!B91</f>
        <v>Suministro e instalación de persianas tipo blackout.</v>
      </c>
      <c r="B604" s="173"/>
      <c r="C604" s="71">
        <f>RESUMEN!A91</f>
        <v>5.1899999999999959</v>
      </c>
      <c r="D604" s="98" t="str">
        <f>RESUMEN!C91</f>
        <v>m2</v>
      </c>
      <c r="E604" s="40">
        <f>E613+E619+E624+E629</f>
        <v>0</v>
      </c>
    </row>
    <row r="605" spans="1:5" s="14" customFormat="1" x14ac:dyDescent="0.2">
      <c r="A605" s="17"/>
      <c r="B605" s="30"/>
      <c r="C605" s="17"/>
      <c r="D605" s="99"/>
      <c r="E605" s="18"/>
    </row>
    <row r="606" spans="1:5" s="14" customFormat="1" x14ac:dyDescent="0.2">
      <c r="A606" s="17"/>
      <c r="B606" s="24" t="s">
        <v>644</v>
      </c>
      <c r="C606" s="29"/>
      <c r="D606" s="96"/>
      <c r="E606" s="18"/>
    </row>
    <row r="607" spans="1:5" s="14" customFormat="1" x14ac:dyDescent="0.2">
      <c r="A607" s="42" t="s">
        <v>645</v>
      </c>
      <c r="B607" s="41" t="s">
        <v>6</v>
      </c>
      <c r="C607" s="44" t="s">
        <v>646</v>
      </c>
      <c r="D607" s="97" t="s">
        <v>647</v>
      </c>
      <c r="E607" s="45" t="s">
        <v>648</v>
      </c>
    </row>
    <row r="608" spans="1:5" s="14" customFormat="1" x14ac:dyDescent="0.2">
      <c r="A608" s="49" t="str">
        <f>'MAT-INSM'!A125</f>
        <v>PERSIANA BLACKOUT ENROLLABLE BLANCO</v>
      </c>
      <c r="B608" s="23" t="str">
        <f>'MAT-INSM'!B125</f>
        <v>M2</v>
      </c>
      <c r="C608" s="22">
        <f>'MAT-INSM'!C125</f>
        <v>0</v>
      </c>
      <c r="D608" s="100">
        <v>1</v>
      </c>
      <c r="E608" s="32">
        <f>ROUND(C608*D608,0)</f>
        <v>0</v>
      </c>
    </row>
    <row r="609" spans="1:5" s="14" customFormat="1" x14ac:dyDescent="0.2">
      <c r="A609" s="49" t="str">
        <f>'MAT-INSM'!A168</f>
        <v>TORNILLO 1¼" X ½"</v>
      </c>
      <c r="B609" s="23" t="str">
        <f>'MAT-INSM'!B168</f>
        <v>UN</v>
      </c>
      <c r="C609" s="22">
        <f>'MAT-INSM'!C168</f>
        <v>0</v>
      </c>
      <c r="D609" s="100">
        <v>4</v>
      </c>
      <c r="E609" s="32">
        <f>ROUND(C609*D609,0)</f>
        <v>0</v>
      </c>
    </row>
    <row r="610" spans="1:5" s="14" customFormat="1" x14ac:dyDescent="0.2">
      <c r="A610" s="35"/>
      <c r="B610" s="23"/>
      <c r="C610" s="22">
        <v>0</v>
      </c>
      <c r="D610" s="100"/>
      <c r="E610" s="32">
        <f>ROUND(C610*D610,0)</f>
        <v>0</v>
      </c>
    </row>
    <row r="611" spans="1:5" s="14" customFormat="1" x14ac:dyDescent="0.2">
      <c r="A611" s="35"/>
      <c r="B611" s="23"/>
      <c r="C611" s="22">
        <v>0</v>
      </c>
      <c r="D611" s="100"/>
      <c r="E611" s="32">
        <f>ROUND(C611*D611,0)</f>
        <v>0</v>
      </c>
    </row>
    <row r="612" spans="1:5" s="14" customFormat="1" x14ac:dyDescent="0.2">
      <c r="A612" s="36"/>
      <c r="B612" s="23"/>
      <c r="C612" s="22">
        <v>0</v>
      </c>
      <c r="D612" s="100"/>
      <c r="E612" s="32">
        <f t="shared" ref="E612" si="22">ROUND(C612*D612,0)</f>
        <v>0</v>
      </c>
    </row>
    <row r="613" spans="1:5" s="14" customFormat="1" x14ac:dyDescent="0.2">
      <c r="A613" s="17"/>
      <c r="B613" s="24"/>
      <c r="C613" s="13"/>
      <c r="D613" s="101" t="s">
        <v>649</v>
      </c>
      <c r="E613" s="37">
        <f>SUM(E608:E612)</f>
        <v>0</v>
      </c>
    </row>
    <row r="614" spans="1:5" s="14" customFormat="1" x14ac:dyDescent="0.2">
      <c r="A614" s="17"/>
      <c r="B614" s="24"/>
      <c r="C614" s="29"/>
      <c r="D614" s="96"/>
      <c r="E614" s="18"/>
    </row>
    <row r="615" spans="1:5" s="14" customFormat="1" x14ac:dyDescent="0.2">
      <c r="A615" s="42" t="s">
        <v>650</v>
      </c>
      <c r="B615" s="41" t="s">
        <v>6</v>
      </c>
      <c r="C615" s="44" t="s">
        <v>646</v>
      </c>
      <c r="D615" s="97" t="s">
        <v>651</v>
      </c>
      <c r="E615" s="45" t="s">
        <v>646</v>
      </c>
    </row>
    <row r="616" spans="1:5" s="14" customFormat="1" x14ac:dyDescent="0.2">
      <c r="A616" s="49" t="str">
        <f>'HRR-EQP'!A39</f>
        <v>TALADRO PERCUTOR DE ½" DE WALT</v>
      </c>
      <c r="B616" s="23" t="str">
        <f>'HRR-EQP'!B39</f>
        <v>DIA</v>
      </c>
      <c r="C616" s="22">
        <f>'HRR-EQP'!C39</f>
        <v>0</v>
      </c>
      <c r="D616" s="100">
        <f>1/8/2</f>
        <v>6.25E-2</v>
      </c>
      <c r="E616" s="32">
        <f>ROUND(C616*D616,0)</f>
        <v>0</v>
      </c>
    </row>
    <row r="617" spans="1:5" s="14" customFormat="1" x14ac:dyDescent="0.2">
      <c r="A617" s="35"/>
      <c r="B617" s="23"/>
      <c r="C617" s="22">
        <v>0</v>
      </c>
      <c r="D617" s="100"/>
      <c r="E617" s="32">
        <f>ROUND(C617*D617,0)</f>
        <v>0</v>
      </c>
    </row>
    <row r="618" spans="1:5" s="14" customFormat="1" x14ac:dyDescent="0.2">
      <c r="A618" s="35"/>
      <c r="B618" s="23"/>
      <c r="C618" s="22">
        <v>0</v>
      </c>
      <c r="D618" s="100"/>
      <c r="E618" s="32">
        <f>ROUND(C618*D618,0)</f>
        <v>0</v>
      </c>
    </row>
    <row r="619" spans="1:5" s="14" customFormat="1" x14ac:dyDescent="0.2">
      <c r="A619" s="17"/>
      <c r="B619" s="24"/>
      <c r="C619" s="13"/>
      <c r="D619" s="101" t="s">
        <v>649</v>
      </c>
      <c r="E619" s="37">
        <f>SUM(E616:E618)</f>
        <v>0</v>
      </c>
    </row>
    <row r="620" spans="1:5" s="14" customFormat="1" x14ac:dyDescent="0.2">
      <c r="A620" s="17"/>
      <c r="B620" s="24"/>
      <c r="C620" s="13"/>
      <c r="D620" s="96"/>
      <c r="E620" s="16"/>
    </row>
    <row r="621" spans="1:5" s="14" customFormat="1" ht="21" x14ac:dyDescent="0.2">
      <c r="A621" s="42" t="s">
        <v>652</v>
      </c>
      <c r="B621" s="46" t="s">
        <v>6</v>
      </c>
      <c r="C621" s="44" t="s">
        <v>646</v>
      </c>
      <c r="D621" s="97" t="s">
        <v>653</v>
      </c>
      <c r="E621" s="45" t="s">
        <v>654</v>
      </c>
    </row>
    <row r="622" spans="1:5" s="14" customFormat="1" x14ac:dyDescent="0.2">
      <c r="A622" s="49" t="str">
        <f>'MAN-OBR'!A58</f>
        <v>MdeO INSTALACION PERSIANA ENROLLABLE</v>
      </c>
      <c r="B622" s="23" t="str">
        <f>'MAN-OBR'!B58</f>
        <v>M2</v>
      </c>
      <c r="C622" s="22">
        <f>'MAN-OBR'!C58</f>
        <v>0</v>
      </c>
      <c r="D622" s="100">
        <v>1</v>
      </c>
      <c r="E622" s="32">
        <f>ROUND(C622*D622,0)</f>
        <v>0</v>
      </c>
    </row>
    <row r="623" spans="1:5" s="14" customFormat="1" x14ac:dyDescent="0.2">
      <c r="A623" s="35"/>
      <c r="B623" s="23"/>
      <c r="C623" s="22">
        <v>0</v>
      </c>
      <c r="D623" s="100"/>
      <c r="E623" s="32">
        <f>ROUND(C623*D623,0)</f>
        <v>0</v>
      </c>
    </row>
    <row r="624" spans="1:5" s="14" customFormat="1" x14ac:dyDescent="0.2">
      <c r="A624" s="17"/>
      <c r="B624" s="24"/>
      <c r="C624" s="15"/>
      <c r="D624" s="101" t="s">
        <v>649</v>
      </c>
      <c r="E624" s="37">
        <f>SUM(E622:E623)</f>
        <v>0</v>
      </c>
    </row>
    <row r="625" spans="1:5" s="14" customFormat="1" x14ac:dyDescent="0.2">
      <c r="A625" s="33"/>
      <c r="B625" s="25"/>
      <c r="C625" s="20"/>
      <c r="D625" s="94"/>
    </row>
    <row r="626" spans="1:5" s="14" customFormat="1" ht="21" x14ac:dyDescent="0.2">
      <c r="A626" s="42" t="s">
        <v>655</v>
      </c>
      <c r="B626" s="46" t="s">
        <v>6</v>
      </c>
      <c r="C626" s="44" t="s">
        <v>646</v>
      </c>
      <c r="D626" s="97" t="s">
        <v>653</v>
      </c>
      <c r="E626" s="45" t="s">
        <v>654</v>
      </c>
    </row>
    <row r="627" spans="1:5" s="14" customFormat="1" x14ac:dyDescent="0.2">
      <c r="A627" s="35"/>
      <c r="B627" s="23"/>
      <c r="C627" s="22">
        <v>0</v>
      </c>
      <c r="D627" s="100"/>
      <c r="E627" s="32">
        <f>ROUND(C627*D627,0)</f>
        <v>0</v>
      </c>
    </row>
    <row r="628" spans="1:5" s="14" customFormat="1" x14ac:dyDescent="0.2">
      <c r="A628" s="35"/>
      <c r="B628" s="23"/>
      <c r="C628" s="22">
        <v>0</v>
      </c>
      <c r="D628" s="100"/>
      <c r="E628" s="32">
        <f>ROUND(C628*D628,0)</f>
        <v>0</v>
      </c>
    </row>
    <row r="629" spans="1:5" s="14" customFormat="1" x14ac:dyDescent="0.2">
      <c r="A629" s="17"/>
      <c r="B629" s="24"/>
      <c r="C629" s="15"/>
      <c r="D629" s="101" t="s">
        <v>649</v>
      </c>
      <c r="E629" s="37">
        <f>SUM(E627:E628)</f>
        <v>0</v>
      </c>
    </row>
    <row r="630" spans="1:5" s="14" customFormat="1" x14ac:dyDescent="0.2">
      <c r="A630" s="17"/>
      <c r="B630" s="24"/>
      <c r="C630" s="15"/>
      <c r="D630" s="101"/>
    </row>
    <row r="631" spans="1:5" s="14" customFormat="1" x14ac:dyDescent="0.2">
      <c r="A631" s="19" t="s">
        <v>656</v>
      </c>
      <c r="B631" s="167" t="s">
        <v>657</v>
      </c>
      <c r="C631" s="167"/>
      <c r="D631" s="167" t="s">
        <v>658</v>
      </c>
      <c r="E631" s="167"/>
    </row>
    <row r="632" spans="1:5" s="14" customFormat="1" x14ac:dyDescent="0.2">
      <c r="A632" s="47"/>
      <c r="B632" s="168"/>
      <c r="C632" s="168"/>
      <c r="D632" s="169"/>
      <c r="E632" s="169"/>
    </row>
    <row r="633" spans="1:5" s="14" customFormat="1" x14ac:dyDescent="0.2">
      <c r="A633" s="47"/>
      <c r="B633" s="168"/>
      <c r="C633" s="168"/>
      <c r="D633" s="169"/>
      <c r="E633" s="169"/>
    </row>
    <row r="636" spans="1:5" s="14" customFormat="1" ht="21" x14ac:dyDescent="0.2">
      <c r="A636" s="174" t="s">
        <v>641</v>
      </c>
      <c r="B636" s="174"/>
      <c r="C636" s="42" t="s">
        <v>642</v>
      </c>
      <c r="D636" s="97" t="s">
        <v>6</v>
      </c>
      <c r="E636" s="42" t="s">
        <v>643</v>
      </c>
    </row>
    <row r="637" spans="1:5" s="14" customFormat="1" x14ac:dyDescent="0.2">
      <c r="A637" s="172" t="str">
        <f>RESUMEN!B92</f>
        <v>Suministro e instalación de baranda pasamanos h: 1,10mt en tubo de 2-1/2" anclada a piso.</v>
      </c>
      <c r="B637" s="173"/>
      <c r="C637" s="71">
        <f>RESUMEN!A92</f>
        <v>5.1999999999999957</v>
      </c>
      <c r="D637" s="98" t="str">
        <f>RESUMEN!C92</f>
        <v>ml</v>
      </c>
      <c r="E637" s="40">
        <f>E646+E652+E657+E662</f>
        <v>0</v>
      </c>
    </row>
    <row r="638" spans="1:5" s="14" customFormat="1" x14ac:dyDescent="0.2">
      <c r="A638" s="17"/>
      <c r="B638" s="30"/>
      <c r="C638" s="17"/>
      <c r="D638" s="99"/>
      <c r="E638" s="18"/>
    </row>
    <row r="639" spans="1:5" s="14" customFormat="1" x14ac:dyDescent="0.2">
      <c r="A639" s="17"/>
      <c r="B639" s="24" t="s">
        <v>644</v>
      </c>
      <c r="C639" s="29"/>
      <c r="D639" s="96"/>
      <c r="E639" s="18"/>
    </row>
    <row r="640" spans="1:5" s="14" customFormat="1" x14ac:dyDescent="0.2">
      <c r="A640" s="42" t="s">
        <v>645</v>
      </c>
      <c r="B640" s="41" t="s">
        <v>6</v>
      </c>
      <c r="C640" s="44" t="s">
        <v>646</v>
      </c>
      <c r="D640" s="97" t="s">
        <v>647</v>
      </c>
      <c r="E640" s="45" t="s">
        <v>648</v>
      </c>
    </row>
    <row r="641" spans="1:5" s="14" customFormat="1" x14ac:dyDescent="0.2">
      <c r="A641" s="49" t="str">
        <f>'MAT-INSM'!A19</f>
        <v>BARANDA EN TUBO AN 2-1/2" H:1,1,</v>
      </c>
      <c r="B641" s="23" t="str">
        <f>'MAT-INSM'!B19</f>
        <v>ML</v>
      </c>
      <c r="C641" s="22">
        <f>'MAT-INSM'!C19</f>
        <v>0</v>
      </c>
      <c r="D641" s="100">
        <v>1</v>
      </c>
      <c r="E641" s="32">
        <f>ROUND(C641*D641,0)</f>
        <v>0</v>
      </c>
    </row>
    <row r="642" spans="1:5" s="14" customFormat="1" x14ac:dyDescent="0.2">
      <c r="A642" s="49" t="str">
        <f>'MAT-INSM'!A124</f>
        <v>PERNO ROSCADO 2" ALT.VEL.</v>
      </c>
      <c r="B642" s="23" t="str">
        <f>'MAT-INSM'!B124</f>
        <v>UN</v>
      </c>
      <c r="C642" s="22">
        <f>'MAT-INSM'!C124</f>
        <v>0</v>
      </c>
      <c r="D642" s="100">
        <v>4</v>
      </c>
      <c r="E642" s="32">
        <f>ROUND(C642*D642,0)</f>
        <v>0</v>
      </c>
    </row>
    <row r="643" spans="1:5" s="14" customFormat="1" x14ac:dyDescent="0.2">
      <c r="A643" s="35"/>
      <c r="B643" s="23"/>
      <c r="C643" s="22">
        <v>0</v>
      </c>
      <c r="D643" s="100"/>
      <c r="E643" s="32">
        <f>ROUND(C643*D643,0)</f>
        <v>0</v>
      </c>
    </row>
    <row r="644" spans="1:5" s="14" customFormat="1" x14ac:dyDescent="0.2">
      <c r="A644" s="35"/>
      <c r="B644" s="23"/>
      <c r="C644" s="22">
        <v>0</v>
      </c>
      <c r="D644" s="100"/>
      <c r="E644" s="32">
        <f>ROUND(C644*D644,0)</f>
        <v>0</v>
      </c>
    </row>
    <row r="645" spans="1:5" s="14" customFormat="1" x14ac:dyDescent="0.2">
      <c r="A645" s="36"/>
      <c r="B645" s="23"/>
      <c r="C645" s="22">
        <v>0</v>
      </c>
      <c r="D645" s="100"/>
      <c r="E645" s="32">
        <f t="shared" ref="E645" si="23">ROUND(C645*D645,0)</f>
        <v>0</v>
      </c>
    </row>
    <row r="646" spans="1:5" s="14" customFormat="1" x14ac:dyDescent="0.2">
      <c r="A646" s="17"/>
      <c r="B646" s="24"/>
      <c r="C646" s="13"/>
      <c r="D646" s="101" t="s">
        <v>649</v>
      </c>
      <c r="E646" s="37">
        <f>SUM(E641:E645)</f>
        <v>0</v>
      </c>
    </row>
    <row r="647" spans="1:5" s="14" customFormat="1" x14ac:dyDescent="0.2">
      <c r="A647" s="17"/>
      <c r="B647" s="24"/>
      <c r="C647" s="29"/>
      <c r="D647" s="96"/>
      <c r="E647" s="18"/>
    </row>
    <row r="648" spans="1:5" s="14" customFormat="1" x14ac:dyDescent="0.2">
      <c r="A648" s="42" t="s">
        <v>650</v>
      </c>
      <c r="B648" s="41" t="s">
        <v>6</v>
      </c>
      <c r="C648" s="44" t="s">
        <v>646</v>
      </c>
      <c r="D648" s="97" t="s">
        <v>651</v>
      </c>
      <c r="E648" s="45" t="s">
        <v>646</v>
      </c>
    </row>
    <row r="649" spans="1:5" s="14" customFormat="1" x14ac:dyDescent="0.2">
      <c r="A649" s="49" t="str">
        <f>'HRR-EQP'!A39</f>
        <v>TALADRO PERCUTOR DE ½" DE WALT</v>
      </c>
      <c r="B649" s="23" t="str">
        <f>'HRR-EQP'!B39</f>
        <v>DIA</v>
      </c>
      <c r="C649" s="22">
        <f>'HRR-EQP'!C39</f>
        <v>0</v>
      </c>
      <c r="D649" s="100">
        <f>1/8/4</f>
        <v>3.125E-2</v>
      </c>
      <c r="E649" s="32">
        <f>ROUND(C649*D649,0)</f>
        <v>0</v>
      </c>
    </row>
    <row r="650" spans="1:5" s="14" customFormat="1" x14ac:dyDescent="0.2">
      <c r="A650" s="49" t="str">
        <f>'HRR-EQP'!A33</f>
        <v>PULIDORA INDUSTRIAL DE 4 ½" MAKITA 10000 RPM</v>
      </c>
      <c r="B650" s="23" t="str">
        <f>'HRR-EQP'!B33</f>
        <v>DIA</v>
      </c>
      <c r="C650" s="22">
        <f>'HRR-EQP'!C33</f>
        <v>0</v>
      </c>
      <c r="D650" s="100">
        <f>1/8/4</f>
        <v>3.125E-2</v>
      </c>
      <c r="E650" s="32">
        <f>ROUND(C650*D650,0)</f>
        <v>0</v>
      </c>
    </row>
    <row r="651" spans="1:5" s="14" customFormat="1" x14ac:dyDescent="0.2">
      <c r="A651" s="35"/>
      <c r="B651" s="23"/>
      <c r="C651" s="22">
        <v>0</v>
      </c>
      <c r="D651" s="100"/>
      <c r="E651" s="32">
        <f>ROUND(C651*D651,0)</f>
        <v>0</v>
      </c>
    </row>
    <row r="652" spans="1:5" s="14" customFormat="1" x14ac:dyDescent="0.2">
      <c r="A652" s="17"/>
      <c r="B652" s="24"/>
      <c r="C652" s="13"/>
      <c r="D652" s="101" t="s">
        <v>649</v>
      </c>
      <c r="E652" s="37">
        <f>SUM(E649:E651)</f>
        <v>0</v>
      </c>
    </row>
    <row r="653" spans="1:5" s="14" customFormat="1" x14ac:dyDescent="0.2">
      <c r="A653" s="17"/>
      <c r="B653" s="24"/>
      <c r="C653" s="13"/>
      <c r="D653" s="96"/>
      <c r="E653" s="16"/>
    </row>
    <row r="654" spans="1:5" s="14" customFormat="1" ht="21" x14ac:dyDescent="0.2">
      <c r="A654" s="42" t="s">
        <v>652</v>
      </c>
      <c r="B654" s="46" t="s">
        <v>6</v>
      </c>
      <c r="C654" s="44" t="s">
        <v>646</v>
      </c>
      <c r="D654" s="97" t="s">
        <v>653</v>
      </c>
      <c r="E654" s="45" t="s">
        <v>654</v>
      </c>
    </row>
    <row r="655" spans="1:5" s="14" customFormat="1" x14ac:dyDescent="0.2">
      <c r="A655" s="49" t="str">
        <f>'MAN-OBR'!A54</f>
        <v>MdeO INSTALACION BARANDA</v>
      </c>
      <c r="B655" s="23" t="str">
        <f>'MAN-OBR'!B54</f>
        <v>ML</v>
      </c>
      <c r="C655" s="22">
        <f>'MAN-OBR'!C54</f>
        <v>0</v>
      </c>
      <c r="D655" s="100">
        <v>1</v>
      </c>
      <c r="E655" s="32">
        <f>ROUND(C655*D655,0)</f>
        <v>0</v>
      </c>
    </row>
    <row r="656" spans="1:5" s="14" customFormat="1" x14ac:dyDescent="0.2">
      <c r="A656" s="35"/>
      <c r="B656" s="23"/>
      <c r="C656" s="22">
        <v>0</v>
      </c>
      <c r="D656" s="100"/>
      <c r="E656" s="32">
        <f>ROUND(C656*D656,0)</f>
        <v>0</v>
      </c>
    </row>
    <row r="657" spans="1:5" s="14" customFormat="1" x14ac:dyDescent="0.2">
      <c r="A657" s="17"/>
      <c r="B657" s="24"/>
      <c r="C657" s="15"/>
      <c r="D657" s="101" t="s">
        <v>649</v>
      </c>
      <c r="E657" s="37">
        <f>SUM(E655:E656)</f>
        <v>0</v>
      </c>
    </row>
    <row r="658" spans="1:5" s="14" customFormat="1" x14ac:dyDescent="0.2">
      <c r="A658" s="33"/>
      <c r="B658" s="25"/>
      <c r="C658" s="20"/>
      <c r="D658" s="94"/>
    </row>
    <row r="659" spans="1:5" s="14" customFormat="1" ht="21" x14ac:dyDescent="0.2">
      <c r="A659" s="42" t="s">
        <v>655</v>
      </c>
      <c r="B659" s="46" t="s">
        <v>6</v>
      </c>
      <c r="C659" s="44" t="s">
        <v>646</v>
      </c>
      <c r="D659" s="97" t="s">
        <v>653</v>
      </c>
      <c r="E659" s="45" t="s">
        <v>654</v>
      </c>
    </row>
    <row r="660" spans="1:5" s="14" customFormat="1" x14ac:dyDescent="0.2">
      <c r="A660" s="35"/>
      <c r="B660" s="23"/>
      <c r="C660" s="22">
        <v>0</v>
      </c>
      <c r="D660" s="100"/>
      <c r="E660" s="32">
        <f>ROUND(C660*D660,0)</f>
        <v>0</v>
      </c>
    </row>
    <row r="661" spans="1:5" s="14" customFormat="1" x14ac:dyDescent="0.2">
      <c r="A661" s="35"/>
      <c r="B661" s="23"/>
      <c r="C661" s="22">
        <v>0</v>
      </c>
      <c r="D661" s="100"/>
      <c r="E661" s="32">
        <f>ROUND(C661*D661,0)</f>
        <v>0</v>
      </c>
    </row>
    <row r="662" spans="1:5" s="14" customFormat="1" x14ac:dyDescent="0.2">
      <c r="A662" s="17"/>
      <c r="B662" s="24"/>
      <c r="C662" s="15"/>
      <c r="D662" s="101" t="s">
        <v>649</v>
      </c>
      <c r="E662" s="37">
        <f>SUM(E660:E661)</f>
        <v>0</v>
      </c>
    </row>
    <row r="663" spans="1:5" s="14" customFormat="1" x14ac:dyDescent="0.2">
      <c r="A663" s="17"/>
      <c r="B663" s="24"/>
      <c r="C663" s="15"/>
      <c r="D663" s="101"/>
    </row>
    <row r="664" spans="1:5" s="14" customFormat="1" x14ac:dyDescent="0.2">
      <c r="A664" s="19" t="s">
        <v>656</v>
      </c>
      <c r="B664" s="167" t="s">
        <v>657</v>
      </c>
      <c r="C664" s="167"/>
      <c r="D664" s="167" t="s">
        <v>658</v>
      </c>
      <c r="E664" s="167"/>
    </row>
    <row r="665" spans="1:5" s="14" customFormat="1" x14ac:dyDescent="0.2">
      <c r="A665" s="47"/>
      <c r="B665" s="168"/>
      <c r="C665" s="168"/>
      <c r="D665" s="169"/>
      <c r="E665" s="169"/>
    </row>
    <row r="666" spans="1:5" s="14" customFormat="1" x14ac:dyDescent="0.2">
      <c r="A666" s="47"/>
      <c r="B666" s="168"/>
      <c r="C666" s="168"/>
      <c r="D666" s="169"/>
      <c r="E666" s="169"/>
    </row>
    <row r="669" spans="1:5" s="14" customFormat="1" ht="21" x14ac:dyDescent="0.2">
      <c r="A669" s="174" t="s">
        <v>641</v>
      </c>
      <c r="B669" s="174"/>
      <c r="C669" s="42" t="s">
        <v>642</v>
      </c>
      <c r="D669" s="97" t="s">
        <v>6</v>
      </c>
      <c r="E669" s="42" t="s">
        <v>643</v>
      </c>
    </row>
    <row r="670" spans="1:5" s="14" customFormat="1" x14ac:dyDescent="0.2">
      <c r="A670" s="172" t="str">
        <f>RESUMEN!B93</f>
        <v>Suministro e instalación ducto cuadrado en lamina galvanizada cl 22, desarrollo:1:00m.</v>
      </c>
      <c r="B670" s="173"/>
      <c r="C670" s="71">
        <f>RESUMEN!A93</f>
        <v>5.2099999999999955</v>
      </c>
      <c r="D670" s="98" t="str">
        <f>RESUMEN!C93</f>
        <v>ml</v>
      </c>
      <c r="E670" s="40">
        <f>E679+E685+E690+E695</f>
        <v>0</v>
      </c>
    </row>
    <row r="671" spans="1:5" s="14" customFormat="1" x14ac:dyDescent="0.2">
      <c r="A671" s="17"/>
      <c r="B671" s="30"/>
      <c r="C671" s="17"/>
      <c r="D671" s="99"/>
      <c r="E671" s="18"/>
    </row>
    <row r="672" spans="1:5" s="14" customFormat="1" x14ac:dyDescent="0.2">
      <c r="A672" s="17"/>
      <c r="B672" s="24" t="s">
        <v>644</v>
      </c>
      <c r="C672" s="29"/>
      <c r="D672" s="96"/>
      <c r="E672" s="18"/>
    </row>
    <row r="673" spans="1:5" s="14" customFormat="1" x14ac:dyDescent="0.2">
      <c r="A673" s="42" t="s">
        <v>645</v>
      </c>
      <c r="B673" s="41" t="s">
        <v>6</v>
      </c>
      <c r="C673" s="44" t="s">
        <v>646</v>
      </c>
      <c r="D673" s="97" t="s">
        <v>647</v>
      </c>
      <c r="E673" s="45" t="s">
        <v>648</v>
      </c>
    </row>
    <row r="674" spans="1:5" s="14" customFormat="1" x14ac:dyDescent="0.2">
      <c r="A674" s="49" t="str">
        <f>'MAT-INSM'!A66</f>
        <v>DUCTO METALICO D. 1,00M</v>
      </c>
      <c r="B674" s="23" t="str">
        <f>'MAT-INSM'!B66</f>
        <v>ML</v>
      </c>
      <c r="C674" s="22">
        <f>'MAT-INSM'!C66</f>
        <v>0</v>
      </c>
      <c r="D674" s="100">
        <v>1</v>
      </c>
      <c r="E674" s="32">
        <f>ROUND(C674*D674,0)</f>
        <v>0</v>
      </c>
    </row>
    <row r="675" spans="1:5" s="14" customFormat="1" x14ac:dyDescent="0.2">
      <c r="A675" s="49" t="str">
        <f>'MAT-INSM'!A151</f>
        <v>SOPORTE P/BANDEJA PORTA CAB</v>
      </c>
      <c r="B675" s="23" t="str">
        <f>'MAT-INSM'!B151</f>
        <v>UN</v>
      </c>
      <c r="C675" s="22">
        <f>'MAT-INSM'!C151</f>
        <v>0</v>
      </c>
      <c r="D675" s="100">
        <v>1</v>
      </c>
      <c r="E675" s="32">
        <f>ROUND(C675*D675,0)</f>
        <v>0</v>
      </c>
    </row>
    <row r="676" spans="1:5" s="14" customFormat="1" x14ac:dyDescent="0.2">
      <c r="A676" s="35"/>
      <c r="B676" s="23"/>
      <c r="C676" s="22">
        <v>0</v>
      </c>
      <c r="D676" s="100"/>
      <c r="E676" s="32">
        <f>ROUND(C676*D676,0)</f>
        <v>0</v>
      </c>
    </row>
    <row r="677" spans="1:5" s="14" customFormat="1" x14ac:dyDescent="0.2">
      <c r="A677" s="35"/>
      <c r="B677" s="23"/>
      <c r="C677" s="22">
        <v>0</v>
      </c>
      <c r="D677" s="100"/>
      <c r="E677" s="32">
        <f>ROUND(C677*D677,0)</f>
        <v>0</v>
      </c>
    </row>
    <row r="678" spans="1:5" s="14" customFormat="1" x14ac:dyDescent="0.2">
      <c r="A678" s="36"/>
      <c r="B678" s="23"/>
      <c r="C678" s="22">
        <v>0</v>
      </c>
      <c r="D678" s="100"/>
      <c r="E678" s="32">
        <f t="shared" ref="E678" si="24">ROUND(C678*D678,0)</f>
        <v>0</v>
      </c>
    </row>
    <row r="679" spans="1:5" s="14" customFormat="1" x14ac:dyDescent="0.2">
      <c r="A679" s="17"/>
      <c r="B679" s="24"/>
      <c r="C679" s="13"/>
      <c r="D679" s="101" t="s">
        <v>649</v>
      </c>
      <c r="E679" s="37">
        <f>SUM(E674:E678)</f>
        <v>0</v>
      </c>
    </row>
    <row r="680" spans="1:5" s="14" customFormat="1" x14ac:dyDescent="0.2">
      <c r="A680" s="17"/>
      <c r="B680" s="24"/>
      <c r="C680" s="29"/>
      <c r="D680" s="96"/>
      <c r="E680" s="18"/>
    </row>
    <row r="681" spans="1:5" s="14" customFormat="1" x14ac:dyDescent="0.2">
      <c r="A681" s="42" t="s">
        <v>650</v>
      </c>
      <c r="B681" s="41" t="s">
        <v>6</v>
      </c>
      <c r="C681" s="44" t="s">
        <v>646</v>
      </c>
      <c r="D681" s="97" t="s">
        <v>651</v>
      </c>
      <c r="E681" s="45" t="s">
        <v>646</v>
      </c>
    </row>
    <row r="682" spans="1:5" s="14" customFormat="1" x14ac:dyDescent="0.2">
      <c r="A682" s="49" t="str">
        <f>'HRR-EQP'!A39</f>
        <v>TALADRO PERCUTOR DE ½" DE WALT</v>
      </c>
      <c r="B682" s="23" t="str">
        <f>'HRR-EQP'!B39</f>
        <v>DIA</v>
      </c>
      <c r="C682" s="22">
        <f>'HRR-EQP'!C39</f>
        <v>0</v>
      </c>
      <c r="D682" s="100">
        <f>1/8/2</f>
        <v>6.25E-2</v>
      </c>
      <c r="E682" s="32">
        <f>ROUND(C682*D682,0)</f>
        <v>0</v>
      </c>
    </row>
    <row r="683" spans="1:5" s="14" customFormat="1" x14ac:dyDescent="0.2">
      <c r="A683" s="49" t="str">
        <f>'HRR-EQP'!A33</f>
        <v>PULIDORA INDUSTRIAL DE 4 ½" MAKITA 10000 RPM</v>
      </c>
      <c r="B683" s="23" t="str">
        <f>'HRR-EQP'!B33</f>
        <v>DIA</v>
      </c>
      <c r="C683" s="22">
        <f>'HRR-EQP'!C33</f>
        <v>0</v>
      </c>
      <c r="D683" s="100">
        <f>1/8/2</f>
        <v>6.25E-2</v>
      </c>
      <c r="E683" s="32">
        <f>ROUND(C683*D683,0)</f>
        <v>0</v>
      </c>
    </row>
    <row r="684" spans="1:5" s="14" customFormat="1" x14ac:dyDescent="0.2">
      <c r="A684" s="35"/>
      <c r="B684" s="23"/>
      <c r="C684" s="22">
        <v>0</v>
      </c>
      <c r="D684" s="100"/>
      <c r="E684" s="32">
        <f>ROUND(C684*D684,0)</f>
        <v>0</v>
      </c>
    </row>
    <row r="685" spans="1:5" s="14" customFormat="1" x14ac:dyDescent="0.2">
      <c r="A685" s="17"/>
      <c r="B685" s="24"/>
      <c r="C685" s="13"/>
      <c r="D685" s="101" t="s">
        <v>649</v>
      </c>
      <c r="E685" s="37">
        <f>SUM(E682:E684)</f>
        <v>0</v>
      </c>
    </row>
    <row r="686" spans="1:5" s="14" customFormat="1" x14ac:dyDescent="0.2">
      <c r="A686" s="17"/>
      <c r="B686" s="24"/>
      <c r="C686" s="13"/>
      <c r="D686" s="96"/>
      <c r="E686" s="16"/>
    </row>
    <row r="687" spans="1:5" s="14" customFormat="1" ht="21" x14ac:dyDescent="0.2">
      <c r="A687" s="42" t="s">
        <v>652</v>
      </c>
      <c r="B687" s="46" t="s">
        <v>6</v>
      </c>
      <c r="C687" s="44" t="s">
        <v>646</v>
      </c>
      <c r="D687" s="97" t="s">
        <v>653</v>
      </c>
      <c r="E687" s="45" t="s">
        <v>654</v>
      </c>
    </row>
    <row r="688" spans="1:5" s="14" customFormat="1" x14ac:dyDescent="0.2">
      <c r="A688" s="49" t="str">
        <f>'MAN-OBR'!A55</f>
        <v>MdeO INSTALACION CANAL Y BAJANTE</v>
      </c>
      <c r="B688" s="23" t="str">
        <f>'MAN-OBR'!B55</f>
        <v>ML</v>
      </c>
      <c r="C688" s="22">
        <f>'MAN-OBR'!C55</f>
        <v>0</v>
      </c>
      <c r="D688" s="100">
        <v>1</v>
      </c>
      <c r="E688" s="32">
        <f>ROUND(C688*D688,0)</f>
        <v>0</v>
      </c>
    </row>
    <row r="689" spans="1:5" s="14" customFormat="1" x14ac:dyDescent="0.2">
      <c r="A689" s="35"/>
      <c r="B689" s="23"/>
      <c r="C689" s="22">
        <v>0</v>
      </c>
      <c r="D689" s="100"/>
      <c r="E689" s="32">
        <f>ROUND(C689*D689,0)</f>
        <v>0</v>
      </c>
    </row>
    <row r="690" spans="1:5" s="14" customFormat="1" x14ac:dyDescent="0.2">
      <c r="A690" s="17"/>
      <c r="B690" s="24"/>
      <c r="C690" s="15"/>
      <c r="D690" s="101" t="s">
        <v>649</v>
      </c>
      <c r="E690" s="37">
        <f>SUM(E688:E689)</f>
        <v>0</v>
      </c>
    </row>
    <row r="691" spans="1:5" s="14" customFormat="1" x14ac:dyDescent="0.2">
      <c r="A691" s="33"/>
      <c r="B691" s="25"/>
      <c r="C691" s="20"/>
      <c r="D691" s="94"/>
    </row>
    <row r="692" spans="1:5" s="14" customFormat="1" ht="21" x14ac:dyDescent="0.2">
      <c r="A692" s="42" t="s">
        <v>655</v>
      </c>
      <c r="B692" s="46" t="s">
        <v>6</v>
      </c>
      <c r="C692" s="44" t="s">
        <v>646</v>
      </c>
      <c r="D692" s="97" t="s">
        <v>653</v>
      </c>
      <c r="E692" s="45" t="s">
        <v>654</v>
      </c>
    </row>
    <row r="693" spans="1:5" s="14" customFormat="1" x14ac:dyDescent="0.2">
      <c r="A693" s="49" t="str">
        <f>OTROS!A7</f>
        <v>RETIRO DE ESCOMBROS</v>
      </c>
      <c r="B693" s="23" t="str">
        <f>OTROS!B7</f>
        <v>M3</v>
      </c>
      <c r="C693" s="22">
        <f>OTROS!C7</f>
        <v>0</v>
      </c>
      <c r="D693" s="100">
        <v>0.25</v>
      </c>
      <c r="E693" s="32">
        <f>ROUND(C693*D693,0)</f>
        <v>0</v>
      </c>
    </row>
    <row r="694" spans="1:5" s="14" customFormat="1" x14ac:dyDescent="0.2">
      <c r="A694" s="35"/>
      <c r="B694" s="23"/>
      <c r="C694" s="22">
        <v>0</v>
      </c>
      <c r="D694" s="100"/>
      <c r="E694" s="32">
        <f>ROUND(C694*D694,0)</f>
        <v>0</v>
      </c>
    </row>
    <row r="695" spans="1:5" s="14" customFormat="1" x14ac:dyDescent="0.2">
      <c r="A695" s="17"/>
      <c r="B695" s="24"/>
      <c r="C695" s="15"/>
      <c r="D695" s="101" t="s">
        <v>649</v>
      </c>
      <c r="E695" s="37">
        <f>SUM(E693:E694)</f>
        <v>0</v>
      </c>
    </row>
    <row r="696" spans="1:5" s="14" customFormat="1" x14ac:dyDescent="0.2">
      <c r="A696" s="17"/>
      <c r="B696" s="24"/>
      <c r="C696" s="15"/>
      <c r="D696" s="101"/>
    </row>
    <row r="697" spans="1:5" s="14" customFormat="1" x14ac:dyDescent="0.2">
      <c r="A697" s="19" t="s">
        <v>656</v>
      </c>
      <c r="B697" s="167" t="s">
        <v>657</v>
      </c>
      <c r="C697" s="167"/>
      <c r="D697" s="167" t="s">
        <v>658</v>
      </c>
      <c r="E697" s="167"/>
    </row>
    <row r="698" spans="1:5" s="14" customFormat="1" x14ac:dyDescent="0.2">
      <c r="A698" s="47"/>
      <c r="B698" s="168"/>
      <c r="C698" s="168"/>
      <c r="D698" s="169"/>
      <c r="E698" s="169"/>
    </row>
    <row r="699" spans="1:5" s="14" customFormat="1" x14ac:dyDescent="0.2">
      <c r="A699" s="47"/>
      <c r="B699" s="168"/>
      <c r="C699" s="168"/>
      <c r="D699" s="169"/>
      <c r="E699" s="169"/>
    </row>
    <row r="702" spans="1:5" s="14" customFormat="1" ht="21" x14ac:dyDescent="0.2">
      <c r="A702" s="174" t="s">
        <v>641</v>
      </c>
      <c r="B702" s="174"/>
      <c r="C702" s="42" t="s">
        <v>642</v>
      </c>
      <c r="D702" s="97" t="s">
        <v>6</v>
      </c>
      <c r="E702" s="42" t="s">
        <v>643</v>
      </c>
    </row>
    <row r="703" spans="1:5" s="14" customFormat="1" x14ac:dyDescent="0.2">
      <c r="A703" s="172" t="str">
        <f>RESUMEN!B94</f>
        <v>Mantenimiento de rejas y barandas debe incluir cambio de perfiles cerramiento y puertas en reja de tubo de 4x8 cm.</v>
      </c>
      <c r="B703" s="173"/>
      <c r="C703" s="71">
        <f>RESUMEN!A94</f>
        <v>5.2199999999999953</v>
      </c>
      <c r="D703" s="98" t="str">
        <f>RESUMEN!C94</f>
        <v>ml</v>
      </c>
      <c r="E703" s="40">
        <f>E712+E718+E723+E728</f>
        <v>0</v>
      </c>
    </row>
    <row r="704" spans="1:5" s="14" customFormat="1" x14ac:dyDescent="0.2">
      <c r="A704" s="17"/>
      <c r="B704" s="30"/>
      <c r="C704" s="17"/>
      <c r="D704" s="99"/>
      <c r="E704" s="18"/>
    </row>
    <row r="705" spans="1:5" s="14" customFormat="1" x14ac:dyDescent="0.2">
      <c r="A705" s="17"/>
      <c r="B705" s="24" t="s">
        <v>644</v>
      </c>
      <c r="C705" s="29"/>
      <c r="D705" s="96"/>
      <c r="E705" s="18"/>
    </row>
    <row r="706" spans="1:5" s="14" customFormat="1" x14ac:dyDescent="0.2">
      <c r="A706" s="42" t="s">
        <v>645</v>
      </c>
      <c r="B706" s="41" t="s">
        <v>6</v>
      </c>
      <c r="C706" s="44" t="s">
        <v>646</v>
      </c>
      <c r="D706" s="97" t="s">
        <v>647</v>
      </c>
      <c r="E706" s="45" t="s">
        <v>648</v>
      </c>
    </row>
    <row r="707" spans="1:5" s="14" customFormat="1" x14ac:dyDescent="0.2">
      <c r="A707" s="49" t="str">
        <f>'MAT-INSM'!A177</f>
        <v>TUBO CUADRADO 1 1/2" Cal. 20</v>
      </c>
      <c r="B707" s="23" t="str">
        <f>'MAT-INSM'!B177</f>
        <v>ML</v>
      </c>
      <c r="C707" s="22">
        <f>'MAT-INSM'!C177</f>
        <v>0</v>
      </c>
      <c r="D707" s="100">
        <v>1</v>
      </c>
      <c r="E707" s="32">
        <f>ROUND(C707*D707,0)</f>
        <v>0</v>
      </c>
    </row>
    <row r="708" spans="1:5" s="14" customFormat="1" x14ac:dyDescent="0.2">
      <c r="A708" s="49" t="str">
        <f>'MAT-INSM'!A149</f>
        <v>SOLDADURA DE 1/8 Ref. 6010</v>
      </c>
      <c r="B708" s="23" t="str">
        <f>'MAT-INSM'!B149</f>
        <v>KG</v>
      </c>
      <c r="C708" s="22">
        <f>'MAT-INSM'!C149</f>
        <v>0</v>
      </c>
      <c r="D708" s="100">
        <f>1/10</f>
        <v>0.1</v>
      </c>
      <c r="E708" s="32">
        <f>ROUND(C708*D708,0)</f>
        <v>0</v>
      </c>
    </row>
    <row r="709" spans="1:5" s="14" customFormat="1" x14ac:dyDescent="0.2">
      <c r="A709" s="49" t="str">
        <f>'MAT-INSM'!A198</f>
        <v>WASH PRIMER A+B 0509 PINTUCO</v>
      </c>
      <c r="B709" s="23" t="str">
        <f>'MAT-INSM'!B198</f>
        <v>LT</v>
      </c>
      <c r="C709" s="22">
        <f>'MAT-INSM'!C198</f>
        <v>0</v>
      </c>
      <c r="D709" s="100">
        <f>1/10</f>
        <v>0.1</v>
      </c>
      <c r="E709" s="32">
        <f>ROUND(C709*D709,0)</f>
        <v>0</v>
      </c>
    </row>
    <row r="710" spans="1:5" s="14" customFormat="1" x14ac:dyDescent="0.2">
      <c r="A710" s="49" t="str">
        <f>'MAT-INSM'!A133</f>
        <v>PLATINA 2 x ¼" X 6M</v>
      </c>
      <c r="B710" s="23" t="str">
        <f>'MAT-INSM'!B133</f>
        <v>UN</v>
      </c>
      <c r="C710" s="22">
        <f>'MAT-INSM'!C133</f>
        <v>0</v>
      </c>
      <c r="D710" s="100">
        <f>1/12</f>
        <v>8.3333333333333329E-2</v>
      </c>
      <c r="E710" s="32">
        <f>ROUND(C710*D710,0)</f>
        <v>0</v>
      </c>
    </row>
    <row r="711" spans="1:5" s="14" customFormat="1" x14ac:dyDescent="0.2">
      <c r="A711" s="36"/>
      <c r="B711" s="23"/>
      <c r="C711" s="22">
        <v>0</v>
      </c>
      <c r="D711" s="100"/>
      <c r="E711" s="32">
        <f t="shared" ref="E711" si="25">ROUND(C711*D711,0)</f>
        <v>0</v>
      </c>
    </row>
    <row r="712" spans="1:5" s="14" customFormat="1" x14ac:dyDescent="0.2">
      <c r="A712" s="17"/>
      <c r="B712" s="24"/>
      <c r="C712" s="13"/>
      <c r="D712" s="101" t="s">
        <v>649</v>
      </c>
      <c r="E712" s="37">
        <f>SUM(E707:E711)</f>
        <v>0</v>
      </c>
    </row>
    <row r="713" spans="1:5" s="14" customFormat="1" x14ac:dyDescent="0.2">
      <c r="A713" s="17"/>
      <c r="B713" s="24"/>
      <c r="C713" s="29"/>
      <c r="D713" s="96"/>
      <c r="E713" s="18"/>
    </row>
    <row r="714" spans="1:5" s="14" customFormat="1" x14ac:dyDescent="0.2">
      <c r="A714" s="42" t="s">
        <v>650</v>
      </c>
      <c r="B714" s="41" t="s">
        <v>6</v>
      </c>
      <c r="C714" s="44" t="s">
        <v>646</v>
      </c>
      <c r="D714" s="97" t="s">
        <v>651</v>
      </c>
      <c r="E714" s="45" t="s">
        <v>646</v>
      </c>
    </row>
    <row r="715" spans="1:5" s="14" customFormat="1" x14ac:dyDescent="0.2">
      <c r="A715" s="49" t="str">
        <f>'HRR-EQP'!A39</f>
        <v>TALADRO PERCUTOR DE ½" DE WALT</v>
      </c>
      <c r="B715" s="23" t="str">
        <f>'HRR-EQP'!B39</f>
        <v>DIA</v>
      </c>
      <c r="C715" s="22">
        <f>'HRR-EQP'!C39</f>
        <v>0</v>
      </c>
      <c r="D715" s="100">
        <f>1/8/2</f>
        <v>6.25E-2</v>
      </c>
      <c r="E715" s="32">
        <f>ROUND(C715*D715,0)</f>
        <v>0</v>
      </c>
    </row>
    <row r="716" spans="1:5" s="14" customFormat="1" x14ac:dyDescent="0.2">
      <c r="A716" s="49" t="str">
        <f>'HRR-EQP'!A33</f>
        <v>PULIDORA INDUSTRIAL DE 4 ½" MAKITA 10000 RPM</v>
      </c>
      <c r="B716" s="23" t="str">
        <f>'HRR-EQP'!B33</f>
        <v>DIA</v>
      </c>
      <c r="C716" s="22">
        <f>'HRR-EQP'!C33</f>
        <v>0</v>
      </c>
      <c r="D716" s="100">
        <f t="shared" ref="D716:D717" si="26">1/8/2</f>
        <v>6.25E-2</v>
      </c>
      <c r="E716" s="32">
        <f>ROUND(C716*D716,0)</f>
        <v>0</v>
      </c>
    </row>
    <row r="717" spans="1:5" s="14" customFormat="1" x14ac:dyDescent="0.2">
      <c r="A717" s="49" t="str">
        <f>'HRR-EQP'!A14</f>
        <v>EQUIPO SOLDADURA ELECTRICA</v>
      </c>
      <c r="B717" s="23" t="str">
        <f>'HRR-EQP'!B14</f>
        <v>DIA</v>
      </c>
      <c r="C717" s="22">
        <f>'HRR-EQP'!C14</f>
        <v>0</v>
      </c>
      <c r="D717" s="100">
        <f t="shared" si="26"/>
        <v>6.25E-2</v>
      </c>
      <c r="E717" s="32">
        <f>ROUND(C717*D717,0)</f>
        <v>0</v>
      </c>
    </row>
    <row r="718" spans="1:5" s="14" customFormat="1" x14ac:dyDescent="0.2">
      <c r="A718" s="17"/>
      <c r="B718" s="24"/>
      <c r="C718" s="13"/>
      <c r="D718" s="101" t="s">
        <v>649</v>
      </c>
      <c r="E718" s="37">
        <f>SUM(E715:E717)</f>
        <v>0</v>
      </c>
    </row>
    <row r="719" spans="1:5" s="14" customFormat="1" x14ac:dyDescent="0.2">
      <c r="A719" s="17"/>
      <c r="B719" s="24"/>
      <c r="C719" s="13"/>
      <c r="D719" s="96"/>
      <c r="E719" s="16"/>
    </row>
    <row r="720" spans="1:5" s="14" customFormat="1" ht="21" x14ac:dyDescent="0.2">
      <c r="A720" s="42" t="s">
        <v>652</v>
      </c>
      <c r="B720" s="46" t="s">
        <v>6</v>
      </c>
      <c r="C720" s="44" t="s">
        <v>646</v>
      </c>
      <c r="D720" s="97" t="s">
        <v>653</v>
      </c>
      <c r="E720" s="45" t="s">
        <v>654</v>
      </c>
    </row>
    <row r="721" spans="1:5" s="14" customFormat="1" x14ac:dyDescent="0.2">
      <c r="A721" s="49" t="str">
        <f>'MAN-OBR'!A54</f>
        <v>MdeO INSTALACION BARANDA</v>
      </c>
      <c r="B721" s="23" t="str">
        <f>'MAN-OBR'!B54</f>
        <v>ML</v>
      </c>
      <c r="C721" s="22">
        <f>'MAN-OBR'!C54</f>
        <v>0</v>
      </c>
      <c r="D721" s="100">
        <v>1</v>
      </c>
      <c r="E721" s="32">
        <f>ROUND(C721*D721,0)</f>
        <v>0</v>
      </c>
    </row>
    <row r="722" spans="1:5" s="14" customFormat="1" x14ac:dyDescent="0.2">
      <c r="A722" s="35"/>
      <c r="B722" s="23"/>
      <c r="C722" s="22">
        <v>0</v>
      </c>
      <c r="D722" s="100"/>
      <c r="E722" s="32">
        <f>ROUND(C722*D722,0)</f>
        <v>0</v>
      </c>
    </row>
    <row r="723" spans="1:5" s="14" customFormat="1" x14ac:dyDescent="0.2">
      <c r="A723" s="17"/>
      <c r="B723" s="24"/>
      <c r="C723" s="15"/>
      <c r="D723" s="101" t="s">
        <v>649</v>
      </c>
      <c r="E723" s="37">
        <f>SUM(E721:E722)</f>
        <v>0</v>
      </c>
    </row>
    <row r="724" spans="1:5" s="14" customFormat="1" x14ac:dyDescent="0.2">
      <c r="A724" s="33"/>
      <c r="B724" s="25"/>
      <c r="C724" s="20"/>
      <c r="D724" s="94"/>
    </row>
    <row r="725" spans="1:5" s="14" customFormat="1" ht="21" x14ac:dyDescent="0.2">
      <c r="A725" s="42" t="s">
        <v>655</v>
      </c>
      <c r="B725" s="46" t="s">
        <v>6</v>
      </c>
      <c r="C725" s="44" t="s">
        <v>646</v>
      </c>
      <c r="D725" s="97" t="s">
        <v>653</v>
      </c>
      <c r="E725" s="45" t="s">
        <v>654</v>
      </c>
    </row>
    <row r="726" spans="1:5" s="14" customFormat="1" x14ac:dyDescent="0.2">
      <c r="A726" s="49" t="str">
        <f>OTROS!A7</f>
        <v>RETIRO DE ESCOMBROS</v>
      </c>
      <c r="B726" s="23" t="str">
        <f>OTROS!B7</f>
        <v>M3</v>
      </c>
      <c r="C726" s="22">
        <f>OTROS!C7</f>
        <v>0</v>
      </c>
      <c r="D726" s="100">
        <v>0.25</v>
      </c>
      <c r="E726" s="32">
        <f>ROUND(C726*D726,0)</f>
        <v>0</v>
      </c>
    </row>
    <row r="727" spans="1:5" s="14" customFormat="1" x14ac:dyDescent="0.2">
      <c r="A727" s="35"/>
      <c r="B727" s="23"/>
      <c r="C727" s="22">
        <v>0</v>
      </c>
      <c r="D727" s="100"/>
      <c r="E727" s="32">
        <f>ROUND(C727*D727,0)</f>
        <v>0</v>
      </c>
    </row>
    <row r="728" spans="1:5" s="14" customFormat="1" x14ac:dyDescent="0.2">
      <c r="A728" s="17"/>
      <c r="B728" s="24"/>
      <c r="C728" s="15"/>
      <c r="D728" s="101" t="s">
        <v>649</v>
      </c>
      <c r="E728" s="37">
        <f>SUM(E726:E727)</f>
        <v>0</v>
      </c>
    </row>
    <row r="729" spans="1:5" s="14" customFormat="1" x14ac:dyDescent="0.2">
      <c r="A729" s="17"/>
      <c r="B729" s="24"/>
      <c r="C729" s="15"/>
      <c r="D729" s="101"/>
    </row>
    <row r="730" spans="1:5" s="14" customFormat="1" x14ac:dyDescent="0.2">
      <c r="A730" s="19" t="s">
        <v>656</v>
      </c>
      <c r="B730" s="167" t="s">
        <v>657</v>
      </c>
      <c r="C730" s="167"/>
      <c r="D730" s="167" t="s">
        <v>658</v>
      </c>
      <c r="E730" s="167"/>
    </row>
    <row r="731" spans="1:5" s="14" customFormat="1" x14ac:dyDescent="0.2">
      <c r="A731" s="47"/>
      <c r="B731" s="168"/>
      <c r="C731" s="168"/>
      <c r="D731" s="169"/>
      <c r="E731" s="169"/>
    </row>
    <row r="732" spans="1:5" s="14" customFormat="1" x14ac:dyDescent="0.2">
      <c r="A732" s="47"/>
      <c r="B732" s="168"/>
      <c r="C732" s="168"/>
      <c r="D732" s="169"/>
      <c r="E732" s="169"/>
    </row>
    <row r="735" spans="1:5" s="14" customFormat="1" ht="21" x14ac:dyDescent="0.2">
      <c r="A735" s="174" t="s">
        <v>641</v>
      </c>
      <c r="B735" s="174"/>
      <c r="C735" s="42" t="s">
        <v>642</v>
      </c>
      <c r="D735" s="97" t="s">
        <v>6</v>
      </c>
      <c r="E735" s="42" t="s">
        <v>643</v>
      </c>
    </row>
    <row r="736" spans="1:5" s="14" customFormat="1" x14ac:dyDescent="0.2">
      <c r="A736" s="172" t="str">
        <f>RESUMEN!B95</f>
        <v>Suministro e instalación de mueble bajo para cafeteria, superficie en acero con poceta  de 1,80 m. grifería y desagüe.</v>
      </c>
      <c r="B736" s="173"/>
      <c r="C736" s="71">
        <f>RESUMEN!A95</f>
        <v>5.2299999999999951</v>
      </c>
      <c r="D736" s="98" t="str">
        <f>RESUMEN!C95</f>
        <v>un</v>
      </c>
      <c r="E736" s="40">
        <f>E745+E751+E756+E761</f>
        <v>0</v>
      </c>
    </row>
    <row r="737" spans="1:5" s="14" customFormat="1" x14ac:dyDescent="0.2">
      <c r="A737" s="17"/>
      <c r="B737" s="30"/>
      <c r="C737" s="17"/>
      <c r="D737" s="99"/>
      <c r="E737" s="18"/>
    </row>
    <row r="738" spans="1:5" s="14" customFormat="1" x14ac:dyDescent="0.2">
      <c r="A738" s="17"/>
      <c r="B738" s="24" t="s">
        <v>644</v>
      </c>
      <c r="C738" s="29"/>
      <c r="D738" s="96"/>
      <c r="E738" s="18"/>
    </row>
    <row r="739" spans="1:5" s="14" customFormat="1" x14ac:dyDescent="0.2">
      <c r="A739" s="42" t="s">
        <v>645</v>
      </c>
      <c r="B739" s="41" t="s">
        <v>6</v>
      </c>
      <c r="C739" s="44" t="s">
        <v>646</v>
      </c>
      <c r="D739" s="97" t="s">
        <v>647</v>
      </c>
      <c r="E739" s="45" t="s">
        <v>648</v>
      </c>
    </row>
    <row r="740" spans="1:5" s="14" customFormat="1" ht="21" x14ac:dyDescent="0.2">
      <c r="A740" s="49" t="str">
        <f>'MAT-INSM'!A103</f>
        <v>MUEBLE INFERIOR MDP L:1,8M SUPERFICIEN EN ACERO CON POCETA</v>
      </c>
      <c r="B740" s="23" t="str">
        <f>'MAT-INSM'!B103</f>
        <v>UN</v>
      </c>
      <c r="C740" s="22">
        <f>'MAT-INSM'!C103</f>
        <v>0</v>
      </c>
      <c r="D740" s="100">
        <v>1</v>
      </c>
      <c r="E740" s="32">
        <f>ROUND(C740*D740,0)</f>
        <v>0</v>
      </c>
    </row>
    <row r="741" spans="1:5" s="14" customFormat="1" x14ac:dyDescent="0.2">
      <c r="A741" s="35"/>
      <c r="B741" s="23"/>
      <c r="C741" s="22">
        <v>0</v>
      </c>
      <c r="D741" s="100"/>
      <c r="E741" s="32">
        <f>ROUND(C741*D741,0)</f>
        <v>0</v>
      </c>
    </row>
    <row r="742" spans="1:5" s="14" customFormat="1" x14ac:dyDescent="0.2">
      <c r="A742" s="35"/>
      <c r="B742" s="23"/>
      <c r="C742" s="22">
        <v>0</v>
      </c>
      <c r="D742" s="100"/>
      <c r="E742" s="32">
        <f>ROUND(C742*D742,0)</f>
        <v>0</v>
      </c>
    </row>
    <row r="743" spans="1:5" s="14" customFormat="1" x14ac:dyDescent="0.2">
      <c r="A743" s="35"/>
      <c r="B743" s="23"/>
      <c r="C743" s="22">
        <v>0</v>
      </c>
      <c r="D743" s="100"/>
      <c r="E743" s="32">
        <f>ROUND(C743*D743,0)</f>
        <v>0</v>
      </c>
    </row>
    <row r="744" spans="1:5" s="14" customFormat="1" x14ac:dyDescent="0.2">
      <c r="A744" s="36"/>
      <c r="B744" s="23"/>
      <c r="C744" s="22">
        <v>0</v>
      </c>
      <c r="D744" s="100"/>
      <c r="E744" s="32">
        <f t="shared" ref="E744" si="27">ROUND(C744*D744,0)</f>
        <v>0</v>
      </c>
    </row>
    <row r="745" spans="1:5" s="14" customFormat="1" x14ac:dyDescent="0.2">
      <c r="A745" s="17"/>
      <c r="B745" s="24"/>
      <c r="C745" s="13"/>
      <c r="D745" s="101" t="s">
        <v>649</v>
      </c>
      <c r="E745" s="37">
        <f>SUM(E740:E744)</f>
        <v>0</v>
      </c>
    </row>
    <row r="746" spans="1:5" s="14" customFormat="1" x14ac:dyDescent="0.2">
      <c r="A746" s="17"/>
      <c r="B746" s="24"/>
      <c r="C746" s="29"/>
      <c r="D746" s="96"/>
      <c r="E746" s="18"/>
    </row>
    <row r="747" spans="1:5" s="14" customFormat="1" x14ac:dyDescent="0.2">
      <c r="A747" s="42" t="s">
        <v>650</v>
      </c>
      <c r="B747" s="41" t="s">
        <v>6</v>
      </c>
      <c r="C747" s="44" t="s">
        <v>646</v>
      </c>
      <c r="D747" s="97" t="s">
        <v>651</v>
      </c>
      <c r="E747" s="45" t="s">
        <v>646</v>
      </c>
    </row>
    <row r="748" spans="1:5" s="14" customFormat="1" x14ac:dyDescent="0.2">
      <c r="A748" s="49" t="str">
        <f>'HRR-EQP'!A39</f>
        <v>TALADRO PERCUTOR DE ½" DE WALT</v>
      </c>
      <c r="B748" s="23" t="str">
        <f>'HRR-EQP'!B39</f>
        <v>DIA</v>
      </c>
      <c r="C748" s="22">
        <f>'HRR-EQP'!C39</f>
        <v>0</v>
      </c>
      <c r="D748" s="100">
        <f>1/8</f>
        <v>0.125</v>
      </c>
      <c r="E748" s="32">
        <f>ROUND(C748*D748,0)</f>
        <v>0</v>
      </c>
    </row>
    <row r="749" spans="1:5" s="14" customFormat="1" x14ac:dyDescent="0.2">
      <c r="A749" s="35"/>
      <c r="B749" s="23"/>
      <c r="C749" s="22">
        <v>0</v>
      </c>
      <c r="D749" s="100"/>
      <c r="E749" s="32">
        <f>ROUND(C749*D749,0)</f>
        <v>0</v>
      </c>
    </row>
    <row r="750" spans="1:5" s="14" customFormat="1" x14ac:dyDescent="0.2">
      <c r="A750" s="35"/>
      <c r="B750" s="23"/>
      <c r="C750" s="22">
        <v>0</v>
      </c>
      <c r="D750" s="100"/>
      <c r="E750" s="32">
        <f>ROUND(C750*D750,0)</f>
        <v>0</v>
      </c>
    </row>
    <row r="751" spans="1:5" s="14" customFormat="1" x14ac:dyDescent="0.2">
      <c r="A751" s="17"/>
      <c r="B751" s="24"/>
      <c r="C751" s="13"/>
      <c r="D751" s="101" t="s">
        <v>649</v>
      </c>
      <c r="E751" s="37">
        <f>SUM(E748:E750)</f>
        <v>0</v>
      </c>
    </row>
    <row r="752" spans="1:5" s="14" customFormat="1" x14ac:dyDescent="0.2">
      <c r="A752" s="17"/>
      <c r="B752" s="24"/>
      <c r="C752" s="13"/>
      <c r="D752" s="96"/>
      <c r="E752" s="16"/>
    </row>
    <row r="753" spans="1:5" s="14" customFormat="1" ht="21" x14ac:dyDescent="0.2">
      <c r="A753" s="42" t="s">
        <v>652</v>
      </c>
      <c r="B753" s="46" t="s">
        <v>6</v>
      </c>
      <c r="C753" s="44" t="s">
        <v>646</v>
      </c>
      <c r="D753" s="97" t="s">
        <v>653</v>
      </c>
      <c r="E753" s="45" t="s">
        <v>654</v>
      </c>
    </row>
    <row r="754" spans="1:5" s="14" customFormat="1" x14ac:dyDescent="0.2">
      <c r="A754" s="49" t="str">
        <f>'MAN-OBR'!A72</f>
        <v>MdeO MUEBLE BAJO (Hech/Inst)</v>
      </c>
      <c r="B754" s="23" t="str">
        <f>'MAN-OBR'!B72</f>
        <v>UN</v>
      </c>
      <c r="C754" s="22">
        <f>'MAN-OBR'!C72</f>
        <v>0</v>
      </c>
      <c r="D754" s="100">
        <v>1</v>
      </c>
      <c r="E754" s="32">
        <f>ROUND(C754*D754,0)</f>
        <v>0</v>
      </c>
    </row>
    <row r="755" spans="1:5" s="14" customFormat="1" x14ac:dyDescent="0.2">
      <c r="A755" s="35"/>
      <c r="B755" s="23"/>
      <c r="C755" s="22">
        <v>0</v>
      </c>
      <c r="D755" s="100"/>
      <c r="E755" s="32">
        <f>ROUND(C755*D755,0)</f>
        <v>0</v>
      </c>
    </row>
    <row r="756" spans="1:5" s="14" customFormat="1" x14ac:dyDescent="0.2">
      <c r="A756" s="17"/>
      <c r="B756" s="24"/>
      <c r="C756" s="15"/>
      <c r="D756" s="101" t="s">
        <v>649</v>
      </c>
      <c r="E756" s="37">
        <f>SUM(E754:E755)</f>
        <v>0</v>
      </c>
    </row>
    <row r="757" spans="1:5" s="14" customFormat="1" x14ac:dyDescent="0.2">
      <c r="A757" s="33"/>
      <c r="B757" s="25"/>
      <c r="C757" s="20"/>
      <c r="D757" s="94"/>
    </row>
    <row r="758" spans="1:5" s="14" customFormat="1" ht="21" x14ac:dyDescent="0.2">
      <c r="A758" s="42" t="s">
        <v>655</v>
      </c>
      <c r="B758" s="46" t="s">
        <v>6</v>
      </c>
      <c r="C758" s="44" t="s">
        <v>646</v>
      </c>
      <c r="D758" s="97" t="s">
        <v>653</v>
      </c>
      <c r="E758" s="45" t="s">
        <v>654</v>
      </c>
    </row>
    <row r="759" spans="1:5" s="14" customFormat="1" x14ac:dyDescent="0.2">
      <c r="A759" s="35"/>
      <c r="B759" s="23"/>
      <c r="C759" s="22">
        <v>0</v>
      </c>
      <c r="D759" s="100"/>
      <c r="E759" s="32">
        <f>ROUND(C759*D759,0)</f>
        <v>0</v>
      </c>
    </row>
    <row r="760" spans="1:5" s="14" customFormat="1" x14ac:dyDescent="0.2">
      <c r="A760" s="35"/>
      <c r="B760" s="23"/>
      <c r="C760" s="22">
        <v>0</v>
      </c>
      <c r="D760" s="100"/>
      <c r="E760" s="32">
        <f>ROUND(C760*D760,0)</f>
        <v>0</v>
      </c>
    </row>
    <row r="761" spans="1:5" s="14" customFormat="1" x14ac:dyDescent="0.2">
      <c r="A761" s="17"/>
      <c r="B761" s="24"/>
      <c r="C761" s="15"/>
      <c r="D761" s="101" t="s">
        <v>649</v>
      </c>
      <c r="E761" s="37">
        <f>SUM(E759:E760)</f>
        <v>0</v>
      </c>
    </row>
    <row r="762" spans="1:5" s="14" customFormat="1" x14ac:dyDescent="0.2">
      <c r="A762" s="17"/>
      <c r="B762" s="24"/>
      <c r="C762" s="15"/>
      <c r="D762" s="101"/>
    </row>
    <row r="763" spans="1:5" s="14" customFormat="1" x14ac:dyDescent="0.2">
      <c r="A763" s="19" t="s">
        <v>656</v>
      </c>
      <c r="B763" s="167" t="s">
        <v>657</v>
      </c>
      <c r="C763" s="167"/>
      <c r="D763" s="167" t="s">
        <v>658</v>
      </c>
      <c r="E763" s="167"/>
    </row>
    <row r="764" spans="1:5" s="14" customFormat="1" x14ac:dyDescent="0.2">
      <c r="A764" s="47"/>
      <c r="B764" s="168"/>
      <c r="C764" s="168"/>
      <c r="D764" s="169"/>
      <c r="E764" s="169"/>
    </row>
    <row r="765" spans="1:5" s="14" customFormat="1" x14ac:dyDescent="0.2">
      <c r="A765" s="47"/>
      <c r="B765" s="168"/>
      <c r="C765" s="168"/>
      <c r="D765" s="169"/>
      <c r="E765" s="169"/>
    </row>
    <row r="768" spans="1:5" s="14" customFormat="1" ht="21" x14ac:dyDescent="0.2">
      <c r="A768" s="174" t="s">
        <v>641</v>
      </c>
      <c r="B768" s="174"/>
      <c r="C768" s="42" t="s">
        <v>642</v>
      </c>
      <c r="D768" s="97" t="s">
        <v>6</v>
      </c>
      <c r="E768" s="42" t="s">
        <v>643</v>
      </c>
    </row>
    <row r="769" spans="1:5" s="14" customFormat="1" x14ac:dyDescent="0.2">
      <c r="A769" s="172" t="str">
        <f>RESUMEN!B96</f>
        <v>Suministro de barra de seguridad abatible y plegable con sujeción en acero inoxidable.</v>
      </c>
      <c r="B769" s="173"/>
      <c r="C769" s="71">
        <f>RESUMEN!A96</f>
        <v>5.2399999999999949</v>
      </c>
      <c r="D769" s="98" t="str">
        <f>RESUMEN!C96</f>
        <v>un</v>
      </c>
      <c r="E769" s="32">
        <f>E778+E784+E789+E794</f>
        <v>0</v>
      </c>
    </row>
    <row r="770" spans="1:5" s="14" customFormat="1" x14ac:dyDescent="0.2">
      <c r="A770" s="17"/>
      <c r="B770" s="30"/>
      <c r="C770" s="17"/>
      <c r="D770" s="99"/>
      <c r="E770" s="18"/>
    </row>
    <row r="771" spans="1:5" s="14" customFormat="1" x14ac:dyDescent="0.2">
      <c r="A771" s="17"/>
      <c r="B771" s="24" t="s">
        <v>644</v>
      </c>
      <c r="C771" s="29"/>
      <c r="D771" s="96"/>
      <c r="E771" s="18"/>
    </row>
    <row r="772" spans="1:5" s="14" customFormat="1" x14ac:dyDescent="0.2">
      <c r="A772" s="42" t="s">
        <v>645</v>
      </c>
      <c r="B772" s="41" t="s">
        <v>6</v>
      </c>
      <c r="C772" s="44" t="s">
        <v>646</v>
      </c>
      <c r="D772" s="97" t="s">
        <v>647</v>
      </c>
      <c r="E772" s="45" t="s">
        <v>648</v>
      </c>
    </row>
    <row r="773" spans="1:5" s="14" customFormat="1" x14ac:dyDescent="0.2">
      <c r="A773" s="49" t="str">
        <f>'MAT-INSM'!A21</f>
        <v>BARRA ABATIBLE EN ACERO INOX, SOPORTE M.R.</v>
      </c>
      <c r="B773" s="23" t="str">
        <f>'MAT-INSM'!B21</f>
        <v>UN</v>
      </c>
      <c r="C773" s="22">
        <f>'MAT-INSM'!C21</f>
        <v>0</v>
      </c>
      <c r="D773" s="100">
        <v>1</v>
      </c>
      <c r="E773" s="32">
        <f>ROUND(C773*D773,0)</f>
        <v>0</v>
      </c>
    </row>
    <row r="774" spans="1:5" s="14" customFormat="1" x14ac:dyDescent="0.2">
      <c r="A774" s="49" t="str">
        <f>'MAT-INSM'!A123</f>
        <v>PERNO 1/4 X 3/4 B.V</v>
      </c>
      <c r="B774" s="23" t="str">
        <f>'MAT-INSM'!B123</f>
        <v>UN</v>
      </c>
      <c r="C774" s="22">
        <f>'MAT-INSM'!C123</f>
        <v>0</v>
      </c>
      <c r="D774" s="100">
        <v>4</v>
      </c>
      <c r="E774" s="32">
        <f>ROUND(C774*D774,0)</f>
        <v>0</v>
      </c>
    </row>
    <row r="775" spans="1:5" s="14" customFormat="1" x14ac:dyDescent="0.2">
      <c r="A775" s="35"/>
      <c r="B775" s="23"/>
      <c r="C775" s="22">
        <v>0</v>
      </c>
      <c r="D775" s="100"/>
      <c r="E775" s="32">
        <f>ROUND(C775*D775,0)</f>
        <v>0</v>
      </c>
    </row>
    <row r="776" spans="1:5" s="14" customFormat="1" x14ac:dyDescent="0.2">
      <c r="A776" s="35"/>
      <c r="B776" s="23"/>
      <c r="C776" s="22">
        <v>0</v>
      </c>
      <c r="D776" s="100"/>
      <c r="E776" s="32">
        <f>ROUND(C776*D776,0)</f>
        <v>0</v>
      </c>
    </row>
    <row r="777" spans="1:5" s="14" customFormat="1" x14ac:dyDescent="0.2">
      <c r="A777" s="36"/>
      <c r="B777" s="23"/>
      <c r="C777" s="22">
        <v>0</v>
      </c>
      <c r="D777" s="100"/>
      <c r="E777" s="32">
        <f t="shared" ref="E777" si="28">ROUND(C777*D777,0)</f>
        <v>0</v>
      </c>
    </row>
    <row r="778" spans="1:5" s="14" customFormat="1" x14ac:dyDescent="0.2">
      <c r="A778" s="17"/>
      <c r="B778" s="24"/>
      <c r="C778" s="13"/>
      <c r="D778" s="101" t="s">
        <v>649</v>
      </c>
      <c r="E778" s="37">
        <f>SUM(E773:E777)</f>
        <v>0</v>
      </c>
    </row>
    <row r="779" spans="1:5" s="14" customFormat="1" x14ac:dyDescent="0.2">
      <c r="A779" s="17"/>
      <c r="B779" s="24"/>
      <c r="C779" s="29"/>
      <c r="D779" s="96"/>
      <c r="E779" s="18"/>
    </row>
    <row r="780" spans="1:5" s="14" customFormat="1" x14ac:dyDescent="0.2">
      <c r="A780" s="42" t="s">
        <v>650</v>
      </c>
      <c r="B780" s="41" t="s">
        <v>6</v>
      </c>
      <c r="C780" s="44" t="s">
        <v>646</v>
      </c>
      <c r="D780" s="97" t="s">
        <v>651</v>
      </c>
      <c r="E780" s="45" t="s">
        <v>646</v>
      </c>
    </row>
    <row r="781" spans="1:5" s="14" customFormat="1" x14ac:dyDescent="0.2">
      <c r="A781" s="49" t="str">
        <f>'HRR-EQP'!A39</f>
        <v>TALADRO PERCUTOR DE ½" DE WALT</v>
      </c>
      <c r="B781" s="23" t="str">
        <f>'HRR-EQP'!B39</f>
        <v>DIA</v>
      </c>
      <c r="C781" s="22">
        <f>'HRR-EQP'!C39</f>
        <v>0</v>
      </c>
      <c r="D781" s="100">
        <f>1/8/2</f>
        <v>6.25E-2</v>
      </c>
      <c r="E781" s="32">
        <f>ROUND(C781*D781,0)</f>
        <v>0</v>
      </c>
    </row>
    <row r="782" spans="1:5" s="14" customFormat="1" x14ac:dyDescent="0.2">
      <c r="A782" s="35"/>
      <c r="B782" s="23"/>
      <c r="C782" s="22">
        <v>0</v>
      </c>
      <c r="D782" s="100"/>
      <c r="E782" s="32">
        <f>ROUND(C782*D782,0)</f>
        <v>0</v>
      </c>
    </row>
    <row r="783" spans="1:5" s="14" customFormat="1" x14ac:dyDescent="0.2">
      <c r="A783" s="35"/>
      <c r="B783" s="23"/>
      <c r="C783" s="22">
        <v>0</v>
      </c>
      <c r="D783" s="100"/>
      <c r="E783" s="32">
        <f>ROUND(C783*D783,0)</f>
        <v>0</v>
      </c>
    </row>
    <row r="784" spans="1:5" s="14" customFormat="1" x14ac:dyDescent="0.2">
      <c r="A784" s="17"/>
      <c r="B784" s="24"/>
      <c r="C784" s="13"/>
      <c r="D784" s="101" t="s">
        <v>649</v>
      </c>
      <c r="E784" s="37">
        <f>SUM(E781:E783)</f>
        <v>0</v>
      </c>
    </row>
    <row r="785" spans="1:5" s="14" customFormat="1" x14ac:dyDescent="0.2">
      <c r="A785" s="17"/>
      <c r="B785" s="24"/>
      <c r="C785" s="13"/>
      <c r="D785" s="96"/>
      <c r="E785" s="16"/>
    </row>
    <row r="786" spans="1:5" s="14" customFormat="1" ht="21" x14ac:dyDescent="0.2">
      <c r="A786" s="42" t="s">
        <v>652</v>
      </c>
      <c r="B786" s="46" t="s">
        <v>6</v>
      </c>
      <c r="C786" s="44" t="s">
        <v>646</v>
      </c>
      <c r="D786" s="97" t="s">
        <v>653</v>
      </c>
      <c r="E786" s="45" t="s">
        <v>654</v>
      </c>
    </row>
    <row r="787" spans="1:5" s="14" customFormat="1" x14ac:dyDescent="0.2">
      <c r="A787" s="49" t="str">
        <f>'MAN-OBR'!A54</f>
        <v>MdeO INSTALACION BARANDA</v>
      </c>
      <c r="B787" s="23" t="str">
        <f>'MAN-OBR'!B54</f>
        <v>ML</v>
      </c>
      <c r="C787" s="22">
        <f>'MAN-OBR'!C54</f>
        <v>0</v>
      </c>
      <c r="D787" s="100">
        <v>1</v>
      </c>
      <c r="E787" s="32">
        <f>ROUND(C787*D787,0)</f>
        <v>0</v>
      </c>
    </row>
    <row r="788" spans="1:5" s="14" customFormat="1" x14ac:dyDescent="0.2">
      <c r="A788" s="35"/>
      <c r="B788" s="23"/>
      <c r="C788" s="22">
        <v>0</v>
      </c>
      <c r="D788" s="100"/>
      <c r="E788" s="32">
        <f>ROUND(C788*D788,0)</f>
        <v>0</v>
      </c>
    </row>
    <row r="789" spans="1:5" s="14" customFormat="1" x14ac:dyDescent="0.2">
      <c r="A789" s="17"/>
      <c r="B789" s="24"/>
      <c r="C789" s="15"/>
      <c r="D789" s="101" t="s">
        <v>649</v>
      </c>
      <c r="E789" s="37">
        <f>SUM(E787:E788)</f>
        <v>0</v>
      </c>
    </row>
    <row r="790" spans="1:5" s="14" customFormat="1" x14ac:dyDescent="0.2">
      <c r="A790" s="33"/>
      <c r="B790" s="25"/>
      <c r="C790" s="20"/>
      <c r="D790" s="94"/>
    </row>
    <row r="791" spans="1:5" s="14" customFormat="1" ht="21" x14ac:dyDescent="0.2">
      <c r="A791" s="42" t="s">
        <v>655</v>
      </c>
      <c r="B791" s="46" t="s">
        <v>6</v>
      </c>
      <c r="C791" s="44" t="s">
        <v>646</v>
      </c>
      <c r="D791" s="97" t="s">
        <v>653</v>
      </c>
      <c r="E791" s="45" t="s">
        <v>654</v>
      </c>
    </row>
    <row r="792" spans="1:5" s="14" customFormat="1" x14ac:dyDescent="0.2">
      <c r="A792" s="35"/>
      <c r="B792" s="23"/>
      <c r="C792" s="22">
        <v>0</v>
      </c>
      <c r="D792" s="100"/>
      <c r="E792" s="32">
        <f>ROUND(C792*D792,0)</f>
        <v>0</v>
      </c>
    </row>
    <row r="793" spans="1:5" s="14" customFormat="1" x14ac:dyDescent="0.2">
      <c r="A793" s="35"/>
      <c r="B793" s="23"/>
      <c r="C793" s="22">
        <v>0</v>
      </c>
      <c r="D793" s="100"/>
      <c r="E793" s="32">
        <f>ROUND(C793*D793,0)</f>
        <v>0</v>
      </c>
    </row>
    <row r="794" spans="1:5" s="14" customFormat="1" x14ac:dyDescent="0.2">
      <c r="A794" s="17"/>
      <c r="B794" s="24"/>
      <c r="C794" s="15"/>
      <c r="D794" s="101" t="s">
        <v>649</v>
      </c>
      <c r="E794" s="37">
        <f>SUM(E792:E793)</f>
        <v>0</v>
      </c>
    </row>
    <row r="795" spans="1:5" s="14" customFormat="1" x14ac:dyDescent="0.2">
      <c r="A795" s="17"/>
      <c r="B795" s="24"/>
      <c r="C795" s="15"/>
      <c r="D795" s="101"/>
    </row>
    <row r="796" spans="1:5" s="14" customFormat="1" x14ac:dyDescent="0.2">
      <c r="A796" s="19" t="s">
        <v>656</v>
      </c>
      <c r="B796" s="167" t="s">
        <v>657</v>
      </c>
      <c r="C796" s="167"/>
      <c r="D796" s="167" t="s">
        <v>658</v>
      </c>
      <c r="E796" s="167"/>
    </row>
    <row r="797" spans="1:5" s="14" customFormat="1" x14ac:dyDescent="0.2">
      <c r="A797" s="47"/>
      <c r="B797" s="168"/>
      <c r="C797" s="168"/>
      <c r="D797" s="169"/>
      <c r="E797" s="169"/>
    </row>
    <row r="798" spans="1:5" s="14" customFormat="1" x14ac:dyDescent="0.2">
      <c r="A798" s="47"/>
      <c r="B798" s="168"/>
      <c r="C798" s="168"/>
      <c r="D798" s="169"/>
      <c r="E798" s="169"/>
    </row>
    <row r="801" spans="1:5" s="14" customFormat="1" ht="21" x14ac:dyDescent="0.2">
      <c r="A801" s="174" t="s">
        <v>641</v>
      </c>
      <c r="B801" s="174"/>
      <c r="C801" s="42" t="s">
        <v>642</v>
      </c>
      <c r="D801" s="97" t="s">
        <v>6</v>
      </c>
      <c r="E801" s="42" t="s">
        <v>643</v>
      </c>
    </row>
    <row r="802" spans="1:5" s="14" customFormat="1" x14ac:dyDescent="0.2">
      <c r="A802" s="172" t="str">
        <f>RESUMEN!B97</f>
        <v>Suministro e instalación aviso luminoso en lona panaflex con plastificado e impresión digital.</v>
      </c>
      <c r="B802" s="173"/>
      <c r="C802" s="71">
        <f>RESUMEN!A97</f>
        <v>5.2499999999999947</v>
      </c>
      <c r="D802" s="98" t="str">
        <f>RESUMEN!C97</f>
        <v>m2</v>
      </c>
      <c r="E802" s="32">
        <f>E811+E817+E822+E827</f>
        <v>0</v>
      </c>
    </row>
    <row r="803" spans="1:5" s="14" customFormat="1" x14ac:dyDescent="0.2">
      <c r="A803" s="17"/>
      <c r="B803" s="30"/>
      <c r="C803" s="17"/>
      <c r="D803" s="99"/>
      <c r="E803" s="18"/>
    </row>
    <row r="804" spans="1:5" s="14" customFormat="1" x14ac:dyDescent="0.2">
      <c r="A804" s="17"/>
      <c r="B804" s="24" t="s">
        <v>644</v>
      </c>
      <c r="C804" s="29"/>
      <c r="D804" s="96"/>
      <c r="E804" s="18"/>
    </row>
    <row r="805" spans="1:5" s="14" customFormat="1" x14ac:dyDescent="0.2">
      <c r="A805" s="42" t="s">
        <v>645</v>
      </c>
      <c r="B805" s="41" t="s">
        <v>6</v>
      </c>
      <c r="C805" s="44" t="s">
        <v>646</v>
      </c>
      <c r="D805" s="97" t="s">
        <v>647</v>
      </c>
      <c r="E805" s="45" t="s">
        <v>648</v>
      </c>
    </row>
    <row r="806" spans="1:5" s="14" customFormat="1" ht="21" x14ac:dyDescent="0.2">
      <c r="A806" s="49" t="str">
        <f>'MAT-INSM'!A14</f>
        <v>AVISO LUMINOSO EN PANAFLEX ESTAMPADO, ILUMINACION INTERNA</v>
      </c>
      <c r="B806" s="23" t="str">
        <f>'MAT-INSM'!B14</f>
        <v>M2</v>
      </c>
      <c r="C806" s="22">
        <f>'MAT-INSM'!C14</f>
        <v>0</v>
      </c>
      <c r="D806" s="100">
        <v>1</v>
      </c>
      <c r="E806" s="32">
        <f>ROUND(C806*D806,0)</f>
        <v>0</v>
      </c>
    </row>
    <row r="807" spans="1:5" s="14" customFormat="1" x14ac:dyDescent="0.2">
      <c r="A807" s="49" t="str">
        <f>'MAT-INSM'!A123</f>
        <v>PERNO 1/4 X 3/4 B.V</v>
      </c>
      <c r="B807" s="23" t="str">
        <f>'MAT-INSM'!B123</f>
        <v>UN</v>
      </c>
      <c r="C807" s="22">
        <f>'MAT-INSM'!C123</f>
        <v>0</v>
      </c>
      <c r="D807" s="100">
        <v>4</v>
      </c>
      <c r="E807" s="32">
        <f>ROUND(C807*D807,0)</f>
        <v>0</v>
      </c>
    </row>
    <row r="808" spans="1:5" s="14" customFormat="1" x14ac:dyDescent="0.2">
      <c r="A808" s="35"/>
      <c r="B808" s="23"/>
      <c r="C808" s="22">
        <v>0</v>
      </c>
      <c r="D808" s="100"/>
      <c r="E808" s="32">
        <f>ROUND(C808*D808,0)</f>
        <v>0</v>
      </c>
    </row>
    <row r="809" spans="1:5" s="14" customFormat="1" x14ac:dyDescent="0.2">
      <c r="A809" s="35"/>
      <c r="B809" s="23"/>
      <c r="C809" s="22">
        <v>0</v>
      </c>
      <c r="D809" s="100"/>
      <c r="E809" s="32">
        <f>ROUND(C809*D809,0)</f>
        <v>0</v>
      </c>
    </row>
    <row r="810" spans="1:5" s="14" customFormat="1" x14ac:dyDescent="0.2">
      <c r="A810" s="36"/>
      <c r="B810" s="23"/>
      <c r="C810" s="22">
        <v>0</v>
      </c>
      <c r="D810" s="100"/>
      <c r="E810" s="32">
        <f t="shared" ref="E810" si="29">ROUND(C810*D810,0)</f>
        <v>0</v>
      </c>
    </row>
    <row r="811" spans="1:5" s="14" customFormat="1" x14ac:dyDescent="0.2">
      <c r="A811" s="17"/>
      <c r="B811" s="24"/>
      <c r="C811" s="13"/>
      <c r="D811" s="101" t="s">
        <v>649</v>
      </c>
      <c r="E811" s="37">
        <f>SUM(E806:E810)</f>
        <v>0</v>
      </c>
    </row>
    <row r="812" spans="1:5" s="14" customFormat="1" x14ac:dyDescent="0.2">
      <c r="A812" s="17"/>
      <c r="B812" s="24"/>
      <c r="C812" s="29"/>
      <c r="D812" s="96"/>
      <c r="E812" s="18"/>
    </row>
    <row r="813" spans="1:5" s="14" customFormat="1" x14ac:dyDescent="0.2">
      <c r="A813" s="42" t="s">
        <v>650</v>
      </c>
      <c r="B813" s="41" t="s">
        <v>6</v>
      </c>
      <c r="C813" s="44" t="s">
        <v>646</v>
      </c>
      <c r="D813" s="97" t="s">
        <v>651</v>
      </c>
      <c r="E813" s="45" t="s">
        <v>646</v>
      </c>
    </row>
    <row r="814" spans="1:5" s="14" customFormat="1" x14ac:dyDescent="0.2">
      <c r="A814" s="49" t="str">
        <f>'HRR-EQP'!A3</f>
        <v>ANDAMIO TUBULAR (SECC.)</v>
      </c>
      <c r="B814" s="23" t="str">
        <f>'HRR-EQP'!B3</f>
        <v>DIA</v>
      </c>
      <c r="C814" s="22">
        <f>'HRR-EQP'!C3</f>
        <v>0</v>
      </c>
      <c r="D814" s="100">
        <f>1/4</f>
        <v>0.25</v>
      </c>
      <c r="E814" s="32">
        <f>ROUND(C814*D814,0)</f>
        <v>0</v>
      </c>
    </row>
    <row r="815" spans="1:5" s="14" customFormat="1" x14ac:dyDescent="0.2">
      <c r="A815" s="49" t="str">
        <f>'HRR-EQP'!A39</f>
        <v>TALADRO PERCUTOR DE ½" DE WALT</v>
      </c>
      <c r="B815" s="23" t="str">
        <f>'HRR-EQP'!B39</f>
        <v>DIA</v>
      </c>
      <c r="C815" s="22">
        <f>'HRR-EQP'!C39</f>
        <v>0</v>
      </c>
      <c r="D815" s="100">
        <f>1/8/2</f>
        <v>6.25E-2</v>
      </c>
      <c r="E815" s="32">
        <f>ROUND(C815*D815,0)</f>
        <v>0</v>
      </c>
    </row>
    <row r="816" spans="1:5" s="14" customFormat="1" x14ac:dyDescent="0.2">
      <c r="A816" s="35"/>
      <c r="B816" s="23"/>
      <c r="C816" s="22">
        <v>0</v>
      </c>
      <c r="D816" s="100"/>
      <c r="E816" s="32">
        <f>ROUND(C816*D816,0)</f>
        <v>0</v>
      </c>
    </row>
    <row r="817" spans="1:5" s="14" customFormat="1" x14ac:dyDescent="0.2">
      <c r="A817" s="17"/>
      <c r="B817" s="24"/>
      <c r="C817" s="13"/>
      <c r="D817" s="101" t="s">
        <v>649</v>
      </c>
      <c r="E817" s="37">
        <f>SUM(E814:E816)</f>
        <v>0</v>
      </c>
    </row>
    <row r="818" spans="1:5" s="14" customFormat="1" x14ac:dyDescent="0.2">
      <c r="A818" s="17"/>
      <c r="B818" s="24"/>
      <c r="C818" s="13"/>
      <c r="D818" s="96"/>
      <c r="E818" s="16"/>
    </row>
    <row r="819" spans="1:5" s="14" customFormat="1" ht="21" x14ac:dyDescent="0.2">
      <c r="A819" s="42" t="s">
        <v>652</v>
      </c>
      <c r="B819" s="46" t="s">
        <v>6</v>
      </c>
      <c r="C819" s="44" t="s">
        <v>646</v>
      </c>
      <c r="D819" s="97" t="s">
        <v>653</v>
      </c>
      <c r="E819" s="45" t="s">
        <v>654</v>
      </c>
    </row>
    <row r="820" spans="1:5" s="14" customFormat="1" x14ac:dyDescent="0.2">
      <c r="A820" s="49" t="str">
        <f>'MAN-OBR'!A53</f>
        <v>MdeO INSTALACION AVISO CIVICO</v>
      </c>
      <c r="B820" s="23" t="str">
        <f>'MAN-OBR'!B53</f>
        <v>ML</v>
      </c>
      <c r="C820" s="22">
        <f>'MAN-OBR'!C53</f>
        <v>0</v>
      </c>
      <c r="D820" s="100">
        <v>1</v>
      </c>
      <c r="E820" s="32">
        <f>ROUND(C820*D820,0)</f>
        <v>0</v>
      </c>
    </row>
    <row r="821" spans="1:5" s="14" customFormat="1" x14ac:dyDescent="0.2">
      <c r="A821" s="35"/>
      <c r="B821" s="23"/>
      <c r="C821" s="22">
        <v>0</v>
      </c>
      <c r="D821" s="100"/>
      <c r="E821" s="32">
        <f>ROUND(C821*D821,0)</f>
        <v>0</v>
      </c>
    </row>
    <row r="822" spans="1:5" s="14" customFormat="1" x14ac:dyDescent="0.2">
      <c r="A822" s="17"/>
      <c r="B822" s="24"/>
      <c r="C822" s="15"/>
      <c r="D822" s="101" t="s">
        <v>649</v>
      </c>
      <c r="E822" s="37">
        <f>SUM(E820:E820)</f>
        <v>0</v>
      </c>
    </row>
    <row r="823" spans="1:5" s="14" customFormat="1" x14ac:dyDescent="0.2">
      <c r="A823" s="33"/>
      <c r="B823" s="25"/>
      <c r="C823" s="20"/>
      <c r="D823" s="94"/>
    </row>
    <row r="824" spans="1:5" s="14" customFormat="1" ht="21" x14ac:dyDescent="0.2">
      <c r="A824" s="42" t="s">
        <v>655</v>
      </c>
      <c r="B824" s="46" t="s">
        <v>6</v>
      </c>
      <c r="C824" s="44" t="s">
        <v>646</v>
      </c>
      <c r="D824" s="97" t="s">
        <v>653</v>
      </c>
      <c r="E824" s="45" t="s">
        <v>654</v>
      </c>
    </row>
    <row r="825" spans="1:5" s="14" customFormat="1" x14ac:dyDescent="0.2">
      <c r="A825" s="49" t="str">
        <f>OTROS!A7</f>
        <v>RETIRO DE ESCOMBROS</v>
      </c>
      <c r="B825" s="23" t="str">
        <f>OTROS!B7</f>
        <v>M3</v>
      </c>
      <c r="C825" s="22">
        <f>OTROS!C7</f>
        <v>0</v>
      </c>
      <c r="D825" s="100">
        <v>0.25</v>
      </c>
      <c r="E825" s="32">
        <f>ROUND(C825*D825,0)</f>
        <v>0</v>
      </c>
    </row>
    <row r="826" spans="1:5" s="14" customFormat="1" x14ac:dyDescent="0.2">
      <c r="A826" s="35"/>
      <c r="B826" s="23"/>
      <c r="C826" s="22">
        <v>0</v>
      </c>
      <c r="D826" s="100"/>
      <c r="E826" s="32">
        <f>ROUND(C826*D826,0)</f>
        <v>0</v>
      </c>
    </row>
    <row r="827" spans="1:5" s="14" customFormat="1" x14ac:dyDescent="0.2">
      <c r="A827" s="17"/>
      <c r="B827" s="24"/>
      <c r="C827" s="15"/>
      <c r="D827" s="101" t="s">
        <v>649</v>
      </c>
      <c r="E827" s="37">
        <f>SUM(E825:E826)</f>
        <v>0</v>
      </c>
    </row>
    <row r="828" spans="1:5" s="14" customFormat="1" x14ac:dyDescent="0.2">
      <c r="A828" s="17"/>
      <c r="B828" s="24"/>
      <c r="C828" s="15"/>
      <c r="D828" s="101"/>
    </row>
    <row r="829" spans="1:5" s="14" customFormat="1" x14ac:dyDescent="0.2">
      <c r="A829" s="19" t="s">
        <v>656</v>
      </c>
      <c r="B829" s="167" t="s">
        <v>657</v>
      </c>
      <c r="C829" s="167"/>
      <c r="D829" s="167" t="s">
        <v>658</v>
      </c>
      <c r="E829" s="167"/>
    </row>
    <row r="830" spans="1:5" s="14" customFormat="1" x14ac:dyDescent="0.2">
      <c r="A830" s="47"/>
      <c r="B830" s="168"/>
      <c r="C830" s="168"/>
      <c r="D830" s="169"/>
      <c r="E830" s="169"/>
    </row>
    <row r="831" spans="1:5" s="14" customFormat="1" x14ac:dyDescent="0.2">
      <c r="A831" s="47"/>
      <c r="B831" s="168"/>
      <c r="C831" s="168"/>
      <c r="D831" s="169"/>
      <c r="E831" s="169"/>
    </row>
    <row r="834" spans="1:5" s="14" customFormat="1" ht="21" x14ac:dyDescent="0.2">
      <c r="A834" s="174" t="s">
        <v>641</v>
      </c>
      <c r="B834" s="174"/>
      <c r="C834" s="42" t="s">
        <v>642</v>
      </c>
      <c r="D834" s="97" t="s">
        <v>6</v>
      </c>
      <c r="E834" s="42" t="s">
        <v>643</v>
      </c>
    </row>
    <row r="835" spans="1:5" s="14" customFormat="1" x14ac:dyDescent="0.2">
      <c r="A835" s="172" t="str">
        <f>RESUMEN!B98</f>
        <v>Suministro e instalación de concertina debe incluir elementos de soporte.</v>
      </c>
      <c r="B835" s="173"/>
      <c r="C835" s="71">
        <f>RESUMEN!A98</f>
        <v>5.2599999999999945</v>
      </c>
      <c r="D835" s="98" t="str">
        <f>RESUMEN!C98</f>
        <v>ml</v>
      </c>
      <c r="E835" s="40">
        <f>E844+E850+E855+E860</f>
        <v>0</v>
      </c>
    </row>
    <row r="836" spans="1:5" s="14" customFormat="1" x14ac:dyDescent="0.2">
      <c r="A836" s="17"/>
      <c r="B836" s="30"/>
      <c r="C836" s="17"/>
      <c r="D836" s="99"/>
      <c r="E836" s="18"/>
    </row>
    <row r="837" spans="1:5" s="14" customFormat="1" x14ac:dyDescent="0.2">
      <c r="A837" s="17"/>
      <c r="B837" s="24" t="s">
        <v>644</v>
      </c>
      <c r="C837" s="29"/>
      <c r="D837" s="96"/>
      <c r="E837" s="18"/>
    </row>
    <row r="838" spans="1:5" s="14" customFormat="1" x14ac:dyDescent="0.2">
      <c r="A838" s="42" t="s">
        <v>645</v>
      </c>
      <c r="B838" s="41" t="s">
        <v>6</v>
      </c>
      <c r="C838" s="44" t="s">
        <v>646</v>
      </c>
      <c r="D838" s="97" t="s">
        <v>647</v>
      </c>
      <c r="E838" s="45" t="s">
        <v>648</v>
      </c>
    </row>
    <row r="839" spans="1:5" s="14" customFormat="1" x14ac:dyDescent="0.2">
      <c r="A839" s="49" t="str">
        <f>'MAT-INSM'!A59</f>
        <v>CONCERTINA EN ACERO D:45 X 8M</v>
      </c>
      <c r="B839" s="23" t="str">
        <f>'MAT-INSM'!B59</f>
        <v>ML</v>
      </c>
      <c r="C839" s="22">
        <f>'MAT-INSM'!C59</f>
        <v>0</v>
      </c>
      <c r="D839" s="100">
        <v>1</v>
      </c>
      <c r="E839" s="32">
        <f>ROUND(C839*D839,0)</f>
        <v>0</v>
      </c>
    </row>
    <row r="840" spans="1:5" s="14" customFormat="1" x14ac:dyDescent="0.2">
      <c r="A840" s="49" t="str">
        <f>'MAT-INSM'!A151</f>
        <v>SOPORTE P/BANDEJA PORTA CAB</v>
      </c>
      <c r="B840" s="23" t="str">
        <f>'MAT-INSM'!B151</f>
        <v>UN</v>
      </c>
      <c r="C840" s="22">
        <f>'MAT-INSM'!C151</f>
        <v>0</v>
      </c>
      <c r="D840" s="100">
        <v>1</v>
      </c>
      <c r="E840" s="32">
        <f>ROUND(C840*D840,0)</f>
        <v>0</v>
      </c>
    </row>
    <row r="841" spans="1:5" s="14" customFormat="1" x14ac:dyDescent="0.2">
      <c r="A841" s="49" t="str">
        <f>'MAT-INSM'!A123</f>
        <v>PERNO 1/4 X 3/4 B.V</v>
      </c>
      <c r="B841" s="23" t="str">
        <f>'MAT-INSM'!B123</f>
        <v>UN</v>
      </c>
      <c r="C841" s="22">
        <f>'MAT-INSM'!C123</f>
        <v>0</v>
      </c>
      <c r="D841" s="100">
        <v>2</v>
      </c>
      <c r="E841" s="32">
        <f>ROUND(C841*D841,0)</f>
        <v>0</v>
      </c>
    </row>
    <row r="842" spans="1:5" s="14" customFormat="1" x14ac:dyDescent="0.2">
      <c r="A842" s="35"/>
      <c r="B842" s="23"/>
      <c r="C842" s="22">
        <v>0</v>
      </c>
      <c r="D842" s="100"/>
      <c r="E842" s="32">
        <f>ROUND(C842*D842,0)</f>
        <v>0</v>
      </c>
    </row>
    <row r="843" spans="1:5" s="14" customFormat="1" x14ac:dyDescent="0.2">
      <c r="A843" s="36"/>
      <c r="B843" s="23"/>
      <c r="C843" s="22">
        <v>0</v>
      </c>
      <c r="D843" s="100"/>
      <c r="E843" s="32">
        <f t="shared" ref="E843" si="30">ROUND(C843*D843,0)</f>
        <v>0</v>
      </c>
    </row>
    <row r="844" spans="1:5" s="14" customFormat="1" x14ac:dyDescent="0.2">
      <c r="A844" s="17"/>
      <c r="B844" s="24"/>
      <c r="C844" s="13"/>
      <c r="D844" s="101" t="s">
        <v>649</v>
      </c>
      <c r="E844" s="37">
        <f>SUM(E839:E843)</f>
        <v>0</v>
      </c>
    </row>
    <row r="845" spans="1:5" s="14" customFormat="1" x14ac:dyDescent="0.2">
      <c r="A845" s="17"/>
      <c r="B845" s="24"/>
      <c r="C845" s="29"/>
      <c r="D845" s="96"/>
      <c r="E845" s="18"/>
    </row>
    <row r="846" spans="1:5" s="14" customFormat="1" x14ac:dyDescent="0.2">
      <c r="A846" s="42" t="s">
        <v>650</v>
      </c>
      <c r="B846" s="41" t="s">
        <v>6</v>
      </c>
      <c r="C846" s="44" t="s">
        <v>646</v>
      </c>
      <c r="D846" s="97" t="s">
        <v>651</v>
      </c>
      <c r="E846" s="45" t="s">
        <v>646</v>
      </c>
    </row>
    <row r="847" spans="1:5" s="14" customFormat="1" x14ac:dyDescent="0.2">
      <c r="A847" s="49" t="str">
        <f>'HRR-EQP'!A39</f>
        <v>TALADRO PERCUTOR DE ½" DE WALT</v>
      </c>
      <c r="B847" s="23" t="str">
        <f>'HRR-EQP'!B39</f>
        <v>DIA</v>
      </c>
      <c r="C847" s="22">
        <f>'HRR-EQP'!C39</f>
        <v>0</v>
      </c>
      <c r="D847" s="100">
        <f>1/8/2</f>
        <v>6.25E-2</v>
      </c>
      <c r="E847" s="32">
        <f>ROUND(C847*D847,0)</f>
        <v>0</v>
      </c>
    </row>
    <row r="848" spans="1:5" s="14" customFormat="1" x14ac:dyDescent="0.2">
      <c r="A848" s="49" t="str">
        <f>'HRR-EQP'!A14</f>
        <v>EQUIPO SOLDADURA ELECTRICA</v>
      </c>
      <c r="B848" s="23" t="str">
        <f>'HRR-EQP'!B14</f>
        <v>DIA</v>
      </c>
      <c r="C848" s="22">
        <f>'HRR-EQP'!C14</f>
        <v>0</v>
      </c>
      <c r="D848" s="100">
        <f>1/8/2</f>
        <v>6.25E-2</v>
      </c>
      <c r="E848" s="32">
        <f>ROUND(C848*D848,0)</f>
        <v>0</v>
      </c>
    </row>
    <row r="849" spans="1:5" s="14" customFormat="1" x14ac:dyDescent="0.2">
      <c r="A849" s="35"/>
      <c r="B849" s="23"/>
      <c r="C849" s="22">
        <v>0</v>
      </c>
      <c r="D849" s="100"/>
      <c r="E849" s="32">
        <f>ROUND(C849*D849,0)</f>
        <v>0</v>
      </c>
    </row>
    <row r="850" spans="1:5" s="14" customFormat="1" x14ac:dyDescent="0.2">
      <c r="A850" s="17"/>
      <c r="B850" s="24"/>
      <c r="C850" s="13"/>
      <c r="D850" s="101" t="s">
        <v>649</v>
      </c>
      <c r="E850" s="37">
        <f>SUM(E847:E849)</f>
        <v>0</v>
      </c>
    </row>
    <row r="851" spans="1:5" s="14" customFormat="1" x14ac:dyDescent="0.2">
      <c r="A851" s="17"/>
      <c r="B851" s="24"/>
      <c r="C851" s="13"/>
      <c r="D851" s="96"/>
      <c r="E851" s="16"/>
    </row>
    <row r="852" spans="1:5" s="14" customFormat="1" ht="21" x14ac:dyDescent="0.2">
      <c r="A852" s="42" t="s">
        <v>652</v>
      </c>
      <c r="B852" s="46" t="s">
        <v>6</v>
      </c>
      <c r="C852" s="44" t="s">
        <v>646</v>
      </c>
      <c r="D852" s="97" t="s">
        <v>653</v>
      </c>
      <c r="E852" s="45" t="s">
        <v>654</v>
      </c>
    </row>
    <row r="853" spans="1:5" s="14" customFormat="1" x14ac:dyDescent="0.2">
      <c r="A853" s="49" t="str">
        <f>'MAN-OBR'!A68</f>
        <v>MdeO MALLA ESLABONADA instalac</v>
      </c>
      <c r="B853" s="23" t="str">
        <f>'MAN-OBR'!B68</f>
        <v>ML</v>
      </c>
      <c r="C853" s="22">
        <f>'MAN-OBR'!C68</f>
        <v>0</v>
      </c>
      <c r="D853" s="100">
        <v>1</v>
      </c>
      <c r="E853" s="32">
        <f>ROUND(C853*D853,0)</f>
        <v>0</v>
      </c>
    </row>
    <row r="854" spans="1:5" s="14" customFormat="1" x14ac:dyDescent="0.2">
      <c r="A854" s="35"/>
      <c r="B854" s="23"/>
      <c r="C854" s="22">
        <v>0</v>
      </c>
      <c r="D854" s="100"/>
      <c r="E854" s="32">
        <f>ROUND(C854*D854,0)</f>
        <v>0</v>
      </c>
    </row>
    <row r="855" spans="1:5" s="14" customFormat="1" x14ac:dyDescent="0.2">
      <c r="A855" s="17"/>
      <c r="B855" s="24"/>
      <c r="C855" s="15"/>
      <c r="D855" s="101" t="s">
        <v>649</v>
      </c>
      <c r="E855" s="37">
        <f>SUM(E853:E854)</f>
        <v>0</v>
      </c>
    </row>
    <row r="856" spans="1:5" s="14" customFormat="1" x14ac:dyDescent="0.2">
      <c r="A856" s="33"/>
      <c r="B856" s="25"/>
      <c r="C856" s="20"/>
      <c r="D856" s="94"/>
    </row>
    <row r="857" spans="1:5" s="14" customFormat="1" ht="21" x14ac:dyDescent="0.2">
      <c r="A857" s="42" t="s">
        <v>655</v>
      </c>
      <c r="B857" s="46" t="s">
        <v>6</v>
      </c>
      <c r="C857" s="44" t="s">
        <v>646</v>
      </c>
      <c r="D857" s="97" t="s">
        <v>653</v>
      </c>
      <c r="E857" s="45" t="s">
        <v>654</v>
      </c>
    </row>
    <row r="858" spans="1:5" s="14" customFormat="1" x14ac:dyDescent="0.2">
      <c r="A858" s="49" t="str">
        <f>OTROS!A7</f>
        <v>RETIRO DE ESCOMBROS</v>
      </c>
      <c r="B858" s="23" t="str">
        <f>OTROS!B7</f>
        <v>M3</v>
      </c>
      <c r="C858" s="22">
        <f>OTROS!C7</f>
        <v>0</v>
      </c>
      <c r="D858" s="100">
        <v>0.25</v>
      </c>
      <c r="E858" s="32">
        <f>ROUND(C858*D858,0)</f>
        <v>0</v>
      </c>
    </row>
    <row r="859" spans="1:5" s="14" customFormat="1" x14ac:dyDescent="0.2">
      <c r="A859" s="35"/>
      <c r="B859" s="23"/>
      <c r="C859" s="22">
        <v>0</v>
      </c>
      <c r="D859" s="100"/>
      <c r="E859" s="32">
        <f>ROUND(C859*D859,0)</f>
        <v>0</v>
      </c>
    </row>
    <row r="860" spans="1:5" s="14" customFormat="1" x14ac:dyDescent="0.2">
      <c r="A860" s="17"/>
      <c r="B860" s="24"/>
      <c r="C860" s="15"/>
      <c r="D860" s="101" t="s">
        <v>649</v>
      </c>
      <c r="E860" s="37">
        <f>SUM(E858:E859)</f>
        <v>0</v>
      </c>
    </row>
    <row r="861" spans="1:5" s="14" customFormat="1" x14ac:dyDescent="0.2">
      <c r="A861" s="17"/>
      <c r="B861" s="24"/>
      <c r="C861" s="15"/>
      <c r="D861" s="101"/>
    </row>
    <row r="862" spans="1:5" s="14" customFormat="1" x14ac:dyDescent="0.2">
      <c r="A862" s="19" t="s">
        <v>656</v>
      </c>
      <c r="B862" s="167" t="s">
        <v>657</v>
      </c>
      <c r="C862" s="167"/>
      <c r="D862" s="167" t="s">
        <v>658</v>
      </c>
      <c r="E862" s="167"/>
    </row>
    <row r="863" spans="1:5" s="14" customFormat="1" x14ac:dyDescent="0.2">
      <c r="A863" s="47"/>
      <c r="B863" s="168"/>
      <c r="C863" s="168"/>
      <c r="D863" s="169"/>
      <c r="E863" s="169"/>
    </row>
    <row r="864" spans="1:5" s="14" customFormat="1" x14ac:dyDescent="0.2">
      <c r="A864" s="47"/>
      <c r="B864" s="168"/>
      <c r="C864" s="168"/>
      <c r="D864" s="169"/>
      <c r="E864" s="169"/>
    </row>
    <row r="867" spans="1:5" s="14" customFormat="1" ht="21" x14ac:dyDescent="0.2">
      <c r="A867" s="174" t="s">
        <v>641</v>
      </c>
      <c r="B867" s="174"/>
      <c r="C867" s="42" t="s">
        <v>642</v>
      </c>
      <c r="D867" s="97" t="s">
        <v>6</v>
      </c>
      <c r="E867" s="42" t="s">
        <v>643</v>
      </c>
    </row>
    <row r="868" spans="1:5" s="14" customFormat="1" x14ac:dyDescent="0.2">
      <c r="A868" s="172" t="str">
        <f>RESUMEN!B99</f>
        <v>Esmalte sobre lámina lineal, hasta cuatro caras por elemento.</v>
      </c>
      <c r="B868" s="173"/>
      <c r="C868" s="71">
        <f>RESUMEN!A99</f>
        <v>5.2699999999999942</v>
      </c>
      <c r="D868" s="98" t="str">
        <f>RESUMEN!C99</f>
        <v>ml</v>
      </c>
      <c r="E868" s="40">
        <f>E877+E883+E888+E893</f>
        <v>0</v>
      </c>
    </row>
    <row r="869" spans="1:5" s="14" customFormat="1" x14ac:dyDescent="0.2">
      <c r="A869" s="17"/>
      <c r="B869" s="30"/>
      <c r="C869" s="17"/>
      <c r="D869" s="99"/>
      <c r="E869" s="18"/>
    </row>
    <row r="870" spans="1:5" s="14" customFormat="1" x14ac:dyDescent="0.2">
      <c r="A870" s="17"/>
      <c r="B870" s="24" t="s">
        <v>644</v>
      </c>
      <c r="C870" s="29"/>
      <c r="D870" s="96"/>
      <c r="E870" s="18"/>
    </row>
    <row r="871" spans="1:5" s="14" customFormat="1" x14ac:dyDescent="0.2">
      <c r="A871" s="42" t="s">
        <v>645</v>
      </c>
      <c r="B871" s="41" t="s">
        <v>6</v>
      </c>
      <c r="C871" s="44" t="s">
        <v>646</v>
      </c>
      <c r="D871" s="97" t="s">
        <v>647</v>
      </c>
      <c r="E871" s="45" t="s">
        <v>648</v>
      </c>
    </row>
    <row r="872" spans="1:5" s="14" customFormat="1" x14ac:dyDescent="0.2">
      <c r="A872" s="49" t="str">
        <f>'MAT-INSM'!A10</f>
        <v xml:space="preserve">ANTICORROSIVO GRIS PROTECC. ICO </v>
      </c>
      <c r="B872" s="23" t="str">
        <f>'MAT-INSM'!B10</f>
        <v>GLN</v>
      </c>
      <c r="C872" s="22">
        <f>'MAT-INSM'!C10</f>
        <v>0</v>
      </c>
      <c r="D872" s="100">
        <f>1/16</f>
        <v>6.25E-2</v>
      </c>
      <c r="E872" s="32">
        <f>ROUND(C872*D872,0)</f>
        <v>0</v>
      </c>
    </row>
    <row r="873" spans="1:5" s="14" customFormat="1" x14ac:dyDescent="0.2">
      <c r="A873" s="49" t="str">
        <f>'MAT-INSM'!A68</f>
        <v>ESMALTE Sint.PINTULUX PINTUCO</v>
      </c>
      <c r="B873" s="23" t="str">
        <f>'MAT-INSM'!B68</f>
        <v>GLN</v>
      </c>
      <c r="C873" s="22">
        <f>'MAT-INSM'!C68</f>
        <v>0</v>
      </c>
      <c r="D873" s="100">
        <f>1/16</f>
        <v>6.25E-2</v>
      </c>
      <c r="E873" s="32">
        <f>ROUND(C873*D873,0)</f>
        <v>0</v>
      </c>
    </row>
    <row r="874" spans="1:5" s="14" customFormat="1" x14ac:dyDescent="0.2">
      <c r="A874" s="35"/>
      <c r="B874" s="23"/>
      <c r="C874" s="22">
        <v>0</v>
      </c>
      <c r="D874" s="100"/>
      <c r="E874" s="32">
        <f>ROUND(C874*D874,0)</f>
        <v>0</v>
      </c>
    </row>
    <row r="875" spans="1:5" s="14" customFormat="1" x14ac:dyDescent="0.2">
      <c r="A875" s="35"/>
      <c r="B875" s="23"/>
      <c r="C875" s="22">
        <v>0</v>
      </c>
      <c r="D875" s="100"/>
      <c r="E875" s="32">
        <f>ROUND(C875*D875,0)</f>
        <v>0</v>
      </c>
    </row>
    <row r="876" spans="1:5" s="14" customFormat="1" x14ac:dyDescent="0.2">
      <c r="A876" s="36"/>
      <c r="B876" s="23"/>
      <c r="C876" s="22">
        <v>0</v>
      </c>
      <c r="D876" s="100"/>
      <c r="E876" s="32">
        <f t="shared" ref="E876" si="31">ROUND(C876*D876,0)</f>
        <v>0</v>
      </c>
    </row>
    <row r="877" spans="1:5" s="14" customFormat="1" x14ac:dyDescent="0.2">
      <c r="A877" s="17"/>
      <c r="B877" s="24"/>
      <c r="C877" s="13"/>
      <c r="D877" s="101" t="s">
        <v>649</v>
      </c>
      <c r="E877" s="37">
        <f>SUM(E872:E876)</f>
        <v>0</v>
      </c>
    </row>
    <row r="878" spans="1:5" s="14" customFormat="1" x14ac:dyDescent="0.2">
      <c r="A878" s="17"/>
      <c r="B878" s="24"/>
      <c r="C878" s="29"/>
      <c r="D878" s="96"/>
      <c r="E878" s="18"/>
    </row>
    <row r="879" spans="1:5" s="14" customFormat="1" x14ac:dyDescent="0.2">
      <c r="A879" s="42" t="s">
        <v>650</v>
      </c>
      <c r="B879" s="41" t="s">
        <v>6</v>
      </c>
      <c r="C879" s="44" t="s">
        <v>646</v>
      </c>
      <c r="D879" s="97" t="s">
        <v>651</v>
      </c>
      <c r="E879" s="45" t="s">
        <v>646</v>
      </c>
    </row>
    <row r="880" spans="1:5" s="14" customFormat="1" x14ac:dyDescent="0.2">
      <c r="A880" s="49" t="str">
        <f>'HRR-EQP'!A9</f>
        <v>COMPRESOR 1.5 HP CON TANQUE 2 GAL</v>
      </c>
      <c r="B880" s="23" t="str">
        <f>'HRR-EQP'!B9</f>
        <v>DIA</v>
      </c>
      <c r="C880" s="22">
        <f>'HRR-EQP'!C9</f>
        <v>0</v>
      </c>
      <c r="D880" s="100">
        <f>1/8/6</f>
        <v>2.0833333333333332E-2</v>
      </c>
      <c r="E880" s="32">
        <f>ROUND(C880*D880,0)</f>
        <v>0</v>
      </c>
    </row>
    <row r="881" spans="1:5" s="14" customFormat="1" x14ac:dyDescent="0.2">
      <c r="A881" s="49" t="str">
        <f>'HRR-EQP'!A22</f>
        <v>LIJA DE AGUA PROFESIONAL</v>
      </c>
      <c r="B881" s="23" t="str">
        <f>'HRR-EQP'!B22</f>
        <v>UN</v>
      </c>
      <c r="C881" s="22">
        <f>'HRR-EQP'!C22</f>
        <v>0</v>
      </c>
      <c r="D881" s="100">
        <v>0.5</v>
      </c>
      <c r="E881" s="32">
        <f>ROUND(C881*D881,0)</f>
        <v>0</v>
      </c>
    </row>
    <row r="882" spans="1:5" s="14" customFormat="1" x14ac:dyDescent="0.2">
      <c r="A882" s="35"/>
      <c r="B882" s="23"/>
      <c r="C882" s="22">
        <v>0</v>
      </c>
      <c r="D882" s="100"/>
      <c r="E882" s="32">
        <f>ROUND(C882*D882,0)</f>
        <v>0</v>
      </c>
    </row>
    <row r="883" spans="1:5" s="14" customFormat="1" x14ac:dyDescent="0.2">
      <c r="A883" s="17"/>
      <c r="B883" s="24"/>
      <c r="C883" s="13"/>
      <c r="D883" s="101" t="s">
        <v>649</v>
      </c>
      <c r="E883" s="37">
        <f>SUM(E880:E882)</f>
        <v>0</v>
      </c>
    </row>
    <row r="884" spans="1:5" s="14" customFormat="1" x14ac:dyDescent="0.2">
      <c r="A884" s="17"/>
      <c r="B884" s="24"/>
      <c r="C884" s="13"/>
      <c r="D884" s="96"/>
      <c r="E884" s="16"/>
    </row>
    <row r="885" spans="1:5" s="14" customFormat="1" ht="21" x14ac:dyDescent="0.2">
      <c r="A885" s="42" t="s">
        <v>652</v>
      </c>
      <c r="B885" s="46" t="s">
        <v>6</v>
      </c>
      <c r="C885" s="44" t="s">
        <v>646</v>
      </c>
      <c r="D885" s="97" t="s">
        <v>653</v>
      </c>
      <c r="E885" s="45" t="s">
        <v>654</v>
      </c>
    </row>
    <row r="886" spans="1:5" s="14" customFormat="1" x14ac:dyDescent="0.2">
      <c r="A886" s="49" t="str">
        <f>'MAN-OBR'!A37</f>
        <v>MdeO ESMALTE SOBRE LAMINA(lin)</v>
      </c>
      <c r="B886" s="23" t="str">
        <f>'MAN-OBR'!B37</f>
        <v>ML</v>
      </c>
      <c r="C886" s="22">
        <f>'MAN-OBR'!C37</f>
        <v>0</v>
      </c>
      <c r="D886" s="100">
        <f>1</f>
        <v>1</v>
      </c>
      <c r="E886" s="32">
        <f>ROUND(C886*D886,0)</f>
        <v>0</v>
      </c>
    </row>
    <row r="887" spans="1:5" s="14" customFormat="1" x14ac:dyDescent="0.2">
      <c r="A887" s="35"/>
      <c r="B887" s="23"/>
      <c r="C887" s="22">
        <v>0</v>
      </c>
      <c r="D887" s="100"/>
      <c r="E887" s="32">
        <f>ROUND(C887*D887,0)</f>
        <v>0</v>
      </c>
    </row>
    <row r="888" spans="1:5" s="14" customFormat="1" x14ac:dyDescent="0.2">
      <c r="A888" s="17"/>
      <c r="B888" s="24"/>
      <c r="C888" s="15"/>
      <c r="D888" s="101" t="s">
        <v>649</v>
      </c>
      <c r="E888" s="37">
        <f>SUM(E886:E887)</f>
        <v>0</v>
      </c>
    </row>
    <row r="889" spans="1:5" s="14" customFormat="1" x14ac:dyDescent="0.2">
      <c r="A889" s="33"/>
      <c r="B889" s="25"/>
      <c r="C889" s="20"/>
      <c r="D889" s="94"/>
    </row>
    <row r="890" spans="1:5" s="14" customFormat="1" ht="21" x14ac:dyDescent="0.2">
      <c r="A890" s="42" t="s">
        <v>655</v>
      </c>
      <c r="B890" s="46" t="s">
        <v>6</v>
      </c>
      <c r="C890" s="44" t="s">
        <v>646</v>
      </c>
      <c r="D890" s="97" t="s">
        <v>653</v>
      </c>
      <c r="E890" s="45" t="s">
        <v>654</v>
      </c>
    </row>
    <row r="891" spans="1:5" s="14" customFormat="1" x14ac:dyDescent="0.2">
      <c r="A891" s="35"/>
      <c r="B891" s="23"/>
      <c r="C891" s="22">
        <v>0</v>
      </c>
      <c r="D891" s="100"/>
      <c r="E891" s="32">
        <f>ROUND(C891*D891,0)</f>
        <v>0</v>
      </c>
    </row>
    <row r="892" spans="1:5" s="14" customFormat="1" x14ac:dyDescent="0.2">
      <c r="A892" s="35"/>
      <c r="B892" s="23"/>
      <c r="C892" s="22">
        <v>0</v>
      </c>
      <c r="D892" s="100"/>
      <c r="E892" s="32">
        <f>ROUND(C892*D892,0)</f>
        <v>0</v>
      </c>
    </row>
    <row r="893" spans="1:5" s="14" customFormat="1" x14ac:dyDescent="0.2">
      <c r="A893" s="17"/>
      <c r="B893" s="24"/>
      <c r="C893" s="15"/>
      <c r="D893" s="101" t="s">
        <v>649</v>
      </c>
      <c r="E893" s="37">
        <f>SUM(E891:E892)</f>
        <v>0</v>
      </c>
    </row>
    <row r="894" spans="1:5" s="14" customFormat="1" x14ac:dyDescent="0.2">
      <c r="A894" s="17"/>
      <c r="B894" s="24"/>
      <c r="C894" s="15"/>
      <c r="D894" s="101"/>
    </row>
    <row r="895" spans="1:5" s="14" customFormat="1" x14ac:dyDescent="0.2">
      <c r="A895" s="19" t="s">
        <v>656</v>
      </c>
      <c r="B895" s="167" t="s">
        <v>657</v>
      </c>
      <c r="C895" s="167"/>
      <c r="D895" s="167" t="s">
        <v>658</v>
      </c>
      <c r="E895" s="167"/>
    </row>
    <row r="896" spans="1:5" s="14" customFormat="1" x14ac:dyDescent="0.2">
      <c r="A896" s="47"/>
      <c r="B896" s="168"/>
      <c r="C896" s="168"/>
      <c r="D896" s="169"/>
      <c r="E896" s="169"/>
    </row>
    <row r="897" spans="1:5" s="14" customFormat="1" x14ac:dyDescent="0.2">
      <c r="A897" s="47"/>
      <c r="B897" s="168"/>
      <c r="C897" s="168"/>
      <c r="D897" s="169"/>
      <c r="E897" s="169"/>
    </row>
    <row r="900" spans="1:5" s="14" customFormat="1" ht="21" x14ac:dyDescent="0.2">
      <c r="A900" s="174" t="s">
        <v>641</v>
      </c>
      <c r="B900" s="174"/>
      <c r="C900" s="42" t="s">
        <v>642</v>
      </c>
      <c r="D900" s="97" t="s">
        <v>6</v>
      </c>
      <c r="E900" s="42" t="s">
        <v>643</v>
      </c>
    </row>
    <row r="901" spans="1:5" s="14" customFormat="1" x14ac:dyDescent="0.2">
      <c r="A901" s="172" t="str">
        <f>RESUMEN!B100</f>
        <v>Esmalte sobre lámina llena.</v>
      </c>
      <c r="B901" s="173"/>
      <c r="C901" s="71">
        <f>RESUMEN!A100</f>
        <v>5.279999999999994</v>
      </c>
      <c r="D901" s="98" t="str">
        <f>RESUMEN!C100</f>
        <v>m2</v>
      </c>
      <c r="E901" s="40">
        <f>E910+E916+E921+E926</f>
        <v>0</v>
      </c>
    </row>
    <row r="902" spans="1:5" s="14" customFormat="1" x14ac:dyDescent="0.2">
      <c r="A902" s="17"/>
      <c r="B902" s="30"/>
      <c r="C902" s="17"/>
      <c r="D902" s="99"/>
      <c r="E902" s="18"/>
    </row>
    <row r="903" spans="1:5" s="14" customFormat="1" x14ac:dyDescent="0.2">
      <c r="A903" s="17"/>
      <c r="B903" s="24" t="s">
        <v>644</v>
      </c>
      <c r="C903" s="29"/>
      <c r="D903" s="96"/>
      <c r="E903" s="18"/>
    </row>
    <row r="904" spans="1:5" s="14" customFormat="1" x14ac:dyDescent="0.2">
      <c r="A904" s="42" t="s">
        <v>645</v>
      </c>
      <c r="B904" s="41" t="s">
        <v>6</v>
      </c>
      <c r="C904" s="44" t="s">
        <v>646</v>
      </c>
      <c r="D904" s="97" t="s">
        <v>647</v>
      </c>
      <c r="E904" s="45" t="s">
        <v>648</v>
      </c>
    </row>
    <row r="905" spans="1:5" s="14" customFormat="1" x14ac:dyDescent="0.2">
      <c r="A905" s="49" t="str">
        <f>'MAT-INSM'!A10</f>
        <v xml:space="preserve">ANTICORROSIVO GRIS PROTECC. ICO </v>
      </c>
      <c r="B905" s="23" t="str">
        <f>'MAT-INSM'!B10</f>
        <v>GLN</v>
      </c>
      <c r="C905" s="22">
        <f>'MAT-INSM'!C10</f>
        <v>0</v>
      </c>
      <c r="D905" s="100">
        <f>1/10</f>
        <v>0.1</v>
      </c>
      <c r="E905" s="32">
        <f>ROUND(C905*D905,0)</f>
        <v>0</v>
      </c>
    </row>
    <row r="906" spans="1:5" s="14" customFormat="1" x14ac:dyDescent="0.2">
      <c r="A906" s="49" t="str">
        <f>'MAT-INSM'!A68</f>
        <v>ESMALTE Sint.PINTULUX PINTUCO</v>
      </c>
      <c r="B906" s="23" t="str">
        <f>'MAT-INSM'!B68</f>
        <v>GLN</v>
      </c>
      <c r="C906" s="22">
        <f>'MAT-INSM'!C68</f>
        <v>0</v>
      </c>
      <c r="D906" s="100">
        <f>1/10</f>
        <v>0.1</v>
      </c>
      <c r="E906" s="32">
        <f>ROUND(C906*D906,0)</f>
        <v>0</v>
      </c>
    </row>
    <row r="907" spans="1:5" s="14" customFormat="1" x14ac:dyDescent="0.2">
      <c r="A907" s="35"/>
      <c r="B907" s="23"/>
      <c r="C907" s="22">
        <v>0</v>
      </c>
      <c r="D907" s="100"/>
      <c r="E907" s="32">
        <f>ROUND(C907*D907,0)</f>
        <v>0</v>
      </c>
    </row>
    <row r="908" spans="1:5" s="14" customFormat="1" x14ac:dyDescent="0.2">
      <c r="A908" s="35"/>
      <c r="B908" s="23"/>
      <c r="C908" s="22">
        <v>0</v>
      </c>
      <c r="D908" s="100"/>
      <c r="E908" s="32">
        <f>ROUND(C908*D908,0)</f>
        <v>0</v>
      </c>
    </row>
    <row r="909" spans="1:5" s="14" customFormat="1" x14ac:dyDescent="0.2">
      <c r="A909" s="36"/>
      <c r="B909" s="23"/>
      <c r="C909" s="22">
        <v>0</v>
      </c>
      <c r="D909" s="100"/>
      <c r="E909" s="32">
        <f t="shared" ref="E909" si="32">ROUND(C909*D909,0)</f>
        <v>0</v>
      </c>
    </row>
    <row r="910" spans="1:5" s="14" customFormat="1" x14ac:dyDescent="0.2">
      <c r="A910" s="17"/>
      <c r="B910" s="24"/>
      <c r="C910" s="13"/>
      <c r="D910" s="101" t="s">
        <v>649</v>
      </c>
      <c r="E910" s="37">
        <f>SUM(E905:E909)</f>
        <v>0</v>
      </c>
    </row>
    <row r="911" spans="1:5" s="14" customFormat="1" x14ac:dyDescent="0.2">
      <c r="A911" s="17"/>
      <c r="B911" s="24"/>
      <c r="C911" s="29"/>
      <c r="D911" s="96"/>
      <c r="E911" s="18"/>
    </row>
    <row r="912" spans="1:5" s="14" customFormat="1" x14ac:dyDescent="0.2">
      <c r="A912" s="42" t="s">
        <v>650</v>
      </c>
      <c r="B912" s="41" t="s">
        <v>6</v>
      </c>
      <c r="C912" s="44" t="s">
        <v>646</v>
      </c>
      <c r="D912" s="97" t="s">
        <v>651</v>
      </c>
      <c r="E912" s="45" t="s">
        <v>646</v>
      </c>
    </row>
    <row r="913" spans="1:5" s="14" customFormat="1" x14ac:dyDescent="0.2">
      <c r="A913" s="49" t="str">
        <f>'HRR-EQP'!A9</f>
        <v>COMPRESOR 1.5 HP CON TANQUE 2 GAL</v>
      </c>
      <c r="B913" s="23" t="str">
        <f>'HRR-EQP'!B9</f>
        <v>DIA</v>
      </c>
      <c r="C913" s="22">
        <f>'HRR-EQP'!C9</f>
        <v>0</v>
      </c>
      <c r="D913" s="100">
        <f>1/8/6</f>
        <v>2.0833333333333332E-2</v>
      </c>
      <c r="E913" s="32">
        <f>ROUND(C913*D913,0)</f>
        <v>0</v>
      </c>
    </row>
    <row r="914" spans="1:5" s="14" customFormat="1" x14ac:dyDescent="0.2">
      <c r="A914" s="49" t="str">
        <f>'HRR-EQP'!A22</f>
        <v>LIJA DE AGUA PROFESIONAL</v>
      </c>
      <c r="B914" s="23" t="str">
        <f>'HRR-EQP'!B22</f>
        <v>UN</v>
      </c>
      <c r="C914" s="22">
        <f>'HRR-EQP'!C22</f>
        <v>0</v>
      </c>
      <c r="D914" s="100">
        <v>0.5</v>
      </c>
      <c r="E914" s="32">
        <f>ROUND(C914*D914,0)</f>
        <v>0</v>
      </c>
    </row>
    <row r="915" spans="1:5" s="14" customFormat="1" x14ac:dyDescent="0.2">
      <c r="A915" s="35"/>
      <c r="B915" s="23"/>
      <c r="C915" s="22">
        <v>0</v>
      </c>
      <c r="D915" s="100"/>
      <c r="E915" s="32">
        <f>ROUND(C915*D915,0)</f>
        <v>0</v>
      </c>
    </row>
    <row r="916" spans="1:5" s="14" customFormat="1" x14ac:dyDescent="0.2">
      <c r="A916" s="17"/>
      <c r="B916" s="24"/>
      <c r="C916" s="13"/>
      <c r="D916" s="101" t="s">
        <v>649</v>
      </c>
      <c r="E916" s="37">
        <f>SUM(E913:E915)</f>
        <v>0</v>
      </c>
    </row>
    <row r="917" spans="1:5" s="14" customFormat="1" x14ac:dyDescent="0.2">
      <c r="A917" s="17"/>
      <c r="B917" s="24"/>
      <c r="C917" s="13"/>
      <c r="D917" s="96"/>
      <c r="E917" s="16"/>
    </row>
    <row r="918" spans="1:5" s="14" customFormat="1" ht="21" x14ac:dyDescent="0.2">
      <c r="A918" s="42" t="s">
        <v>652</v>
      </c>
      <c r="B918" s="46" t="s">
        <v>6</v>
      </c>
      <c r="C918" s="44" t="s">
        <v>646</v>
      </c>
      <c r="D918" s="97" t="s">
        <v>653</v>
      </c>
      <c r="E918" s="45" t="s">
        <v>654</v>
      </c>
    </row>
    <row r="919" spans="1:5" s="14" customFormat="1" x14ac:dyDescent="0.2">
      <c r="A919" s="49" t="str">
        <f>'MAN-OBR'!A36</f>
        <v>MdeO ESMALTE SOBRE LAMIN(llen)</v>
      </c>
      <c r="B919" s="23" t="str">
        <f>'MAN-OBR'!B36</f>
        <v>M2</v>
      </c>
      <c r="C919" s="22">
        <f>'MAN-OBR'!C36</f>
        <v>0</v>
      </c>
      <c r="D919" s="100">
        <v>1</v>
      </c>
      <c r="E919" s="32">
        <f>ROUND(C919*D919,0)</f>
        <v>0</v>
      </c>
    </row>
    <row r="920" spans="1:5" s="14" customFormat="1" x14ac:dyDescent="0.2">
      <c r="A920" s="35"/>
      <c r="B920" s="23"/>
      <c r="C920" s="22">
        <v>0</v>
      </c>
      <c r="D920" s="100"/>
      <c r="E920" s="32">
        <f>ROUND(C920*D920,0)</f>
        <v>0</v>
      </c>
    </row>
    <row r="921" spans="1:5" s="14" customFormat="1" x14ac:dyDescent="0.2">
      <c r="A921" s="17"/>
      <c r="B921" s="24"/>
      <c r="C921" s="15"/>
      <c r="D921" s="101" t="s">
        <v>649</v>
      </c>
      <c r="E921" s="37">
        <f>SUM(E919:E920)</f>
        <v>0</v>
      </c>
    </row>
    <row r="922" spans="1:5" s="14" customFormat="1" x14ac:dyDescent="0.2">
      <c r="A922" s="33"/>
      <c r="B922" s="25"/>
      <c r="C922" s="20"/>
      <c r="D922" s="94"/>
    </row>
    <row r="923" spans="1:5" s="14" customFormat="1" ht="21" x14ac:dyDescent="0.2">
      <c r="A923" s="42" t="s">
        <v>655</v>
      </c>
      <c r="B923" s="46" t="s">
        <v>6</v>
      </c>
      <c r="C923" s="44" t="s">
        <v>646</v>
      </c>
      <c r="D923" s="97" t="s">
        <v>653</v>
      </c>
      <c r="E923" s="45" t="s">
        <v>654</v>
      </c>
    </row>
    <row r="924" spans="1:5" s="14" customFormat="1" x14ac:dyDescent="0.2">
      <c r="A924" s="35"/>
      <c r="B924" s="23"/>
      <c r="C924" s="22">
        <v>0</v>
      </c>
      <c r="D924" s="100"/>
      <c r="E924" s="32">
        <f>ROUND(C924*D924,0)</f>
        <v>0</v>
      </c>
    </row>
    <row r="925" spans="1:5" s="14" customFormat="1" x14ac:dyDescent="0.2">
      <c r="A925" s="35"/>
      <c r="B925" s="23"/>
      <c r="C925" s="22">
        <v>0</v>
      </c>
      <c r="D925" s="100"/>
      <c r="E925" s="32">
        <f>ROUND(C925*D925,0)</f>
        <v>0</v>
      </c>
    </row>
    <row r="926" spans="1:5" s="14" customFormat="1" x14ac:dyDescent="0.2">
      <c r="A926" s="17"/>
      <c r="B926" s="24"/>
      <c r="C926" s="15"/>
      <c r="D926" s="101" t="s">
        <v>649</v>
      </c>
      <c r="E926" s="37">
        <f>SUM(E924:E925)</f>
        <v>0</v>
      </c>
    </row>
    <row r="927" spans="1:5" s="14" customFormat="1" x14ac:dyDescent="0.2">
      <c r="A927" s="17"/>
      <c r="B927" s="24"/>
      <c r="C927" s="15"/>
      <c r="D927" s="101"/>
    </row>
    <row r="928" spans="1:5" s="14" customFormat="1" x14ac:dyDescent="0.2">
      <c r="A928" s="19" t="s">
        <v>656</v>
      </c>
      <c r="B928" s="167" t="s">
        <v>657</v>
      </c>
      <c r="C928" s="167"/>
      <c r="D928" s="167" t="s">
        <v>658</v>
      </c>
      <c r="E928" s="167"/>
    </row>
    <row r="929" spans="1:5" s="14" customFormat="1" x14ac:dyDescent="0.2">
      <c r="A929" s="47"/>
      <c r="B929" s="168"/>
      <c r="C929" s="168"/>
      <c r="D929" s="169"/>
      <c r="E929" s="169"/>
    </row>
    <row r="930" spans="1:5" s="14" customFormat="1" x14ac:dyDescent="0.2">
      <c r="A930" s="47"/>
      <c r="B930" s="168"/>
      <c r="C930" s="168"/>
      <c r="D930" s="169"/>
      <c r="E930" s="169"/>
    </row>
    <row r="933" spans="1:5" s="14" customFormat="1" ht="21" x14ac:dyDescent="0.2">
      <c r="A933" s="174" t="s">
        <v>641</v>
      </c>
      <c r="B933" s="174"/>
      <c r="C933" s="42" t="s">
        <v>642</v>
      </c>
      <c r="D933" s="97" t="s">
        <v>6</v>
      </c>
      <c r="E933" s="42" t="s">
        <v>643</v>
      </c>
    </row>
    <row r="934" spans="1:5" s="14" customFormat="1" x14ac:dyDescent="0.2">
      <c r="A934" s="172" t="str">
        <f>RESUMEN!B101</f>
        <v>Barniz sobre madera elementos de madera 4 caras.</v>
      </c>
      <c r="B934" s="173"/>
      <c r="C934" s="71">
        <f>RESUMEN!A101</f>
        <v>5.2899999999999938</v>
      </c>
      <c r="D934" s="98" t="str">
        <f>RESUMEN!C101</f>
        <v>ml</v>
      </c>
      <c r="E934" s="40">
        <f>E943+E949+E954+E959</f>
        <v>0</v>
      </c>
    </row>
    <row r="935" spans="1:5" s="14" customFormat="1" x14ac:dyDescent="0.2">
      <c r="A935" s="17"/>
      <c r="B935" s="30"/>
      <c r="C935" s="17"/>
      <c r="D935" s="99"/>
      <c r="E935" s="18"/>
    </row>
    <row r="936" spans="1:5" s="14" customFormat="1" x14ac:dyDescent="0.2">
      <c r="A936" s="17"/>
      <c r="B936" s="24" t="s">
        <v>644</v>
      </c>
      <c r="C936" s="29"/>
      <c r="D936" s="96"/>
      <c r="E936" s="18"/>
    </row>
    <row r="937" spans="1:5" s="14" customFormat="1" x14ac:dyDescent="0.2">
      <c r="A937" s="42" t="s">
        <v>645</v>
      </c>
      <c r="B937" s="41" t="s">
        <v>6</v>
      </c>
      <c r="C937" s="44" t="s">
        <v>646</v>
      </c>
      <c r="D937" s="97" t="s">
        <v>647</v>
      </c>
      <c r="E937" s="45" t="s">
        <v>648</v>
      </c>
    </row>
    <row r="938" spans="1:5" s="14" customFormat="1" x14ac:dyDescent="0.2">
      <c r="A938" s="49" t="str">
        <f>'MAT-INSM'!A20</f>
        <v>BARNIZ Trns. BRILLANTE EXTERIORES ICO</v>
      </c>
      <c r="B938" s="23" t="str">
        <f>'MAT-INSM'!B20</f>
        <v>GLN</v>
      </c>
      <c r="C938" s="22">
        <f>'MAT-INSM'!C20</f>
        <v>0</v>
      </c>
      <c r="D938" s="100">
        <f>1/16</f>
        <v>6.25E-2</v>
      </c>
      <c r="E938" s="32">
        <f>ROUND(C938*D938,0)</f>
        <v>0</v>
      </c>
    </row>
    <row r="939" spans="1:5" s="14" customFormat="1" x14ac:dyDescent="0.2">
      <c r="A939" s="35"/>
      <c r="B939" s="23"/>
      <c r="C939" s="22">
        <v>0</v>
      </c>
      <c r="D939" s="100"/>
      <c r="E939" s="32">
        <f>ROUND(C939*D939,0)</f>
        <v>0</v>
      </c>
    </row>
    <row r="940" spans="1:5" s="14" customFormat="1" x14ac:dyDescent="0.2">
      <c r="A940" s="35"/>
      <c r="B940" s="23"/>
      <c r="C940" s="22">
        <v>0</v>
      </c>
      <c r="D940" s="100"/>
      <c r="E940" s="32">
        <f>ROUND(C940*D940,0)</f>
        <v>0</v>
      </c>
    </row>
    <row r="941" spans="1:5" s="14" customFormat="1" x14ac:dyDescent="0.2">
      <c r="A941" s="35"/>
      <c r="B941" s="23"/>
      <c r="C941" s="22">
        <v>0</v>
      </c>
      <c r="D941" s="100"/>
      <c r="E941" s="32">
        <f>ROUND(C941*D941,0)</f>
        <v>0</v>
      </c>
    </row>
    <row r="942" spans="1:5" s="14" customFormat="1" x14ac:dyDescent="0.2">
      <c r="A942" s="36"/>
      <c r="B942" s="23"/>
      <c r="C942" s="22">
        <v>0</v>
      </c>
      <c r="D942" s="100"/>
      <c r="E942" s="32">
        <f t="shared" ref="E942" si="33">ROUND(C942*D942,0)</f>
        <v>0</v>
      </c>
    </row>
    <row r="943" spans="1:5" s="14" customFormat="1" x14ac:dyDescent="0.2">
      <c r="A943" s="17"/>
      <c r="B943" s="24"/>
      <c r="C943" s="13"/>
      <c r="D943" s="101" t="s">
        <v>649</v>
      </c>
      <c r="E943" s="37">
        <f>SUM(E938:E942)</f>
        <v>0</v>
      </c>
    </row>
    <row r="944" spans="1:5" s="14" customFormat="1" x14ac:dyDescent="0.2">
      <c r="A944" s="17"/>
      <c r="B944" s="24"/>
      <c r="C944" s="29"/>
      <c r="D944" s="96"/>
      <c r="E944" s="18"/>
    </row>
    <row r="945" spans="1:5" s="14" customFormat="1" x14ac:dyDescent="0.2">
      <c r="A945" s="42" t="s">
        <v>650</v>
      </c>
      <c r="B945" s="41" t="s">
        <v>6</v>
      </c>
      <c r="C945" s="44" t="s">
        <v>646</v>
      </c>
      <c r="D945" s="97" t="s">
        <v>651</v>
      </c>
      <c r="E945" s="45" t="s">
        <v>646</v>
      </c>
    </row>
    <row r="946" spans="1:5" s="14" customFormat="1" x14ac:dyDescent="0.2">
      <c r="A946" s="49" t="str">
        <f>'HRR-EQP'!A9</f>
        <v>COMPRESOR 1.5 HP CON TANQUE 2 GAL</v>
      </c>
      <c r="B946" s="23" t="str">
        <f>'HRR-EQP'!B9</f>
        <v>DIA</v>
      </c>
      <c r="C946" s="22">
        <f>'HRR-EQP'!C9</f>
        <v>0</v>
      </c>
      <c r="D946" s="100">
        <v>2.0833333333333332E-2</v>
      </c>
      <c r="E946" s="32">
        <f>ROUND(C946*D946,0)</f>
        <v>0</v>
      </c>
    </row>
    <row r="947" spans="1:5" s="14" customFormat="1" x14ac:dyDescent="0.2">
      <c r="A947" s="49" t="str">
        <f>'HRR-EQP'!A23</f>
        <v>LIJA MADERA CAR 12</v>
      </c>
      <c r="B947" s="23" t="str">
        <f>'HRR-EQP'!B23</f>
        <v>UN</v>
      </c>
      <c r="C947" s="22">
        <f>'HRR-EQP'!C23</f>
        <v>0</v>
      </c>
      <c r="D947" s="100">
        <v>0.5</v>
      </c>
      <c r="E947" s="32">
        <f>ROUND(C947*D947,0)</f>
        <v>0</v>
      </c>
    </row>
    <row r="948" spans="1:5" s="14" customFormat="1" x14ac:dyDescent="0.2">
      <c r="A948" s="35"/>
      <c r="B948" s="23"/>
      <c r="C948" s="22">
        <v>0</v>
      </c>
      <c r="D948" s="100"/>
      <c r="E948" s="32">
        <f>ROUND(C948*D948,0)</f>
        <v>0</v>
      </c>
    </row>
    <row r="949" spans="1:5" s="14" customFormat="1" x14ac:dyDescent="0.2">
      <c r="A949" s="17"/>
      <c r="B949" s="24"/>
      <c r="C949" s="13"/>
      <c r="D949" s="101" t="s">
        <v>649</v>
      </c>
      <c r="E949" s="37">
        <f>SUM(E946:E948)</f>
        <v>0</v>
      </c>
    </row>
    <row r="950" spans="1:5" s="14" customFormat="1" x14ac:dyDescent="0.2">
      <c r="A950" s="17"/>
      <c r="B950" s="24"/>
      <c r="C950" s="13"/>
      <c r="D950" s="96"/>
      <c r="E950" s="16"/>
    </row>
    <row r="951" spans="1:5" s="14" customFormat="1" ht="21" x14ac:dyDescent="0.2">
      <c r="A951" s="42" t="s">
        <v>652</v>
      </c>
      <c r="B951" s="46" t="s">
        <v>6</v>
      </c>
      <c r="C951" s="44" t="s">
        <v>646</v>
      </c>
      <c r="D951" s="97" t="s">
        <v>653</v>
      </c>
      <c r="E951" s="45" t="s">
        <v>654</v>
      </c>
    </row>
    <row r="952" spans="1:5" s="14" customFormat="1" x14ac:dyDescent="0.2">
      <c r="A952" s="49" t="str">
        <f>'MAN-OBR'!A38</f>
        <v>MdeO ESMALTE SOBRE MADERA LIN.</v>
      </c>
      <c r="B952" s="23" t="str">
        <f>'MAN-OBR'!B38</f>
        <v>ML</v>
      </c>
      <c r="C952" s="22">
        <f>'MAN-OBR'!C38</f>
        <v>0</v>
      </c>
      <c r="D952" s="100">
        <v>1</v>
      </c>
      <c r="E952" s="32">
        <f>ROUND(C952*D952,0)</f>
        <v>0</v>
      </c>
    </row>
    <row r="953" spans="1:5" s="14" customFormat="1" x14ac:dyDescent="0.2">
      <c r="A953" s="35"/>
      <c r="B953" s="23"/>
      <c r="C953" s="22">
        <v>0</v>
      </c>
      <c r="D953" s="100"/>
      <c r="E953" s="32">
        <f>ROUND(C953*D953,0)</f>
        <v>0</v>
      </c>
    </row>
    <row r="954" spans="1:5" s="14" customFormat="1" x14ac:dyDescent="0.2">
      <c r="A954" s="17"/>
      <c r="B954" s="24"/>
      <c r="C954" s="15"/>
      <c r="D954" s="101" t="s">
        <v>649</v>
      </c>
      <c r="E954" s="37">
        <f>SUM(E952:E953)</f>
        <v>0</v>
      </c>
    </row>
    <row r="955" spans="1:5" s="14" customFormat="1" x14ac:dyDescent="0.2">
      <c r="A955" s="33"/>
      <c r="B955" s="25"/>
      <c r="C955" s="20"/>
      <c r="D955" s="94"/>
    </row>
    <row r="956" spans="1:5" s="14" customFormat="1" ht="21" x14ac:dyDescent="0.2">
      <c r="A956" s="42" t="s">
        <v>655</v>
      </c>
      <c r="B956" s="46" t="s">
        <v>6</v>
      </c>
      <c r="C956" s="44" t="s">
        <v>646</v>
      </c>
      <c r="D956" s="97" t="s">
        <v>653</v>
      </c>
      <c r="E956" s="45" t="s">
        <v>654</v>
      </c>
    </row>
    <row r="957" spans="1:5" s="14" customFormat="1" x14ac:dyDescent="0.2">
      <c r="A957" s="35"/>
      <c r="B957" s="23"/>
      <c r="C957" s="22">
        <v>0</v>
      </c>
      <c r="D957" s="100"/>
      <c r="E957" s="32">
        <f>ROUND(C957*D957,0)</f>
        <v>0</v>
      </c>
    </row>
    <row r="958" spans="1:5" s="14" customFormat="1" x14ac:dyDescent="0.2">
      <c r="A958" s="35"/>
      <c r="B958" s="23"/>
      <c r="C958" s="22">
        <v>0</v>
      </c>
      <c r="D958" s="100"/>
      <c r="E958" s="32">
        <f>ROUND(C958*D958,0)</f>
        <v>0</v>
      </c>
    </row>
    <row r="959" spans="1:5" s="14" customFormat="1" x14ac:dyDescent="0.2">
      <c r="A959" s="17"/>
      <c r="B959" s="24"/>
      <c r="C959" s="15"/>
      <c r="D959" s="101" t="s">
        <v>649</v>
      </c>
      <c r="E959" s="37">
        <f>SUM(E957:E958)</f>
        <v>0</v>
      </c>
    </row>
    <row r="960" spans="1:5" s="14" customFormat="1" x14ac:dyDescent="0.2">
      <c r="A960" s="17"/>
      <c r="B960" s="24"/>
      <c r="C960" s="15"/>
      <c r="D960" s="101"/>
    </row>
    <row r="961" spans="1:5" s="14" customFormat="1" x14ac:dyDescent="0.2">
      <c r="A961" s="19" t="s">
        <v>656</v>
      </c>
      <c r="B961" s="167" t="s">
        <v>657</v>
      </c>
      <c r="C961" s="167"/>
      <c r="D961" s="167" t="s">
        <v>658</v>
      </c>
      <c r="E961" s="167"/>
    </row>
    <row r="962" spans="1:5" s="14" customFormat="1" x14ac:dyDescent="0.2">
      <c r="A962" s="47"/>
      <c r="B962" s="168"/>
      <c r="C962" s="168"/>
      <c r="D962" s="169"/>
      <c r="E962" s="169"/>
    </row>
    <row r="963" spans="1:5" s="14" customFormat="1" x14ac:dyDescent="0.2">
      <c r="A963" s="47"/>
      <c r="B963" s="168"/>
      <c r="C963" s="168"/>
      <c r="D963" s="169"/>
      <c r="E963" s="169"/>
    </row>
    <row r="966" spans="1:5" s="14" customFormat="1" ht="21" x14ac:dyDescent="0.2">
      <c r="A966" s="174" t="s">
        <v>641</v>
      </c>
      <c r="B966" s="174"/>
      <c r="C966" s="42" t="s">
        <v>642</v>
      </c>
      <c r="D966" s="97" t="s">
        <v>6</v>
      </c>
      <c r="E966" s="42" t="s">
        <v>643</v>
      </c>
    </row>
    <row r="967" spans="1:5" s="14" customFormat="1" x14ac:dyDescent="0.2">
      <c r="A967" s="172" t="str">
        <f>RESUMEN!B102</f>
        <v>Esmalte o barniz sobre madera llena.</v>
      </c>
      <c r="B967" s="173"/>
      <c r="C967" s="71">
        <f>RESUMEN!A102</f>
        <v>5.2999999999999936</v>
      </c>
      <c r="D967" s="98" t="str">
        <f>RESUMEN!C102</f>
        <v>m2</v>
      </c>
      <c r="E967" s="40">
        <f>E976+E982+E987+E992</f>
        <v>0</v>
      </c>
    </row>
    <row r="968" spans="1:5" s="14" customFormat="1" x14ac:dyDescent="0.2">
      <c r="A968" s="17"/>
      <c r="B968" s="30"/>
      <c r="C968" s="17"/>
      <c r="D968" s="99"/>
      <c r="E968" s="18"/>
    </row>
    <row r="969" spans="1:5" s="14" customFormat="1" x14ac:dyDescent="0.2">
      <c r="A969" s="17"/>
      <c r="B969" s="24" t="s">
        <v>644</v>
      </c>
      <c r="C969" s="29"/>
      <c r="D969" s="96"/>
      <c r="E969" s="18"/>
    </row>
    <row r="970" spans="1:5" s="14" customFormat="1" x14ac:dyDescent="0.2">
      <c r="A970" s="42" t="s">
        <v>645</v>
      </c>
      <c r="B970" s="41" t="s">
        <v>6</v>
      </c>
      <c r="C970" s="44" t="s">
        <v>646</v>
      </c>
      <c r="D970" s="97" t="s">
        <v>647</v>
      </c>
      <c r="E970" s="45" t="s">
        <v>648</v>
      </c>
    </row>
    <row r="971" spans="1:5" s="14" customFormat="1" x14ac:dyDescent="0.2">
      <c r="A971" s="49" t="str">
        <f>'MAT-INSM'!A20</f>
        <v>BARNIZ Trns. BRILLANTE EXTERIORES ICO</v>
      </c>
      <c r="B971" s="23" t="str">
        <f>'MAT-INSM'!B20</f>
        <v>GLN</v>
      </c>
      <c r="C971" s="22">
        <f>'MAT-INSM'!C20</f>
        <v>0</v>
      </c>
      <c r="D971" s="100">
        <f>1/16</f>
        <v>6.25E-2</v>
      </c>
      <c r="E971" s="32">
        <f>ROUND(C971*D971,0)</f>
        <v>0</v>
      </c>
    </row>
    <row r="972" spans="1:5" s="14" customFormat="1" x14ac:dyDescent="0.2">
      <c r="A972" s="35"/>
      <c r="B972" s="23"/>
      <c r="C972" s="22">
        <v>0</v>
      </c>
      <c r="D972" s="100"/>
      <c r="E972" s="32">
        <f>ROUND(C972*D972,0)</f>
        <v>0</v>
      </c>
    </row>
    <row r="973" spans="1:5" s="14" customFormat="1" x14ac:dyDescent="0.2">
      <c r="A973" s="35"/>
      <c r="B973" s="23"/>
      <c r="C973" s="22">
        <v>0</v>
      </c>
      <c r="D973" s="100"/>
      <c r="E973" s="32">
        <f>ROUND(C973*D973,0)</f>
        <v>0</v>
      </c>
    </row>
    <row r="974" spans="1:5" s="14" customFormat="1" x14ac:dyDescent="0.2">
      <c r="A974" s="35"/>
      <c r="B974" s="23"/>
      <c r="C974" s="22">
        <v>0</v>
      </c>
      <c r="D974" s="100"/>
      <c r="E974" s="32">
        <f>ROUND(C974*D974,0)</f>
        <v>0</v>
      </c>
    </row>
    <row r="975" spans="1:5" s="14" customFormat="1" x14ac:dyDescent="0.2">
      <c r="A975" s="36"/>
      <c r="B975" s="23"/>
      <c r="C975" s="22">
        <v>0</v>
      </c>
      <c r="D975" s="100"/>
      <c r="E975" s="32">
        <f t="shared" ref="E975" si="34">ROUND(C975*D975,0)</f>
        <v>0</v>
      </c>
    </row>
    <row r="976" spans="1:5" s="14" customFormat="1" x14ac:dyDescent="0.2">
      <c r="A976" s="17"/>
      <c r="B976" s="24"/>
      <c r="C976" s="13"/>
      <c r="D976" s="101" t="s">
        <v>649</v>
      </c>
      <c r="E976" s="37">
        <f>SUM(E971:E975)</f>
        <v>0</v>
      </c>
    </row>
    <row r="977" spans="1:5" s="14" customFormat="1" x14ac:dyDescent="0.2">
      <c r="A977" s="17"/>
      <c r="B977" s="24"/>
      <c r="C977" s="29"/>
      <c r="D977" s="96"/>
      <c r="E977" s="18"/>
    </row>
    <row r="978" spans="1:5" s="14" customFormat="1" x14ac:dyDescent="0.2">
      <c r="A978" s="42" t="s">
        <v>650</v>
      </c>
      <c r="B978" s="41" t="s">
        <v>6</v>
      </c>
      <c r="C978" s="44" t="s">
        <v>646</v>
      </c>
      <c r="D978" s="97" t="s">
        <v>651</v>
      </c>
      <c r="E978" s="45" t="s">
        <v>646</v>
      </c>
    </row>
    <row r="979" spans="1:5" s="14" customFormat="1" x14ac:dyDescent="0.2">
      <c r="A979" s="49" t="str">
        <f>'HRR-EQP'!A9</f>
        <v>COMPRESOR 1.5 HP CON TANQUE 2 GAL</v>
      </c>
      <c r="B979" s="23" t="str">
        <f>'HRR-EQP'!B9</f>
        <v>DIA</v>
      </c>
      <c r="C979" s="22">
        <f>'HRR-EQP'!C9</f>
        <v>0</v>
      </c>
      <c r="D979" s="100">
        <v>2.0833333333333332E-2</v>
      </c>
      <c r="E979" s="32">
        <f>ROUND(C979*D979,0)</f>
        <v>0</v>
      </c>
    </row>
    <row r="980" spans="1:5" s="14" customFormat="1" x14ac:dyDescent="0.2">
      <c r="A980" s="49" t="str">
        <f>'HRR-EQP'!A23</f>
        <v>LIJA MADERA CAR 12</v>
      </c>
      <c r="B980" s="23" t="str">
        <f>'HRR-EQP'!B23</f>
        <v>UN</v>
      </c>
      <c r="C980" s="22">
        <f>'HRR-EQP'!C23</f>
        <v>0</v>
      </c>
      <c r="D980" s="100">
        <v>0.5</v>
      </c>
      <c r="E980" s="32">
        <f>ROUND(C980*D980,0)</f>
        <v>0</v>
      </c>
    </row>
    <row r="981" spans="1:5" s="14" customFormat="1" x14ac:dyDescent="0.2">
      <c r="A981" s="35"/>
      <c r="B981" s="23"/>
      <c r="C981" s="22">
        <v>0</v>
      </c>
      <c r="D981" s="100"/>
      <c r="E981" s="32">
        <f>ROUND(C981*D981,0)</f>
        <v>0</v>
      </c>
    </row>
    <row r="982" spans="1:5" s="14" customFormat="1" x14ac:dyDescent="0.2">
      <c r="A982" s="17"/>
      <c r="B982" s="24"/>
      <c r="C982" s="13"/>
      <c r="D982" s="101" t="s">
        <v>649</v>
      </c>
      <c r="E982" s="37">
        <f>SUM(E979:E981)</f>
        <v>0</v>
      </c>
    </row>
    <row r="983" spans="1:5" s="14" customFormat="1" x14ac:dyDescent="0.2">
      <c r="A983" s="17"/>
      <c r="B983" s="24"/>
      <c r="C983" s="13"/>
      <c r="D983" s="96"/>
      <c r="E983" s="16"/>
    </row>
    <row r="984" spans="1:5" s="14" customFormat="1" ht="21" x14ac:dyDescent="0.2">
      <c r="A984" s="42" t="s">
        <v>652</v>
      </c>
      <c r="B984" s="46" t="s">
        <v>6</v>
      </c>
      <c r="C984" s="44" t="s">
        <v>646</v>
      </c>
      <c r="D984" s="97" t="s">
        <v>653</v>
      </c>
      <c r="E984" s="45" t="s">
        <v>654</v>
      </c>
    </row>
    <row r="985" spans="1:5" s="14" customFormat="1" x14ac:dyDescent="0.2">
      <c r="A985" s="49" t="str">
        <f>'MAN-OBR'!A39</f>
        <v>MdeO ESMALTE SOBRE MADERA LLEN</v>
      </c>
      <c r="B985" s="23" t="str">
        <f>'MAN-OBR'!B39</f>
        <v>M2</v>
      </c>
      <c r="C985" s="22">
        <f>'MAN-OBR'!C39</f>
        <v>0</v>
      </c>
      <c r="D985" s="100">
        <v>1</v>
      </c>
      <c r="E985" s="32">
        <f>ROUND(C985*D985,0)</f>
        <v>0</v>
      </c>
    </row>
    <row r="986" spans="1:5" s="14" customFormat="1" x14ac:dyDescent="0.2">
      <c r="A986" s="35"/>
      <c r="B986" s="23"/>
      <c r="C986" s="22">
        <v>0</v>
      </c>
      <c r="D986" s="100"/>
      <c r="E986" s="32">
        <f>ROUND(C986*D986,0)</f>
        <v>0</v>
      </c>
    </row>
    <row r="987" spans="1:5" s="14" customFormat="1" x14ac:dyDescent="0.2">
      <c r="A987" s="17"/>
      <c r="B987" s="24"/>
      <c r="C987" s="15"/>
      <c r="D987" s="101" t="s">
        <v>649</v>
      </c>
      <c r="E987" s="37">
        <f>SUM(E985:E986)</f>
        <v>0</v>
      </c>
    </row>
    <row r="988" spans="1:5" s="14" customFormat="1" x14ac:dyDescent="0.2">
      <c r="A988" s="33"/>
      <c r="B988" s="25"/>
      <c r="C988" s="20"/>
      <c r="D988" s="94"/>
    </row>
    <row r="989" spans="1:5" s="14" customFormat="1" ht="21" x14ac:dyDescent="0.2">
      <c r="A989" s="42" t="s">
        <v>655</v>
      </c>
      <c r="B989" s="46" t="s">
        <v>6</v>
      </c>
      <c r="C989" s="44" t="s">
        <v>646</v>
      </c>
      <c r="D989" s="97" t="s">
        <v>653</v>
      </c>
      <c r="E989" s="45" t="s">
        <v>654</v>
      </c>
    </row>
    <row r="990" spans="1:5" s="14" customFormat="1" x14ac:dyDescent="0.2">
      <c r="A990" s="35"/>
      <c r="B990" s="23"/>
      <c r="C990" s="22">
        <v>0</v>
      </c>
      <c r="D990" s="100"/>
      <c r="E990" s="32">
        <f>ROUND(C990*D990,0)</f>
        <v>0</v>
      </c>
    </row>
    <row r="991" spans="1:5" s="14" customFormat="1" x14ac:dyDescent="0.2">
      <c r="A991" s="35"/>
      <c r="B991" s="23"/>
      <c r="C991" s="22">
        <v>0</v>
      </c>
      <c r="D991" s="100"/>
      <c r="E991" s="32">
        <f>ROUND(C991*D991,0)</f>
        <v>0</v>
      </c>
    </row>
    <row r="992" spans="1:5" s="14" customFormat="1" x14ac:dyDescent="0.2">
      <c r="A992" s="17"/>
      <c r="B992" s="24"/>
      <c r="C992" s="15"/>
      <c r="D992" s="101" t="s">
        <v>649</v>
      </c>
      <c r="E992" s="37">
        <f>SUM(E990:E991)</f>
        <v>0</v>
      </c>
    </row>
    <row r="993" spans="1:5" s="14" customFormat="1" x14ac:dyDescent="0.2">
      <c r="A993" s="17"/>
      <c r="B993" s="24"/>
      <c r="C993" s="15"/>
      <c r="D993" s="101"/>
    </row>
    <row r="994" spans="1:5" s="14" customFormat="1" x14ac:dyDescent="0.2">
      <c r="A994" s="19" t="s">
        <v>656</v>
      </c>
      <c r="B994" s="167" t="s">
        <v>657</v>
      </c>
      <c r="C994" s="167"/>
      <c r="D994" s="167" t="s">
        <v>658</v>
      </c>
      <c r="E994" s="167"/>
    </row>
    <row r="995" spans="1:5" s="14" customFormat="1" x14ac:dyDescent="0.2">
      <c r="A995" s="47"/>
      <c r="B995" s="168"/>
      <c r="C995" s="168"/>
      <c r="D995" s="169"/>
      <c r="E995" s="169"/>
    </row>
    <row r="996" spans="1:5" s="14" customFormat="1" x14ac:dyDescent="0.2">
      <c r="A996" s="47"/>
      <c r="B996" s="168"/>
      <c r="C996" s="168"/>
      <c r="D996" s="169"/>
      <c r="E996" s="169"/>
    </row>
  </sheetData>
  <sheetProtection algorithmName="SHA-512" hashValue="jFlbLK9T+J+Wydc++T+ArMS4T0lyHuGV9s99Opy9qHl321uTO1TyZRUoWDrncGVsnVE5N/x1kEj5dEJh7igKCQ==" saltValue="yImWnrnUpu0hXdqdQ9G6Dg==" spinCount="100000" sheet="1" objects="1" scenarios="1"/>
  <mergeCells count="245">
    <mergeCell ref="B928:C928"/>
    <mergeCell ref="D928:E928"/>
    <mergeCell ref="B929:C929"/>
    <mergeCell ref="D929:E929"/>
    <mergeCell ref="B930:C930"/>
    <mergeCell ref="D930:E930"/>
    <mergeCell ref="B961:C961"/>
    <mergeCell ref="D961:E961"/>
    <mergeCell ref="B962:C962"/>
    <mergeCell ref="D962:E962"/>
    <mergeCell ref="A933:B933"/>
    <mergeCell ref="A934:B934"/>
    <mergeCell ref="B829:C829"/>
    <mergeCell ref="D829:E829"/>
    <mergeCell ref="B830:C830"/>
    <mergeCell ref="D830:E830"/>
    <mergeCell ref="B831:C831"/>
    <mergeCell ref="D831:E831"/>
    <mergeCell ref="B862:C862"/>
    <mergeCell ref="D862:E862"/>
    <mergeCell ref="B863:C863"/>
    <mergeCell ref="D863:E863"/>
    <mergeCell ref="A834:B834"/>
    <mergeCell ref="A835:B835"/>
    <mergeCell ref="B730:C730"/>
    <mergeCell ref="D730:E730"/>
    <mergeCell ref="B731:C731"/>
    <mergeCell ref="D731:E731"/>
    <mergeCell ref="B732:C732"/>
    <mergeCell ref="D732:E732"/>
    <mergeCell ref="B763:C763"/>
    <mergeCell ref="D763:E763"/>
    <mergeCell ref="B764:C764"/>
    <mergeCell ref="D764:E764"/>
    <mergeCell ref="A735:B735"/>
    <mergeCell ref="A736:B736"/>
    <mergeCell ref="B631:C631"/>
    <mergeCell ref="D631:E631"/>
    <mergeCell ref="B632:C632"/>
    <mergeCell ref="D632:E632"/>
    <mergeCell ref="B633:C633"/>
    <mergeCell ref="D633:E633"/>
    <mergeCell ref="B664:C664"/>
    <mergeCell ref="D664:E664"/>
    <mergeCell ref="B665:C665"/>
    <mergeCell ref="D665:E665"/>
    <mergeCell ref="A636:B636"/>
    <mergeCell ref="A637:B637"/>
    <mergeCell ref="A1:D1"/>
    <mergeCell ref="B2:E2"/>
    <mergeCell ref="A4:C4"/>
    <mergeCell ref="A5:C5"/>
    <mergeCell ref="A6:C6"/>
    <mergeCell ref="A9:B9"/>
    <mergeCell ref="A42:B42"/>
    <mergeCell ref="A43:B43"/>
    <mergeCell ref="B70:C70"/>
    <mergeCell ref="D70:E70"/>
    <mergeCell ref="B71:C71"/>
    <mergeCell ref="D71:E71"/>
    <mergeCell ref="A10:B10"/>
    <mergeCell ref="B37:C37"/>
    <mergeCell ref="D37:E37"/>
    <mergeCell ref="B38:C38"/>
    <mergeCell ref="D38:E38"/>
    <mergeCell ref="B39:C39"/>
    <mergeCell ref="D39:E39"/>
    <mergeCell ref="B104:C104"/>
    <mergeCell ref="D104:E104"/>
    <mergeCell ref="B105:C105"/>
    <mergeCell ref="D105:E105"/>
    <mergeCell ref="A108:B108"/>
    <mergeCell ref="A109:B109"/>
    <mergeCell ref="B72:C72"/>
    <mergeCell ref="D72:E72"/>
    <mergeCell ref="A75:B75"/>
    <mergeCell ref="A76:B76"/>
    <mergeCell ref="B103:C103"/>
    <mergeCell ref="D103:E103"/>
    <mergeCell ref="A141:B141"/>
    <mergeCell ref="A142:B142"/>
    <mergeCell ref="B169:C169"/>
    <mergeCell ref="D169:E169"/>
    <mergeCell ref="B170:C170"/>
    <mergeCell ref="D170:E170"/>
    <mergeCell ref="B136:C136"/>
    <mergeCell ref="D136:E136"/>
    <mergeCell ref="B137:C137"/>
    <mergeCell ref="D137:E137"/>
    <mergeCell ref="B138:C138"/>
    <mergeCell ref="D138:E138"/>
    <mergeCell ref="B203:C203"/>
    <mergeCell ref="D203:E203"/>
    <mergeCell ref="B204:C204"/>
    <mergeCell ref="D204:E204"/>
    <mergeCell ref="A207:B207"/>
    <mergeCell ref="A208:B208"/>
    <mergeCell ref="B171:C171"/>
    <mergeCell ref="D171:E171"/>
    <mergeCell ref="A174:B174"/>
    <mergeCell ref="A175:B175"/>
    <mergeCell ref="B202:C202"/>
    <mergeCell ref="D202:E202"/>
    <mergeCell ref="A240:B240"/>
    <mergeCell ref="A241:B241"/>
    <mergeCell ref="B268:C268"/>
    <mergeCell ref="D268:E268"/>
    <mergeCell ref="B269:C269"/>
    <mergeCell ref="D269:E269"/>
    <mergeCell ref="B235:C235"/>
    <mergeCell ref="D235:E235"/>
    <mergeCell ref="B236:C236"/>
    <mergeCell ref="D236:E236"/>
    <mergeCell ref="B237:C237"/>
    <mergeCell ref="D237:E237"/>
    <mergeCell ref="B302:C302"/>
    <mergeCell ref="D302:E302"/>
    <mergeCell ref="B303:C303"/>
    <mergeCell ref="D303:E303"/>
    <mergeCell ref="A306:B306"/>
    <mergeCell ref="A307:B307"/>
    <mergeCell ref="B270:C270"/>
    <mergeCell ref="D270:E270"/>
    <mergeCell ref="A273:B273"/>
    <mergeCell ref="A274:B274"/>
    <mergeCell ref="B301:C301"/>
    <mergeCell ref="D301:E301"/>
    <mergeCell ref="A339:B339"/>
    <mergeCell ref="A340:B340"/>
    <mergeCell ref="B367:C367"/>
    <mergeCell ref="D367:E367"/>
    <mergeCell ref="B368:C368"/>
    <mergeCell ref="D368:E368"/>
    <mergeCell ref="B334:C334"/>
    <mergeCell ref="D334:E334"/>
    <mergeCell ref="B335:C335"/>
    <mergeCell ref="D335:E335"/>
    <mergeCell ref="B336:C336"/>
    <mergeCell ref="D336:E336"/>
    <mergeCell ref="B401:C401"/>
    <mergeCell ref="D401:E401"/>
    <mergeCell ref="B402:C402"/>
    <mergeCell ref="D402:E402"/>
    <mergeCell ref="A405:B405"/>
    <mergeCell ref="A406:B406"/>
    <mergeCell ref="B369:C369"/>
    <mergeCell ref="D369:E369"/>
    <mergeCell ref="A372:B372"/>
    <mergeCell ref="A373:B373"/>
    <mergeCell ref="B400:C400"/>
    <mergeCell ref="D400:E400"/>
    <mergeCell ref="A438:B438"/>
    <mergeCell ref="A439:B439"/>
    <mergeCell ref="B466:C466"/>
    <mergeCell ref="D466:E466"/>
    <mergeCell ref="B467:C467"/>
    <mergeCell ref="D467:E467"/>
    <mergeCell ref="B433:C433"/>
    <mergeCell ref="D433:E433"/>
    <mergeCell ref="B434:C434"/>
    <mergeCell ref="D434:E434"/>
    <mergeCell ref="B435:C435"/>
    <mergeCell ref="D435:E435"/>
    <mergeCell ref="B500:C500"/>
    <mergeCell ref="D500:E500"/>
    <mergeCell ref="B501:C501"/>
    <mergeCell ref="D501:E501"/>
    <mergeCell ref="A504:B504"/>
    <mergeCell ref="A505:B505"/>
    <mergeCell ref="B468:C468"/>
    <mergeCell ref="D468:E468"/>
    <mergeCell ref="A471:B471"/>
    <mergeCell ref="A472:B472"/>
    <mergeCell ref="B499:C499"/>
    <mergeCell ref="D499:E499"/>
    <mergeCell ref="A537:B537"/>
    <mergeCell ref="A538:B538"/>
    <mergeCell ref="B532:C532"/>
    <mergeCell ref="D532:E532"/>
    <mergeCell ref="B533:C533"/>
    <mergeCell ref="D533:E533"/>
    <mergeCell ref="B534:C534"/>
    <mergeCell ref="D534:E534"/>
    <mergeCell ref="B565:C565"/>
    <mergeCell ref="D565:E565"/>
    <mergeCell ref="B566:C566"/>
    <mergeCell ref="D566:E566"/>
    <mergeCell ref="B567:C567"/>
    <mergeCell ref="D567:E567"/>
    <mergeCell ref="A603:B603"/>
    <mergeCell ref="A604:B604"/>
    <mergeCell ref="A570:B570"/>
    <mergeCell ref="A571:B571"/>
    <mergeCell ref="B598:C598"/>
    <mergeCell ref="D598:E598"/>
    <mergeCell ref="B599:C599"/>
    <mergeCell ref="D599:E599"/>
    <mergeCell ref="B600:C600"/>
    <mergeCell ref="D600:E600"/>
    <mergeCell ref="B666:C666"/>
    <mergeCell ref="D666:E666"/>
    <mergeCell ref="A702:B702"/>
    <mergeCell ref="A703:B703"/>
    <mergeCell ref="A669:B669"/>
    <mergeCell ref="A670:B670"/>
    <mergeCell ref="B697:C697"/>
    <mergeCell ref="D697:E697"/>
    <mergeCell ref="B698:C698"/>
    <mergeCell ref="D698:E698"/>
    <mergeCell ref="B699:C699"/>
    <mergeCell ref="D699:E699"/>
    <mergeCell ref="B765:C765"/>
    <mergeCell ref="D765:E765"/>
    <mergeCell ref="A801:B801"/>
    <mergeCell ref="A802:B802"/>
    <mergeCell ref="A768:B768"/>
    <mergeCell ref="A769:B769"/>
    <mergeCell ref="B796:C796"/>
    <mergeCell ref="D796:E796"/>
    <mergeCell ref="B797:C797"/>
    <mergeCell ref="D797:E797"/>
    <mergeCell ref="B798:C798"/>
    <mergeCell ref="D798:E798"/>
    <mergeCell ref="B864:C864"/>
    <mergeCell ref="D864:E864"/>
    <mergeCell ref="A900:B900"/>
    <mergeCell ref="A901:B901"/>
    <mergeCell ref="A867:B867"/>
    <mergeCell ref="A868:B868"/>
    <mergeCell ref="B895:C895"/>
    <mergeCell ref="D895:E895"/>
    <mergeCell ref="B896:C896"/>
    <mergeCell ref="D896:E896"/>
    <mergeCell ref="B897:C897"/>
    <mergeCell ref="D897:E897"/>
    <mergeCell ref="B963:C963"/>
    <mergeCell ref="D963:E963"/>
    <mergeCell ref="A966:B966"/>
    <mergeCell ref="A967:B967"/>
    <mergeCell ref="B994:C994"/>
    <mergeCell ref="D994:E994"/>
    <mergeCell ref="B995:C995"/>
    <mergeCell ref="D995:E995"/>
    <mergeCell ref="B996:C996"/>
    <mergeCell ref="D996:E996"/>
  </mergeCells>
  <printOptions horizontalCentered="1"/>
  <pageMargins left="0.39370078740157483" right="0.39370078740157483" top="0.39370078740157483" bottom="0.39370078740157483" header="0" footer="0"/>
  <pageSetup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7665-F609-47A9-89BA-F8615022772A}">
  <sheetPr>
    <tabColor rgb="FFFF0000"/>
  </sheetPr>
  <dimension ref="A1:G601"/>
  <sheetViews>
    <sheetView view="pageLayout" zoomScaleNormal="100" workbookViewId="0">
      <selection activeCell="D6" sqref="D6"/>
    </sheetView>
  </sheetViews>
  <sheetFormatPr baseColWidth="10" defaultColWidth="1.7109375" defaultRowHeight="10.5" x14ac:dyDescent="0.2"/>
  <cols>
    <col min="1" max="1" width="57" style="26" customWidth="1"/>
    <col min="2" max="2" width="7.28515625" style="27" bestFit="1" customWidth="1"/>
    <col min="3" max="3" width="15" style="116" customWidth="1"/>
    <col min="4" max="4" width="15" style="94" customWidth="1"/>
    <col min="5" max="5" width="15" style="14" customWidth="1"/>
    <col min="6" max="6" width="1.7109375" style="14"/>
    <col min="7" max="16384" width="1.7109375" style="29"/>
  </cols>
  <sheetData>
    <row r="1" spans="1:7" s="19" customFormat="1" ht="46.5"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C3" s="116"/>
      <c r="D3" s="94"/>
    </row>
    <row r="4" spans="1:7" s="19" customFormat="1" ht="21" x14ac:dyDescent="0.2">
      <c r="A4" s="175" t="s">
        <v>636</v>
      </c>
      <c r="B4" s="175"/>
      <c r="C4" s="175"/>
      <c r="D4" s="95" t="s">
        <v>637</v>
      </c>
      <c r="E4" s="38"/>
    </row>
    <row r="5" spans="1:7" s="14" customFormat="1" ht="21" x14ac:dyDescent="0.2">
      <c r="A5" s="173" t="s">
        <v>638</v>
      </c>
      <c r="B5" s="173"/>
      <c r="C5" s="173"/>
      <c r="D5" s="95" t="s">
        <v>639</v>
      </c>
      <c r="E5" s="39"/>
    </row>
    <row r="6" spans="1:7" s="14" customFormat="1" ht="21" x14ac:dyDescent="0.2">
      <c r="A6" s="176" t="str">
        <f>RESUMEN!B103</f>
        <v>CAPITULO 6 INSTALACIONES HIDROSANITARIAS</v>
      </c>
      <c r="B6" s="175"/>
      <c r="C6" s="175"/>
      <c r="D6" s="95" t="s">
        <v>640</v>
      </c>
      <c r="E6" s="38"/>
    </row>
    <row r="7" spans="1:7" s="14" customFormat="1" x14ac:dyDescent="0.2">
      <c r="A7" s="17"/>
      <c r="B7" s="24"/>
      <c r="C7" s="117"/>
      <c r="D7" s="96"/>
      <c r="E7" s="29"/>
    </row>
    <row r="8" spans="1:7" s="14" customFormat="1" x14ac:dyDescent="0.2">
      <c r="A8" s="17"/>
      <c r="B8" s="24"/>
      <c r="C8" s="117"/>
      <c r="D8" s="96"/>
      <c r="E8" s="29"/>
    </row>
    <row r="9" spans="1:7" s="19" customFormat="1" ht="21" x14ac:dyDescent="0.2">
      <c r="A9" s="174" t="s">
        <v>641</v>
      </c>
      <c r="B9" s="174"/>
      <c r="C9" s="118" t="s">
        <v>642</v>
      </c>
      <c r="D9" s="97" t="s">
        <v>6</v>
      </c>
      <c r="E9" s="42" t="s">
        <v>643</v>
      </c>
    </row>
    <row r="10" spans="1:7" s="14" customFormat="1" x14ac:dyDescent="0.2">
      <c r="A10" s="172" t="str">
        <f>RESUMEN!B104</f>
        <v>Suspensión de puntos hidráulicos y/o sanitarios.</v>
      </c>
      <c r="B10" s="173"/>
      <c r="C10" s="124">
        <f>RESUMEN!A104</f>
        <v>6.01</v>
      </c>
      <c r="D10" s="98" t="str">
        <f>RESUMEN!C104</f>
        <v>un</v>
      </c>
      <c r="E10" s="40">
        <f>E19+E25+E30+E35</f>
        <v>0</v>
      </c>
    </row>
    <row r="11" spans="1:7" s="14" customFormat="1" x14ac:dyDescent="0.2">
      <c r="A11" s="17"/>
      <c r="B11" s="30"/>
      <c r="C11" s="119"/>
      <c r="D11" s="99"/>
      <c r="E11" s="18"/>
    </row>
    <row r="12" spans="1:7" s="14" customFormat="1" x14ac:dyDescent="0.2">
      <c r="A12" s="17"/>
      <c r="B12" s="24" t="s">
        <v>644</v>
      </c>
      <c r="C12" s="117"/>
      <c r="D12" s="96"/>
      <c r="E12" s="18"/>
    </row>
    <row r="13" spans="1:7" s="19" customFormat="1" x14ac:dyDescent="0.2">
      <c r="A13" s="42" t="s">
        <v>645</v>
      </c>
      <c r="B13" s="41" t="s">
        <v>6</v>
      </c>
      <c r="C13" s="120" t="s">
        <v>646</v>
      </c>
      <c r="D13" s="97" t="s">
        <v>647</v>
      </c>
      <c r="E13" s="45" t="s">
        <v>648</v>
      </c>
      <c r="G13" s="31"/>
    </row>
    <row r="14" spans="1:7" s="14" customFormat="1" x14ac:dyDescent="0.2">
      <c r="A14" s="35" t="str">
        <f>'MAT-INSM'!A161</f>
        <v>TAPON PRESION ROSCADO ½ "</v>
      </c>
      <c r="B14" s="23" t="str">
        <f>'MAT-INSM'!B161</f>
        <v>UN</v>
      </c>
      <c r="C14" s="22">
        <f>'MAT-INSM'!C161</f>
        <v>0</v>
      </c>
      <c r="D14" s="100">
        <v>2</v>
      </c>
      <c r="E14" s="22">
        <f t="shared" ref="E14:E18" si="0">ROUND(C14*D14,0)</f>
        <v>0</v>
      </c>
    </row>
    <row r="15" spans="1:7" s="14" customFormat="1" x14ac:dyDescent="0.2">
      <c r="A15" s="35" t="str">
        <f>'MAT-INSM'!A54</f>
        <v>CINTA TEFLON</v>
      </c>
      <c r="B15" s="23" t="str">
        <f>'MAT-INSM'!B54</f>
        <v>RLL</v>
      </c>
      <c r="C15" s="22">
        <f>'MAT-INSM'!C54</f>
        <v>0</v>
      </c>
      <c r="D15" s="100">
        <v>0.125</v>
      </c>
      <c r="E15" s="22">
        <f t="shared" si="0"/>
        <v>0</v>
      </c>
    </row>
    <row r="16" spans="1:7" s="14" customFormat="1" x14ac:dyDescent="0.2">
      <c r="A16" s="35"/>
      <c r="B16" s="23"/>
      <c r="C16" s="22">
        <v>0</v>
      </c>
      <c r="D16" s="100"/>
      <c r="E16" s="32">
        <f t="shared" si="0"/>
        <v>0</v>
      </c>
    </row>
    <row r="17" spans="1:5" s="14" customFormat="1" x14ac:dyDescent="0.2">
      <c r="A17" s="35"/>
      <c r="B17" s="23"/>
      <c r="C17" s="22">
        <v>0</v>
      </c>
      <c r="D17" s="100"/>
      <c r="E17" s="32">
        <f t="shared" si="0"/>
        <v>0</v>
      </c>
    </row>
    <row r="18" spans="1:5" s="14" customFormat="1" x14ac:dyDescent="0.2">
      <c r="A18" s="36"/>
      <c r="B18" s="23"/>
      <c r="C18" s="22">
        <v>0</v>
      </c>
      <c r="D18" s="100"/>
      <c r="E18" s="32">
        <f t="shared" si="0"/>
        <v>0</v>
      </c>
    </row>
    <row r="19" spans="1:5" s="14" customFormat="1" x14ac:dyDescent="0.2">
      <c r="A19" s="17"/>
      <c r="B19" s="24"/>
      <c r="C19" s="114"/>
      <c r="D19" s="101" t="s">
        <v>649</v>
      </c>
      <c r="E19" s="37">
        <f>SUM(E14:E18)</f>
        <v>0</v>
      </c>
    </row>
    <row r="20" spans="1:5" s="14" customFormat="1" x14ac:dyDescent="0.2">
      <c r="A20" s="17"/>
      <c r="B20" s="24"/>
      <c r="C20" s="117"/>
      <c r="D20" s="96"/>
      <c r="E20" s="18"/>
    </row>
    <row r="21" spans="1:5" s="19" customFormat="1" x14ac:dyDescent="0.2">
      <c r="A21" s="42" t="s">
        <v>650</v>
      </c>
      <c r="B21" s="41" t="s">
        <v>6</v>
      </c>
      <c r="C21" s="120" t="s">
        <v>646</v>
      </c>
      <c r="D21" s="97" t="s">
        <v>651</v>
      </c>
      <c r="E21" s="45" t="s">
        <v>646</v>
      </c>
    </row>
    <row r="22" spans="1:5" s="14" customFormat="1" x14ac:dyDescent="0.2">
      <c r="A22" s="35" t="str">
        <f>'HRR-EQP'!A18</f>
        <v>ESTOPA No.4 (250 Grs)</v>
      </c>
      <c r="B22" s="23" t="str">
        <f>'HRR-EQP'!B18</f>
        <v>UN</v>
      </c>
      <c r="C22" s="22">
        <f>'HRR-EQP'!C18</f>
        <v>0</v>
      </c>
      <c r="D22" s="100">
        <v>0.5</v>
      </c>
      <c r="E22" s="22">
        <f>ROUND(C22*D22,0)</f>
        <v>0</v>
      </c>
    </row>
    <row r="23" spans="1:5" s="14" customFormat="1" x14ac:dyDescent="0.2">
      <c r="A23" s="35" t="str">
        <f>'HRR-EQP'!A26</f>
        <v>MARTILLO ROMPEDOR</v>
      </c>
      <c r="B23" s="23" t="str">
        <f>'HRR-EQP'!B26</f>
        <v>DIA</v>
      </c>
      <c r="C23" s="22">
        <f>'HRR-EQP'!C26</f>
        <v>0</v>
      </c>
      <c r="D23" s="100">
        <f>1/8/6</f>
        <v>2.0833333333333332E-2</v>
      </c>
      <c r="E23" s="22">
        <f>ROUND(C23*D23,0)</f>
        <v>0</v>
      </c>
    </row>
    <row r="24" spans="1:5" s="14" customFormat="1" x14ac:dyDescent="0.2">
      <c r="A24" s="35"/>
      <c r="B24" s="23"/>
      <c r="C24" s="22">
        <v>0</v>
      </c>
      <c r="D24" s="100"/>
      <c r="E24" s="22">
        <f>ROUND(C24*D24,0)</f>
        <v>0</v>
      </c>
    </row>
    <row r="25" spans="1:5" s="14" customFormat="1" x14ac:dyDescent="0.2">
      <c r="A25" s="17"/>
      <c r="B25" s="24"/>
      <c r="C25" s="114"/>
      <c r="D25" s="101" t="s">
        <v>649</v>
      </c>
      <c r="E25" s="37">
        <f>SUM(E22:E24)</f>
        <v>0</v>
      </c>
    </row>
    <row r="26" spans="1:5" s="14" customFormat="1" x14ac:dyDescent="0.2">
      <c r="A26" s="17"/>
      <c r="B26" s="24"/>
      <c r="C26" s="114"/>
      <c r="D26" s="96"/>
      <c r="E26" s="16"/>
    </row>
    <row r="27" spans="1:5" s="19" customFormat="1" ht="21" x14ac:dyDescent="0.2">
      <c r="A27" s="42" t="s">
        <v>652</v>
      </c>
      <c r="B27" s="46" t="s">
        <v>6</v>
      </c>
      <c r="C27" s="120" t="s">
        <v>646</v>
      </c>
      <c r="D27" s="97" t="s">
        <v>653</v>
      </c>
      <c r="E27" s="45" t="s">
        <v>654</v>
      </c>
    </row>
    <row r="28" spans="1:5" s="14" customFormat="1" x14ac:dyDescent="0.2">
      <c r="A28" s="35" t="str">
        <f>'MAN-OBR'!A82</f>
        <v>MdeO RED DE SUMINISTRO</v>
      </c>
      <c r="B28" s="23" t="str">
        <f>'MAN-OBR'!B82</f>
        <v>ML</v>
      </c>
      <c r="C28" s="22">
        <f>'MAN-OBR'!C82</f>
        <v>0</v>
      </c>
      <c r="D28" s="100">
        <v>1</v>
      </c>
      <c r="E28" s="22">
        <f>ROUND(C28*D28,0)</f>
        <v>0</v>
      </c>
    </row>
    <row r="29" spans="1:5" s="14" customFormat="1" x14ac:dyDescent="0.2">
      <c r="A29" s="35"/>
      <c r="B29" s="23"/>
      <c r="C29" s="22">
        <v>0</v>
      </c>
      <c r="D29" s="100"/>
      <c r="E29" s="22">
        <f>ROUND(C29*D29,0)</f>
        <v>0</v>
      </c>
    </row>
    <row r="30" spans="1:5" s="14" customFormat="1" x14ac:dyDescent="0.2">
      <c r="A30" s="17"/>
      <c r="B30" s="24"/>
      <c r="C30" s="117"/>
      <c r="D30" s="101" t="s">
        <v>649</v>
      </c>
      <c r="E30" s="37">
        <f>SUM(E28:E29)</f>
        <v>0</v>
      </c>
    </row>
    <row r="31" spans="1:5" s="14" customFormat="1" x14ac:dyDescent="0.2">
      <c r="A31" s="33"/>
      <c r="B31" s="25"/>
      <c r="C31" s="121"/>
      <c r="D31" s="94"/>
    </row>
    <row r="32" spans="1:5" s="19" customFormat="1" ht="21" x14ac:dyDescent="0.2">
      <c r="A32" s="42" t="s">
        <v>655</v>
      </c>
      <c r="B32" s="46" t="s">
        <v>6</v>
      </c>
      <c r="C32" s="120" t="s">
        <v>646</v>
      </c>
      <c r="D32" s="97" t="s">
        <v>653</v>
      </c>
      <c r="E32" s="45" t="s">
        <v>654</v>
      </c>
    </row>
    <row r="33" spans="1:5" s="14" customFormat="1" x14ac:dyDescent="0.2">
      <c r="A33" s="35" t="str">
        <f>OTROS!A7</f>
        <v>RETIRO DE ESCOMBROS</v>
      </c>
      <c r="B33" s="23" t="str">
        <f>OTROS!B7</f>
        <v>M3</v>
      </c>
      <c r="C33" s="22">
        <f>OTROS!C7</f>
        <v>0</v>
      </c>
      <c r="D33" s="100">
        <v>2.5000000000000001E-2</v>
      </c>
      <c r="E33" s="22">
        <f>ROUND(C33*D33,0)</f>
        <v>0</v>
      </c>
    </row>
    <row r="34" spans="1:5" s="14" customFormat="1" x14ac:dyDescent="0.2">
      <c r="A34" s="35"/>
      <c r="B34" s="23"/>
      <c r="C34" s="22">
        <v>0</v>
      </c>
      <c r="D34" s="100"/>
      <c r="E34" s="22">
        <f>ROUND(C34*D34,0)</f>
        <v>0</v>
      </c>
    </row>
    <row r="35" spans="1:5" s="14" customFormat="1" x14ac:dyDescent="0.2">
      <c r="A35" s="17"/>
      <c r="B35" s="24"/>
      <c r="C35" s="117"/>
      <c r="D35" s="101" t="s">
        <v>649</v>
      </c>
      <c r="E35" s="37">
        <f>SUM(E33:E34)</f>
        <v>0</v>
      </c>
    </row>
    <row r="36" spans="1:5" s="14" customFormat="1" x14ac:dyDescent="0.2">
      <c r="A36" s="17"/>
      <c r="B36" s="24"/>
      <c r="C36" s="117"/>
      <c r="D36" s="101"/>
    </row>
    <row r="37" spans="1:5" s="19" customFormat="1" x14ac:dyDescent="0.2">
      <c r="A37" s="19" t="s">
        <v>656</v>
      </c>
      <c r="B37" s="167" t="s">
        <v>657</v>
      </c>
      <c r="C37" s="167"/>
      <c r="D37" s="167" t="s">
        <v>658</v>
      </c>
      <c r="E37" s="167"/>
    </row>
    <row r="38" spans="1:5" s="14" customFormat="1" x14ac:dyDescent="0.2">
      <c r="A38" s="47"/>
      <c r="B38" s="168"/>
      <c r="C38" s="168"/>
      <c r="D38" s="169"/>
      <c r="E38" s="169"/>
    </row>
    <row r="39" spans="1:5" s="14" customFormat="1" x14ac:dyDescent="0.2">
      <c r="A39" s="47"/>
      <c r="B39" s="168"/>
      <c r="C39" s="168"/>
      <c r="D39" s="169"/>
      <c r="E39" s="169"/>
    </row>
    <row r="40" spans="1:5" s="14" customFormat="1" x14ac:dyDescent="0.2">
      <c r="B40" s="27"/>
      <c r="C40" s="116"/>
      <c r="D40" s="94"/>
    </row>
    <row r="41" spans="1:5" s="14" customFormat="1" x14ac:dyDescent="0.2">
      <c r="B41" s="34"/>
      <c r="C41" s="122"/>
      <c r="D41" s="94"/>
    </row>
    <row r="42" spans="1:5" ht="21" x14ac:dyDescent="0.2">
      <c r="A42" s="174" t="s">
        <v>641</v>
      </c>
      <c r="B42" s="174"/>
      <c r="C42" s="118" t="s">
        <v>642</v>
      </c>
      <c r="D42" s="97" t="s">
        <v>6</v>
      </c>
      <c r="E42" s="42" t="s">
        <v>643</v>
      </c>
    </row>
    <row r="43" spans="1:5" x14ac:dyDescent="0.2">
      <c r="A43" s="172" t="str">
        <f>RESUMEN!B105</f>
        <v>Cambio de sifones para desagues de lavamanos y lavaplatos  tipo P, o botella según el caso.</v>
      </c>
      <c r="B43" s="173"/>
      <c r="C43" s="124">
        <f>RESUMEN!A105</f>
        <v>6.02</v>
      </c>
      <c r="D43" s="98" t="str">
        <f>RESUMEN!C105</f>
        <v>un</v>
      </c>
      <c r="E43" s="40">
        <f>E52+E58+E63+E68</f>
        <v>0</v>
      </c>
    </row>
    <row r="44" spans="1:5" x14ac:dyDescent="0.2">
      <c r="A44" s="17"/>
      <c r="B44" s="30"/>
      <c r="C44" s="119"/>
      <c r="D44" s="99"/>
      <c r="E44" s="18"/>
    </row>
    <row r="45" spans="1:5" x14ac:dyDescent="0.2">
      <c r="A45" s="17"/>
      <c r="B45" s="24" t="s">
        <v>644</v>
      </c>
      <c r="C45" s="117"/>
      <c r="D45" s="96"/>
      <c r="E45" s="18"/>
    </row>
    <row r="46" spans="1:5" x14ac:dyDescent="0.2">
      <c r="A46" s="42" t="s">
        <v>645</v>
      </c>
      <c r="B46" s="41" t="s">
        <v>6</v>
      </c>
      <c r="C46" s="120" t="s">
        <v>646</v>
      </c>
      <c r="D46" s="97" t="s">
        <v>647</v>
      </c>
      <c r="E46" s="45" t="s">
        <v>648</v>
      </c>
    </row>
    <row r="47" spans="1:5" x14ac:dyDescent="0.2">
      <c r="A47" s="49" t="str">
        <f>'MAT-INSM'!A142</f>
        <v>SIFON BOTELLA GRIS GRICOL</v>
      </c>
      <c r="B47" s="49" t="str">
        <f>'MAT-INSM'!B142</f>
        <v>UN</v>
      </c>
      <c r="C47" s="123">
        <f>'MAT-INSM'!C142</f>
        <v>0</v>
      </c>
      <c r="D47" s="100">
        <v>1</v>
      </c>
      <c r="E47" s="32">
        <f t="shared" ref="E47:E51" si="1">ROUND(C47*D47,0)</f>
        <v>0</v>
      </c>
    </row>
    <row r="48" spans="1:5" x14ac:dyDescent="0.2">
      <c r="A48" s="49" t="str">
        <f>'MAT-INSM'!A54</f>
        <v>CINTA TEFLON</v>
      </c>
      <c r="B48" s="49" t="str">
        <f>'MAT-INSM'!B54</f>
        <v>RLL</v>
      </c>
      <c r="C48" s="123">
        <f>'MAT-INSM'!C54</f>
        <v>0</v>
      </c>
      <c r="D48" s="100">
        <v>0.125</v>
      </c>
      <c r="E48" s="32">
        <f t="shared" si="1"/>
        <v>0</v>
      </c>
    </row>
    <row r="49" spans="1:5" x14ac:dyDescent="0.2">
      <c r="A49" s="35"/>
      <c r="B49" s="23"/>
      <c r="C49" s="22">
        <v>0</v>
      </c>
      <c r="D49" s="100"/>
      <c r="E49" s="32">
        <f t="shared" si="1"/>
        <v>0</v>
      </c>
    </row>
    <row r="50" spans="1:5" x14ac:dyDescent="0.2">
      <c r="A50" s="35"/>
      <c r="B50" s="23"/>
      <c r="C50" s="22">
        <v>0</v>
      </c>
      <c r="D50" s="100"/>
      <c r="E50" s="32">
        <f t="shared" si="1"/>
        <v>0</v>
      </c>
    </row>
    <row r="51" spans="1:5" x14ac:dyDescent="0.2">
      <c r="A51" s="36"/>
      <c r="B51" s="23"/>
      <c r="C51" s="22">
        <v>0</v>
      </c>
      <c r="D51" s="100"/>
      <c r="E51" s="32">
        <f t="shared" si="1"/>
        <v>0</v>
      </c>
    </row>
    <row r="52" spans="1:5" x14ac:dyDescent="0.2">
      <c r="A52" s="17"/>
      <c r="B52" s="24"/>
      <c r="C52" s="114"/>
      <c r="D52" s="101" t="s">
        <v>649</v>
      </c>
      <c r="E52" s="37">
        <f>SUM(E47:E51)</f>
        <v>0</v>
      </c>
    </row>
    <row r="53" spans="1:5" x14ac:dyDescent="0.2">
      <c r="A53" s="17"/>
      <c r="B53" s="24"/>
      <c r="C53" s="117"/>
      <c r="D53" s="96"/>
      <c r="E53" s="18"/>
    </row>
    <row r="54" spans="1:5" x14ac:dyDescent="0.2">
      <c r="A54" s="42" t="s">
        <v>650</v>
      </c>
      <c r="B54" s="41" t="s">
        <v>6</v>
      </c>
      <c r="C54" s="120" t="s">
        <v>646</v>
      </c>
      <c r="D54" s="97" t="s">
        <v>651</v>
      </c>
      <c r="E54" s="45" t="s">
        <v>646</v>
      </c>
    </row>
    <row r="55" spans="1:5" x14ac:dyDescent="0.2">
      <c r="A55" s="49" t="str">
        <f>'HRR-EQP'!A24</f>
        <v>LLAVES PARA TUBOS</v>
      </c>
      <c r="B55" s="49" t="str">
        <f>'HRR-EQP'!B24</f>
        <v>UN</v>
      </c>
      <c r="C55" s="123">
        <f>'HRR-EQP'!C24</f>
        <v>0</v>
      </c>
      <c r="D55" s="100">
        <v>1</v>
      </c>
      <c r="E55" s="32">
        <f>ROUND(C55*D55,0)</f>
        <v>0</v>
      </c>
    </row>
    <row r="56" spans="1:5" x14ac:dyDescent="0.2">
      <c r="A56" s="49" t="str">
        <f>'HRR-EQP'!A20</f>
        <v>GUANTE CAUCHO NEGRO C-35 PROTEX</v>
      </c>
      <c r="B56" s="49" t="str">
        <f>'HRR-EQP'!B20</f>
        <v>UN</v>
      </c>
      <c r="C56" s="123">
        <f>'HRR-EQP'!C20</f>
        <v>0</v>
      </c>
      <c r="D56" s="100">
        <v>0.5</v>
      </c>
      <c r="E56" s="32">
        <f>ROUND(C56*D56,0)</f>
        <v>0</v>
      </c>
    </row>
    <row r="57" spans="1:5" x14ac:dyDescent="0.2">
      <c r="A57" s="35"/>
      <c r="B57" s="23"/>
      <c r="C57" s="22">
        <v>0</v>
      </c>
      <c r="D57" s="100"/>
      <c r="E57" s="32">
        <f>ROUND(C57*D57,0)</f>
        <v>0</v>
      </c>
    </row>
    <row r="58" spans="1:5" x14ac:dyDescent="0.2">
      <c r="A58" s="17"/>
      <c r="B58" s="24"/>
      <c r="C58" s="114"/>
      <c r="D58" s="101" t="s">
        <v>649</v>
      </c>
      <c r="E58" s="37">
        <f>SUM(E55:E57)</f>
        <v>0</v>
      </c>
    </row>
    <row r="59" spans="1:5" x14ac:dyDescent="0.2">
      <c r="A59" s="17"/>
      <c r="B59" s="24"/>
      <c r="C59" s="114"/>
      <c r="D59" s="96"/>
      <c r="E59" s="16"/>
    </row>
    <row r="60" spans="1:5" ht="21" x14ac:dyDescent="0.2">
      <c r="A60" s="42" t="s">
        <v>652</v>
      </c>
      <c r="B60" s="46" t="s">
        <v>6</v>
      </c>
      <c r="C60" s="120" t="s">
        <v>646</v>
      </c>
      <c r="D60" s="97" t="s">
        <v>653</v>
      </c>
      <c r="E60" s="45" t="s">
        <v>654</v>
      </c>
    </row>
    <row r="61" spans="1:5" x14ac:dyDescent="0.2">
      <c r="A61" s="49" t="str">
        <f t="shared" ref="A61:C61" si="2">A28</f>
        <v>MdeO RED DE SUMINISTRO</v>
      </c>
      <c r="B61" s="49" t="str">
        <f t="shared" si="2"/>
        <v>ML</v>
      </c>
      <c r="C61" s="123">
        <f t="shared" si="2"/>
        <v>0</v>
      </c>
      <c r="D61" s="100">
        <v>1</v>
      </c>
      <c r="E61" s="32">
        <f>ROUND(C61*D61,0)</f>
        <v>0</v>
      </c>
    </row>
    <row r="62" spans="1:5" x14ac:dyDescent="0.2">
      <c r="A62" s="35"/>
      <c r="B62" s="23"/>
      <c r="C62" s="22">
        <v>0</v>
      </c>
      <c r="D62" s="100"/>
      <c r="E62" s="32">
        <f>ROUND(C62*D62,0)</f>
        <v>0</v>
      </c>
    </row>
    <row r="63" spans="1:5" x14ac:dyDescent="0.2">
      <c r="A63" s="17"/>
      <c r="B63" s="24"/>
      <c r="C63" s="117"/>
      <c r="D63" s="101" t="s">
        <v>649</v>
      </c>
      <c r="E63" s="37">
        <f>SUM(E61:E62)</f>
        <v>0</v>
      </c>
    </row>
    <row r="64" spans="1:5" x14ac:dyDescent="0.2">
      <c r="A64" s="33"/>
      <c r="B64" s="25"/>
      <c r="C64" s="121"/>
    </row>
    <row r="65" spans="1:5" ht="21" x14ac:dyDescent="0.2">
      <c r="A65" s="42" t="s">
        <v>655</v>
      </c>
      <c r="B65" s="46" t="s">
        <v>6</v>
      </c>
      <c r="C65" s="120" t="s">
        <v>646</v>
      </c>
      <c r="D65" s="97" t="s">
        <v>653</v>
      </c>
      <c r="E65" s="45" t="s">
        <v>654</v>
      </c>
    </row>
    <row r="66" spans="1:5" x14ac:dyDescent="0.2">
      <c r="A66" s="49" t="str">
        <f>OTROS!A7</f>
        <v>RETIRO DE ESCOMBROS</v>
      </c>
      <c r="B66" s="49" t="str">
        <f>OTROS!B7</f>
        <v>M3</v>
      </c>
      <c r="C66" s="123">
        <f>OTROS!C7</f>
        <v>0</v>
      </c>
      <c r="D66" s="100">
        <v>0.125</v>
      </c>
      <c r="E66" s="32">
        <f>ROUND(C66*D66,0)</f>
        <v>0</v>
      </c>
    </row>
    <row r="67" spans="1:5" x14ac:dyDescent="0.2">
      <c r="A67" s="35"/>
      <c r="B67" s="23"/>
      <c r="C67" s="22">
        <v>0</v>
      </c>
      <c r="D67" s="100"/>
      <c r="E67" s="32">
        <f>ROUND(C67*D67,0)</f>
        <v>0</v>
      </c>
    </row>
    <row r="68" spans="1:5" x14ac:dyDescent="0.2">
      <c r="A68" s="17"/>
      <c r="B68" s="24"/>
      <c r="C68" s="117"/>
      <c r="D68" s="101" t="s">
        <v>649</v>
      </c>
      <c r="E68" s="37">
        <f>SUM(E66:E67)</f>
        <v>0</v>
      </c>
    </row>
    <row r="69" spans="1:5" x14ac:dyDescent="0.2">
      <c r="A69" s="17"/>
      <c r="B69" s="24"/>
      <c r="C69" s="117"/>
      <c r="D69" s="101"/>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118" t="s">
        <v>642</v>
      </c>
      <c r="D75" s="97" t="s">
        <v>6</v>
      </c>
      <c r="E75" s="42" t="s">
        <v>643</v>
      </c>
    </row>
    <row r="76" spans="1:5" x14ac:dyDescent="0.2">
      <c r="A76" s="172" t="str">
        <f>RESUMEN!B106</f>
        <v>Suministro e instalación de grifería institucional para lavamanos tipo push.</v>
      </c>
      <c r="B76" s="173"/>
      <c r="C76" s="124">
        <f>RESUMEN!A106</f>
        <v>6.0299999999999994</v>
      </c>
      <c r="D76" s="98" t="str">
        <f>RESUMEN!C106</f>
        <v>un</v>
      </c>
      <c r="E76" s="40">
        <f>E85+E91+E96+E101</f>
        <v>0</v>
      </c>
    </row>
    <row r="77" spans="1:5" x14ac:dyDescent="0.2">
      <c r="A77" s="17"/>
      <c r="B77" s="30"/>
      <c r="C77" s="119"/>
      <c r="D77" s="99"/>
      <c r="E77" s="18"/>
    </row>
    <row r="78" spans="1:5" x14ac:dyDescent="0.2">
      <c r="A78" s="17"/>
      <c r="B78" s="24" t="s">
        <v>644</v>
      </c>
      <c r="C78" s="117"/>
      <c r="D78" s="96"/>
      <c r="E78" s="18"/>
    </row>
    <row r="79" spans="1:5" x14ac:dyDescent="0.2">
      <c r="A79" s="42" t="s">
        <v>645</v>
      </c>
      <c r="B79" s="41" t="s">
        <v>6</v>
      </c>
      <c r="C79" s="120" t="s">
        <v>646</v>
      </c>
      <c r="D79" s="97" t="s">
        <v>647</v>
      </c>
      <c r="E79" s="45" t="s">
        <v>648</v>
      </c>
    </row>
    <row r="80" spans="1:5" x14ac:dyDescent="0.2">
      <c r="A80" s="49" t="str">
        <f>'MAT-INSM'!A76</f>
        <v>GRIFERIA LAVAMANOS FENIX 4" GRIVAL</v>
      </c>
      <c r="B80" s="49" t="str">
        <f>'MAT-INSM'!B76</f>
        <v>UN</v>
      </c>
      <c r="C80" s="123">
        <f>'MAT-INSM'!C76</f>
        <v>0</v>
      </c>
      <c r="D80" s="100">
        <v>1</v>
      </c>
      <c r="E80" s="32">
        <f t="shared" ref="E80:E84" si="3">ROUND(C80*D80,0)</f>
        <v>0</v>
      </c>
    </row>
    <row r="81" spans="1:5" x14ac:dyDescent="0.2">
      <c r="A81" s="49" t="str">
        <f>'MAT-INSM'!A3</f>
        <v>ACOPLE SANITARIO ó LAVAMANOS. ½"</v>
      </c>
      <c r="B81" s="49" t="str">
        <f>'MAT-INSM'!B3</f>
        <v>UN</v>
      </c>
      <c r="C81" s="123">
        <f>'MAT-INSM'!C3</f>
        <v>0</v>
      </c>
      <c r="D81" s="100">
        <v>1</v>
      </c>
      <c r="E81" s="32">
        <f t="shared" si="3"/>
        <v>0</v>
      </c>
    </row>
    <row r="82" spans="1:5" x14ac:dyDescent="0.2">
      <c r="A82" s="35"/>
      <c r="B82" s="23"/>
      <c r="C82" s="22">
        <v>0</v>
      </c>
      <c r="D82" s="100"/>
      <c r="E82" s="32">
        <f t="shared" si="3"/>
        <v>0</v>
      </c>
    </row>
    <row r="83" spans="1:5" x14ac:dyDescent="0.2">
      <c r="A83" s="35"/>
      <c r="B83" s="23"/>
      <c r="C83" s="22">
        <v>0</v>
      </c>
      <c r="D83" s="100"/>
      <c r="E83" s="32">
        <f t="shared" si="3"/>
        <v>0</v>
      </c>
    </row>
    <row r="84" spans="1:5" x14ac:dyDescent="0.2">
      <c r="A84" s="36"/>
      <c r="B84" s="23"/>
      <c r="C84" s="22">
        <v>0</v>
      </c>
      <c r="D84" s="100"/>
      <c r="E84" s="32">
        <f t="shared" si="3"/>
        <v>0</v>
      </c>
    </row>
    <row r="85" spans="1:5" x14ac:dyDescent="0.2">
      <c r="A85" s="17"/>
      <c r="B85" s="24"/>
      <c r="C85" s="114"/>
      <c r="D85" s="101" t="s">
        <v>649</v>
      </c>
      <c r="E85" s="37">
        <f>SUM(E80:E84)</f>
        <v>0</v>
      </c>
    </row>
    <row r="86" spans="1:5" x14ac:dyDescent="0.2">
      <c r="A86" s="17"/>
      <c r="B86" s="24"/>
      <c r="C86" s="117"/>
      <c r="D86" s="96"/>
      <c r="E86" s="18"/>
    </row>
    <row r="87" spans="1:5" x14ac:dyDescent="0.2">
      <c r="A87" s="42" t="s">
        <v>650</v>
      </c>
      <c r="B87" s="41" t="s">
        <v>6</v>
      </c>
      <c r="C87" s="120" t="s">
        <v>646</v>
      </c>
      <c r="D87" s="97" t="s">
        <v>651</v>
      </c>
      <c r="E87" s="45" t="s">
        <v>646</v>
      </c>
    </row>
    <row r="88" spans="1:5" x14ac:dyDescent="0.2">
      <c r="A88" s="49" t="str">
        <f>'HRR-EQP'!A24</f>
        <v>LLAVES PARA TUBOS</v>
      </c>
      <c r="B88" s="49" t="str">
        <f>'HRR-EQP'!B24</f>
        <v>UN</v>
      </c>
      <c r="C88" s="123">
        <f>'HRR-EQP'!C24</f>
        <v>0</v>
      </c>
      <c r="D88" s="100">
        <v>1</v>
      </c>
      <c r="E88" s="32">
        <f>ROUND(C88*D88,0)</f>
        <v>0</v>
      </c>
    </row>
    <row r="89" spans="1:5" x14ac:dyDescent="0.2">
      <c r="A89" s="49" t="str">
        <f>'MAT-INSM'!A54</f>
        <v>CINTA TEFLON</v>
      </c>
      <c r="B89" s="49" t="str">
        <f>'MAT-INSM'!B54</f>
        <v>RLL</v>
      </c>
      <c r="C89" s="123">
        <f>'MAT-INSM'!C54</f>
        <v>0</v>
      </c>
      <c r="D89" s="100">
        <v>0.05</v>
      </c>
      <c r="E89" s="32">
        <f>ROUND(C89*D89,0)</f>
        <v>0</v>
      </c>
    </row>
    <row r="90" spans="1:5" x14ac:dyDescent="0.2">
      <c r="A90" s="35"/>
      <c r="B90" s="23"/>
      <c r="C90" s="22">
        <v>0</v>
      </c>
      <c r="D90" s="100"/>
      <c r="E90" s="32">
        <f>ROUND(C90*D90,0)</f>
        <v>0</v>
      </c>
    </row>
    <row r="91" spans="1:5" x14ac:dyDescent="0.2">
      <c r="A91" s="17"/>
      <c r="B91" s="24"/>
      <c r="C91" s="114"/>
      <c r="D91" s="101" t="s">
        <v>649</v>
      </c>
      <c r="E91" s="37">
        <f>SUM(E88:E90)</f>
        <v>0</v>
      </c>
    </row>
    <row r="92" spans="1:5" x14ac:dyDescent="0.2">
      <c r="A92" s="17"/>
      <c r="B92" s="24"/>
      <c r="C92" s="114"/>
      <c r="D92" s="96"/>
      <c r="E92" s="16"/>
    </row>
    <row r="93" spans="1:5" ht="21" x14ac:dyDescent="0.2">
      <c r="A93" s="42" t="s">
        <v>652</v>
      </c>
      <c r="B93" s="46" t="s">
        <v>6</v>
      </c>
      <c r="C93" s="120" t="s">
        <v>646</v>
      </c>
      <c r="D93" s="97" t="s">
        <v>653</v>
      </c>
      <c r="E93" s="45" t="s">
        <v>654</v>
      </c>
    </row>
    <row r="94" spans="1:5" x14ac:dyDescent="0.2">
      <c r="A94" s="49" t="str">
        <f>'MAN-OBR'!A19</f>
        <v>MdeO CONEX. MANGUERA</v>
      </c>
      <c r="B94" s="49" t="str">
        <f>'MAN-OBR'!B19</f>
        <v>UN</v>
      </c>
      <c r="C94" s="123">
        <f>'MAN-OBR'!C19</f>
        <v>0</v>
      </c>
      <c r="D94" s="100">
        <v>2</v>
      </c>
      <c r="E94" s="32">
        <f>ROUND(C94*D94,0)</f>
        <v>0</v>
      </c>
    </row>
    <row r="95" spans="1:5" x14ac:dyDescent="0.2">
      <c r="A95" s="49"/>
      <c r="B95" s="49"/>
      <c r="C95" s="123"/>
      <c r="D95" s="100"/>
      <c r="E95" s="32">
        <f>ROUND(C95*D95,0)</f>
        <v>0</v>
      </c>
    </row>
    <row r="96" spans="1:5" x14ac:dyDescent="0.2">
      <c r="A96" s="17"/>
      <c r="B96" s="24"/>
      <c r="C96" s="117"/>
      <c r="D96" s="101" t="s">
        <v>649</v>
      </c>
      <c r="E96" s="37">
        <f>SUM(E94:E94)</f>
        <v>0</v>
      </c>
    </row>
    <row r="97" spans="1:5" x14ac:dyDescent="0.2">
      <c r="A97" s="33"/>
      <c r="B97" s="25"/>
      <c r="C97" s="121"/>
    </row>
    <row r="98" spans="1:5" ht="21" x14ac:dyDescent="0.2">
      <c r="A98" s="42" t="s">
        <v>655</v>
      </c>
      <c r="B98" s="46" t="s">
        <v>6</v>
      </c>
      <c r="C98" s="120" t="s">
        <v>646</v>
      </c>
      <c r="D98" s="97" t="s">
        <v>653</v>
      </c>
      <c r="E98" s="45" t="s">
        <v>654</v>
      </c>
    </row>
    <row r="99" spans="1:5" x14ac:dyDescent="0.2">
      <c r="A99" s="35"/>
      <c r="B99" s="23"/>
      <c r="C99" s="22">
        <v>0</v>
      </c>
      <c r="D99" s="100"/>
      <c r="E99" s="32">
        <f>ROUND(C99*D99,0)</f>
        <v>0</v>
      </c>
    </row>
    <row r="100" spans="1:5" x14ac:dyDescent="0.2">
      <c r="A100" s="35"/>
      <c r="B100" s="23"/>
      <c r="C100" s="22">
        <v>0</v>
      </c>
      <c r="D100" s="100"/>
      <c r="E100" s="32">
        <f>ROUND(C100*D100,0)</f>
        <v>0</v>
      </c>
    </row>
    <row r="101" spans="1:5" x14ac:dyDescent="0.2">
      <c r="A101" s="17"/>
      <c r="B101" s="24"/>
      <c r="C101" s="117"/>
      <c r="D101" s="101" t="s">
        <v>649</v>
      </c>
      <c r="E101" s="37">
        <f>SUM(E99:E100)</f>
        <v>0</v>
      </c>
    </row>
    <row r="102" spans="1:5" x14ac:dyDescent="0.2">
      <c r="A102" s="17"/>
      <c r="B102" s="24"/>
      <c r="C102" s="117"/>
      <c r="D102" s="101"/>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118" t="s">
        <v>642</v>
      </c>
      <c r="D108" s="97" t="s">
        <v>6</v>
      </c>
      <c r="E108" s="42" t="s">
        <v>643</v>
      </c>
    </row>
    <row r="109" spans="1:5" x14ac:dyDescent="0.2">
      <c r="A109" s="172" t="str">
        <f>RESUMEN!B107</f>
        <v>Caja de inspección 60x60 debe incluir tapa en concreto.</v>
      </c>
      <c r="B109" s="173"/>
      <c r="C109" s="124">
        <f>RESUMEN!A107</f>
        <v>6.0399999999999991</v>
      </c>
      <c r="D109" s="98" t="str">
        <f>RESUMEN!C107</f>
        <v>un</v>
      </c>
      <c r="E109" s="40">
        <f>E118+E124+E129+E134</f>
        <v>0</v>
      </c>
    </row>
    <row r="110" spans="1:5" x14ac:dyDescent="0.2">
      <c r="A110" s="17"/>
      <c r="B110" s="30"/>
      <c r="C110" s="119"/>
      <c r="D110" s="99"/>
      <c r="E110" s="18"/>
    </row>
    <row r="111" spans="1:5" x14ac:dyDescent="0.2">
      <c r="A111" s="17"/>
      <c r="B111" s="24" t="s">
        <v>644</v>
      </c>
      <c r="C111" s="117"/>
      <c r="D111" s="96"/>
      <c r="E111" s="18"/>
    </row>
    <row r="112" spans="1:5" x14ac:dyDescent="0.2">
      <c r="A112" s="42" t="s">
        <v>645</v>
      </c>
      <c r="B112" s="41" t="s">
        <v>6</v>
      </c>
      <c r="C112" s="120" t="s">
        <v>646</v>
      </c>
      <c r="D112" s="97" t="s">
        <v>647</v>
      </c>
      <c r="E112" s="45" t="s">
        <v>648</v>
      </c>
    </row>
    <row r="113" spans="1:5" x14ac:dyDescent="0.2">
      <c r="A113" s="49" t="str">
        <f>'MAT-INSM'!A34</f>
        <v>CAJA INSPECCION Sin Tapa h=50 FIBRIT</v>
      </c>
      <c r="B113" s="49" t="str">
        <f>'MAT-INSM'!B34</f>
        <v>UN</v>
      </c>
      <c r="C113" s="123">
        <f>'MAT-INSM'!C34</f>
        <v>0</v>
      </c>
      <c r="D113" s="100">
        <v>1</v>
      </c>
      <c r="E113" s="32">
        <f t="shared" ref="E113:E117" si="4">ROUND(C113*D113,0)</f>
        <v>0</v>
      </c>
    </row>
    <row r="114" spans="1:5" x14ac:dyDescent="0.2">
      <c r="A114" s="49" t="str">
        <f>'MAT-INSM'!A159</f>
        <v>TAPA CAJA INSP. CON MARCO</v>
      </c>
      <c r="B114" s="49" t="str">
        <f>'MAT-INSM'!B159</f>
        <v>UN</v>
      </c>
      <c r="C114" s="123">
        <f>'MAT-INSM'!C159</f>
        <v>0</v>
      </c>
      <c r="D114" s="100">
        <v>0.25</v>
      </c>
      <c r="E114" s="32">
        <f t="shared" si="4"/>
        <v>0</v>
      </c>
    </row>
    <row r="115" spans="1:5" x14ac:dyDescent="0.2">
      <c r="A115" s="49" t="str">
        <f>'MAT-INSM'!A102</f>
        <v>MORTERO 2000 PSI Cte.</v>
      </c>
      <c r="B115" s="49" t="str">
        <f>'MAT-INSM'!B102</f>
        <v>M3</v>
      </c>
      <c r="C115" s="123">
        <f>'MAT-INSM'!C102</f>
        <v>0</v>
      </c>
      <c r="D115" s="100">
        <v>6.25E-2</v>
      </c>
      <c r="E115" s="32">
        <f t="shared" si="4"/>
        <v>0</v>
      </c>
    </row>
    <row r="116" spans="1:5" x14ac:dyDescent="0.2">
      <c r="A116" s="35"/>
      <c r="B116" s="23"/>
      <c r="C116" s="22">
        <v>0</v>
      </c>
      <c r="D116" s="100"/>
      <c r="E116" s="32">
        <f t="shared" si="4"/>
        <v>0</v>
      </c>
    </row>
    <row r="117" spans="1:5" x14ac:dyDescent="0.2">
      <c r="A117" s="36"/>
      <c r="B117" s="23"/>
      <c r="C117" s="22">
        <v>0</v>
      </c>
      <c r="D117" s="100"/>
      <c r="E117" s="32">
        <f t="shared" si="4"/>
        <v>0</v>
      </c>
    </row>
    <row r="118" spans="1:5" x14ac:dyDescent="0.2">
      <c r="A118" s="17"/>
      <c r="B118" s="24"/>
      <c r="C118" s="114"/>
      <c r="D118" s="101" t="s">
        <v>649</v>
      </c>
      <c r="E118" s="37">
        <f>SUM(E113:E117)</f>
        <v>0</v>
      </c>
    </row>
    <row r="119" spans="1:5" x14ac:dyDescent="0.2">
      <c r="A119" s="17"/>
      <c r="B119" s="24"/>
      <c r="C119" s="117"/>
      <c r="D119" s="96"/>
      <c r="E119" s="18"/>
    </row>
    <row r="120" spans="1:5" x14ac:dyDescent="0.2">
      <c r="A120" s="42" t="s">
        <v>650</v>
      </c>
      <c r="B120" s="41" t="s">
        <v>6</v>
      </c>
      <c r="C120" s="120" t="s">
        <v>646</v>
      </c>
      <c r="D120" s="97" t="s">
        <v>651</v>
      </c>
      <c r="E120" s="45" t="s">
        <v>646</v>
      </c>
    </row>
    <row r="121" spans="1:5" x14ac:dyDescent="0.2">
      <c r="A121" s="35"/>
      <c r="B121" s="23"/>
      <c r="C121" s="22">
        <v>0</v>
      </c>
      <c r="D121" s="100"/>
      <c r="E121" s="32">
        <f>ROUND(C121*D121,0)</f>
        <v>0</v>
      </c>
    </row>
    <row r="122" spans="1:5" x14ac:dyDescent="0.2">
      <c r="A122" s="35"/>
      <c r="B122" s="23"/>
      <c r="C122" s="22">
        <v>0</v>
      </c>
      <c r="D122" s="100"/>
      <c r="E122" s="32">
        <f>ROUND(C122*D122,0)</f>
        <v>0</v>
      </c>
    </row>
    <row r="123" spans="1:5" x14ac:dyDescent="0.2">
      <c r="A123" s="35"/>
      <c r="B123" s="23"/>
      <c r="C123" s="22">
        <v>0</v>
      </c>
      <c r="D123" s="100"/>
      <c r="E123" s="32">
        <f>ROUND(C123*D123,0)</f>
        <v>0</v>
      </c>
    </row>
    <row r="124" spans="1:5" x14ac:dyDescent="0.2">
      <c r="A124" s="17"/>
      <c r="B124" s="24"/>
      <c r="C124" s="114"/>
      <c r="D124" s="101" t="s">
        <v>649</v>
      </c>
      <c r="E124" s="37">
        <f>SUM(E121:E123)</f>
        <v>0</v>
      </c>
    </row>
    <row r="125" spans="1:5" x14ac:dyDescent="0.2">
      <c r="A125" s="17"/>
      <c r="B125" s="24"/>
      <c r="C125" s="114"/>
      <c r="D125" s="96"/>
      <c r="E125" s="16"/>
    </row>
    <row r="126" spans="1:5" ht="21" x14ac:dyDescent="0.2">
      <c r="A126" s="42" t="s">
        <v>652</v>
      </c>
      <c r="B126" s="46" t="s">
        <v>6</v>
      </c>
      <c r="C126" s="120" t="s">
        <v>646</v>
      </c>
      <c r="D126" s="97" t="s">
        <v>653</v>
      </c>
      <c r="E126" s="45" t="s">
        <v>654</v>
      </c>
    </row>
    <row r="127" spans="1:5" x14ac:dyDescent="0.2">
      <c r="A127" s="49" t="str">
        <f>'MAN-OBR'!A11</f>
        <v xml:space="preserve">MdeO CAJA Insp.FIBRIT Traf.Pes </v>
      </c>
      <c r="B127" s="49" t="str">
        <f>'MAN-OBR'!B11</f>
        <v>UN</v>
      </c>
      <c r="C127" s="123">
        <f>'MAN-OBR'!C11</f>
        <v>0</v>
      </c>
      <c r="D127" s="100">
        <v>1</v>
      </c>
      <c r="E127" s="32">
        <f>ROUND(C127*D127,0)</f>
        <v>0</v>
      </c>
    </row>
    <row r="128" spans="1:5" x14ac:dyDescent="0.2">
      <c r="A128" s="35"/>
      <c r="B128" s="23"/>
      <c r="C128" s="22">
        <v>0</v>
      </c>
      <c r="D128" s="100"/>
      <c r="E128" s="32">
        <f>ROUND(C128*D128,0)</f>
        <v>0</v>
      </c>
    </row>
    <row r="129" spans="1:5" x14ac:dyDescent="0.2">
      <c r="A129" s="17"/>
      <c r="B129" s="24"/>
      <c r="C129" s="117"/>
      <c r="D129" s="101" t="s">
        <v>649</v>
      </c>
      <c r="E129" s="37">
        <f>SUM(E127:E128)</f>
        <v>0</v>
      </c>
    </row>
    <row r="130" spans="1:5" x14ac:dyDescent="0.2">
      <c r="A130" s="33"/>
      <c r="B130" s="25"/>
      <c r="C130" s="121"/>
    </row>
    <row r="131" spans="1:5" ht="21" x14ac:dyDescent="0.2">
      <c r="A131" s="42" t="s">
        <v>655</v>
      </c>
      <c r="B131" s="46" t="s">
        <v>6</v>
      </c>
      <c r="C131" s="120" t="s">
        <v>646</v>
      </c>
      <c r="D131" s="97" t="s">
        <v>653</v>
      </c>
      <c r="E131" s="45" t="s">
        <v>654</v>
      </c>
    </row>
    <row r="132" spans="1:5" x14ac:dyDescent="0.2">
      <c r="A132" s="49" t="str">
        <f>OTROS!A7</f>
        <v>RETIRO DE ESCOMBROS</v>
      </c>
      <c r="B132" s="49" t="str">
        <f>OTROS!B7</f>
        <v>M3</v>
      </c>
      <c r="C132" s="123">
        <f>OTROS!C7</f>
        <v>0</v>
      </c>
      <c r="D132" s="100">
        <v>0.5</v>
      </c>
      <c r="E132" s="32">
        <f>ROUND(C132*D132,0)</f>
        <v>0</v>
      </c>
    </row>
    <row r="133" spans="1:5" x14ac:dyDescent="0.2">
      <c r="A133" s="35"/>
      <c r="B133" s="23"/>
      <c r="C133" s="22">
        <v>0</v>
      </c>
      <c r="D133" s="100"/>
      <c r="E133" s="32">
        <f>ROUND(C133*D133,0)</f>
        <v>0</v>
      </c>
    </row>
    <row r="134" spans="1:5" x14ac:dyDescent="0.2">
      <c r="A134" s="17"/>
      <c r="B134" s="24"/>
      <c r="C134" s="117"/>
      <c r="D134" s="101" t="s">
        <v>649</v>
      </c>
      <c r="E134" s="37">
        <f>SUM(E132:E133)</f>
        <v>0</v>
      </c>
    </row>
    <row r="135" spans="1:5" x14ac:dyDescent="0.2">
      <c r="A135" s="17"/>
      <c r="B135" s="24"/>
      <c r="C135" s="117"/>
      <c r="D135" s="101"/>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118" t="s">
        <v>642</v>
      </c>
      <c r="D141" s="97" t="s">
        <v>6</v>
      </c>
      <c r="E141" s="42" t="s">
        <v>643</v>
      </c>
    </row>
    <row r="142" spans="1:5" x14ac:dyDescent="0.2">
      <c r="A142" s="172" t="str">
        <f>RESUMEN!B108</f>
        <v>Red suministro tuberia PVC 1/2".</v>
      </c>
      <c r="B142" s="173"/>
      <c r="C142" s="124">
        <f>RESUMEN!A108</f>
        <v>6.0499999999999989</v>
      </c>
      <c r="D142" s="98" t="str">
        <f>RESUMEN!C108</f>
        <v>ml</v>
      </c>
      <c r="E142" s="40">
        <f>E151+E157+E162+E167</f>
        <v>0</v>
      </c>
    </row>
    <row r="143" spans="1:5" x14ac:dyDescent="0.2">
      <c r="A143" s="17"/>
      <c r="B143" s="30"/>
      <c r="C143" s="119"/>
      <c r="D143" s="99"/>
      <c r="E143" s="18"/>
    </row>
    <row r="144" spans="1:5" x14ac:dyDescent="0.2">
      <c r="A144" s="17"/>
      <c r="B144" s="24" t="s">
        <v>644</v>
      </c>
      <c r="C144" s="117"/>
      <c r="D144" s="96"/>
      <c r="E144" s="18"/>
    </row>
    <row r="145" spans="1:5" x14ac:dyDescent="0.2">
      <c r="A145" s="42" t="s">
        <v>645</v>
      </c>
      <c r="B145" s="41" t="s">
        <v>6</v>
      </c>
      <c r="C145" s="120" t="s">
        <v>646</v>
      </c>
      <c r="D145" s="97" t="s">
        <v>647</v>
      </c>
      <c r="E145" s="45" t="s">
        <v>648</v>
      </c>
    </row>
    <row r="146" spans="1:5" x14ac:dyDescent="0.2">
      <c r="A146" s="49" t="str">
        <f>'MAT-INSM'!A181</f>
        <v>TUBO PRESION ½" PAVCO</v>
      </c>
      <c r="B146" s="49" t="str">
        <f>'MAT-INSM'!B181</f>
        <v>ML</v>
      </c>
      <c r="C146" s="123">
        <f>'MAT-INSM'!C181</f>
        <v>0</v>
      </c>
      <c r="D146" s="100">
        <v>1.05</v>
      </c>
      <c r="E146" s="32">
        <f t="shared" ref="E146" si="5">ROUND(C146*D146,0)</f>
        <v>0</v>
      </c>
    </row>
    <row r="147" spans="1:5" x14ac:dyDescent="0.2">
      <c r="A147" s="49" t="str">
        <f>'MAT-INSM'!A189</f>
        <v>UNION PRESION ½" PAVCO</v>
      </c>
      <c r="B147" s="49" t="str">
        <f>'MAT-INSM'!B189</f>
        <v>UN</v>
      </c>
      <c r="C147" s="123">
        <f>'MAT-INSM'!C189</f>
        <v>0</v>
      </c>
      <c r="D147" s="100">
        <f>1/3</f>
        <v>0.33333333333333331</v>
      </c>
      <c r="E147" s="32">
        <f t="shared" ref="E147:E150" si="6">ROUND(C147*D147,0)</f>
        <v>0</v>
      </c>
    </row>
    <row r="148" spans="1:5" x14ac:dyDescent="0.2">
      <c r="A148" s="49" t="str">
        <f>'MAT-INSM'!A150</f>
        <v>SOLDADURA PVC LIQUIDA ¼</v>
      </c>
      <c r="B148" s="49" t="str">
        <f>'MAT-INSM'!B150</f>
        <v>UN</v>
      </c>
      <c r="C148" s="123">
        <f>'MAT-INSM'!C150</f>
        <v>0</v>
      </c>
      <c r="D148" s="100">
        <v>5.0000000000000001E-3</v>
      </c>
      <c r="E148" s="32">
        <f t="shared" si="6"/>
        <v>0</v>
      </c>
    </row>
    <row r="149" spans="1:5" x14ac:dyDescent="0.2">
      <c r="A149" s="35"/>
      <c r="B149" s="23"/>
      <c r="C149" s="22">
        <v>0</v>
      </c>
      <c r="D149" s="100"/>
      <c r="E149" s="32">
        <f t="shared" si="6"/>
        <v>0</v>
      </c>
    </row>
    <row r="150" spans="1:5" x14ac:dyDescent="0.2">
      <c r="A150" s="36"/>
      <c r="B150" s="23"/>
      <c r="C150" s="22">
        <v>0</v>
      </c>
      <c r="D150" s="100"/>
      <c r="E150" s="32">
        <f t="shared" si="6"/>
        <v>0</v>
      </c>
    </row>
    <row r="151" spans="1:5" x14ac:dyDescent="0.2">
      <c r="A151" s="17"/>
      <c r="B151" s="24"/>
      <c r="C151" s="114"/>
      <c r="D151" s="101" t="s">
        <v>649</v>
      </c>
      <c r="E151" s="37">
        <f>SUM(E147:E150)</f>
        <v>0</v>
      </c>
    </row>
    <row r="152" spans="1:5" x14ac:dyDescent="0.2">
      <c r="A152" s="17"/>
      <c r="B152" s="24"/>
      <c r="C152" s="117"/>
      <c r="D152" s="96"/>
      <c r="E152" s="18"/>
    </row>
    <row r="153" spans="1:5" x14ac:dyDescent="0.2">
      <c r="A153" s="42" t="s">
        <v>650</v>
      </c>
      <c r="B153" s="41" t="s">
        <v>6</v>
      </c>
      <c r="C153" s="120" t="s">
        <v>646</v>
      </c>
      <c r="D153" s="97" t="s">
        <v>651</v>
      </c>
      <c r="E153" s="45" t="s">
        <v>646</v>
      </c>
    </row>
    <row r="154" spans="1:5" x14ac:dyDescent="0.2">
      <c r="A154" s="49" t="str">
        <f>'HRR-EQP'!A24</f>
        <v>LLAVES PARA TUBOS</v>
      </c>
      <c r="B154" s="49" t="str">
        <f>'HRR-EQP'!B24</f>
        <v>UN</v>
      </c>
      <c r="C154" s="123">
        <f>'HRR-EQP'!C24</f>
        <v>0</v>
      </c>
      <c r="D154" s="100">
        <v>2.5000000000000001E-2</v>
      </c>
      <c r="E154" s="32">
        <f>ROUND(C154*D154,0)</f>
        <v>0</v>
      </c>
    </row>
    <row r="155" spans="1:5" x14ac:dyDescent="0.2">
      <c r="A155" s="49" t="str">
        <f>'HRR-EQP'!A21</f>
        <v>HOJA DE SEGUETA</v>
      </c>
      <c r="B155" s="49" t="str">
        <f>'HRR-EQP'!B21</f>
        <v>UN</v>
      </c>
      <c r="C155" s="123">
        <f>'HRR-EQP'!C21</f>
        <v>0</v>
      </c>
      <c r="D155" s="100">
        <v>0.05</v>
      </c>
      <c r="E155" s="32">
        <f>ROUND(C155*D155,0)</f>
        <v>0</v>
      </c>
    </row>
    <row r="156" spans="1:5" x14ac:dyDescent="0.2">
      <c r="A156" s="35"/>
      <c r="B156" s="23"/>
      <c r="C156" s="22">
        <v>0</v>
      </c>
      <c r="D156" s="100"/>
      <c r="E156" s="32">
        <f>ROUND(C156*D156,0)</f>
        <v>0</v>
      </c>
    </row>
    <row r="157" spans="1:5" x14ac:dyDescent="0.2">
      <c r="A157" s="17"/>
      <c r="B157" s="24"/>
      <c r="C157" s="114"/>
      <c r="D157" s="101" t="s">
        <v>649</v>
      </c>
      <c r="E157" s="37">
        <f>SUM(E154:E156)</f>
        <v>0</v>
      </c>
    </row>
    <row r="158" spans="1:5" x14ac:dyDescent="0.2">
      <c r="A158" s="17"/>
      <c r="B158" s="24"/>
      <c r="C158" s="114"/>
      <c r="D158" s="96"/>
      <c r="E158" s="16"/>
    </row>
    <row r="159" spans="1:5" ht="21" x14ac:dyDescent="0.2">
      <c r="A159" s="42" t="s">
        <v>652</v>
      </c>
      <c r="B159" s="46" t="s">
        <v>6</v>
      </c>
      <c r="C159" s="120" t="s">
        <v>646</v>
      </c>
      <c r="D159" s="97" t="s">
        <v>653</v>
      </c>
      <c r="E159" s="45" t="s">
        <v>654</v>
      </c>
    </row>
    <row r="160" spans="1:5" x14ac:dyDescent="0.2">
      <c r="A160" s="49" t="str">
        <f>'MAN-OBR'!A82</f>
        <v>MdeO RED DE SUMINISTRO</v>
      </c>
      <c r="B160" s="49" t="str">
        <f>'MAN-OBR'!B82</f>
        <v>ML</v>
      </c>
      <c r="C160" s="123">
        <f>'MAN-OBR'!C82</f>
        <v>0</v>
      </c>
      <c r="D160" s="100">
        <v>1</v>
      </c>
      <c r="E160" s="32">
        <f>ROUND(C160*D160,0)</f>
        <v>0</v>
      </c>
    </row>
    <row r="161" spans="1:5" x14ac:dyDescent="0.2">
      <c r="A161" s="35"/>
      <c r="B161" s="35"/>
      <c r="C161" s="123"/>
      <c r="D161" s="100"/>
      <c r="E161" s="32">
        <f>ROUND(C161*D161,0)</f>
        <v>0</v>
      </c>
    </row>
    <row r="162" spans="1:5" x14ac:dyDescent="0.2">
      <c r="A162" s="17"/>
      <c r="B162" s="24"/>
      <c r="C162" s="117"/>
      <c r="D162" s="101" t="s">
        <v>649</v>
      </c>
      <c r="E162" s="37">
        <f>SUM(E160:E161)</f>
        <v>0</v>
      </c>
    </row>
    <row r="163" spans="1:5" x14ac:dyDescent="0.2">
      <c r="A163" s="33"/>
      <c r="B163" s="25"/>
      <c r="C163" s="121"/>
    </row>
    <row r="164" spans="1:5" ht="21" x14ac:dyDescent="0.2">
      <c r="A164" s="42" t="s">
        <v>655</v>
      </c>
      <c r="B164" s="46" t="s">
        <v>6</v>
      </c>
      <c r="C164" s="120" t="s">
        <v>646</v>
      </c>
      <c r="D164" s="97" t="s">
        <v>653</v>
      </c>
      <c r="E164" s="45" t="s">
        <v>654</v>
      </c>
    </row>
    <row r="165" spans="1:5" x14ac:dyDescent="0.2">
      <c r="A165" s="49" t="str">
        <f>OTROS!A7</f>
        <v>RETIRO DE ESCOMBROS</v>
      </c>
      <c r="B165" s="49" t="str">
        <f>OTROS!B7</f>
        <v>M3</v>
      </c>
      <c r="C165" s="123">
        <f>OTROS!C7</f>
        <v>0</v>
      </c>
      <c r="D165" s="100">
        <v>0.05</v>
      </c>
      <c r="E165" s="32">
        <f>ROUND(C165*D165,0)</f>
        <v>0</v>
      </c>
    </row>
    <row r="166" spans="1:5" x14ac:dyDescent="0.2">
      <c r="A166" s="35"/>
      <c r="B166" s="23"/>
      <c r="C166" s="22">
        <v>0</v>
      </c>
      <c r="D166" s="100"/>
      <c r="E166" s="32">
        <f>ROUND(C166*D166,0)</f>
        <v>0</v>
      </c>
    </row>
    <row r="167" spans="1:5" x14ac:dyDescent="0.2">
      <c r="A167" s="17"/>
      <c r="B167" s="24"/>
      <c r="C167" s="117"/>
      <c r="D167" s="101" t="s">
        <v>649</v>
      </c>
      <c r="E167" s="37">
        <f>SUM(E165:E166)</f>
        <v>0</v>
      </c>
    </row>
    <row r="168" spans="1:5" x14ac:dyDescent="0.2">
      <c r="A168" s="17"/>
      <c r="B168" s="24"/>
      <c r="C168" s="117"/>
      <c r="D168" s="101"/>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118" t="s">
        <v>642</v>
      </c>
      <c r="D174" s="97" t="s">
        <v>6</v>
      </c>
      <c r="E174" s="42" t="s">
        <v>643</v>
      </c>
    </row>
    <row r="175" spans="1:5" x14ac:dyDescent="0.2">
      <c r="A175" s="172" t="str">
        <f>RESUMEN!B109</f>
        <v>Red suministro tuberia PVC 3/4".</v>
      </c>
      <c r="B175" s="173"/>
      <c r="C175" s="124">
        <f>RESUMEN!A109</f>
        <v>6.0599999999999987</v>
      </c>
      <c r="D175" s="98" t="str">
        <f>RESUMEN!C109</f>
        <v>ml</v>
      </c>
      <c r="E175" s="40">
        <f>E184+E190+E195+E200</f>
        <v>0</v>
      </c>
    </row>
    <row r="176" spans="1:5" x14ac:dyDescent="0.2">
      <c r="A176" s="17"/>
      <c r="B176" s="30"/>
      <c r="C176" s="119"/>
      <c r="D176" s="99"/>
      <c r="E176" s="18"/>
    </row>
    <row r="177" spans="1:5" x14ac:dyDescent="0.2">
      <c r="A177" s="17"/>
      <c r="B177" s="24" t="s">
        <v>644</v>
      </c>
      <c r="C177" s="117"/>
      <c r="D177" s="96"/>
      <c r="E177" s="18"/>
    </row>
    <row r="178" spans="1:5" x14ac:dyDescent="0.2">
      <c r="A178" s="42" t="s">
        <v>645</v>
      </c>
      <c r="B178" s="41" t="s">
        <v>6</v>
      </c>
      <c r="C178" s="120" t="s">
        <v>646</v>
      </c>
      <c r="D178" s="97" t="s">
        <v>647</v>
      </c>
      <c r="E178" s="45" t="s">
        <v>648</v>
      </c>
    </row>
    <row r="179" spans="1:5" x14ac:dyDescent="0.2">
      <c r="A179" s="49" t="str">
        <f>'MAT-INSM'!A182</f>
        <v>TUBO PRESION 3/4" PAVCO</v>
      </c>
      <c r="B179" s="49" t="str">
        <f>'MAT-INSM'!B182</f>
        <v>ML</v>
      </c>
      <c r="C179" s="123">
        <f>'MAT-INSM'!C182</f>
        <v>0</v>
      </c>
      <c r="D179" s="100">
        <v>1.05</v>
      </c>
      <c r="E179" s="32">
        <f t="shared" ref="E179:E183" si="7">ROUND(C179*D179,0)</f>
        <v>0</v>
      </c>
    </row>
    <row r="180" spans="1:5" x14ac:dyDescent="0.2">
      <c r="A180" s="49" t="str">
        <f>'MAT-INSM'!A190</f>
        <v>UNION PRESION 3/4" PAVCO</v>
      </c>
      <c r="B180" s="49" t="str">
        <f>'MAT-INSM'!B190</f>
        <v>UN</v>
      </c>
      <c r="C180" s="123">
        <f>'MAT-INSM'!C190</f>
        <v>0</v>
      </c>
      <c r="D180" s="100">
        <f>1/3</f>
        <v>0.33333333333333331</v>
      </c>
      <c r="E180" s="32">
        <f t="shared" si="7"/>
        <v>0</v>
      </c>
    </row>
    <row r="181" spans="1:5" x14ac:dyDescent="0.2">
      <c r="A181" s="49" t="str">
        <f t="shared" ref="A181:C181" si="8">A148</f>
        <v>SOLDADURA PVC LIQUIDA ¼</v>
      </c>
      <c r="B181" s="49" t="str">
        <f t="shared" si="8"/>
        <v>UN</v>
      </c>
      <c r="C181" s="123">
        <f t="shared" si="8"/>
        <v>0</v>
      </c>
      <c r="D181" s="100">
        <v>5.0000000000000001E-3</v>
      </c>
      <c r="E181" s="32">
        <f t="shared" si="7"/>
        <v>0</v>
      </c>
    </row>
    <row r="182" spans="1:5" x14ac:dyDescent="0.2">
      <c r="A182" s="35"/>
      <c r="B182" s="23"/>
      <c r="C182" s="22">
        <v>0</v>
      </c>
      <c r="D182" s="100"/>
      <c r="E182" s="32">
        <f t="shared" si="7"/>
        <v>0</v>
      </c>
    </row>
    <row r="183" spans="1:5" x14ac:dyDescent="0.2">
      <c r="A183" s="36"/>
      <c r="B183" s="23"/>
      <c r="C183" s="22">
        <v>0</v>
      </c>
      <c r="D183" s="100"/>
      <c r="E183" s="32">
        <f t="shared" si="7"/>
        <v>0</v>
      </c>
    </row>
    <row r="184" spans="1:5" x14ac:dyDescent="0.2">
      <c r="A184" s="17"/>
      <c r="B184" s="24"/>
      <c r="C184" s="114"/>
      <c r="D184" s="101" t="s">
        <v>649</v>
      </c>
      <c r="E184" s="37">
        <f>SUM(E179:E183)</f>
        <v>0</v>
      </c>
    </row>
    <row r="185" spans="1:5" x14ac:dyDescent="0.2">
      <c r="A185" s="17"/>
      <c r="B185" s="24"/>
      <c r="C185" s="117"/>
      <c r="D185" s="96"/>
      <c r="E185" s="18"/>
    </row>
    <row r="186" spans="1:5" x14ac:dyDescent="0.2">
      <c r="A186" s="42" t="s">
        <v>650</v>
      </c>
      <c r="B186" s="41" t="s">
        <v>6</v>
      </c>
      <c r="C186" s="120" t="s">
        <v>646</v>
      </c>
      <c r="D186" s="97" t="s">
        <v>651</v>
      </c>
      <c r="E186" s="45" t="s">
        <v>646</v>
      </c>
    </row>
    <row r="187" spans="1:5" x14ac:dyDescent="0.2">
      <c r="A187" s="49" t="str">
        <f t="shared" ref="A187:C188" si="9">A154</f>
        <v>LLAVES PARA TUBOS</v>
      </c>
      <c r="B187" s="115" t="str">
        <f t="shared" si="9"/>
        <v>UN</v>
      </c>
      <c r="C187" s="22">
        <f t="shared" si="9"/>
        <v>0</v>
      </c>
      <c r="D187" s="100">
        <v>2.5000000000000001E-2</v>
      </c>
      <c r="E187" s="32">
        <f>ROUND(C187*D187,0)</f>
        <v>0</v>
      </c>
    </row>
    <row r="188" spans="1:5" x14ac:dyDescent="0.2">
      <c r="A188" s="49" t="str">
        <f t="shared" si="9"/>
        <v>HOJA DE SEGUETA</v>
      </c>
      <c r="B188" s="115" t="str">
        <f t="shared" si="9"/>
        <v>UN</v>
      </c>
      <c r="C188" s="22">
        <f t="shared" si="9"/>
        <v>0</v>
      </c>
      <c r="D188" s="100">
        <v>0.05</v>
      </c>
      <c r="E188" s="32">
        <f>ROUND(C188*D188,0)</f>
        <v>0</v>
      </c>
    </row>
    <row r="189" spans="1:5" x14ac:dyDescent="0.2">
      <c r="A189" s="35"/>
      <c r="B189" s="23"/>
      <c r="C189" s="22">
        <v>0</v>
      </c>
      <c r="D189" s="100"/>
      <c r="E189" s="32">
        <f>ROUND(C189*D189,0)</f>
        <v>0</v>
      </c>
    </row>
    <row r="190" spans="1:5" x14ac:dyDescent="0.2">
      <c r="A190" s="17"/>
      <c r="B190" s="24"/>
      <c r="C190" s="114"/>
      <c r="D190" s="101" t="s">
        <v>649</v>
      </c>
      <c r="E190" s="37">
        <f>SUM(E187:E189)</f>
        <v>0</v>
      </c>
    </row>
    <row r="191" spans="1:5" x14ac:dyDescent="0.2">
      <c r="A191" s="17"/>
      <c r="B191" s="24"/>
      <c r="C191" s="114"/>
      <c r="D191" s="96"/>
      <c r="E191" s="16"/>
    </row>
    <row r="192" spans="1:5" ht="21" x14ac:dyDescent="0.2">
      <c r="A192" s="42" t="s">
        <v>652</v>
      </c>
      <c r="B192" s="46" t="s">
        <v>6</v>
      </c>
      <c r="C192" s="120" t="s">
        <v>646</v>
      </c>
      <c r="D192" s="97" t="s">
        <v>653</v>
      </c>
      <c r="E192" s="45" t="s">
        <v>654</v>
      </c>
    </row>
    <row r="193" spans="1:5" x14ac:dyDescent="0.2">
      <c r="A193" s="49" t="str">
        <f t="shared" ref="A193:C193" si="10">A160</f>
        <v>MdeO RED DE SUMINISTRO</v>
      </c>
      <c r="B193" s="115" t="str">
        <f t="shared" si="10"/>
        <v>ML</v>
      </c>
      <c r="C193" s="22">
        <f t="shared" si="10"/>
        <v>0</v>
      </c>
      <c r="D193" s="100">
        <v>1</v>
      </c>
      <c r="E193" s="32">
        <f>ROUND(C193*D193,0)</f>
        <v>0</v>
      </c>
    </row>
    <row r="194" spans="1:5" x14ac:dyDescent="0.2">
      <c r="A194" s="35"/>
      <c r="B194" s="23"/>
      <c r="C194" s="22">
        <v>0</v>
      </c>
      <c r="D194" s="100"/>
      <c r="E194" s="32">
        <f>ROUND(C194*D194,0)</f>
        <v>0</v>
      </c>
    </row>
    <row r="195" spans="1:5" x14ac:dyDescent="0.2">
      <c r="A195" s="17"/>
      <c r="B195" s="24"/>
      <c r="C195" s="117"/>
      <c r="D195" s="101" t="s">
        <v>649</v>
      </c>
      <c r="E195" s="37">
        <f>SUM(E193:E194)</f>
        <v>0</v>
      </c>
    </row>
    <row r="196" spans="1:5" x14ac:dyDescent="0.2">
      <c r="A196" s="33"/>
      <c r="B196" s="25"/>
      <c r="C196" s="121"/>
    </row>
    <row r="197" spans="1:5" ht="21" x14ac:dyDescent="0.2">
      <c r="A197" s="42" t="s">
        <v>655</v>
      </c>
      <c r="B197" s="46" t="s">
        <v>6</v>
      </c>
      <c r="C197" s="120" t="s">
        <v>646</v>
      </c>
      <c r="D197" s="97" t="s">
        <v>653</v>
      </c>
      <c r="E197" s="45" t="s">
        <v>654</v>
      </c>
    </row>
    <row r="198" spans="1:5" x14ac:dyDescent="0.2">
      <c r="A198" s="49" t="str">
        <f t="shared" ref="A198:C198" si="11">A165</f>
        <v>RETIRO DE ESCOMBROS</v>
      </c>
      <c r="B198" s="115" t="str">
        <f t="shared" si="11"/>
        <v>M3</v>
      </c>
      <c r="C198" s="22">
        <f t="shared" si="11"/>
        <v>0</v>
      </c>
      <c r="D198" s="100">
        <v>0.05</v>
      </c>
      <c r="E198" s="32">
        <f>ROUND(C198*D198,0)</f>
        <v>0</v>
      </c>
    </row>
    <row r="199" spans="1:5" x14ac:dyDescent="0.2">
      <c r="A199" s="35"/>
      <c r="B199" s="23"/>
      <c r="C199" s="22">
        <v>0</v>
      </c>
      <c r="D199" s="100"/>
      <c r="E199" s="32">
        <f>ROUND(C199*D199,0)</f>
        <v>0</v>
      </c>
    </row>
    <row r="200" spans="1:5" x14ac:dyDescent="0.2">
      <c r="A200" s="17"/>
      <c r="B200" s="24"/>
      <c r="C200" s="117"/>
      <c r="D200" s="101" t="s">
        <v>649</v>
      </c>
      <c r="E200" s="37">
        <f>SUM(E198:E199)</f>
        <v>0</v>
      </c>
    </row>
    <row r="201" spans="1:5" x14ac:dyDescent="0.2">
      <c r="A201" s="17"/>
      <c r="B201" s="24"/>
      <c r="C201" s="117"/>
      <c r="D201" s="101"/>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118" t="s">
        <v>642</v>
      </c>
      <c r="D207" s="97" t="s">
        <v>6</v>
      </c>
      <c r="E207" s="42" t="s">
        <v>643</v>
      </c>
    </row>
    <row r="208" spans="1:5" x14ac:dyDescent="0.2">
      <c r="A208" s="172" t="str">
        <f>RESUMEN!B110</f>
        <v>Registro de corte 1/2".</v>
      </c>
      <c r="B208" s="173"/>
      <c r="C208" s="124">
        <f>RESUMEN!A110</f>
        <v>6.0699999999999985</v>
      </c>
      <c r="D208" s="98" t="str">
        <f>RESUMEN!C110</f>
        <v>un</v>
      </c>
      <c r="E208" s="40">
        <f>E217+E223+E228+E233</f>
        <v>0</v>
      </c>
    </row>
    <row r="209" spans="1:5" x14ac:dyDescent="0.2">
      <c r="A209" s="17"/>
      <c r="B209" s="30"/>
      <c r="C209" s="119"/>
      <c r="D209" s="99"/>
      <c r="E209" s="18"/>
    </row>
    <row r="210" spans="1:5" x14ac:dyDescent="0.2">
      <c r="A210" s="17"/>
      <c r="B210" s="24" t="s">
        <v>644</v>
      </c>
      <c r="C210" s="117"/>
      <c r="D210" s="96"/>
      <c r="E210" s="18"/>
    </row>
    <row r="211" spans="1:5" x14ac:dyDescent="0.2">
      <c r="A211" s="42" t="s">
        <v>645</v>
      </c>
      <c r="B211" s="41" t="s">
        <v>6</v>
      </c>
      <c r="C211" s="120" t="s">
        <v>646</v>
      </c>
      <c r="D211" s="97" t="s">
        <v>647</v>
      </c>
      <c r="E211" s="45" t="s">
        <v>648</v>
      </c>
    </row>
    <row r="212" spans="1:5" x14ac:dyDescent="0.2">
      <c r="A212" s="49" t="str">
        <f>'MAT-INSM'!A139</f>
        <v>REGISTRO PASO Dto. ½" RED WH</v>
      </c>
      <c r="B212" s="115" t="str">
        <f>'MAT-INSM'!B139</f>
        <v>UN</v>
      </c>
      <c r="C212" s="22">
        <f>'MAT-INSM'!C139</f>
        <v>0</v>
      </c>
      <c r="D212" s="100">
        <v>1</v>
      </c>
      <c r="E212" s="32">
        <f t="shared" ref="E212:E216" si="12">ROUND(C212*D212,0)</f>
        <v>0</v>
      </c>
    </row>
    <row r="213" spans="1:5" x14ac:dyDescent="0.2">
      <c r="A213" s="49" t="str">
        <f>'MAT-INSM'!A5</f>
        <v>ADAPTADOR PRESION Macho ½" PAVCO</v>
      </c>
      <c r="B213" s="115" t="str">
        <f>'MAT-INSM'!B5</f>
        <v>UN</v>
      </c>
      <c r="C213" s="22">
        <f>'MAT-INSM'!C5</f>
        <v>0</v>
      </c>
      <c r="D213" s="100">
        <v>2</v>
      </c>
      <c r="E213" s="32">
        <f t="shared" si="12"/>
        <v>0</v>
      </c>
    </row>
    <row r="214" spans="1:5" x14ac:dyDescent="0.2">
      <c r="A214" s="49" t="str">
        <f t="shared" ref="A214:C214" si="13">A181</f>
        <v>SOLDADURA PVC LIQUIDA ¼</v>
      </c>
      <c r="B214" s="115" t="str">
        <f t="shared" si="13"/>
        <v>UN</v>
      </c>
      <c r="C214" s="22">
        <f t="shared" si="13"/>
        <v>0</v>
      </c>
      <c r="D214" s="100">
        <v>5.0000000000000001E-3</v>
      </c>
      <c r="E214" s="32">
        <f t="shared" si="12"/>
        <v>0</v>
      </c>
    </row>
    <row r="215" spans="1:5" x14ac:dyDescent="0.2">
      <c r="A215" s="49" t="str">
        <f t="shared" ref="A215:C215" si="14">A48</f>
        <v>CINTA TEFLON</v>
      </c>
      <c r="B215" s="115" t="str">
        <f t="shared" si="14"/>
        <v>RLL</v>
      </c>
      <c r="C215" s="22">
        <f t="shared" si="14"/>
        <v>0</v>
      </c>
      <c r="D215" s="100">
        <v>0.05</v>
      </c>
      <c r="E215" s="32">
        <f t="shared" si="12"/>
        <v>0</v>
      </c>
    </row>
    <row r="216" spans="1:5" x14ac:dyDescent="0.2">
      <c r="A216" s="49"/>
      <c r="B216" s="115"/>
      <c r="C216" s="22">
        <v>0</v>
      </c>
      <c r="D216" s="100"/>
      <c r="E216" s="32">
        <f t="shared" si="12"/>
        <v>0</v>
      </c>
    </row>
    <row r="217" spans="1:5" x14ac:dyDescent="0.2">
      <c r="A217" s="17"/>
      <c r="B217" s="24"/>
      <c r="C217" s="114"/>
      <c r="D217" s="101" t="s">
        <v>649</v>
      </c>
      <c r="E217" s="37">
        <f>SUM(E212:E216)</f>
        <v>0</v>
      </c>
    </row>
    <row r="218" spans="1:5" x14ac:dyDescent="0.2">
      <c r="A218" s="17"/>
      <c r="B218" s="24"/>
      <c r="C218" s="117"/>
      <c r="D218" s="96"/>
      <c r="E218" s="18"/>
    </row>
    <row r="219" spans="1:5" x14ac:dyDescent="0.2">
      <c r="A219" s="42" t="s">
        <v>650</v>
      </c>
      <c r="B219" s="41" t="s">
        <v>6</v>
      </c>
      <c r="C219" s="120" t="s">
        <v>646</v>
      </c>
      <c r="D219" s="97" t="s">
        <v>651</v>
      </c>
      <c r="E219" s="45" t="s">
        <v>646</v>
      </c>
    </row>
    <row r="220" spans="1:5" x14ac:dyDescent="0.2">
      <c r="A220" s="49" t="str">
        <f t="shared" ref="A220:C221" si="15">A187</f>
        <v>LLAVES PARA TUBOS</v>
      </c>
      <c r="B220" s="115" t="str">
        <f t="shared" si="15"/>
        <v>UN</v>
      </c>
      <c r="C220" s="22">
        <f t="shared" si="15"/>
        <v>0</v>
      </c>
      <c r="D220" s="100">
        <v>2.5000000000000001E-2</v>
      </c>
      <c r="E220" s="32">
        <f>ROUND(C220*D220,0)</f>
        <v>0</v>
      </c>
    </row>
    <row r="221" spans="1:5" x14ac:dyDescent="0.2">
      <c r="A221" s="49" t="str">
        <f t="shared" si="15"/>
        <v>HOJA DE SEGUETA</v>
      </c>
      <c r="B221" s="115" t="str">
        <f t="shared" si="15"/>
        <v>UN</v>
      </c>
      <c r="C221" s="22">
        <f t="shared" si="15"/>
        <v>0</v>
      </c>
      <c r="D221" s="100">
        <v>0.05</v>
      </c>
      <c r="E221" s="32">
        <f>ROUND(C221*D221,0)</f>
        <v>0</v>
      </c>
    </row>
    <row r="222" spans="1:5" x14ac:dyDescent="0.2">
      <c r="A222" s="35"/>
      <c r="B222" s="23"/>
      <c r="C222" s="22">
        <v>0</v>
      </c>
      <c r="D222" s="100"/>
      <c r="E222" s="32">
        <f>ROUND(C222*D222,0)</f>
        <v>0</v>
      </c>
    </row>
    <row r="223" spans="1:5" x14ac:dyDescent="0.2">
      <c r="A223" s="17"/>
      <c r="B223" s="24"/>
      <c r="C223" s="114"/>
      <c r="D223" s="101" t="s">
        <v>649</v>
      </c>
      <c r="E223" s="37">
        <f>SUM(E220:E222)</f>
        <v>0</v>
      </c>
    </row>
    <row r="224" spans="1:5" x14ac:dyDescent="0.2">
      <c r="A224" s="17"/>
      <c r="B224" s="24"/>
      <c r="C224" s="114"/>
      <c r="D224" s="96"/>
      <c r="E224" s="16"/>
    </row>
    <row r="225" spans="1:5" ht="21" x14ac:dyDescent="0.2">
      <c r="A225" s="42" t="s">
        <v>652</v>
      </c>
      <c r="B225" s="46" t="s">
        <v>6</v>
      </c>
      <c r="C225" s="120" t="s">
        <v>646</v>
      </c>
      <c r="D225" s="97" t="s">
        <v>653</v>
      </c>
      <c r="E225" s="45" t="s">
        <v>654</v>
      </c>
    </row>
    <row r="226" spans="1:5" x14ac:dyDescent="0.2">
      <c r="A226" s="49" t="str">
        <f t="shared" ref="A226:C226" si="16">A193</f>
        <v>MdeO RED DE SUMINISTRO</v>
      </c>
      <c r="B226" s="115" t="str">
        <f t="shared" si="16"/>
        <v>ML</v>
      </c>
      <c r="C226" s="22">
        <f t="shared" si="16"/>
        <v>0</v>
      </c>
      <c r="D226" s="100">
        <v>1</v>
      </c>
      <c r="E226" s="32">
        <f>ROUND(C226*D226,0)</f>
        <v>0</v>
      </c>
    </row>
    <row r="227" spans="1:5" x14ac:dyDescent="0.2">
      <c r="A227" s="35"/>
      <c r="B227" s="23"/>
      <c r="C227" s="22">
        <v>0</v>
      </c>
      <c r="D227" s="100"/>
      <c r="E227" s="32">
        <f>ROUND(C227*D227,0)</f>
        <v>0</v>
      </c>
    </row>
    <row r="228" spans="1:5" x14ac:dyDescent="0.2">
      <c r="A228" s="17"/>
      <c r="B228" s="24"/>
      <c r="C228" s="117"/>
      <c r="D228" s="101" t="s">
        <v>649</v>
      </c>
      <c r="E228" s="37">
        <f>SUM(E226:E227)</f>
        <v>0</v>
      </c>
    </row>
    <row r="229" spans="1:5" x14ac:dyDescent="0.2">
      <c r="A229" s="33"/>
      <c r="B229" s="25"/>
      <c r="C229" s="121"/>
    </row>
    <row r="230" spans="1:5" ht="21" x14ac:dyDescent="0.2">
      <c r="A230" s="42" t="s">
        <v>655</v>
      </c>
      <c r="B230" s="46" t="s">
        <v>6</v>
      </c>
      <c r="C230" s="120" t="s">
        <v>646</v>
      </c>
      <c r="D230" s="97" t="s">
        <v>653</v>
      </c>
      <c r="E230" s="45" t="s">
        <v>654</v>
      </c>
    </row>
    <row r="231" spans="1:5" x14ac:dyDescent="0.2">
      <c r="A231" s="49" t="str">
        <f t="shared" ref="A231:C231" si="17">A198</f>
        <v>RETIRO DE ESCOMBROS</v>
      </c>
      <c r="B231" s="115" t="str">
        <f t="shared" si="17"/>
        <v>M3</v>
      </c>
      <c r="C231" s="22">
        <f t="shared" si="17"/>
        <v>0</v>
      </c>
      <c r="D231" s="100">
        <v>0.05</v>
      </c>
      <c r="E231" s="32">
        <f>ROUND(C231*D231,0)</f>
        <v>0</v>
      </c>
    </row>
    <row r="232" spans="1:5" x14ac:dyDescent="0.2">
      <c r="A232" s="35"/>
      <c r="B232" s="23"/>
      <c r="C232" s="22">
        <v>0</v>
      </c>
      <c r="D232" s="100"/>
      <c r="E232" s="32">
        <f>ROUND(C232*D232,0)</f>
        <v>0</v>
      </c>
    </row>
    <row r="233" spans="1:5" x14ac:dyDescent="0.2">
      <c r="A233" s="17"/>
      <c r="B233" s="24"/>
      <c r="C233" s="117"/>
      <c r="D233" s="101" t="s">
        <v>649</v>
      </c>
      <c r="E233" s="37">
        <f>SUM(E231:E232)</f>
        <v>0</v>
      </c>
    </row>
    <row r="234" spans="1:5" x14ac:dyDescent="0.2">
      <c r="A234" s="17"/>
      <c r="B234" s="24"/>
      <c r="C234" s="117"/>
      <c r="D234" s="101"/>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118" t="s">
        <v>642</v>
      </c>
      <c r="D240" s="97" t="s">
        <v>6</v>
      </c>
      <c r="E240" s="42" t="s">
        <v>643</v>
      </c>
    </row>
    <row r="241" spans="1:5" x14ac:dyDescent="0.2">
      <c r="A241" s="172" t="str">
        <f>RESUMEN!B111</f>
        <v>Suministro e instalación llave de paso 1/2".</v>
      </c>
      <c r="B241" s="173"/>
      <c r="C241" s="124">
        <f>RESUMEN!A111</f>
        <v>6.0799999999999983</v>
      </c>
      <c r="D241" s="98" t="str">
        <f>RESUMEN!C111</f>
        <v>un</v>
      </c>
      <c r="E241" s="40">
        <f>E250+E256+E261+E266</f>
        <v>0</v>
      </c>
    </row>
    <row r="242" spans="1:5" x14ac:dyDescent="0.2">
      <c r="A242" s="17"/>
      <c r="B242" s="30"/>
      <c r="C242" s="119"/>
      <c r="D242" s="99"/>
      <c r="E242" s="18"/>
    </row>
    <row r="243" spans="1:5" x14ac:dyDescent="0.2">
      <c r="A243" s="17"/>
      <c r="B243" s="24" t="s">
        <v>644</v>
      </c>
      <c r="C243" s="117"/>
      <c r="D243" s="96"/>
      <c r="E243" s="18"/>
    </row>
    <row r="244" spans="1:5" x14ac:dyDescent="0.2">
      <c r="A244" s="42" t="s">
        <v>645</v>
      </c>
      <c r="B244" s="41" t="s">
        <v>6</v>
      </c>
      <c r="C244" s="120" t="s">
        <v>646</v>
      </c>
      <c r="D244" s="97" t="s">
        <v>647</v>
      </c>
      <c r="E244" s="45" t="s">
        <v>648</v>
      </c>
    </row>
    <row r="245" spans="1:5" x14ac:dyDescent="0.2">
      <c r="A245" s="49" t="str">
        <f>'MAT-INSM'!A95</f>
        <v>LLAVE JARDIN Pesada.1/2" GRIVAL</v>
      </c>
      <c r="B245" s="115" t="str">
        <f>'MAT-INSM'!B95</f>
        <v>UN</v>
      </c>
      <c r="C245" s="22">
        <f>'MAT-INSM'!C95</f>
        <v>0</v>
      </c>
      <c r="D245" s="100">
        <v>1</v>
      </c>
      <c r="E245" s="32">
        <f t="shared" ref="E245:E249" si="18">ROUND(C245*D245,0)</f>
        <v>0</v>
      </c>
    </row>
    <row r="246" spans="1:5" x14ac:dyDescent="0.2">
      <c r="A246" s="49" t="str">
        <f t="shared" ref="A246:C248" si="19">A213</f>
        <v>ADAPTADOR PRESION Macho ½" PAVCO</v>
      </c>
      <c r="B246" s="115" t="str">
        <f t="shared" si="19"/>
        <v>UN</v>
      </c>
      <c r="C246" s="22">
        <f t="shared" si="19"/>
        <v>0</v>
      </c>
      <c r="D246" s="100">
        <v>1</v>
      </c>
      <c r="E246" s="32">
        <f t="shared" si="18"/>
        <v>0</v>
      </c>
    </row>
    <row r="247" spans="1:5" x14ac:dyDescent="0.2">
      <c r="A247" s="49" t="str">
        <f t="shared" si="19"/>
        <v>SOLDADURA PVC LIQUIDA ¼</v>
      </c>
      <c r="B247" s="115" t="str">
        <f t="shared" si="19"/>
        <v>UN</v>
      </c>
      <c r="C247" s="22">
        <f t="shared" si="19"/>
        <v>0</v>
      </c>
      <c r="D247" s="100">
        <v>5.0000000000000001E-3</v>
      </c>
      <c r="E247" s="32">
        <f t="shared" si="18"/>
        <v>0</v>
      </c>
    </row>
    <row r="248" spans="1:5" x14ac:dyDescent="0.2">
      <c r="A248" s="49" t="str">
        <f t="shared" si="19"/>
        <v>CINTA TEFLON</v>
      </c>
      <c r="B248" s="115" t="str">
        <f t="shared" si="19"/>
        <v>RLL</v>
      </c>
      <c r="C248" s="22">
        <f t="shared" si="19"/>
        <v>0</v>
      </c>
      <c r="D248" s="100">
        <v>0.05</v>
      </c>
      <c r="E248" s="32">
        <f t="shared" si="18"/>
        <v>0</v>
      </c>
    </row>
    <row r="249" spans="1:5" x14ac:dyDescent="0.2">
      <c r="A249" s="36"/>
      <c r="B249" s="23"/>
      <c r="C249" s="22">
        <v>0</v>
      </c>
      <c r="D249" s="100"/>
      <c r="E249" s="32">
        <f t="shared" si="18"/>
        <v>0</v>
      </c>
    </row>
    <row r="250" spans="1:5" x14ac:dyDescent="0.2">
      <c r="A250" s="17"/>
      <c r="B250" s="24"/>
      <c r="C250" s="114"/>
      <c r="D250" s="101" t="s">
        <v>649</v>
      </c>
      <c r="E250" s="37">
        <f>SUM(E245:E249)</f>
        <v>0</v>
      </c>
    </row>
    <row r="251" spans="1:5" x14ac:dyDescent="0.2">
      <c r="A251" s="17"/>
      <c r="B251" s="24"/>
      <c r="C251" s="117"/>
      <c r="D251" s="96"/>
      <c r="E251" s="18"/>
    </row>
    <row r="252" spans="1:5" x14ac:dyDescent="0.2">
      <c r="A252" s="42" t="s">
        <v>650</v>
      </c>
      <c r="B252" s="41" t="s">
        <v>6</v>
      </c>
      <c r="C252" s="120" t="s">
        <v>646</v>
      </c>
      <c r="D252" s="97" t="s">
        <v>651</v>
      </c>
      <c r="E252" s="45" t="s">
        <v>646</v>
      </c>
    </row>
    <row r="253" spans="1:5" x14ac:dyDescent="0.2">
      <c r="A253" s="49" t="str">
        <f t="shared" ref="A253:C254" si="20">A220</f>
        <v>LLAVES PARA TUBOS</v>
      </c>
      <c r="B253" s="115" t="str">
        <f t="shared" si="20"/>
        <v>UN</v>
      </c>
      <c r="C253" s="22">
        <f t="shared" si="20"/>
        <v>0</v>
      </c>
      <c r="D253" s="100">
        <v>2.5000000000000001E-2</v>
      </c>
      <c r="E253" s="32">
        <f>ROUND(C253*D253,0)</f>
        <v>0</v>
      </c>
    </row>
    <row r="254" spans="1:5" x14ac:dyDescent="0.2">
      <c r="A254" s="49" t="str">
        <f t="shared" si="20"/>
        <v>HOJA DE SEGUETA</v>
      </c>
      <c r="B254" s="115" t="str">
        <f t="shared" si="20"/>
        <v>UN</v>
      </c>
      <c r="C254" s="22">
        <f t="shared" si="20"/>
        <v>0</v>
      </c>
      <c r="D254" s="100">
        <v>0.05</v>
      </c>
      <c r="E254" s="32">
        <f>ROUND(C254*D254,0)</f>
        <v>0</v>
      </c>
    </row>
    <row r="255" spans="1:5" x14ac:dyDescent="0.2">
      <c r="A255" s="35"/>
      <c r="B255" s="23"/>
      <c r="C255" s="22">
        <v>0</v>
      </c>
      <c r="D255" s="100"/>
      <c r="E255" s="32">
        <f>ROUND(C255*D255,0)</f>
        <v>0</v>
      </c>
    </row>
    <row r="256" spans="1:5" x14ac:dyDescent="0.2">
      <c r="A256" s="17"/>
      <c r="B256" s="24"/>
      <c r="C256" s="114"/>
      <c r="D256" s="101" t="s">
        <v>649</v>
      </c>
      <c r="E256" s="37">
        <f>SUM(E253:E255)</f>
        <v>0</v>
      </c>
    </row>
    <row r="257" spans="1:5" x14ac:dyDescent="0.2">
      <c r="A257" s="17"/>
      <c r="B257" s="24"/>
      <c r="C257" s="114"/>
      <c r="D257" s="96"/>
      <c r="E257" s="16"/>
    </row>
    <row r="258" spans="1:5" ht="21" x14ac:dyDescent="0.2">
      <c r="A258" s="42" t="s">
        <v>652</v>
      </c>
      <c r="B258" s="46" t="s">
        <v>6</v>
      </c>
      <c r="C258" s="120" t="s">
        <v>646</v>
      </c>
      <c r="D258" s="97" t="s">
        <v>653</v>
      </c>
      <c r="E258" s="45" t="s">
        <v>654</v>
      </c>
    </row>
    <row r="259" spans="1:5" x14ac:dyDescent="0.2">
      <c r="A259" s="49" t="str">
        <f t="shared" ref="A259:C259" si="21">A226</f>
        <v>MdeO RED DE SUMINISTRO</v>
      </c>
      <c r="B259" s="115" t="str">
        <f t="shared" si="21"/>
        <v>ML</v>
      </c>
      <c r="C259" s="22">
        <f t="shared" si="21"/>
        <v>0</v>
      </c>
      <c r="D259" s="100">
        <v>1</v>
      </c>
      <c r="E259" s="32">
        <f>ROUND(C259*D259,0)</f>
        <v>0</v>
      </c>
    </row>
    <row r="260" spans="1:5" x14ac:dyDescent="0.2">
      <c r="A260" s="35"/>
      <c r="B260" s="23"/>
      <c r="C260" s="22">
        <v>0</v>
      </c>
      <c r="D260" s="100"/>
      <c r="E260" s="32">
        <f>ROUND(C260*D260,0)</f>
        <v>0</v>
      </c>
    </row>
    <row r="261" spans="1:5" x14ac:dyDescent="0.2">
      <c r="A261" s="17"/>
      <c r="B261" s="24"/>
      <c r="C261" s="117"/>
      <c r="D261" s="101" t="s">
        <v>649</v>
      </c>
      <c r="E261" s="37">
        <f>SUM(E259:E260)</f>
        <v>0</v>
      </c>
    </row>
    <row r="262" spans="1:5" x14ac:dyDescent="0.2">
      <c r="A262" s="33"/>
      <c r="B262" s="25"/>
      <c r="C262" s="121"/>
    </row>
    <row r="263" spans="1:5" ht="21" x14ac:dyDescent="0.2">
      <c r="A263" s="42" t="s">
        <v>655</v>
      </c>
      <c r="B263" s="46" t="s">
        <v>6</v>
      </c>
      <c r="C263" s="120" t="s">
        <v>646</v>
      </c>
      <c r="D263" s="97" t="s">
        <v>653</v>
      </c>
      <c r="E263" s="45" t="s">
        <v>654</v>
      </c>
    </row>
    <row r="264" spans="1:5" x14ac:dyDescent="0.2">
      <c r="A264" s="49" t="str">
        <f t="shared" ref="A264:C264" si="22">A231</f>
        <v>RETIRO DE ESCOMBROS</v>
      </c>
      <c r="B264" s="115" t="str">
        <f t="shared" si="22"/>
        <v>M3</v>
      </c>
      <c r="C264" s="22">
        <f t="shared" si="22"/>
        <v>0</v>
      </c>
      <c r="D264" s="100">
        <v>0.05</v>
      </c>
      <c r="E264" s="32">
        <f>ROUND(C264*D264,0)</f>
        <v>0</v>
      </c>
    </row>
    <row r="265" spans="1:5" x14ac:dyDescent="0.2">
      <c r="A265" s="35"/>
      <c r="B265" s="23"/>
      <c r="C265" s="22">
        <v>0</v>
      </c>
      <c r="D265" s="100"/>
      <c r="E265" s="32">
        <f>ROUND(C265*D265,0)</f>
        <v>0</v>
      </c>
    </row>
    <row r="266" spans="1:5" x14ac:dyDescent="0.2">
      <c r="A266" s="17"/>
      <c r="B266" s="24"/>
      <c r="C266" s="117"/>
      <c r="D266" s="101" t="s">
        <v>649</v>
      </c>
      <c r="E266" s="37">
        <f>SUM(E264:E265)</f>
        <v>0</v>
      </c>
    </row>
    <row r="267" spans="1:5" x14ac:dyDescent="0.2">
      <c r="A267" s="17"/>
      <c r="B267" s="24"/>
      <c r="C267" s="117"/>
      <c r="D267" s="101"/>
    </row>
    <row r="268" spans="1:5" x14ac:dyDescent="0.2">
      <c r="A268" s="19" t="s">
        <v>656</v>
      </c>
      <c r="B268" s="167" t="s">
        <v>657</v>
      </c>
      <c r="C268" s="167"/>
      <c r="D268" s="167" t="s">
        <v>658</v>
      </c>
      <c r="E268" s="167"/>
    </row>
    <row r="269" spans="1:5" x14ac:dyDescent="0.2">
      <c r="A269" s="47"/>
      <c r="B269" s="168"/>
      <c r="C269" s="168"/>
      <c r="D269" s="169"/>
      <c r="E269" s="169"/>
    </row>
    <row r="270" spans="1:5" x14ac:dyDescent="0.2">
      <c r="A270" s="47"/>
      <c r="B270" s="168"/>
      <c r="C270" s="168"/>
      <c r="D270" s="169"/>
      <c r="E270" s="169"/>
    </row>
    <row r="273" spans="1:5" ht="21" x14ac:dyDescent="0.2">
      <c r="A273" s="174" t="s">
        <v>641</v>
      </c>
      <c r="B273" s="174"/>
      <c r="C273" s="118" t="s">
        <v>642</v>
      </c>
      <c r="D273" s="97" t="s">
        <v>6</v>
      </c>
      <c r="E273" s="42" t="s">
        <v>643</v>
      </c>
    </row>
    <row r="274" spans="1:5" x14ac:dyDescent="0.2">
      <c r="A274" s="172" t="str">
        <f>RESUMEN!B112</f>
        <v>Punto de agua fría de ½ + regata y accesorios.</v>
      </c>
      <c r="B274" s="173"/>
      <c r="C274" s="124">
        <f>RESUMEN!A112</f>
        <v>6.0899999999999981</v>
      </c>
      <c r="D274" s="98" t="str">
        <f>RESUMEN!C112</f>
        <v>un</v>
      </c>
      <c r="E274" s="40">
        <f>E283+E289+E294+E299</f>
        <v>0</v>
      </c>
    </row>
    <row r="275" spans="1:5" x14ac:dyDescent="0.2">
      <c r="A275" s="17"/>
      <c r="B275" s="30"/>
      <c r="C275" s="119"/>
      <c r="D275" s="99"/>
      <c r="E275" s="18"/>
    </row>
    <row r="276" spans="1:5" x14ac:dyDescent="0.2">
      <c r="A276" s="17"/>
      <c r="B276" s="24" t="s">
        <v>644</v>
      </c>
      <c r="C276" s="117"/>
      <c r="D276" s="96"/>
      <c r="E276" s="18"/>
    </row>
    <row r="277" spans="1:5" x14ac:dyDescent="0.2">
      <c r="A277" s="42" t="s">
        <v>645</v>
      </c>
      <c r="B277" s="41" t="s">
        <v>6</v>
      </c>
      <c r="C277" s="120" t="s">
        <v>646</v>
      </c>
      <c r="D277" s="97" t="s">
        <v>647</v>
      </c>
      <c r="E277" s="45" t="s">
        <v>648</v>
      </c>
    </row>
    <row r="278" spans="1:5" x14ac:dyDescent="0.2">
      <c r="A278" s="49" t="str">
        <f t="shared" ref="A278:A279" si="23">A146</f>
        <v>TUBO PRESION ½" PAVCO</v>
      </c>
      <c r="B278" s="115" t="str">
        <f t="shared" ref="B278:C278" si="24">B146</f>
        <v>ML</v>
      </c>
      <c r="C278" s="22">
        <f t="shared" si="24"/>
        <v>0</v>
      </c>
      <c r="D278" s="100">
        <v>3</v>
      </c>
      <c r="E278" s="32">
        <f t="shared" ref="E278:E282" si="25">ROUND(C278*D278,0)</f>
        <v>0</v>
      </c>
    </row>
    <row r="279" spans="1:5" x14ac:dyDescent="0.2">
      <c r="A279" s="49" t="str">
        <f t="shared" si="23"/>
        <v>UNION PRESION ½" PAVCO</v>
      </c>
      <c r="B279" s="115" t="str">
        <f t="shared" ref="B279:C279" si="26">B147</f>
        <v>UN</v>
      </c>
      <c r="C279" s="22">
        <f t="shared" si="26"/>
        <v>0</v>
      </c>
      <c r="D279" s="100">
        <v>1</v>
      </c>
      <c r="E279" s="32">
        <f t="shared" si="25"/>
        <v>0</v>
      </c>
    </row>
    <row r="280" spans="1:5" x14ac:dyDescent="0.2">
      <c r="A280" s="49" t="str">
        <f>'MAT-INSM'!A55</f>
        <v>CODO 90° PRESION ½" PAVCO</v>
      </c>
      <c r="B280" s="115" t="str">
        <f>'MAT-INSM'!B55</f>
        <v>UN</v>
      </c>
      <c r="C280" s="22">
        <f>'MAT-INSM'!C55</f>
        <v>0</v>
      </c>
      <c r="D280" s="100">
        <v>4</v>
      </c>
      <c r="E280" s="32">
        <f>ROUND(C280*D280,0)</f>
        <v>0</v>
      </c>
    </row>
    <row r="281" spans="1:5" x14ac:dyDescent="0.2">
      <c r="A281" s="49" t="str">
        <f>'MAT-INSM'!A5</f>
        <v>ADAPTADOR PRESION Macho ½" PAVCO</v>
      </c>
      <c r="B281" s="115" t="str">
        <f>'MAT-INSM'!B5</f>
        <v>UN</v>
      </c>
      <c r="C281" s="22">
        <f>'MAT-INSM'!C5</f>
        <v>0</v>
      </c>
      <c r="D281" s="100">
        <v>1</v>
      </c>
      <c r="E281" s="32">
        <f>ROUND(C281*D281,0)</f>
        <v>0</v>
      </c>
    </row>
    <row r="282" spans="1:5" x14ac:dyDescent="0.2">
      <c r="A282" s="49" t="str">
        <f>A148</f>
        <v>SOLDADURA PVC LIQUIDA ¼</v>
      </c>
      <c r="B282" s="115" t="str">
        <f t="shared" ref="B282:C282" si="27">B148</f>
        <v>UN</v>
      </c>
      <c r="C282" s="22">
        <f t="shared" si="27"/>
        <v>0</v>
      </c>
      <c r="D282" s="100">
        <v>2.5000000000000001E-2</v>
      </c>
      <c r="E282" s="32">
        <f t="shared" si="25"/>
        <v>0</v>
      </c>
    </row>
    <row r="283" spans="1:5" x14ac:dyDescent="0.2">
      <c r="A283" s="17"/>
      <c r="B283" s="24"/>
      <c r="C283" s="114"/>
      <c r="D283" s="101" t="s">
        <v>649</v>
      </c>
      <c r="E283" s="37">
        <f>SUM(E278:E282)</f>
        <v>0</v>
      </c>
    </row>
    <row r="284" spans="1:5" x14ac:dyDescent="0.2">
      <c r="A284" s="17"/>
      <c r="B284" s="24"/>
      <c r="C284" s="117"/>
      <c r="D284" s="96"/>
      <c r="E284" s="18"/>
    </row>
    <row r="285" spans="1:5" x14ac:dyDescent="0.2">
      <c r="A285" s="42" t="s">
        <v>650</v>
      </c>
      <c r="B285" s="41" t="s">
        <v>6</v>
      </c>
      <c r="C285" s="120" t="s">
        <v>646</v>
      </c>
      <c r="D285" s="97" t="s">
        <v>651</v>
      </c>
      <c r="E285" s="45" t="s">
        <v>646</v>
      </c>
    </row>
    <row r="286" spans="1:5" x14ac:dyDescent="0.2">
      <c r="A286" s="49" t="str">
        <f t="shared" ref="A286:C287" si="28">A220</f>
        <v>LLAVES PARA TUBOS</v>
      </c>
      <c r="B286" s="115" t="str">
        <f t="shared" si="28"/>
        <v>UN</v>
      </c>
      <c r="C286" s="22">
        <f t="shared" si="28"/>
        <v>0</v>
      </c>
      <c r="D286" s="100">
        <v>0.05</v>
      </c>
      <c r="E286" s="32">
        <f>ROUND(C286*D286,0)</f>
        <v>0</v>
      </c>
    </row>
    <row r="287" spans="1:5" x14ac:dyDescent="0.2">
      <c r="A287" s="49" t="str">
        <f t="shared" si="28"/>
        <v>HOJA DE SEGUETA</v>
      </c>
      <c r="B287" s="115" t="str">
        <f t="shared" si="28"/>
        <v>UN</v>
      </c>
      <c r="C287" s="22">
        <f t="shared" si="28"/>
        <v>0</v>
      </c>
      <c r="D287" s="100">
        <v>0.05</v>
      </c>
      <c r="E287" s="32">
        <f>ROUND(C287*D287,0)</f>
        <v>0</v>
      </c>
    </row>
    <row r="288" spans="1:5" x14ac:dyDescent="0.2">
      <c r="A288" s="35"/>
      <c r="B288" s="23"/>
      <c r="C288" s="22">
        <v>0</v>
      </c>
      <c r="D288" s="100"/>
      <c r="E288" s="32">
        <f>ROUND(C288*D288,0)</f>
        <v>0</v>
      </c>
    </row>
    <row r="289" spans="1:5" x14ac:dyDescent="0.2">
      <c r="A289" s="17"/>
      <c r="B289" s="24"/>
      <c r="C289" s="114"/>
      <c r="D289" s="101" t="s">
        <v>649</v>
      </c>
      <c r="E289" s="37">
        <f>SUM(E286:E288)</f>
        <v>0</v>
      </c>
    </row>
    <row r="290" spans="1:5" x14ac:dyDescent="0.2">
      <c r="A290" s="17"/>
      <c r="B290" s="24"/>
      <c r="C290" s="114"/>
      <c r="D290" s="96"/>
      <c r="E290" s="16"/>
    </row>
    <row r="291" spans="1:5" ht="21" x14ac:dyDescent="0.2">
      <c r="A291" s="42" t="s">
        <v>652</v>
      </c>
      <c r="B291" s="46" t="s">
        <v>6</v>
      </c>
      <c r="C291" s="120" t="s">
        <v>646</v>
      </c>
      <c r="D291" s="97" t="s">
        <v>653</v>
      </c>
      <c r="E291" s="45" t="s">
        <v>654</v>
      </c>
    </row>
    <row r="292" spans="1:5" x14ac:dyDescent="0.2">
      <c r="A292" s="49" t="str">
        <f>'MAN-OBR'!A79</f>
        <v>MdeO PUNTO AGUA FRIA PVC</v>
      </c>
      <c r="B292" s="115" t="str">
        <f>'MAN-OBR'!B79</f>
        <v>UN</v>
      </c>
      <c r="C292" s="22">
        <f>'MAN-OBR'!C79</f>
        <v>0</v>
      </c>
      <c r="D292" s="100">
        <v>1</v>
      </c>
      <c r="E292" s="32">
        <f>ROUND(C292*D292,0)</f>
        <v>0</v>
      </c>
    </row>
    <row r="293" spans="1:5" x14ac:dyDescent="0.2">
      <c r="A293" s="35"/>
      <c r="B293" s="23"/>
      <c r="C293" s="22">
        <v>0</v>
      </c>
      <c r="D293" s="100"/>
      <c r="E293" s="32">
        <f>ROUND(C293*D293,0)</f>
        <v>0</v>
      </c>
    </row>
    <row r="294" spans="1:5" x14ac:dyDescent="0.2">
      <c r="A294" s="17"/>
      <c r="B294" s="24"/>
      <c r="C294" s="117"/>
      <c r="D294" s="101" t="s">
        <v>649</v>
      </c>
      <c r="E294" s="37">
        <f>SUM(E292:E293)</f>
        <v>0</v>
      </c>
    </row>
    <row r="295" spans="1:5" x14ac:dyDescent="0.2">
      <c r="A295" s="33"/>
      <c r="B295" s="25"/>
      <c r="C295" s="121"/>
    </row>
    <row r="296" spans="1:5" ht="21" x14ac:dyDescent="0.2">
      <c r="A296" s="42" t="s">
        <v>655</v>
      </c>
      <c r="B296" s="46" t="s">
        <v>6</v>
      </c>
      <c r="C296" s="120" t="s">
        <v>646</v>
      </c>
      <c r="D296" s="97" t="s">
        <v>653</v>
      </c>
      <c r="E296" s="45" t="s">
        <v>654</v>
      </c>
    </row>
    <row r="297" spans="1:5" x14ac:dyDescent="0.2">
      <c r="A297" s="49" t="str">
        <f>OTROS!A7</f>
        <v>RETIRO DE ESCOMBROS</v>
      </c>
      <c r="B297" s="115" t="str">
        <f>OTROS!B7</f>
        <v>M3</v>
      </c>
      <c r="C297" s="22">
        <f>OTROS!C7</f>
        <v>0</v>
      </c>
      <c r="D297" s="100">
        <v>0.25</v>
      </c>
      <c r="E297" s="32">
        <f>ROUND(C297*D297,0)</f>
        <v>0</v>
      </c>
    </row>
    <row r="298" spans="1:5" x14ac:dyDescent="0.2">
      <c r="A298" s="35"/>
      <c r="B298" s="23"/>
      <c r="C298" s="22">
        <v>0</v>
      </c>
      <c r="D298" s="100"/>
      <c r="E298" s="32">
        <f>ROUND(C298*D298,0)</f>
        <v>0</v>
      </c>
    </row>
    <row r="299" spans="1:5" x14ac:dyDescent="0.2">
      <c r="A299" s="17"/>
      <c r="B299" s="24"/>
      <c r="C299" s="117"/>
      <c r="D299" s="101" t="s">
        <v>649</v>
      </c>
      <c r="E299" s="37">
        <f>SUM(E297:E298)</f>
        <v>0</v>
      </c>
    </row>
    <row r="300" spans="1:5" x14ac:dyDescent="0.2">
      <c r="A300" s="17"/>
      <c r="B300" s="24"/>
      <c r="C300" s="117"/>
      <c r="D300" s="101"/>
    </row>
    <row r="301" spans="1:5" x14ac:dyDescent="0.2">
      <c r="A301" s="19" t="s">
        <v>656</v>
      </c>
      <c r="B301" s="167" t="s">
        <v>657</v>
      </c>
      <c r="C301" s="167"/>
      <c r="D301" s="167" t="s">
        <v>658</v>
      </c>
      <c r="E301" s="167"/>
    </row>
    <row r="302" spans="1:5" x14ac:dyDescent="0.2">
      <c r="A302" s="47"/>
      <c r="B302" s="168"/>
      <c r="C302" s="168"/>
      <c r="D302" s="169"/>
      <c r="E302" s="169"/>
    </row>
    <row r="303" spans="1:5" x14ac:dyDescent="0.2">
      <c r="A303" s="47"/>
      <c r="B303" s="168"/>
      <c r="C303" s="168"/>
      <c r="D303" s="169"/>
      <c r="E303" s="169"/>
    </row>
    <row r="306" spans="1:5" ht="21" x14ac:dyDescent="0.2">
      <c r="A306" s="174" t="s">
        <v>641</v>
      </c>
      <c r="B306" s="174"/>
      <c r="C306" s="118" t="s">
        <v>642</v>
      </c>
      <c r="D306" s="97" t="s">
        <v>6</v>
      </c>
      <c r="E306" s="42" t="s">
        <v>643</v>
      </c>
    </row>
    <row r="307" spans="1:5" x14ac:dyDescent="0.2">
      <c r="A307" s="172" t="str">
        <f>RESUMEN!B113</f>
        <v>Suministro e instalación de tanque plástico elevado 500 lt</v>
      </c>
      <c r="B307" s="173"/>
      <c r="C307" s="124">
        <f>RESUMEN!A113</f>
        <v>6.0999999999999979</v>
      </c>
      <c r="D307" s="98" t="str">
        <f>RESUMEN!C113</f>
        <v>un</v>
      </c>
      <c r="E307" s="40">
        <f>E317+E323+E328+E333</f>
        <v>0</v>
      </c>
    </row>
    <row r="308" spans="1:5" x14ac:dyDescent="0.2">
      <c r="A308" s="17"/>
      <c r="B308" s="30"/>
      <c r="C308" s="119"/>
      <c r="D308" s="99"/>
      <c r="E308" s="18"/>
    </row>
    <row r="309" spans="1:5" x14ac:dyDescent="0.2">
      <c r="A309" s="17"/>
      <c r="B309" s="24" t="s">
        <v>644</v>
      </c>
      <c r="C309" s="117"/>
      <c r="D309" s="96"/>
      <c r="E309" s="18"/>
    </row>
    <row r="310" spans="1:5" x14ac:dyDescent="0.2">
      <c r="A310" s="42" t="s">
        <v>645</v>
      </c>
      <c r="B310" s="41" t="s">
        <v>6</v>
      </c>
      <c r="C310" s="120" t="s">
        <v>646</v>
      </c>
      <c r="D310" s="97" t="s">
        <v>647</v>
      </c>
      <c r="E310" s="45" t="s">
        <v>648</v>
      </c>
    </row>
    <row r="311" spans="1:5" x14ac:dyDescent="0.2">
      <c r="A311" s="35" t="str">
        <f>'MAT-INSM'!A156</f>
        <v>TANQUE CONICO 500 LT.</v>
      </c>
      <c r="B311" s="23" t="str">
        <f>'MAT-INSM'!B156</f>
        <v>UN</v>
      </c>
      <c r="C311" s="22">
        <f>'MAT-INSM'!C156</f>
        <v>0</v>
      </c>
      <c r="D311" s="100">
        <v>1</v>
      </c>
      <c r="E311" s="32">
        <f t="shared" ref="E311:E316" si="29">ROUND(C311*D311,0)</f>
        <v>0</v>
      </c>
    </row>
    <row r="312" spans="1:5" x14ac:dyDescent="0.2">
      <c r="A312" s="35" t="str">
        <f>'MAT-INSM'!A139</f>
        <v>REGISTRO PASO Dto. ½" RED WH</v>
      </c>
      <c r="B312" s="23" t="str">
        <f>'MAT-INSM'!B139</f>
        <v>UN</v>
      </c>
      <c r="C312" s="22">
        <f>'MAT-INSM'!C139</f>
        <v>0</v>
      </c>
      <c r="D312" s="100">
        <v>1</v>
      </c>
      <c r="E312" s="32">
        <f t="shared" si="29"/>
        <v>0</v>
      </c>
    </row>
    <row r="313" spans="1:5" x14ac:dyDescent="0.2">
      <c r="A313" s="35" t="str">
        <f>'MAT-INSM'!A48</f>
        <v>CHEQUE CORTINA HORIZONTAL TIPO HI ½" HELBERT</v>
      </c>
      <c r="B313" s="23" t="str">
        <f>'MAT-INSM'!B48</f>
        <v>UN</v>
      </c>
      <c r="C313" s="22">
        <f>'MAT-INSM'!C48</f>
        <v>0</v>
      </c>
      <c r="D313" s="100">
        <v>1</v>
      </c>
      <c r="E313" s="32">
        <f t="shared" si="29"/>
        <v>0</v>
      </c>
    </row>
    <row r="314" spans="1:5" x14ac:dyDescent="0.2">
      <c r="A314" s="35" t="str">
        <f>'MAT-INSM'!A5</f>
        <v>ADAPTADOR PRESION Macho ½" PAVCO</v>
      </c>
      <c r="B314" s="23" t="str">
        <f>'MAT-INSM'!B5</f>
        <v>UN</v>
      </c>
      <c r="C314" s="22">
        <f>'MAT-INSM'!C5</f>
        <v>0</v>
      </c>
      <c r="D314" s="100">
        <v>4</v>
      </c>
      <c r="E314" s="32">
        <f t="shared" si="29"/>
        <v>0</v>
      </c>
    </row>
    <row r="315" spans="1:5" x14ac:dyDescent="0.2">
      <c r="A315" s="49" t="str">
        <f t="shared" ref="A315:C315" si="30">A282</f>
        <v>SOLDADURA PVC LIQUIDA ¼</v>
      </c>
      <c r="B315" s="115" t="str">
        <f t="shared" si="30"/>
        <v>UN</v>
      </c>
      <c r="C315" s="22">
        <f t="shared" si="30"/>
        <v>0</v>
      </c>
      <c r="D315" s="100">
        <v>2.5000000000000001E-2</v>
      </c>
      <c r="E315" s="32">
        <f t="shared" si="29"/>
        <v>0</v>
      </c>
    </row>
    <row r="316" spans="1:5" x14ac:dyDescent="0.2">
      <c r="A316" s="35" t="str">
        <f>'MAT-INSM'!A174</f>
        <v>TUBO 1/2" PVC 3MTS COLMENA</v>
      </c>
      <c r="B316" s="23" t="str">
        <f>'MAT-INSM'!B174</f>
        <v>ML</v>
      </c>
      <c r="C316" s="22">
        <f>'MAT-INSM'!C174</f>
        <v>0</v>
      </c>
      <c r="D316" s="100">
        <v>10</v>
      </c>
      <c r="E316" s="32">
        <f t="shared" si="29"/>
        <v>0</v>
      </c>
    </row>
    <row r="317" spans="1:5" x14ac:dyDescent="0.2">
      <c r="A317" s="17"/>
      <c r="B317" s="24"/>
      <c r="C317" s="114"/>
      <c r="D317" s="101" t="s">
        <v>649</v>
      </c>
      <c r="E317" s="37">
        <f>SUM(E311:E316)</f>
        <v>0</v>
      </c>
    </row>
    <row r="318" spans="1:5" x14ac:dyDescent="0.2">
      <c r="A318" s="17"/>
      <c r="B318" s="24"/>
      <c r="C318" s="117"/>
      <c r="D318" s="96"/>
      <c r="E318" s="18"/>
    </row>
    <row r="319" spans="1:5" x14ac:dyDescent="0.2">
      <c r="A319" s="42" t="s">
        <v>650</v>
      </c>
      <c r="B319" s="41" t="s">
        <v>6</v>
      </c>
      <c r="C319" s="120" t="s">
        <v>646</v>
      </c>
      <c r="D319" s="97" t="s">
        <v>651</v>
      </c>
      <c r="E319" s="45" t="s">
        <v>646</v>
      </c>
    </row>
    <row r="320" spans="1:5" x14ac:dyDescent="0.2">
      <c r="A320" s="49" t="str">
        <f t="shared" ref="A320:C321" si="31">A286</f>
        <v>LLAVES PARA TUBOS</v>
      </c>
      <c r="B320" s="115" t="str">
        <f t="shared" si="31"/>
        <v>UN</v>
      </c>
      <c r="C320" s="22">
        <f t="shared" si="31"/>
        <v>0</v>
      </c>
      <c r="D320" s="100">
        <v>0.1</v>
      </c>
      <c r="E320" s="32">
        <f>ROUND(C320*D320,0)</f>
        <v>0</v>
      </c>
    </row>
    <row r="321" spans="1:5" x14ac:dyDescent="0.2">
      <c r="A321" s="49" t="str">
        <f t="shared" si="31"/>
        <v>HOJA DE SEGUETA</v>
      </c>
      <c r="B321" s="115" t="str">
        <f t="shared" si="31"/>
        <v>UN</v>
      </c>
      <c r="C321" s="22">
        <f t="shared" si="31"/>
        <v>0</v>
      </c>
      <c r="D321" s="100">
        <v>0.1</v>
      </c>
      <c r="E321" s="32">
        <f>ROUND(C321*D321,0)</f>
        <v>0</v>
      </c>
    </row>
    <row r="322" spans="1:5" x14ac:dyDescent="0.2">
      <c r="A322" s="35"/>
      <c r="B322" s="23"/>
      <c r="C322" s="22">
        <v>0</v>
      </c>
      <c r="D322" s="100"/>
      <c r="E322" s="32">
        <f>ROUND(C322*D322,0)</f>
        <v>0</v>
      </c>
    </row>
    <row r="323" spans="1:5" x14ac:dyDescent="0.2">
      <c r="A323" s="17"/>
      <c r="B323" s="24"/>
      <c r="C323" s="114"/>
      <c r="D323" s="101" t="s">
        <v>649</v>
      </c>
      <c r="E323" s="37">
        <f>SUM(E320:E322)</f>
        <v>0</v>
      </c>
    </row>
    <row r="324" spans="1:5" x14ac:dyDescent="0.2">
      <c r="A324" s="17"/>
      <c r="B324" s="24"/>
      <c r="C324" s="114"/>
      <c r="D324" s="96"/>
      <c r="E324" s="16"/>
    </row>
    <row r="325" spans="1:5" ht="21" x14ac:dyDescent="0.2">
      <c r="A325" s="42" t="s">
        <v>652</v>
      </c>
      <c r="B325" s="46" t="s">
        <v>6</v>
      </c>
      <c r="C325" s="120" t="s">
        <v>646</v>
      </c>
      <c r="D325" s="97" t="s">
        <v>653</v>
      </c>
      <c r="E325" s="45" t="s">
        <v>654</v>
      </c>
    </row>
    <row r="326" spans="1:5" x14ac:dyDescent="0.2">
      <c r="A326" s="35" t="str">
        <f>'MAN-OBR'!A93</f>
        <v>MdeO TANQUE ELEVADO (CONEXION)</v>
      </c>
      <c r="B326" s="23" t="str">
        <f>'MAN-OBR'!B93</f>
        <v>UN</v>
      </c>
      <c r="C326" s="22">
        <f>'MAN-OBR'!C93</f>
        <v>0</v>
      </c>
      <c r="D326" s="100">
        <v>1</v>
      </c>
      <c r="E326" s="32">
        <f>ROUND(C326*D326,0)</f>
        <v>0</v>
      </c>
    </row>
    <row r="327" spans="1:5" x14ac:dyDescent="0.2">
      <c r="A327" s="35"/>
      <c r="B327" s="23"/>
      <c r="C327" s="22">
        <v>0</v>
      </c>
      <c r="D327" s="100"/>
      <c r="E327" s="32">
        <f>ROUND(C327*D327,0)</f>
        <v>0</v>
      </c>
    </row>
    <row r="328" spans="1:5" x14ac:dyDescent="0.2">
      <c r="A328" s="17"/>
      <c r="B328" s="24"/>
      <c r="C328" s="117"/>
      <c r="D328" s="101" t="s">
        <v>649</v>
      </c>
      <c r="E328" s="37">
        <f>SUM(E326:E327)</f>
        <v>0</v>
      </c>
    </row>
    <row r="329" spans="1:5" x14ac:dyDescent="0.2">
      <c r="A329" s="33"/>
      <c r="B329" s="25"/>
      <c r="C329" s="121"/>
    </row>
    <row r="330" spans="1:5" ht="21" x14ac:dyDescent="0.2">
      <c r="A330" s="42" t="s">
        <v>655</v>
      </c>
      <c r="B330" s="46" t="s">
        <v>6</v>
      </c>
      <c r="C330" s="120" t="s">
        <v>646</v>
      </c>
      <c r="D330" s="97" t="s">
        <v>653</v>
      </c>
      <c r="E330" s="45" t="s">
        <v>654</v>
      </c>
    </row>
    <row r="331" spans="1:5" x14ac:dyDescent="0.2">
      <c r="A331" s="35" t="str">
        <f>OTROS!A7</f>
        <v>RETIRO DE ESCOMBROS</v>
      </c>
      <c r="B331" s="23" t="str">
        <f>OTROS!B7</f>
        <v>M3</v>
      </c>
      <c r="C331" s="22">
        <f>OTROS!C7</f>
        <v>0</v>
      </c>
      <c r="D331" s="100">
        <v>1</v>
      </c>
      <c r="E331" s="32">
        <f>ROUND(C331*D331,0)</f>
        <v>0</v>
      </c>
    </row>
    <row r="332" spans="1:5" x14ac:dyDescent="0.2">
      <c r="A332" s="35"/>
      <c r="B332" s="23"/>
      <c r="C332" s="22">
        <v>0</v>
      </c>
      <c r="D332" s="100"/>
      <c r="E332" s="32">
        <f>ROUND(C332*D332,0)</f>
        <v>0</v>
      </c>
    </row>
    <row r="333" spans="1:5" x14ac:dyDescent="0.2">
      <c r="A333" s="17"/>
      <c r="B333" s="24"/>
      <c r="C333" s="117"/>
      <c r="D333" s="101" t="s">
        <v>649</v>
      </c>
      <c r="E333" s="37">
        <f>SUM(E331:E332)</f>
        <v>0</v>
      </c>
    </row>
    <row r="334" spans="1:5" x14ac:dyDescent="0.2">
      <c r="A334" s="17"/>
      <c r="B334" s="24"/>
      <c r="C334" s="117"/>
      <c r="D334" s="101"/>
    </row>
    <row r="335" spans="1:5" x14ac:dyDescent="0.2">
      <c r="A335" s="19" t="s">
        <v>656</v>
      </c>
      <c r="B335" s="167" t="s">
        <v>657</v>
      </c>
      <c r="C335" s="167"/>
      <c r="D335" s="167" t="s">
        <v>658</v>
      </c>
      <c r="E335" s="167"/>
    </row>
    <row r="336" spans="1:5" x14ac:dyDescent="0.2">
      <c r="A336" s="47"/>
      <c r="B336" s="168"/>
      <c r="C336" s="168"/>
      <c r="D336" s="169"/>
      <c r="E336" s="169"/>
    </row>
    <row r="337" spans="1:5" x14ac:dyDescent="0.2">
      <c r="A337" s="47"/>
      <c r="B337" s="168"/>
      <c r="C337" s="168"/>
      <c r="D337" s="169"/>
      <c r="E337" s="169"/>
    </row>
    <row r="340" spans="1:5" ht="21" x14ac:dyDescent="0.2">
      <c r="A340" s="174" t="s">
        <v>641</v>
      </c>
      <c r="B340" s="174"/>
      <c r="C340" s="118" t="s">
        <v>642</v>
      </c>
      <c r="D340" s="97" t="s">
        <v>6</v>
      </c>
      <c r="E340" s="42" t="s">
        <v>643</v>
      </c>
    </row>
    <row r="341" spans="1:5" x14ac:dyDescent="0.2">
      <c r="A341" s="172" t="str">
        <f>RESUMEN!B114</f>
        <v>Salida sanitaria PVC-s/paral 2".</v>
      </c>
      <c r="B341" s="173"/>
      <c r="C341" s="124">
        <f>RESUMEN!A114</f>
        <v>6.1099999999999977</v>
      </c>
      <c r="D341" s="98" t="str">
        <f>RESUMEN!C114</f>
        <v>un</v>
      </c>
      <c r="E341" s="40">
        <f>E350+E356+E361+E366</f>
        <v>0</v>
      </c>
    </row>
    <row r="342" spans="1:5" x14ac:dyDescent="0.2">
      <c r="A342" s="17"/>
      <c r="B342" s="30"/>
      <c r="C342" s="119"/>
      <c r="D342" s="99"/>
      <c r="E342" s="18"/>
    </row>
    <row r="343" spans="1:5" x14ac:dyDescent="0.2">
      <c r="A343" s="17"/>
      <c r="B343" s="24" t="s">
        <v>644</v>
      </c>
      <c r="C343" s="117"/>
      <c r="D343" s="96"/>
      <c r="E343" s="18"/>
    </row>
    <row r="344" spans="1:5" x14ac:dyDescent="0.2">
      <c r="A344" s="42" t="s">
        <v>645</v>
      </c>
      <c r="B344" s="41" t="s">
        <v>6</v>
      </c>
      <c r="C344" s="120" t="s">
        <v>646</v>
      </c>
      <c r="D344" s="97" t="s">
        <v>647</v>
      </c>
      <c r="E344" s="45" t="s">
        <v>648</v>
      </c>
    </row>
    <row r="345" spans="1:5" x14ac:dyDescent="0.2">
      <c r="A345" s="82" t="str">
        <f>'MAT-INSM'!A183</f>
        <v>TUBO SANITARIO 2" PVC RALCO</v>
      </c>
      <c r="B345" s="115" t="str">
        <f>'MAT-INSM'!B183</f>
        <v>ML</v>
      </c>
      <c r="C345" s="22">
        <f>'MAT-INSM'!C183</f>
        <v>0</v>
      </c>
      <c r="D345" s="100">
        <v>1.5</v>
      </c>
      <c r="E345" s="32">
        <f t="shared" ref="E345:E349" si="32">ROUND(C345*D345,0)</f>
        <v>0</v>
      </c>
    </row>
    <row r="346" spans="1:5" x14ac:dyDescent="0.2">
      <c r="A346" s="82" t="str">
        <f>'MAT-INSM'!A56</f>
        <v>CODO 90° SANITARIO 2" PAVCO</v>
      </c>
      <c r="B346" s="115" t="str">
        <f>'MAT-INSM'!B56</f>
        <v>UN</v>
      </c>
      <c r="C346" s="22">
        <f>'MAT-INSM'!C56</f>
        <v>0</v>
      </c>
      <c r="D346" s="100">
        <v>1</v>
      </c>
      <c r="E346" s="32">
        <f t="shared" si="32"/>
        <v>0</v>
      </c>
    </row>
    <row r="347" spans="1:5" x14ac:dyDescent="0.2">
      <c r="A347" s="82" t="str">
        <f>'MAT-INSM'!A162</f>
        <v>TEE SANITARIA 3" PAVCO</v>
      </c>
      <c r="B347" s="115" t="str">
        <f>'MAT-INSM'!B162</f>
        <v>UN</v>
      </c>
      <c r="C347" s="22">
        <f>'MAT-INSM'!C162</f>
        <v>0</v>
      </c>
      <c r="D347" s="100">
        <v>1</v>
      </c>
      <c r="E347" s="32">
        <f t="shared" si="32"/>
        <v>0</v>
      </c>
    </row>
    <row r="348" spans="1:5" x14ac:dyDescent="0.2">
      <c r="A348" s="82" t="str">
        <f>'MAT-INSM'!A26</f>
        <v>BUJE PRESION SOLD. 3x2" PAVCO</v>
      </c>
      <c r="B348" s="115" t="str">
        <f>'MAT-INSM'!B26</f>
        <v>UN</v>
      </c>
      <c r="C348" s="22">
        <f>'MAT-INSM'!C26</f>
        <v>0</v>
      </c>
      <c r="D348" s="100">
        <v>1</v>
      </c>
      <c r="E348" s="32">
        <f t="shared" si="32"/>
        <v>0</v>
      </c>
    </row>
    <row r="349" spans="1:5" x14ac:dyDescent="0.2">
      <c r="A349" s="82" t="str">
        <f t="shared" ref="A349:C349" si="33">A315</f>
        <v>SOLDADURA PVC LIQUIDA ¼</v>
      </c>
      <c r="B349" s="115" t="str">
        <f t="shared" si="33"/>
        <v>UN</v>
      </c>
      <c r="C349" s="22">
        <f t="shared" si="33"/>
        <v>0</v>
      </c>
      <c r="D349" s="100">
        <v>2.5000000000000001E-2</v>
      </c>
      <c r="E349" s="32">
        <f t="shared" si="32"/>
        <v>0</v>
      </c>
    </row>
    <row r="350" spans="1:5" x14ac:dyDescent="0.2">
      <c r="A350" s="17"/>
      <c r="B350" s="24"/>
      <c r="C350" s="114"/>
      <c r="D350" s="101" t="s">
        <v>649</v>
      </c>
      <c r="E350" s="37">
        <f>SUM(E345:E349)</f>
        <v>0</v>
      </c>
    </row>
    <row r="351" spans="1:5" x14ac:dyDescent="0.2">
      <c r="A351" s="17"/>
      <c r="B351" s="24"/>
      <c r="C351" s="117"/>
      <c r="D351" s="96"/>
      <c r="E351" s="18"/>
    </row>
    <row r="352" spans="1:5" x14ac:dyDescent="0.2">
      <c r="A352" s="42" t="s">
        <v>650</v>
      </c>
      <c r="B352" s="41" t="s">
        <v>6</v>
      </c>
      <c r="C352" s="120" t="s">
        <v>646</v>
      </c>
      <c r="D352" s="97" t="s">
        <v>651</v>
      </c>
      <c r="E352" s="45" t="s">
        <v>646</v>
      </c>
    </row>
    <row r="353" spans="1:5" x14ac:dyDescent="0.2">
      <c r="A353" s="49" t="str">
        <f t="shared" ref="A353:C354" si="34">A154</f>
        <v>LLAVES PARA TUBOS</v>
      </c>
      <c r="B353" s="115" t="str">
        <f t="shared" si="34"/>
        <v>UN</v>
      </c>
      <c r="C353" s="22">
        <f t="shared" si="34"/>
        <v>0</v>
      </c>
      <c r="D353" s="100">
        <v>0.1</v>
      </c>
      <c r="E353" s="32">
        <f>ROUND(C353*D353,0)</f>
        <v>0</v>
      </c>
    </row>
    <row r="354" spans="1:5" x14ac:dyDescent="0.2">
      <c r="A354" s="49" t="str">
        <f t="shared" si="34"/>
        <v>HOJA DE SEGUETA</v>
      </c>
      <c r="B354" s="115" t="str">
        <f t="shared" si="34"/>
        <v>UN</v>
      </c>
      <c r="C354" s="22">
        <f t="shared" si="34"/>
        <v>0</v>
      </c>
      <c r="D354" s="100">
        <v>0.1</v>
      </c>
      <c r="E354" s="32">
        <f>ROUND(C354*D354,0)</f>
        <v>0</v>
      </c>
    </row>
    <row r="355" spans="1:5" x14ac:dyDescent="0.2">
      <c r="A355" s="35"/>
      <c r="B355" s="23"/>
      <c r="C355" s="22">
        <v>0</v>
      </c>
      <c r="D355" s="100"/>
      <c r="E355" s="32">
        <f>ROUND(C355*D355,0)</f>
        <v>0</v>
      </c>
    </row>
    <row r="356" spans="1:5" x14ac:dyDescent="0.2">
      <c r="A356" s="17"/>
      <c r="B356" s="24"/>
      <c r="C356" s="114"/>
      <c r="D356" s="101" t="s">
        <v>649</v>
      </c>
      <c r="E356" s="37">
        <f>SUM(E353:E355)</f>
        <v>0</v>
      </c>
    </row>
    <row r="357" spans="1:5" x14ac:dyDescent="0.2">
      <c r="A357" s="17"/>
      <c r="B357" s="24"/>
      <c r="C357" s="114"/>
      <c r="D357" s="96"/>
      <c r="E357" s="16"/>
    </row>
    <row r="358" spans="1:5" ht="21" x14ac:dyDescent="0.2">
      <c r="A358" s="42" t="s">
        <v>652</v>
      </c>
      <c r="B358" s="46" t="s">
        <v>6</v>
      </c>
      <c r="C358" s="120" t="s">
        <v>646</v>
      </c>
      <c r="D358" s="97" t="s">
        <v>653</v>
      </c>
      <c r="E358" s="45" t="s">
        <v>654</v>
      </c>
    </row>
    <row r="359" spans="1:5" x14ac:dyDescent="0.2">
      <c r="A359" s="49" t="str">
        <f>'MAN-OBR'!A80</f>
        <v>MdeO PUNTO SANITARIO DE LAVAMANOS</v>
      </c>
      <c r="B359" s="115" t="str">
        <f>'MAN-OBR'!B80</f>
        <v>UN</v>
      </c>
      <c r="C359" s="22">
        <f>'MAN-OBR'!C80</f>
        <v>0</v>
      </c>
      <c r="D359" s="100">
        <v>1</v>
      </c>
      <c r="E359" s="32">
        <f>ROUND(C359*D359,0)</f>
        <v>0</v>
      </c>
    </row>
    <row r="360" spans="1:5" x14ac:dyDescent="0.2">
      <c r="A360" s="35"/>
      <c r="B360" s="23"/>
      <c r="C360" s="22">
        <v>0</v>
      </c>
      <c r="D360" s="100"/>
      <c r="E360" s="32">
        <f>ROUND(C360*D360,0)</f>
        <v>0</v>
      </c>
    </row>
    <row r="361" spans="1:5" x14ac:dyDescent="0.2">
      <c r="A361" s="17"/>
      <c r="B361" s="24"/>
      <c r="C361" s="117"/>
      <c r="D361" s="101" t="s">
        <v>649</v>
      </c>
      <c r="E361" s="37">
        <f>SUM(E359:E360)</f>
        <v>0</v>
      </c>
    </row>
    <row r="362" spans="1:5" x14ac:dyDescent="0.2">
      <c r="A362" s="33"/>
      <c r="B362" s="25"/>
      <c r="C362" s="121"/>
    </row>
    <row r="363" spans="1:5" ht="21" x14ac:dyDescent="0.2">
      <c r="A363" s="42" t="s">
        <v>655</v>
      </c>
      <c r="B363" s="46" t="s">
        <v>6</v>
      </c>
      <c r="C363" s="120" t="s">
        <v>646</v>
      </c>
      <c r="D363" s="97" t="s">
        <v>653</v>
      </c>
      <c r="E363" s="45" t="s">
        <v>654</v>
      </c>
    </row>
    <row r="364" spans="1:5" x14ac:dyDescent="0.2">
      <c r="A364" s="49" t="str">
        <f>OTROS!A7</f>
        <v>RETIRO DE ESCOMBROS</v>
      </c>
      <c r="B364" s="115" t="str">
        <f>OTROS!B7</f>
        <v>M3</v>
      </c>
      <c r="C364" s="22">
        <f>OTROS!C7</f>
        <v>0</v>
      </c>
      <c r="D364" s="100">
        <v>0.5</v>
      </c>
      <c r="E364" s="32">
        <f>ROUND(C364*D364,0)</f>
        <v>0</v>
      </c>
    </row>
    <row r="365" spans="1:5" x14ac:dyDescent="0.2">
      <c r="A365" s="35"/>
      <c r="B365" s="23"/>
      <c r="C365" s="22">
        <v>0</v>
      </c>
      <c r="D365" s="100"/>
      <c r="E365" s="32">
        <f>ROUND(C365*D365,0)</f>
        <v>0</v>
      </c>
    </row>
    <row r="366" spans="1:5" x14ac:dyDescent="0.2">
      <c r="A366" s="17"/>
      <c r="B366" s="24"/>
      <c r="C366" s="117"/>
      <c r="D366" s="101" t="s">
        <v>649</v>
      </c>
      <c r="E366" s="37">
        <f>SUM(E364:E365)</f>
        <v>0</v>
      </c>
    </row>
    <row r="367" spans="1:5" x14ac:dyDescent="0.2">
      <c r="A367" s="17"/>
      <c r="B367" s="24"/>
      <c r="C367" s="117"/>
      <c r="D367" s="101"/>
    </row>
    <row r="368" spans="1:5" x14ac:dyDescent="0.2">
      <c r="A368" s="19" t="s">
        <v>656</v>
      </c>
      <c r="B368" s="167" t="s">
        <v>657</v>
      </c>
      <c r="C368" s="167"/>
      <c r="D368" s="167" t="s">
        <v>658</v>
      </c>
      <c r="E368" s="167"/>
    </row>
    <row r="369" spans="1:5" x14ac:dyDescent="0.2">
      <c r="A369" s="47"/>
      <c r="B369" s="168"/>
      <c r="C369" s="168"/>
      <c r="D369" s="169"/>
      <c r="E369" s="169"/>
    </row>
    <row r="370" spans="1:5" x14ac:dyDescent="0.2">
      <c r="A370" s="47"/>
      <c r="B370" s="168"/>
      <c r="C370" s="168"/>
      <c r="D370" s="169"/>
      <c r="E370" s="169"/>
    </row>
    <row r="373" spans="1:5" ht="21" x14ac:dyDescent="0.2">
      <c r="A373" s="174" t="s">
        <v>641</v>
      </c>
      <c r="B373" s="174"/>
      <c r="C373" s="118" t="s">
        <v>642</v>
      </c>
      <c r="D373" s="97" t="s">
        <v>6</v>
      </c>
      <c r="E373" s="42" t="s">
        <v>643</v>
      </c>
    </row>
    <row r="374" spans="1:5" x14ac:dyDescent="0.2">
      <c r="A374" s="172" t="str">
        <f>RESUMEN!B115</f>
        <v>Salida sanitaria PVC 4", incluye accesorios y hasta 1,5 m de tuberia.</v>
      </c>
      <c r="B374" s="173"/>
      <c r="C374" s="124">
        <f>RESUMEN!A115</f>
        <v>6.1199999999999974</v>
      </c>
      <c r="D374" s="98" t="str">
        <f>RESUMEN!C115</f>
        <v>un</v>
      </c>
      <c r="E374" s="40">
        <f>E383+E389+E394+E399</f>
        <v>0</v>
      </c>
    </row>
    <row r="375" spans="1:5" x14ac:dyDescent="0.2">
      <c r="A375" s="17"/>
      <c r="B375" s="30"/>
      <c r="C375" s="119"/>
      <c r="D375" s="99"/>
      <c r="E375" s="18"/>
    </row>
    <row r="376" spans="1:5" x14ac:dyDescent="0.2">
      <c r="A376" s="17"/>
      <c r="B376" s="24" t="s">
        <v>644</v>
      </c>
      <c r="C376" s="117"/>
      <c r="D376" s="96"/>
      <c r="E376" s="18"/>
    </row>
    <row r="377" spans="1:5" x14ac:dyDescent="0.2">
      <c r="A377" s="42" t="s">
        <v>645</v>
      </c>
      <c r="B377" s="41" t="s">
        <v>6</v>
      </c>
      <c r="C377" s="120" t="s">
        <v>646</v>
      </c>
      <c r="D377" s="97" t="s">
        <v>647</v>
      </c>
      <c r="E377" s="45" t="s">
        <v>648</v>
      </c>
    </row>
    <row r="378" spans="1:5" x14ac:dyDescent="0.2">
      <c r="A378" s="49" t="str">
        <f>'MAT-INSM'!A184</f>
        <v>TUBO SANITARIO 4" PVC PAVCO</v>
      </c>
      <c r="B378" s="115" t="str">
        <f>'MAT-INSM'!B184</f>
        <v>ML</v>
      </c>
      <c r="C378" s="22">
        <f>'MAT-INSM'!C184</f>
        <v>0</v>
      </c>
      <c r="D378" s="100">
        <v>1.5</v>
      </c>
      <c r="E378" s="32">
        <f t="shared" ref="E378:E382" si="35">ROUND(C378*D378,0)</f>
        <v>0</v>
      </c>
    </row>
    <row r="379" spans="1:5" x14ac:dyDescent="0.2">
      <c r="A379" s="49" t="str">
        <f>'MAT-INSM'!A57</f>
        <v>CODO 90° SANITARIO 4" PAVCO</v>
      </c>
      <c r="B379" s="115" t="str">
        <f>'MAT-INSM'!B57</f>
        <v>UN</v>
      </c>
      <c r="C379" s="22">
        <f>'MAT-INSM'!C57</f>
        <v>0</v>
      </c>
      <c r="D379" s="100">
        <v>1</v>
      </c>
      <c r="E379" s="32">
        <f t="shared" si="35"/>
        <v>0</v>
      </c>
    </row>
    <row r="380" spans="1:5" x14ac:dyDescent="0.2">
      <c r="A380" s="49" t="str">
        <f>'MAT-INSM'!A163</f>
        <v>TEE SANITARIA 4" PAVCO</v>
      </c>
      <c r="B380" s="115" t="str">
        <f>'MAT-INSM'!B163</f>
        <v>UN</v>
      </c>
      <c r="C380" s="22">
        <f>'MAT-INSM'!C163</f>
        <v>0</v>
      </c>
      <c r="D380" s="100">
        <v>1</v>
      </c>
      <c r="E380" s="32">
        <f t="shared" si="35"/>
        <v>0</v>
      </c>
    </row>
    <row r="381" spans="1:5" x14ac:dyDescent="0.2">
      <c r="A381" s="49" t="str">
        <f t="shared" ref="A381:C381" si="36">A349</f>
        <v>SOLDADURA PVC LIQUIDA ¼</v>
      </c>
      <c r="B381" s="115" t="str">
        <f t="shared" si="36"/>
        <v>UN</v>
      </c>
      <c r="C381" s="22">
        <f t="shared" si="36"/>
        <v>0</v>
      </c>
      <c r="D381" s="100">
        <v>0.05</v>
      </c>
      <c r="E381" s="32">
        <f t="shared" si="35"/>
        <v>0</v>
      </c>
    </row>
    <row r="382" spans="1:5" x14ac:dyDescent="0.2">
      <c r="A382" s="36"/>
      <c r="B382" s="23"/>
      <c r="C382" s="22">
        <v>0</v>
      </c>
      <c r="D382" s="100"/>
      <c r="E382" s="32">
        <f t="shared" si="35"/>
        <v>0</v>
      </c>
    </row>
    <row r="383" spans="1:5" x14ac:dyDescent="0.2">
      <c r="A383" s="17"/>
      <c r="B383" s="24"/>
      <c r="C383" s="114"/>
      <c r="D383" s="101" t="s">
        <v>649</v>
      </c>
      <c r="E383" s="37">
        <f>SUM(E378:E382)</f>
        <v>0</v>
      </c>
    </row>
    <row r="384" spans="1:5" x14ac:dyDescent="0.2">
      <c r="A384" s="17"/>
      <c r="B384" s="24"/>
      <c r="C384" s="117"/>
      <c r="D384" s="96"/>
      <c r="E384" s="18"/>
    </row>
    <row r="385" spans="1:5" x14ac:dyDescent="0.2">
      <c r="A385" s="42" t="s">
        <v>650</v>
      </c>
      <c r="B385" s="41" t="s">
        <v>6</v>
      </c>
      <c r="C385" s="120" t="s">
        <v>646</v>
      </c>
      <c r="D385" s="97" t="s">
        <v>651</v>
      </c>
      <c r="E385" s="45" t="s">
        <v>646</v>
      </c>
    </row>
    <row r="386" spans="1:5" x14ac:dyDescent="0.2">
      <c r="A386" s="49" t="str">
        <f t="shared" ref="A386:C387" si="37">A353</f>
        <v>LLAVES PARA TUBOS</v>
      </c>
      <c r="B386" s="115" t="str">
        <f t="shared" si="37"/>
        <v>UN</v>
      </c>
      <c r="C386" s="22">
        <f t="shared" si="37"/>
        <v>0</v>
      </c>
      <c r="D386" s="100">
        <v>0.1</v>
      </c>
      <c r="E386" s="32">
        <f>ROUND(C386*D386,0)</f>
        <v>0</v>
      </c>
    </row>
    <row r="387" spans="1:5" x14ac:dyDescent="0.2">
      <c r="A387" s="49" t="str">
        <f t="shared" si="37"/>
        <v>HOJA DE SEGUETA</v>
      </c>
      <c r="B387" s="115" t="str">
        <f t="shared" si="37"/>
        <v>UN</v>
      </c>
      <c r="C387" s="22">
        <f t="shared" si="37"/>
        <v>0</v>
      </c>
      <c r="D387" s="100">
        <v>0.1</v>
      </c>
      <c r="E387" s="32">
        <f>ROUND(C387*D387,0)</f>
        <v>0</v>
      </c>
    </row>
    <row r="388" spans="1:5" x14ac:dyDescent="0.2">
      <c r="A388" s="35"/>
      <c r="B388" s="23"/>
      <c r="C388" s="22">
        <v>0</v>
      </c>
      <c r="D388" s="100"/>
      <c r="E388" s="32">
        <f>ROUND(C388*D388,0)</f>
        <v>0</v>
      </c>
    </row>
    <row r="389" spans="1:5" x14ac:dyDescent="0.2">
      <c r="A389" s="17"/>
      <c r="B389" s="24"/>
      <c r="C389" s="114"/>
      <c r="D389" s="101" t="s">
        <v>649</v>
      </c>
      <c r="E389" s="37">
        <f>SUM(E386:E388)</f>
        <v>0</v>
      </c>
    </row>
    <row r="390" spans="1:5" x14ac:dyDescent="0.2">
      <c r="A390" s="17"/>
      <c r="B390" s="24"/>
      <c r="C390" s="114"/>
      <c r="D390" s="96"/>
      <c r="E390" s="16"/>
    </row>
    <row r="391" spans="1:5" ht="21" x14ac:dyDescent="0.2">
      <c r="A391" s="42" t="s">
        <v>652</v>
      </c>
      <c r="B391" s="46" t="s">
        <v>6</v>
      </c>
      <c r="C391" s="120" t="s">
        <v>646</v>
      </c>
      <c r="D391" s="97" t="s">
        <v>653</v>
      </c>
      <c r="E391" s="45" t="s">
        <v>654</v>
      </c>
    </row>
    <row r="392" spans="1:5" x14ac:dyDescent="0.2">
      <c r="A392" s="49" t="str">
        <f>'MAN-OBR'!A81</f>
        <v>MdeO PUNTOS DE DESAGUE 3"-4"</v>
      </c>
      <c r="B392" s="115" t="str">
        <f>'MAN-OBR'!B81</f>
        <v>UN</v>
      </c>
      <c r="C392" s="22">
        <f>'MAN-OBR'!C81</f>
        <v>0</v>
      </c>
      <c r="D392" s="100">
        <v>1</v>
      </c>
      <c r="E392" s="32">
        <f>ROUND(C392*D392,0)</f>
        <v>0</v>
      </c>
    </row>
    <row r="393" spans="1:5" x14ac:dyDescent="0.2">
      <c r="A393" s="35"/>
      <c r="B393" s="23"/>
      <c r="C393" s="22">
        <v>0</v>
      </c>
      <c r="D393" s="100"/>
      <c r="E393" s="32">
        <f>ROUND(C393*D393,0)</f>
        <v>0</v>
      </c>
    </row>
    <row r="394" spans="1:5" x14ac:dyDescent="0.2">
      <c r="A394" s="17"/>
      <c r="B394" s="24"/>
      <c r="C394" s="117"/>
      <c r="D394" s="101" t="s">
        <v>649</v>
      </c>
      <c r="E394" s="37">
        <f>SUM(E392:E393)</f>
        <v>0</v>
      </c>
    </row>
    <row r="395" spans="1:5" x14ac:dyDescent="0.2">
      <c r="A395" s="33"/>
      <c r="B395" s="25"/>
      <c r="C395" s="121"/>
    </row>
    <row r="396" spans="1:5" ht="21" x14ac:dyDescent="0.2">
      <c r="A396" s="42" t="s">
        <v>655</v>
      </c>
      <c r="B396" s="46" t="s">
        <v>6</v>
      </c>
      <c r="C396" s="120" t="s">
        <v>646</v>
      </c>
      <c r="D396" s="97" t="s">
        <v>653</v>
      </c>
      <c r="E396" s="45" t="s">
        <v>654</v>
      </c>
    </row>
    <row r="397" spans="1:5" x14ac:dyDescent="0.2">
      <c r="A397" s="49" t="str">
        <f>OTROS!A7</f>
        <v>RETIRO DE ESCOMBROS</v>
      </c>
      <c r="B397" s="115" t="str">
        <f>OTROS!B7</f>
        <v>M3</v>
      </c>
      <c r="C397" s="22">
        <f>OTROS!C7</f>
        <v>0</v>
      </c>
      <c r="D397" s="100">
        <v>0.5</v>
      </c>
      <c r="E397" s="32">
        <f>ROUND(C397*D397,0)</f>
        <v>0</v>
      </c>
    </row>
    <row r="398" spans="1:5" x14ac:dyDescent="0.2">
      <c r="A398" s="35"/>
      <c r="B398" s="23"/>
      <c r="C398" s="22">
        <v>0</v>
      </c>
      <c r="D398" s="100"/>
      <c r="E398" s="32">
        <f>ROUND(C398*D398,0)</f>
        <v>0</v>
      </c>
    </row>
    <row r="399" spans="1:5" x14ac:dyDescent="0.2">
      <c r="A399" s="17"/>
      <c r="B399" s="24"/>
      <c r="C399" s="117"/>
      <c r="D399" s="101" t="s">
        <v>649</v>
      </c>
      <c r="E399" s="37">
        <f>SUM(E397:E398)</f>
        <v>0</v>
      </c>
    </row>
    <row r="400" spans="1:5" x14ac:dyDescent="0.2">
      <c r="A400" s="17"/>
      <c r="B400" s="24"/>
      <c r="C400" s="117"/>
      <c r="D400" s="101"/>
    </row>
    <row r="401" spans="1:5" x14ac:dyDescent="0.2">
      <c r="A401" s="19" t="s">
        <v>656</v>
      </c>
      <c r="B401" s="167" t="s">
        <v>657</v>
      </c>
      <c r="C401" s="167"/>
      <c r="D401" s="167" t="s">
        <v>658</v>
      </c>
      <c r="E401" s="167"/>
    </row>
    <row r="402" spans="1:5" x14ac:dyDescent="0.2">
      <c r="A402" s="47"/>
      <c r="B402" s="168"/>
      <c r="C402" s="168"/>
      <c r="D402" s="169"/>
      <c r="E402" s="169"/>
    </row>
    <row r="403" spans="1:5" x14ac:dyDescent="0.2">
      <c r="A403" s="47"/>
      <c r="B403" s="168"/>
      <c r="C403" s="168"/>
      <c r="D403" s="169"/>
      <c r="E403" s="169"/>
    </row>
    <row r="406" spans="1:5" ht="21" x14ac:dyDescent="0.2">
      <c r="A406" s="174" t="s">
        <v>641</v>
      </c>
      <c r="B406" s="174"/>
      <c r="C406" s="118" t="s">
        <v>642</v>
      </c>
      <c r="D406" s="97" t="s">
        <v>6</v>
      </c>
      <c r="E406" s="42" t="s">
        <v>643</v>
      </c>
    </row>
    <row r="407" spans="1:5" x14ac:dyDescent="0.2">
      <c r="A407" s="172" t="str">
        <f>RESUMEN!B116</f>
        <v>Suministro e instalación de sanitario blanco institucional o similar.</v>
      </c>
      <c r="B407" s="173"/>
      <c r="C407" s="124">
        <f>RESUMEN!A116</f>
        <v>6.1299999999999972</v>
      </c>
      <c r="D407" s="98" t="str">
        <f>RESUMEN!C116</f>
        <v>un</v>
      </c>
      <c r="E407" s="40">
        <f>E416+E422+E427+E432</f>
        <v>0</v>
      </c>
    </row>
    <row r="408" spans="1:5" x14ac:dyDescent="0.2">
      <c r="A408" s="17"/>
      <c r="B408" s="30"/>
      <c r="C408" s="119"/>
      <c r="D408" s="99"/>
      <c r="E408" s="18"/>
    </row>
    <row r="409" spans="1:5" x14ac:dyDescent="0.2">
      <c r="A409" s="17"/>
      <c r="B409" s="24" t="s">
        <v>644</v>
      </c>
      <c r="C409" s="117"/>
      <c r="D409" s="96"/>
      <c r="E409" s="18"/>
    </row>
    <row r="410" spans="1:5" x14ac:dyDescent="0.2">
      <c r="A410" s="42" t="s">
        <v>645</v>
      </c>
      <c r="B410" s="41" t="s">
        <v>6</v>
      </c>
      <c r="C410" s="120" t="s">
        <v>646</v>
      </c>
      <c r="D410" s="97" t="s">
        <v>647</v>
      </c>
      <c r="E410" s="45" t="s">
        <v>648</v>
      </c>
    </row>
    <row r="411" spans="1:5" x14ac:dyDescent="0.2">
      <c r="A411" s="49" t="str">
        <f>'MAT-INSM'!A141</f>
        <v>SANITARIO AVANTI BLANCO CRNA.</v>
      </c>
      <c r="B411" s="115" t="str">
        <f>'MAT-INSM'!B141</f>
        <v>UN</v>
      </c>
      <c r="C411" s="22">
        <f>'MAT-INSM'!C141</f>
        <v>0</v>
      </c>
      <c r="D411" s="100">
        <v>1</v>
      </c>
      <c r="E411" s="32">
        <f t="shared" ref="E411:E415" si="38">ROUND(C411*D411,0)</f>
        <v>0</v>
      </c>
    </row>
    <row r="412" spans="1:5" x14ac:dyDescent="0.2">
      <c r="A412" s="49" t="str">
        <f>'MAT-INSM'!A41</f>
        <v>CEMENTO BLANCO 40 Kg</v>
      </c>
      <c r="B412" s="115" t="str">
        <f>'MAT-INSM'!B41</f>
        <v>KG</v>
      </c>
      <c r="C412" s="22">
        <f>'MAT-INSM'!C41</f>
        <v>0</v>
      </c>
      <c r="D412" s="100">
        <v>2</v>
      </c>
      <c r="E412" s="32">
        <f t="shared" si="38"/>
        <v>0</v>
      </c>
    </row>
    <row r="413" spans="1:5" x14ac:dyDescent="0.2">
      <c r="A413" s="35"/>
      <c r="B413" s="23"/>
      <c r="C413" s="22">
        <v>0</v>
      </c>
      <c r="D413" s="100"/>
      <c r="E413" s="32">
        <f t="shared" si="38"/>
        <v>0</v>
      </c>
    </row>
    <row r="414" spans="1:5" x14ac:dyDescent="0.2">
      <c r="A414" s="35"/>
      <c r="B414" s="23"/>
      <c r="C414" s="22">
        <v>0</v>
      </c>
      <c r="D414" s="100"/>
      <c r="E414" s="32">
        <f t="shared" si="38"/>
        <v>0</v>
      </c>
    </row>
    <row r="415" spans="1:5" x14ac:dyDescent="0.2">
      <c r="A415" s="36"/>
      <c r="B415" s="23"/>
      <c r="C415" s="22">
        <v>0</v>
      </c>
      <c r="D415" s="100"/>
      <c r="E415" s="32">
        <f t="shared" si="38"/>
        <v>0</v>
      </c>
    </row>
    <row r="416" spans="1:5" x14ac:dyDescent="0.2">
      <c r="A416" s="17"/>
      <c r="B416" s="24"/>
      <c r="C416" s="114"/>
      <c r="D416" s="101" t="s">
        <v>649</v>
      </c>
      <c r="E416" s="37">
        <f>SUM(E411:E415)</f>
        <v>0</v>
      </c>
    </row>
    <row r="417" spans="1:5" x14ac:dyDescent="0.2">
      <c r="A417" s="17"/>
      <c r="B417" s="24"/>
      <c r="C417" s="117"/>
      <c r="D417" s="96"/>
      <c r="E417" s="18"/>
    </row>
    <row r="418" spans="1:5" x14ac:dyDescent="0.2">
      <c r="A418" s="42" t="s">
        <v>650</v>
      </c>
      <c r="B418" s="41" t="s">
        <v>6</v>
      </c>
      <c r="C418" s="120" t="s">
        <v>646</v>
      </c>
      <c r="D418" s="97" t="s">
        <v>651</v>
      </c>
      <c r="E418" s="45" t="s">
        <v>646</v>
      </c>
    </row>
    <row r="419" spans="1:5" x14ac:dyDescent="0.2">
      <c r="A419" s="49" t="str">
        <f>'HRR-EQP'!A4</f>
        <v>BALDE DE CAUCHO PARA CONCRETO</v>
      </c>
      <c r="B419" s="115" t="str">
        <f>'HRR-EQP'!B4</f>
        <v>UN</v>
      </c>
      <c r="C419" s="22">
        <f>'HRR-EQP'!C4</f>
        <v>0</v>
      </c>
      <c r="D419" s="100">
        <v>0.25</v>
      </c>
      <c r="E419" s="32">
        <f>ROUND(C419*D419,0)</f>
        <v>0</v>
      </c>
    </row>
    <row r="420" spans="1:5" x14ac:dyDescent="0.2">
      <c r="A420" s="49" t="str">
        <f>'HRR-EQP'!A29</f>
        <v>PALUSTRE MANGO PLASTICO DE 5"</v>
      </c>
      <c r="B420" s="115" t="str">
        <f>'HRR-EQP'!B29</f>
        <v>UN</v>
      </c>
      <c r="C420" s="22">
        <f>'HRR-EQP'!C29</f>
        <v>0</v>
      </c>
      <c r="D420" s="100">
        <v>0.05</v>
      </c>
      <c r="E420" s="32">
        <f>ROUND(C420*D420,0)</f>
        <v>0</v>
      </c>
    </row>
    <row r="421" spans="1:5" x14ac:dyDescent="0.2">
      <c r="A421" s="49"/>
      <c r="B421" s="115"/>
      <c r="C421" s="22">
        <v>0</v>
      </c>
      <c r="D421" s="100"/>
      <c r="E421" s="32">
        <f>ROUND(C421*D421,0)</f>
        <v>0</v>
      </c>
    </row>
    <row r="422" spans="1:5" x14ac:dyDescent="0.2">
      <c r="A422" s="17"/>
      <c r="B422" s="24"/>
      <c r="C422" s="114"/>
      <c r="D422" s="101" t="s">
        <v>649</v>
      </c>
      <c r="E422" s="37">
        <f>SUM(E419:E421)</f>
        <v>0</v>
      </c>
    </row>
    <row r="423" spans="1:5" x14ac:dyDescent="0.2">
      <c r="A423" s="17"/>
      <c r="B423" s="24"/>
      <c r="C423" s="114"/>
      <c r="D423" s="96"/>
      <c r="E423" s="16"/>
    </row>
    <row r="424" spans="1:5" ht="21" x14ac:dyDescent="0.2">
      <c r="A424" s="42" t="s">
        <v>652</v>
      </c>
      <c r="B424" s="46" t="s">
        <v>6</v>
      </c>
      <c r="C424" s="120" t="s">
        <v>646</v>
      </c>
      <c r="D424" s="97" t="s">
        <v>653</v>
      </c>
      <c r="E424" s="45" t="s">
        <v>654</v>
      </c>
    </row>
    <row r="425" spans="1:5" x14ac:dyDescent="0.2">
      <c r="A425" s="49" t="str">
        <f>'MAN-OBR'!A71</f>
        <v>MdeO MONTAJE SANITARIO FLUXOMETRO</v>
      </c>
      <c r="B425" s="115" t="str">
        <f>'MAN-OBR'!B71</f>
        <v>UN</v>
      </c>
      <c r="C425" s="22">
        <f>'MAN-OBR'!C71</f>
        <v>0</v>
      </c>
      <c r="D425" s="100">
        <v>1</v>
      </c>
      <c r="E425" s="32">
        <f>ROUND(C425*D425,0)</f>
        <v>0</v>
      </c>
    </row>
    <row r="426" spans="1:5" x14ac:dyDescent="0.2">
      <c r="A426" s="35"/>
      <c r="B426" s="23"/>
      <c r="C426" s="22">
        <v>0</v>
      </c>
      <c r="D426" s="100"/>
      <c r="E426" s="32">
        <f>ROUND(C426*D426,0)</f>
        <v>0</v>
      </c>
    </row>
    <row r="427" spans="1:5" x14ac:dyDescent="0.2">
      <c r="A427" s="17"/>
      <c r="B427" s="24"/>
      <c r="C427" s="117"/>
      <c r="D427" s="101" t="s">
        <v>649</v>
      </c>
      <c r="E427" s="37">
        <f>SUM(E425:E426)</f>
        <v>0</v>
      </c>
    </row>
    <row r="428" spans="1:5" x14ac:dyDescent="0.2">
      <c r="A428" s="33"/>
      <c r="B428" s="25"/>
      <c r="C428" s="121"/>
    </row>
    <row r="429" spans="1:5" ht="21" x14ac:dyDescent="0.2">
      <c r="A429" s="42" t="s">
        <v>655</v>
      </c>
      <c r="B429" s="46" t="s">
        <v>6</v>
      </c>
      <c r="C429" s="120" t="s">
        <v>646</v>
      </c>
      <c r="D429" s="97" t="s">
        <v>653</v>
      </c>
      <c r="E429" s="45" t="s">
        <v>654</v>
      </c>
    </row>
    <row r="430" spans="1:5" x14ac:dyDescent="0.2">
      <c r="A430" s="49" t="str">
        <f>OTROS!A7</f>
        <v>RETIRO DE ESCOMBROS</v>
      </c>
      <c r="B430" s="115" t="str">
        <f>OTROS!B7</f>
        <v>M3</v>
      </c>
      <c r="C430" s="22">
        <f>OTROS!C7</f>
        <v>0</v>
      </c>
      <c r="D430" s="100">
        <v>0.1</v>
      </c>
      <c r="E430" s="32">
        <f>ROUND(C430*D430,0)</f>
        <v>0</v>
      </c>
    </row>
    <row r="431" spans="1:5" x14ac:dyDescent="0.2">
      <c r="A431" s="35"/>
      <c r="B431" s="23"/>
      <c r="C431" s="22">
        <v>0</v>
      </c>
      <c r="D431" s="100"/>
      <c r="E431" s="32">
        <f>ROUND(C431*D431,0)</f>
        <v>0</v>
      </c>
    </row>
    <row r="432" spans="1:5" x14ac:dyDescent="0.2">
      <c r="A432" s="17"/>
      <c r="B432" s="24"/>
      <c r="C432" s="117"/>
      <c r="D432" s="101" t="s">
        <v>649</v>
      </c>
      <c r="E432" s="37">
        <f>SUM(E430:E431)</f>
        <v>0</v>
      </c>
    </row>
    <row r="433" spans="1:5" x14ac:dyDescent="0.2">
      <c r="A433" s="17"/>
      <c r="B433" s="24"/>
      <c r="C433" s="117"/>
      <c r="D433" s="101"/>
    </row>
    <row r="434" spans="1:5" x14ac:dyDescent="0.2">
      <c r="A434" s="19" t="s">
        <v>656</v>
      </c>
      <c r="B434" s="167" t="s">
        <v>657</v>
      </c>
      <c r="C434" s="167"/>
      <c r="D434" s="167" t="s">
        <v>658</v>
      </c>
      <c r="E434" s="167"/>
    </row>
    <row r="435" spans="1:5" x14ac:dyDescent="0.2">
      <c r="A435" s="47"/>
      <c r="B435" s="168"/>
      <c r="C435" s="168"/>
      <c r="D435" s="169"/>
      <c r="E435" s="169"/>
    </row>
    <row r="436" spans="1:5" x14ac:dyDescent="0.2">
      <c r="A436" s="47"/>
      <c r="B436" s="168"/>
      <c r="C436" s="168"/>
      <c r="D436" s="169"/>
      <c r="E436" s="169"/>
    </row>
    <row r="439" spans="1:5" ht="21" x14ac:dyDescent="0.2">
      <c r="A439" s="174" t="s">
        <v>641</v>
      </c>
      <c r="B439" s="174"/>
      <c r="C439" s="118" t="s">
        <v>642</v>
      </c>
      <c r="D439" s="97" t="s">
        <v>6</v>
      </c>
      <c r="E439" s="42" t="s">
        <v>643</v>
      </c>
    </row>
    <row r="440" spans="1:5" x14ac:dyDescent="0.2">
      <c r="A440" s="172" t="str">
        <f>RESUMEN!B117</f>
        <v>Suministro e instalación de lavamanos blanco institucional o similar.</v>
      </c>
      <c r="B440" s="173"/>
      <c r="C440" s="124">
        <f>RESUMEN!A117</f>
        <v>6.139999999999997</v>
      </c>
      <c r="D440" s="98" t="str">
        <f>RESUMEN!C117</f>
        <v>un</v>
      </c>
      <c r="E440" s="40">
        <f>E449+E455+E460+E465</f>
        <v>0</v>
      </c>
    </row>
    <row r="441" spans="1:5" x14ac:dyDescent="0.2">
      <c r="A441" s="17"/>
      <c r="B441" s="30"/>
      <c r="C441" s="119"/>
      <c r="D441" s="99"/>
      <c r="E441" s="18"/>
    </row>
    <row r="442" spans="1:5" x14ac:dyDescent="0.2">
      <c r="A442" s="17"/>
      <c r="B442" s="24" t="s">
        <v>644</v>
      </c>
      <c r="C442" s="117"/>
      <c r="D442" s="96"/>
      <c r="E442" s="18"/>
    </row>
    <row r="443" spans="1:5" x14ac:dyDescent="0.2">
      <c r="A443" s="42" t="s">
        <v>645</v>
      </c>
      <c r="B443" s="41" t="s">
        <v>6</v>
      </c>
      <c r="C443" s="120" t="s">
        <v>646</v>
      </c>
      <c r="D443" s="97" t="s">
        <v>647</v>
      </c>
      <c r="E443" s="45" t="s">
        <v>648</v>
      </c>
    </row>
    <row r="444" spans="1:5" x14ac:dyDescent="0.2">
      <c r="A444" s="49" t="str">
        <f>'MAT-INSM'!A93</f>
        <v>LAVAMANOS AVANTI Sbrp+Grif.PRISMA CRNA</v>
      </c>
      <c r="B444" s="115" t="str">
        <f>'MAT-INSM'!B93</f>
        <v>UN</v>
      </c>
      <c r="C444" s="22">
        <f>'MAT-INSM'!C93</f>
        <v>0</v>
      </c>
      <c r="D444" s="100">
        <v>1</v>
      </c>
      <c r="E444" s="32">
        <f t="shared" ref="E444:E448" si="39">ROUND(C444*D444,0)</f>
        <v>0</v>
      </c>
    </row>
    <row r="445" spans="1:5" x14ac:dyDescent="0.2">
      <c r="A445" s="49" t="str">
        <f>'MAT-INSM'!A148</f>
        <v>SILICONA TRANSPARENTE 300 ml super flex</v>
      </c>
      <c r="B445" s="115" t="str">
        <f>'MAT-INSM'!B148</f>
        <v>UN</v>
      </c>
      <c r="C445" s="22">
        <f>'MAT-INSM'!C148</f>
        <v>0</v>
      </c>
      <c r="D445" s="100">
        <v>0.25</v>
      </c>
      <c r="E445" s="32">
        <f t="shared" si="39"/>
        <v>0</v>
      </c>
    </row>
    <row r="446" spans="1:5" x14ac:dyDescent="0.2">
      <c r="A446" s="35"/>
      <c r="B446" s="23"/>
      <c r="C446" s="22">
        <v>0</v>
      </c>
      <c r="D446" s="100"/>
      <c r="E446" s="32">
        <f t="shared" si="39"/>
        <v>0</v>
      </c>
    </row>
    <row r="447" spans="1:5" x14ac:dyDescent="0.2">
      <c r="A447" s="35"/>
      <c r="B447" s="23"/>
      <c r="C447" s="22">
        <v>0</v>
      </c>
      <c r="D447" s="100"/>
      <c r="E447" s="32">
        <f t="shared" si="39"/>
        <v>0</v>
      </c>
    </row>
    <row r="448" spans="1:5" x14ac:dyDescent="0.2">
      <c r="A448" s="36"/>
      <c r="B448" s="23"/>
      <c r="C448" s="22">
        <v>0</v>
      </c>
      <c r="D448" s="100"/>
      <c r="E448" s="32">
        <f t="shared" si="39"/>
        <v>0</v>
      </c>
    </row>
    <row r="449" spans="1:5" x14ac:dyDescent="0.2">
      <c r="A449" s="17"/>
      <c r="B449" s="24"/>
      <c r="C449" s="114"/>
      <c r="D449" s="101" t="s">
        <v>649</v>
      </c>
      <c r="E449" s="37">
        <f>SUM(E444:E448)</f>
        <v>0</v>
      </c>
    </row>
    <row r="450" spans="1:5" x14ac:dyDescent="0.2">
      <c r="A450" s="17"/>
      <c r="B450" s="24"/>
      <c r="C450" s="117"/>
      <c r="D450" s="96"/>
      <c r="E450" s="18"/>
    </row>
    <row r="451" spans="1:5" x14ac:dyDescent="0.2">
      <c r="A451" s="42" t="s">
        <v>650</v>
      </c>
      <c r="B451" s="41" t="s">
        <v>6</v>
      </c>
      <c r="C451" s="120" t="s">
        <v>646</v>
      </c>
      <c r="D451" s="97" t="s">
        <v>651</v>
      </c>
      <c r="E451" s="45" t="s">
        <v>646</v>
      </c>
    </row>
    <row r="452" spans="1:5" x14ac:dyDescent="0.2">
      <c r="A452" s="49" t="str">
        <f t="shared" ref="A452:C453" si="40">A386</f>
        <v>LLAVES PARA TUBOS</v>
      </c>
      <c r="B452" s="115" t="str">
        <f t="shared" si="40"/>
        <v>UN</v>
      </c>
      <c r="C452" s="22">
        <f t="shared" si="40"/>
        <v>0</v>
      </c>
      <c r="D452" s="100">
        <v>0.25</v>
      </c>
      <c r="E452" s="32">
        <f>ROUND(C452*D452,0)</f>
        <v>0</v>
      </c>
    </row>
    <row r="453" spans="1:5" x14ac:dyDescent="0.2">
      <c r="A453" s="49" t="str">
        <f t="shared" si="40"/>
        <v>HOJA DE SEGUETA</v>
      </c>
      <c r="B453" s="115" t="str">
        <f t="shared" si="40"/>
        <v>UN</v>
      </c>
      <c r="C453" s="22">
        <f t="shared" si="40"/>
        <v>0</v>
      </c>
      <c r="D453" s="100">
        <v>0.05</v>
      </c>
      <c r="E453" s="32">
        <f>ROUND(C453*D453,0)</f>
        <v>0</v>
      </c>
    </row>
    <row r="454" spans="1:5" x14ac:dyDescent="0.2">
      <c r="A454" s="35"/>
      <c r="B454" s="23"/>
      <c r="C454" s="22">
        <v>0</v>
      </c>
      <c r="D454" s="100"/>
      <c r="E454" s="32">
        <f>ROUND(C454*D454,0)</f>
        <v>0</v>
      </c>
    </row>
    <row r="455" spans="1:5" x14ac:dyDescent="0.2">
      <c r="A455" s="17"/>
      <c r="B455" s="24"/>
      <c r="C455" s="114"/>
      <c r="D455" s="101" t="s">
        <v>649</v>
      </c>
      <c r="E455" s="37">
        <f>SUM(E452:E454)</f>
        <v>0</v>
      </c>
    </row>
    <row r="456" spans="1:5" x14ac:dyDescent="0.2">
      <c r="A456" s="17"/>
      <c r="B456" s="24"/>
      <c r="C456" s="114"/>
      <c r="D456" s="96"/>
      <c r="E456" s="16"/>
    </row>
    <row r="457" spans="1:5" ht="21" x14ac:dyDescent="0.2">
      <c r="A457" s="42" t="s">
        <v>652</v>
      </c>
      <c r="B457" s="46" t="s">
        <v>6</v>
      </c>
      <c r="C457" s="120" t="s">
        <v>646</v>
      </c>
      <c r="D457" s="97" t="s">
        <v>653</v>
      </c>
      <c r="E457" s="45" t="s">
        <v>654</v>
      </c>
    </row>
    <row r="458" spans="1:5" x14ac:dyDescent="0.2">
      <c r="A458" s="49" t="str">
        <f>'MAN-OBR'!A69</f>
        <v>MdeO MONTAJE LAVAMANOS</v>
      </c>
      <c r="B458" s="115" t="str">
        <f>'MAN-OBR'!B69</f>
        <v>UN</v>
      </c>
      <c r="C458" s="22">
        <f>'MAN-OBR'!C69</f>
        <v>0</v>
      </c>
      <c r="D458" s="100">
        <v>1</v>
      </c>
      <c r="E458" s="32">
        <f>ROUND(C458*D458,0)</f>
        <v>0</v>
      </c>
    </row>
    <row r="459" spans="1:5" x14ac:dyDescent="0.2">
      <c r="A459" s="35"/>
      <c r="B459" s="23"/>
      <c r="C459" s="22">
        <v>0</v>
      </c>
      <c r="D459" s="100"/>
      <c r="E459" s="32">
        <f>ROUND(C459*D459,0)</f>
        <v>0</v>
      </c>
    </row>
    <row r="460" spans="1:5" x14ac:dyDescent="0.2">
      <c r="A460" s="17"/>
      <c r="B460" s="24"/>
      <c r="C460" s="117"/>
      <c r="D460" s="101" t="s">
        <v>649</v>
      </c>
      <c r="E460" s="37">
        <f>SUM(E458:E459)</f>
        <v>0</v>
      </c>
    </row>
    <row r="461" spans="1:5" x14ac:dyDescent="0.2">
      <c r="A461" s="33"/>
      <c r="B461" s="25"/>
      <c r="C461" s="121"/>
    </row>
    <row r="462" spans="1:5" ht="21" x14ac:dyDescent="0.2">
      <c r="A462" s="42" t="s">
        <v>655</v>
      </c>
      <c r="B462" s="46" t="s">
        <v>6</v>
      </c>
      <c r="C462" s="120" t="s">
        <v>646</v>
      </c>
      <c r="D462" s="97" t="s">
        <v>653</v>
      </c>
      <c r="E462" s="45" t="s">
        <v>654</v>
      </c>
    </row>
    <row r="463" spans="1:5" x14ac:dyDescent="0.2">
      <c r="A463" s="49"/>
      <c r="B463" s="115"/>
      <c r="C463" s="22"/>
      <c r="D463" s="100"/>
      <c r="E463" s="32">
        <f>ROUND(C463*D463,0)</f>
        <v>0</v>
      </c>
    </row>
    <row r="464" spans="1:5" x14ac:dyDescent="0.2">
      <c r="A464" s="35"/>
      <c r="B464" s="23"/>
      <c r="C464" s="22"/>
      <c r="D464" s="100"/>
      <c r="E464" s="32">
        <f>ROUND(C464*D464,0)</f>
        <v>0</v>
      </c>
    </row>
    <row r="465" spans="1:5" x14ac:dyDescent="0.2">
      <c r="A465" s="17"/>
      <c r="B465" s="24"/>
      <c r="C465" s="117"/>
      <c r="D465" s="101" t="s">
        <v>649</v>
      </c>
      <c r="E465" s="37">
        <f>SUM(E463:E464)</f>
        <v>0</v>
      </c>
    </row>
    <row r="466" spans="1:5" x14ac:dyDescent="0.2">
      <c r="A466" s="17"/>
      <c r="B466" s="24"/>
      <c r="C466" s="117"/>
      <c r="D466" s="101"/>
    </row>
    <row r="467" spans="1:5" x14ac:dyDescent="0.2">
      <c r="A467" s="19" t="s">
        <v>656</v>
      </c>
      <c r="B467" s="167" t="s">
        <v>657</v>
      </c>
      <c r="C467" s="167"/>
      <c r="D467" s="167" t="s">
        <v>658</v>
      </c>
      <c r="E467" s="167"/>
    </row>
    <row r="468" spans="1:5" x14ac:dyDescent="0.2">
      <c r="A468" s="47"/>
      <c r="B468" s="168"/>
      <c r="C468" s="168"/>
      <c r="D468" s="169"/>
      <c r="E468" s="169"/>
    </row>
    <row r="469" spans="1:5" x14ac:dyDescent="0.2">
      <c r="A469" s="47"/>
      <c r="B469" s="168"/>
      <c r="C469" s="168"/>
      <c r="D469" s="169"/>
      <c r="E469" s="169"/>
    </row>
    <row r="472" spans="1:5" ht="21" x14ac:dyDescent="0.2">
      <c r="A472" s="174" t="s">
        <v>641</v>
      </c>
      <c r="B472" s="174"/>
      <c r="C472" s="118" t="s">
        <v>642</v>
      </c>
      <c r="D472" s="97" t="s">
        <v>6</v>
      </c>
      <c r="E472" s="42" t="s">
        <v>643</v>
      </c>
    </row>
    <row r="473" spans="1:5" x14ac:dyDescent="0.2">
      <c r="A473" s="172" t="str">
        <f>RESUMEN!B118</f>
        <v>Suministro e instalación de orinal blanco institucional o similar.</v>
      </c>
      <c r="B473" s="173"/>
      <c r="C473" s="124">
        <f>RESUMEN!A118</f>
        <v>6.1499999999999968</v>
      </c>
      <c r="D473" s="98" t="str">
        <f>RESUMEN!C118</f>
        <v>un</v>
      </c>
      <c r="E473" s="40">
        <f>E482+E488+E493+E498</f>
        <v>0</v>
      </c>
    </row>
    <row r="474" spans="1:5" x14ac:dyDescent="0.2">
      <c r="A474" s="17"/>
      <c r="B474" s="30"/>
      <c r="C474" s="119"/>
      <c r="D474" s="99"/>
      <c r="E474" s="18"/>
    </row>
    <row r="475" spans="1:5" x14ac:dyDescent="0.2">
      <c r="A475" s="17"/>
      <c r="B475" s="24" t="s">
        <v>644</v>
      </c>
      <c r="C475" s="117"/>
      <c r="D475" s="96"/>
      <c r="E475" s="18"/>
    </row>
    <row r="476" spans="1:5" x14ac:dyDescent="0.2">
      <c r="A476" s="42" t="s">
        <v>645</v>
      </c>
      <c r="B476" s="41" t="s">
        <v>6</v>
      </c>
      <c r="C476" s="120" t="s">
        <v>646</v>
      </c>
      <c r="D476" s="97" t="s">
        <v>647</v>
      </c>
      <c r="E476" s="45" t="s">
        <v>648</v>
      </c>
    </row>
    <row r="477" spans="1:5" x14ac:dyDescent="0.2">
      <c r="A477" s="49" t="str">
        <f>'MAT-INSM'!A104</f>
        <v>ORINAL SANTA FE PARA FLUX CRNA</v>
      </c>
      <c r="B477" s="115" t="str">
        <f>'MAT-INSM'!B104</f>
        <v>UN</v>
      </c>
      <c r="C477" s="22">
        <f>'MAT-INSM'!C104</f>
        <v>0</v>
      </c>
      <c r="D477" s="100">
        <v>1</v>
      </c>
      <c r="E477" s="32">
        <f t="shared" ref="E477:E481" si="41">ROUND(C477*D477,0)</f>
        <v>0</v>
      </c>
    </row>
    <row r="478" spans="1:5" x14ac:dyDescent="0.2">
      <c r="A478" s="49" t="str">
        <f t="shared" ref="A478:C478" si="42">A445</f>
        <v>SILICONA TRANSPARENTE 300 ml super flex</v>
      </c>
      <c r="B478" s="115" t="str">
        <f t="shared" si="42"/>
        <v>UN</v>
      </c>
      <c r="C478" s="22">
        <f t="shared" si="42"/>
        <v>0</v>
      </c>
      <c r="D478" s="100">
        <v>0.25</v>
      </c>
      <c r="E478" s="32">
        <f t="shared" si="41"/>
        <v>0</v>
      </c>
    </row>
    <row r="479" spans="1:5" x14ac:dyDescent="0.2">
      <c r="A479" s="35"/>
      <c r="B479" s="23"/>
      <c r="C479" s="22">
        <v>0</v>
      </c>
      <c r="D479" s="100"/>
      <c r="E479" s="32">
        <f t="shared" si="41"/>
        <v>0</v>
      </c>
    </row>
    <row r="480" spans="1:5" x14ac:dyDescent="0.2">
      <c r="A480" s="35"/>
      <c r="B480" s="23"/>
      <c r="C480" s="22">
        <v>0</v>
      </c>
      <c r="D480" s="100"/>
      <c r="E480" s="32">
        <f t="shared" si="41"/>
        <v>0</v>
      </c>
    </row>
    <row r="481" spans="1:5" x14ac:dyDescent="0.2">
      <c r="A481" s="36"/>
      <c r="B481" s="23"/>
      <c r="C481" s="22">
        <v>0</v>
      </c>
      <c r="D481" s="100"/>
      <c r="E481" s="32">
        <f t="shared" si="41"/>
        <v>0</v>
      </c>
    </row>
    <row r="482" spans="1:5" x14ac:dyDescent="0.2">
      <c r="A482" s="17"/>
      <c r="B482" s="24"/>
      <c r="C482" s="114"/>
      <c r="D482" s="101" t="s">
        <v>649</v>
      </c>
      <c r="E482" s="37">
        <f>SUM(E477:E481)</f>
        <v>0</v>
      </c>
    </row>
    <row r="483" spans="1:5" x14ac:dyDescent="0.2">
      <c r="A483" s="17"/>
      <c r="B483" s="24"/>
      <c r="C483" s="117"/>
      <c r="D483" s="96"/>
      <c r="E483" s="18"/>
    </row>
    <row r="484" spans="1:5" x14ac:dyDescent="0.2">
      <c r="A484" s="42" t="s">
        <v>650</v>
      </c>
      <c r="B484" s="41" t="s">
        <v>6</v>
      </c>
      <c r="C484" s="120" t="s">
        <v>646</v>
      </c>
      <c r="D484" s="97" t="s">
        <v>651</v>
      </c>
      <c r="E484" s="45" t="s">
        <v>646</v>
      </c>
    </row>
    <row r="485" spans="1:5" x14ac:dyDescent="0.2">
      <c r="A485" s="49" t="str">
        <f t="shared" ref="A485:C486" si="43">A452</f>
        <v>LLAVES PARA TUBOS</v>
      </c>
      <c r="B485" s="115" t="str">
        <f t="shared" si="43"/>
        <v>UN</v>
      </c>
      <c r="C485" s="22">
        <f t="shared" si="43"/>
        <v>0</v>
      </c>
      <c r="D485" s="100">
        <v>0.25</v>
      </c>
      <c r="E485" s="32">
        <f>ROUND(C485*D485,0)</f>
        <v>0</v>
      </c>
    </row>
    <row r="486" spans="1:5" x14ac:dyDescent="0.2">
      <c r="A486" s="49" t="str">
        <f t="shared" si="43"/>
        <v>HOJA DE SEGUETA</v>
      </c>
      <c r="B486" s="115" t="str">
        <f t="shared" si="43"/>
        <v>UN</v>
      </c>
      <c r="C486" s="22">
        <f t="shared" si="43"/>
        <v>0</v>
      </c>
      <c r="D486" s="100">
        <v>0.05</v>
      </c>
      <c r="E486" s="32">
        <f>ROUND(C486*D486,0)</f>
        <v>0</v>
      </c>
    </row>
    <row r="487" spans="1:5" x14ac:dyDescent="0.2">
      <c r="A487" s="35"/>
      <c r="B487" s="23"/>
      <c r="C487" s="22">
        <v>0</v>
      </c>
      <c r="D487" s="100"/>
      <c r="E487" s="32">
        <f>ROUND(C487*D487,0)</f>
        <v>0</v>
      </c>
    </row>
    <row r="488" spans="1:5" x14ac:dyDescent="0.2">
      <c r="A488" s="17"/>
      <c r="B488" s="24"/>
      <c r="C488" s="114"/>
      <c r="D488" s="101" t="s">
        <v>649</v>
      </c>
      <c r="E488" s="37">
        <f>SUM(E485:E487)</f>
        <v>0</v>
      </c>
    </row>
    <row r="489" spans="1:5" x14ac:dyDescent="0.2">
      <c r="A489" s="17"/>
      <c r="B489" s="24"/>
      <c r="C489" s="114"/>
      <c r="D489" s="96"/>
      <c r="E489" s="16"/>
    </row>
    <row r="490" spans="1:5" ht="21" x14ac:dyDescent="0.2">
      <c r="A490" s="42" t="s">
        <v>652</v>
      </c>
      <c r="B490" s="46" t="s">
        <v>6</v>
      </c>
      <c r="C490" s="120" t="s">
        <v>646</v>
      </c>
      <c r="D490" s="97" t="s">
        <v>653</v>
      </c>
      <c r="E490" s="45" t="s">
        <v>654</v>
      </c>
    </row>
    <row r="491" spans="1:5" x14ac:dyDescent="0.2">
      <c r="A491" s="49" t="str">
        <f>'MAN-OBR'!A70</f>
        <v>MdeO MONTAJE ORINALES</v>
      </c>
      <c r="B491" s="115" t="str">
        <f>'MAN-OBR'!B70</f>
        <v>UN</v>
      </c>
      <c r="C491" s="22">
        <f>'MAN-OBR'!C70</f>
        <v>0</v>
      </c>
      <c r="D491" s="100">
        <v>1</v>
      </c>
      <c r="E491" s="32">
        <f>ROUND(C491*D491,0)</f>
        <v>0</v>
      </c>
    </row>
    <row r="492" spans="1:5" x14ac:dyDescent="0.2">
      <c r="A492" s="35"/>
      <c r="B492" s="23"/>
      <c r="C492" s="22">
        <v>0</v>
      </c>
      <c r="D492" s="100"/>
      <c r="E492" s="32">
        <f>ROUND(C492*D492,0)</f>
        <v>0</v>
      </c>
    </row>
    <row r="493" spans="1:5" x14ac:dyDescent="0.2">
      <c r="A493" s="17"/>
      <c r="B493" s="24"/>
      <c r="C493" s="117"/>
      <c r="D493" s="101" t="s">
        <v>649</v>
      </c>
      <c r="E493" s="37">
        <f>SUM(E491:E492)</f>
        <v>0</v>
      </c>
    </row>
    <row r="494" spans="1:5" x14ac:dyDescent="0.2">
      <c r="A494" s="33"/>
      <c r="B494" s="25"/>
      <c r="C494" s="121"/>
    </row>
    <row r="495" spans="1:5" ht="21" x14ac:dyDescent="0.2">
      <c r="A495" s="42" t="s">
        <v>655</v>
      </c>
      <c r="B495" s="46" t="s">
        <v>6</v>
      </c>
      <c r="C495" s="120" t="s">
        <v>646</v>
      </c>
      <c r="D495" s="97" t="s">
        <v>653</v>
      </c>
      <c r="E495" s="45" t="s">
        <v>654</v>
      </c>
    </row>
    <row r="496" spans="1:5" x14ac:dyDescent="0.2">
      <c r="A496" s="49" t="str">
        <f>OTROS!A7</f>
        <v>RETIRO DE ESCOMBROS</v>
      </c>
      <c r="B496" s="115" t="str">
        <f>OTROS!B7</f>
        <v>M3</v>
      </c>
      <c r="C496" s="22">
        <f>OTROS!C7</f>
        <v>0</v>
      </c>
      <c r="D496" s="100">
        <v>0.25</v>
      </c>
      <c r="E496" s="32">
        <f>ROUND(C496*D496,0)</f>
        <v>0</v>
      </c>
    </row>
    <row r="497" spans="1:5" x14ac:dyDescent="0.2">
      <c r="A497" s="35"/>
      <c r="B497" s="23"/>
      <c r="C497" s="22">
        <v>0</v>
      </c>
      <c r="D497" s="100"/>
      <c r="E497" s="32">
        <f>ROUND(C497*D497,0)</f>
        <v>0</v>
      </c>
    </row>
    <row r="498" spans="1:5" x14ac:dyDescent="0.2">
      <c r="A498" s="17"/>
      <c r="B498" s="24"/>
      <c r="C498" s="117"/>
      <c r="D498" s="101" t="s">
        <v>649</v>
      </c>
      <c r="E498" s="37">
        <f>SUM(E496:E497)</f>
        <v>0</v>
      </c>
    </row>
    <row r="499" spans="1:5" x14ac:dyDescent="0.2">
      <c r="A499" s="17"/>
      <c r="B499" s="24"/>
      <c r="C499" s="117"/>
      <c r="D499" s="101"/>
    </row>
    <row r="500" spans="1:5" x14ac:dyDescent="0.2">
      <c r="A500" s="19" t="s">
        <v>656</v>
      </c>
      <c r="B500" s="167" t="s">
        <v>657</v>
      </c>
      <c r="C500" s="167"/>
      <c r="D500" s="167" t="s">
        <v>658</v>
      </c>
      <c r="E500" s="167"/>
    </row>
    <row r="501" spans="1:5" x14ac:dyDescent="0.2">
      <c r="A501" s="47"/>
      <c r="B501" s="168"/>
      <c r="C501" s="168"/>
      <c r="D501" s="169"/>
      <c r="E501" s="169"/>
    </row>
    <row r="502" spans="1:5" x14ac:dyDescent="0.2">
      <c r="A502" s="47"/>
      <c r="B502" s="168"/>
      <c r="C502" s="168"/>
      <c r="D502" s="169"/>
      <c r="E502" s="169"/>
    </row>
    <row r="505" spans="1:5" ht="21" x14ac:dyDescent="0.2">
      <c r="A505" s="174" t="s">
        <v>641</v>
      </c>
      <c r="B505" s="174"/>
      <c r="C505" s="118" t="s">
        <v>642</v>
      </c>
      <c r="D505" s="97" t="s">
        <v>6</v>
      </c>
      <c r="E505" s="42" t="s">
        <v>643</v>
      </c>
    </row>
    <row r="506" spans="1:5" x14ac:dyDescent="0.2">
      <c r="A506" s="172" t="str">
        <f>RESUMEN!B119</f>
        <v>Suministro e instalación de botón push para sanitario.</v>
      </c>
      <c r="B506" s="173"/>
      <c r="C506" s="124">
        <f>RESUMEN!A119</f>
        <v>6.1599999999999966</v>
      </c>
      <c r="D506" s="98" t="str">
        <f>RESUMEN!C119</f>
        <v>un</v>
      </c>
      <c r="E506" s="40">
        <f>E515+E521+E526+E531</f>
        <v>0</v>
      </c>
    </row>
    <row r="507" spans="1:5" x14ac:dyDescent="0.2">
      <c r="A507" s="17"/>
      <c r="B507" s="30"/>
      <c r="C507" s="119"/>
      <c r="D507" s="99"/>
      <c r="E507" s="18"/>
    </row>
    <row r="508" spans="1:5" x14ac:dyDescent="0.2">
      <c r="A508" s="17"/>
      <c r="B508" s="24" t="s">
        <v>644</v>
      </c>
      <c r="C508" s="117"/>
      <c r="D508" s="96"/>
      <c r="E508" s="18"/>
    </row>
    <row r="509" spans="1:5" x14ac:dyDescent="0.2">
      <c r="A509" s="42" t="s">
        <v>645</v>
      </c>
      <c r="B509" s="41" t="s">
        <v>6</v>
      </c>
      <c r="C509" s="120" t="s">
        <v>646</v>
      </c>
      <c r="D509" s="97" t="s">
        <v>647</v>
      </c>
      <c r="E509" s="45" t="s">
        <v>648</v>
      </c>
    </row>
    <row r="510" spans="1:5" x14ac:dyDescent="0.2">
      <c r="A510" s="49" t="str">
        <f>'MAT-INSM'!A77</f>
        <v>GRIFERIA ORINAL RESIDENCIAL GRIVAL</v>
      </c>
      <c r="B510" s="115" t="str">
        <f>'MAT-INSM'!B77</f>
        <v>UN</v>
      </c>
      <c r="C510" s="22">
        <f>'MAT-INSM'!C77</f>
        <v>0</v>
      </c>
      <c r="D510" s="100">
        <v>1</v>
      </c>
      <c r="E510" s="32">
        <f>ROUND(C510*D510,0)</f>
        <v>0</v>
      </c>
    </row>
    <row r="511" spans="1:5" x14ac:dyDescent="0.2">
      <c r="A511" s="49"/>
      <c r="B511" s="115"/>
      <c r="C511" s="22">
        <v>0</v>
      </c>
      <c r="D511" s="100"/>
      <c r="E511" s="32">
        <f t="shared" ref="E511" si="44">ROUND(C511*D511,0)</f>
        <v>0</v>
      </c>
    </row>
    <row r="512" spans="1:5" x14ac:dyDescent="0.2">
      <c r="A512" s="49"/>
      <c r="B512" s="115"/>
      <c r="C512" s="22">
        <v>0</v>
      </c>
      <c r="D512" s="100"/>
      <c r="E512" s="32">
        <f t="shared" ref="E512:E514" si="45">ROUND(C512*D512,0)</f>
        <v>0</v>
      </c>
    </row>
    <row r="513" spans="1:5" x14ac:dyDescent="0.2">
      <c r="A513" s="35"/>
      <c r="B513" s="23"/>
      <c r="C513" s="22">
        <v>0</v>
      </c>
      <c r="D513" s="100"/>
      <c r="E513" s="32">
        <f t="shared" si="45"/>
        <v>0</v>
      </c>
    </row>
    <row r="514" spans="1:5" x14ac:dyDescent="0.2">
      <c r="A514" s="49"/>
      <c r="B514" s="115"/>
      <c r="C514" s="22">
        <v>0</v>
      </c>
      <c r="D514" s="100"/>
      <c r="E514" s="32">
        <f t="shared" si="45"/>
        <v>0</v>
      </c>
    </row>
    <row r="515" spans="1:5" x14ac:dyDescent="0.2">
      <c r="A515" s="17"/>
      <c r="B515" s="24"/>
      <c r="C515" s="114"/>
      <c r="D515" s="101" t="s">
        <v>649</v>
      </c>
      <c r="E515" s="37">
        <f>SUM(E510:E514)</f>
        <v>0</v>
      </c>
    </row>
    <row r="516" spans="1:5" x14ac:dyDescent="0.2">
      <c r="A516" s="17"/>
      <c r="B516" s="24"/>
      <c r="C516" s="117"/>
      <c r="D516" s="96"/>
      <c r="E516" s="18"/>
    </row>
    <row r="517" spans="1:5" x14ac:dyDescent="0.2">
      <c r="A517" s="42" t="s">
        <v>650</v>
      </c>
      <c r="B517" s="41" t="s">
        <v>6</v>
      </c>
      <c r="C517" s="120" t="s">
        <v>646</v>
      </c>
      <c r="D517" s="97" t="s">
        <v>651</v>
      </c>
      <c r="E517" s="45" t="s">
        <v>646</v>
      </c>
    </row>
    <row r="518" spans="1:5" x14ac:dyDescent="0.2">
      <c r="A518" s="49" t="str">
        <f t="shared" ref="A518:C518" si="46">A485</f>
        <v>LLAVES PARA TUBOS</v>
      </c>
      <c r="B518" s="115" t="str">
        <f t="shared" si="46"/>
        <v>UN</v>
      </c>
      <c r="C518" s="22">
        <f t="shared" si="46"/>
        <v>0</v>
      </c>
      <c r="D518" s="100">
        <v>0.25</v>
      </c>
      <c r="E518" s="32">
        <f>ROUND(C518*D518,0)</f>
        <v>0</v>
      </c>
    </row>
    <row r="519" spans="1:5" x14ac:dyDescent="0.2">
      <c r="A519" s="49" t="str">
        <f t="shared" ref="A519:C519" si="47">A486</f>
        <v>HOJA DE SEGUETA</v>
      </c>
      <c r="B519" s="115" t="str">
        <f t="shared" si="47"/>
        <v>UN</v>
      </c>
      <c r="C519" s="22">
        <f t="shared" si="47"/>
        <v>0</v>
      </c>
      <c r="D519" s="100">
        <v>0.05</v>
      </c>
      <c r="E519" s="32">
        <f>ROUND(C519*D519,0)</f>
        <v>0</v>
      </c>
    </row>
    <row r="520" spans="1:5" x14ac:dyDescent="0.2">
      <c r="A520" s="35"/>
      <c r="B520" s="23"/>
      <c r="C520" s="22">
        <v>0</v>
      </c>
      <c r="D520" s="100"/>
      <c r="E520" s="32">
        <f>ROUND(C520*D520,0)</f>
        <v>0</v>
      </c>
    </row>
    <row r="521" spans="1:5" x14ac:dyDescent="0.2">
      <c r="A521" s="17"/>
      <c r="B521" s="24"/>
      <c r="C521" s="114"/>
      <c r="D521" s="101" t="s">
        <v>649</v>
      </c>
      <c r="E521" s="37">
        <f>SUM(E518:E520)</f>
        <v>0</v>
      </c>
    </row>
    <row r="522" spans="1:5" x14ac:dyDescent="0.2">
      <c r="A522" s="17"/>
      <c r="B522" s="24"/>
      <c r="C522" s="114"/>
      <c r="D522" s="96"/>
      <c r="E522" s="16"/>
    </row>
    <row r="523" spans="1:5" ht="21" x14ac:dyDescent="0.2">
      <c r="A523" s="42" t="s">
        <v>652</v>
      </c>
      <c r="B523" s="46" t="s">
        <v>6</v>
      </c>
      <c r="C523" s="120" t="s">
        <v>646</v>
      </c>
      <c r="D523" s="97" t="s">
        <v>653</v>
      </c>
      <c r="E523" s="45" t="s">
        <v>654</v>
      </c>
    </row>
    <row r="524" spans="1:5" x14ac:dyDescent="0.2">
      <c r="A524" s="49" t="str">
        <f>'MAN-OBR'!A47</f>
        <v>MdeO GRIFERIA LAVAPLATOS(Inst)</v>
      </c>
      <c r="B524" s="115" t="str">
        <f>'MAN-OBR'!B47</f>
        <v>UN</v>
      </c>
      <c r="C524" s="22">
        <f>'MAN-OBR'!C47</f>
        <v>0</v>
      </c>
      <c r="D524" s="100">
        <v>1</v>
      </c>
      <c r="E524" s="32">
        <f>ROUND(C524*D524,0)</f>
        <v>0</v>
      </c>
    </row>
    <row r="525" spans="1:5" x14ac:dyDescent="0.2">
      <c r="A525" s="35"/>
      <c r="B525" s="23"/>
      <c r="C525" s="22">
        <v>0</v>
      </c>
      <c r="D525" s="100"/>
      <c r="E525" s="32">
        <f>ROUND(C525*D525,0)</f>
        <v>0</v>
      </c>
    </row>
    <row r="526" spans="1:5" x14ac:dyDescent="0.2">
      <c r="A526" s="17"/>
      <c r="B526" s="24"/>
      <c r="C526" s="117"/>
      <c r="D526" s="101" t="s">
        <v>649</v>
      </c>
      <c r="E526" s="37">
        <f>SUM(E524:E525)</f>
        <v>0</v>
      </c>
    </row>
    <row r="527" spans="1:5" x14ac:dyDescent="0.2">
      <c r="A527" s="33"/>
      <c r="B527" s="25"/>
      <c r="C527" s="121"/>
    </row>
    <row r="528" spans="1:5" ht="21" x14ac:dyDescent="0.2">
      <c r="A528" s="42" t="s">
        <v>655</v>
      </c>
      <c r="B528" s="46" t="s">
        <v>6</v>
      </c>
      <c r="C528" s="120" t="s">
        <v>646</v>
      </c>
      <c r="D528" s="97" t="s">
        <v>653</v>
      </c>
      <c r="E528" s="45" t="s">
        <v>654</v>
      </c>
    </row>
    <row r="529" spans="1:5" x14ac:dyDescent="0.2">
      <c r="A529" s="49" t="str">
        <f>OTROS!A7</f>
        <v>RETIRO DE ESCOMBROS</v>
      </c>
      <c r="B529" s="23" t="str">
        <f>OTROS!B7</f>
        <v>M3</v>
      </c>
      <c r="C529" s="22">
        <f>OTROS!C7</f>
        <v>0</v>
      </c>
      <c r="D529" s="100">
        <v>0.05</v>
      </c>
      <c r="E529" s="32">
        <f>ROUND(C529*D529,0)</f>
        <v>0</v>
      </c>
    </row>
    <row r="530" spans="1:5" x14ac:dyDescent="0.2">
      <c r="A530" s="35"/>
      <c r="B530" s="23"/>
      <c r="C530" s="22">
        <v>0</v>
      </c>
      <c r="D530" s="100"/>
      <c r="E530" s="32">
        <f>ROUND(C530*D530,0)</f>
        <v>0</v>
      </c>
    </row>
    <row r="531" spans="1:5" x14ac:dyDescent="0.2">
      <c r="A531" s="17"/>
      <c r="B531" s="24"/>
      <c r="C531" s="117"/>
      <c r="D531" s="101" t="s">
        <v>649</v>
      </c>
      <c r="E531" s="37">
        <f>SUM(E530:E530)</f>
        <v>0</v>
      </c>
    </row>
    <row r="532" spans="1:5" x14ac:dyDescent="0.2">
      <c r="A532" s="17"/>
      <c r="B532" s="24"/>
      <c r="C532" s="117"/>
      <c r="D532" s="101"/>
    </row>
    <row r="533" spans="1:5" x14ac:dyDescent="0.2">
      <c r="A533" s="19" t="s">
        <v>656</v>
      </c>
      <c r="B533" s="167" t="s">
        <v>657</v>
      </c>
      <c r="C533" s="167"/>
      <c r="D533" s="167" t="s">
        <v>658</v>
      </c>
      <c r="E533" s="167"/>
    </row>
    <row r="534" spans="1:5" x14ac:dyDescent="0.2">
      <c r="A534" s="47"/>
      <c r="B534" s="179"/>
      <c r="C534" s="180"/>
      <c r="D534" s="181"/>
      <c r="E534" s="182"/>
    </row>
    <row r="535" spans="1:5" x14ac:dyDescent="0.2">
      <c r="A535" s="47"/>
      <c r="B535" s="179"/>
      <c r="C535" s="180"/>
      <c r="D535" s="181"/>
      <c r="E535" s="182"/>
    </row>
    <row r="538" spans="1:5" ht="21" x14ac:dyDescent="0.2">
      <c r="A538" s="174" t="s">
        <v>641</v>
      </c>
      <c r="B538" s="174"/>
      <c r="C538" s="118" t="s">
        <v>642</v>
      </c>
      <c r="D538" s="97" t="s">
        <v>6</v>
      </c>
      <c r="E538" s="42" t="s">
        <v>643</v>
      </c>
    </row>
    <row r="539" spans="1:5" x14ac:dyDescent="0.2">
      <c r="A539" s="172" t="str">
        <f>RESUMEN!B120</f>
        <v>Suministro e instalación de hidroflo 0.5 HP.</v>
      </c>
      <c r="B539" s="173"/>
      <c r="C539" s="124">
        <f>RESUMEN!A120</f>
        <v>6.1699999999999964</v>
      </c>
      <c r="D539" s="98" t="str">
        <f>RESUMEN!C120</f>
        <v>un</v>
      </c>
      <c r="E539" s="40">
        <f>E548+E554+E559+E564</f>
        <v>0</v>
      </c>
    </row>
    <row r="540" spans="1:5" x14ac:dyDescent="0.2">
      <c r="A540" s="17"/>
      <c r="B540" s="30"/>
      <c r="C540" s="119"/>
      <c r="D540" s="99"/>
      <c r="E540" s="18"/>
    </row>
    <row r="541" spans="1:5" x14ac:dyDescent="0.2">
      <c r="A541" s="17"/>
      <c r="B541" s="24" t="s">
        <v>644</v>
      </c>
      <c r="C541" s="117"/>
      <c r="D541" s="96"/>
      <c r="E541" s="18"/>
    </row>
    <row r="542" spans="1:5" x14ac:dyDescent="0.2">
      <c r="A542" s="42" t="s">
        <v>645</v>
      </c>
      <c r="B542" s="41" t="s">
        <v>6</v>
      </c>
      <c r="C542" s="120" t="s">
        <v>646</v>
      </c>
      <c r="D542" s="97" t="s">
        <v>647</v>
      </c>
      <c r="E542" s="45" t="s">
        <v>648</v>
      </c>
    </row>
    <row r="543" spans="1:5" x14ac:dyDescent="0.2">
      <c r="A543" s="49" t="str">
        <f>'MAT-INSM'!A67</f>
        <v>EQUIPO HIDRONEUMATICO 1/2 H.P.</v>
      </c>
      <c r="B543" s="23" t="str">
        <f>'MAT-INSM'!B67</f>
        <v>UN</v>
      </c>
      <c r="C543" s="22">
        <f>'MAT-INSM'!C67</f>
        <v>0</v>
      </c>
      <c r="D543" s="100">
        <v>1</v>
      </c>
      <c r="E543" s="32">
        <f>ROUND(C543*D543,0)</f>
        <v>0</v>
      </c>
    </row>
    <row r="544" spans="1:5" x14ac:dyDescent="0.2">
      <c r="A544" s="49"/>
      <c r="B544" s="49"/>
      <c r="C544" s="22">
        <v>0</v>
      </c>
      <c r="D544" s="100"/>
      <c r="E544" s="32">
        <f t="shared" ref="E544:E547" si="48">ROUND(C544*D544,0)</f>
        <v>0</v>
      </c>
    </row>
    <row r="545" spans="1:5" x14ac:dyDescent="0.2">
      <c r="A545" s="49"/>
      <c r="B545" s="49"/>
      <c r="C545" s="22">
        <v>0</v>
      </c>
      <c r="D545" s="100"/>
      <c r="E545" s="32">
        <f t="shared" si="48"/>
        <v>0</v>
      </c>
    </row>
    <row r="546" spans="1:5" x14ac:dyDescent="0.2">
      <c r="A546" s="49"/>
      <c r="B546" s="49"/>
      <c r="C546" s="22">
        <v>0</v>
      </c>
      <c r="D546" s="100"/>
      <c r="E546" s="32">
        <f t="shared" si="48"/>
        <v>0</v>
      </c>
    </row>
    <row r="547" spans="1:5" x14ac:dyDescent="0.2">
      <c r="A547" s="49"/>
      <c r="B547" s="49"/>
      <c r="C547" s="22">
        <v>0</v>
      </c>
      <c r="D547" s="100"/>
      <c r="E547" s="32">
        <f t="shared" si="48"/>
        <v>0</v>
      </c>
    </row>
    <row r="548" spans="1:5" x14ac:dyDescent="0.2">
      <c r="A548" s="17"/>
      <c r="B548" s="24"/>
      <c r="C548" s="114"/>
      <c r="D548" s="101" t="s">
        <v>649</v>
      </c>
      <c r="E548" s="37">
        <f>SUM(E543:E547)</f>
        <v>0</v>
      </c>
    </row>
    <row r="549" spans="1:5" x14ac:dyDescent="0.2">
      <c r="A549" s="17"/>
      <c r="B549" s="24"/>
      <c r="C549" s="117"/>
      <c r="D549" s="96"/>
      <c r="E549" s="18"/>
    </row>
    <row r="550" spans="1:5" x14ac:dyDescent="0.2">
      <c r="A550" s="42" t="s">
        <v>650</v>
      </c>
      <c r="B550" s="41" t="s">
        <v>6</v>
      </c>
      <c r="C550" s="120" t="s">
        <v>646</v>
      </c>
      <c r="D550" s="97" t="s">
        <v>651</v>
      </c>
      <c r="E550" s="45" t="s">
        <v>646</v>
      </c>
    </row>
    <row r="551" spans="1:5" x14ac:dyDescent="0.2">
      <c r="A551" s="49" t="str">
        <f t="shared" ref="A551:C552" si="49">A518</f>
        <v>LLAVES PARA TUBOS</v>
      </c>
      <c r="B551" s="49" t="str">
        <f t="shared" si="49"/>
        <v>UN</v>
      </c>
      <c r="C551" s="22">
        <f t="shared" si="49"/>
        <v>0</v>
      </c>
      <c r="D551" s="100">
        <v>0.25</v>
      </c>
      <c r="E551" s="32">
        <f>ROUND(C551*D551,0)</f>
        <v>0</v>
      </c>
    </row>
    <row r="552" spans="1:5" x14ac:dyDescent="0.2">
      <c r="A552" s="49" t="str">
        <f t="shared" si="49"/>
        <v>HOJA DE SEGUETA</v>
      </c>
      <c r="B552" s="49" t="str">
        <f t="shared" si="49"/>
        <v>UN</v>
      </c>
      <c r="C552" s="22">
        <f t="shared" si="49"/>
        <v>0</v>
      </c>
      <c r="D552" s="100">
        <v>0.05</v>
      </c>
      <c r="E552" s="32">
        <f>ROUND(C552*D552,0)</f>
        <v>0</v>
      </c>
    </row>
    <row r="553" spans="1:5" x14ac:dyDescent="0.2">
      <c r="A553" s="49"/>
      <c r="B553" s="49"/>
      <c r="C553" s="22">
        <v>0</v>
      </c>
      <c r="D553" s="100"/>
      <c r="E553" s="32">
        <f>ROUND(C553*D553,0)</f>
        <v>0</v>
      </c>
    </row>
    <row r="554" spans="1:5" x14ac:dyDescent="0.2">
      <c r="A554" s="17"/>
      <c r="B554" s="24"/>
      <c r="C554" s="114"/>
      <c r="D554" s="101" t="s">
        <v>649</v>
      </c>
      <c r="E554" s="37">
        <f>SUM(E551:E553)</f>
        <v>0</v>
      </c>
    </row>
    <row r="555" spans="1:5" x14ac:dyDescent="0.2">
      <c r="A555" s="17"/>
      <c r="B555" s="24"/>
      <c r="C555" s="114"/>
      <c r="D555" s="96"/>
      <c r="E555" s="16"/>
    </row>
    <row r="556" spans="1:5" ht="21" x14ac:dyDescent="0.2">
      <c r="A556" s="42" t="s">
        <v>652</v>
      </c>
      <c r="B556" s="46" t="s">
        <v>6</v>
      </c>
      <c r="C556" s="120" t="s">
        <v>646</v>
      </c>
      <c r="D556" s="97" t="s">
        <v>653</v>
      </c>
      <c r="E556" s="45" t="s">
        <v>654</v>
      </c>
    </row>
    <row r="557" spans="1:5" x14ac:dyDescent="0.2">
      <c r="A557" s="49" t="str">
        <f>'MAN-OBR'!A57</f>
        <v>MdeO INSTALACION EQUIPO PRESION/ACCES</v>
      </c>
      <c r="B557" s="49" t="str">
        <f>'MAN-OBR'!B57</f>
        <v>UN</v>
      </c>
      <c r="C557" s="22">
        <f>'MAN-OBR'!C57</f>
        <v>0</v>
      </c>
      <c r="D557" s="100">
        <v>1</v>
      </c>
      <c r="E557" s="32">
        <f>ROUND(C557*D557,0)</f>
        <v>0</v>
      </c>
    </row>
    <row r="558" spans="1:5" x14ac:dyDescent="0.2">
      <c r="A558" s="49"/>
      <c r="B558" s="49"/>
      <c r="C558" s="22">
        <v>0</v>
      </c>
      <c r="D558" s="100"/>
      <c r="E558" s="32">
        <f>ROUND(C558*D558,0)</f>
        <v>0</v>
      </c>
    </row>
    <row r="559" spans="1:5" x14ac:dyDescent="0.2">
      <c r="A559" s="17"/>
      <c r="B559" s="24"/>
      <c r="C559" s="117"/>
      <c r="D559" s="101" t="s">
        <v>649</v>
      </c>
      <c r="E559" s="37">
        <f>SUM(E557:E558)</f>
        <v>0</v>
      </c>
    </row>
    <row r="560" spans="1:5" x14ac:dyDescent="0.2">
      <c r="A560" s="33"/>
      <c r="B560" s="25"/>
      <c r="C560" s="121"/>
    </row>
    <row r="561" spans="1:5" ht="21" x14ac:dyDescent="0.2">
      <c r="A561" s="42" t="s">
        <v>655</v>
      </c>
      <c r="B561" s="46" t="s">
        <v>6</v>
      </c>
      <c r="C561" s="120" t="s">
        <v>646</v>
      </c>
      <c r="D561" s="97" t="s">
        <v>653</v>
      </c>
      <c r="E561" s="45" t="s">
        <v>654</v>
      </c>
    </row>
    <row r="562" spans="1:5" x14ac:dyDescent="0.2">
      <c r="A562" s="49" t="str">
        <f t="shared" ref="A562:C562" si="50">A529</f>
        <v>RETIRO DE ESCOMBROS</v>
      </c>
      <c r="B562" s="49" t="str">
        <f t="shared" si="50"/>
        <v>M3</v>
      </c>
      <c r="C562" s="22">
        <f t="shared" si="50"/>
        <v>0</v>
      </c>
      <c r="D562" s="100">
        <v>0.25</v>
      </c>
      <c r="E562" s="32">
        <f>ROUND(C562*D562,0)</f>
        <v>0</v>
      </c>
    </row>
    <row r="563" spans="1:5" x14ac:dyDescent="0.2">
      <c r="A563" s="49"/>
      <c r="B563" s="49"/>
      <c r="C563" s="22">
        <v>0</v>
      </c>
      <c r="D563" s="100"/>
      <c r="E563" s="32">
        <f>ROUND(C563*D563,0)</f>
        <v>0</v>
      </c>
    </row>
    <row r="564" spans="1:5" x14ac:dyDescent="0.2">
      <c r="A564" s="17"/>
      <c r="B564" s="24"/>
      <c r="C564" s="117"/>
      <c r="D564" s="101" t="s">
        <v>649</v>
      </c>
      <c r="E564" s="37">
        <f>SUM(E562:E563)</f>
        <v>0</v>
      </c>
    </row>
    <row r="565" spans="1:5" x14ac:dyDescent="0.2">
      <c r="A565" s="17"/>
      <c r="B565" s="24"/>
      <c r="C565" s="117"/>
      <c r="D565" s="101"/>
    </row>
    <row r="566" spans="1:5" x14ac:dyDescent="0.2">
      <c r="A566" s="19" t="s">
        <v>656</v>
      </c>
      <c r="B566" s="167" t="s">
        <v>657</v>
      </c>
      <c r="C566" s="167"/>
      <c r="D566" s="167" t="s">
        <v>658</v>
      </c>
      <c r="E566" s="167"/>
    </row>
    <row r="567" spans="1:5" x14ac:dyDescent="0.2">
      <c r="A567" s="47"/>
      <c r="B567" s="168"/>
      <c r="C567" s="168"/>
      <c r="D567" s="169"/>
      <c r="E567" s="169"/>
    </row>
    <row r="568" spans="1:5" x14ac:dyDescent="0.2">
      <c r="A568" s="47"/>
      <c r="B568" s="168"/>
      <c r="C568" s="168"/>
      <c r="D568" s="169"/>
      <c r="E568" s="169"/>
    </row>
    <row r="571" spans="1:5" ht="21" x14ac:dyDescent="0.2">
      <c r="A571" s="174" t="s">
        <v>641</v>
      </c>
      <c r="B571" s="174"/>
      <c r="C571" s="118" t="s">
        <v>642</v>
      </c>
      <c r="D571" s="97" t="s">
        <v>6</v>
      </c>
      <c r="E571" s="42" t="s">
        <v>643</v>
      </c>
    </row>
    <row r="572" spans="1:5" x14ac:dyDescent="0.2">
      <c r="A572" s="172" t="str">
        <f>RESUMEN!B121</f>
        <v>Servicio de rotosonda para red sanitaria y/o pluvial.</v>
      </c>
      <c r="B572" s="173"/>
      <c r="C572" s="124">
        <f>RESUMEN!A121</f>
        <v>6.1799999999999962</v>
      </c>
      <c r="D572" s="98" t="str">
        <f>RESUMEN!C121</f>
        <v>Hora</v>
      </c>
      <c r="E572" s="40">
        <f>E581+E587+E592+E597</f>
        <v>0</v>
      </c>
    </row>
    <row r="573" spans="1:5" x14ac:dyDescent="0.2">
      <c r="A573" s="17"/>
      <c r="B573" s="30"/>
      <c r="C573" s="119"/>
      <c r="D573" s="99"/>
      <c r="E573" s="18"/>
    </row>
    <row r="574" spans="1:5" x14ac:dyDescent="0.2">
      <c r="A574" s="17"/>
      <c r="B574" s="24" t="s">
        <v>644</v>
      </c>
      <c r="C574" s="117"/>
      <c r="D574" s="96"/>
      <c r="E574" s="18"/>
    </row>
    <row r="575" spans="1:5" x14ac:dyDescent="0.2">
      <c r="A575" s="42" t="s">
        <v>645</v>
      </c>
      <c r="B575" s="41" t="s">
        <v>6</v>
      </c>
      <c r="C575" s="120" t="s">
        <v>646</v>
      </c>
      <c r="D575" s="97" t="s">
        <v>647</v>
      </c>
      <c r="E575" s="45" t="s">
        <v>648</v>
      </c>
    </row>
    <row r="576" spans="1:5" x14ac:dyDescent="0.2">
      <c r="A576" s="35"/>
      <c r="B576" s="23"/>
      <c r="C576" s="22">
        <v>0</v>
      </c>
      <c r="D576" s="100"/>
      <c r="E576" s="32">
        <f t="shared" ref="E576:E580" si="51">ROUND(C576*D576,0)</f>
        <v>0</v>
      </c>
    </row>
    <row r="577" spans="1:5" x14ac:dyDescent="0.2">
      <c r="A577" s="35"/>
      <c r="B577" s="23"/>
      <c r="C577" s="22">
        <v>0</v>
      </c>
      <c r="D577" s="100"/>
      <c r="E577" s="32">
        <f t="shared" si="51"/>
        <v>0</v>
      </c>
    </row>
    <row r="578" spans="1:5" x14ac:dyDescent="0.2">
      <c r="A578" s="35"/>
      <c r="B578" s="23"/>
      <c r="C578" s="22">
        <v>0</v>
      </c>
      <c r="D578" s="100"/>
      <c r="E578" s="32">
        <f t="shared" si="51"/>
        <v>0</v>
      </c>
    </row>
    <row r="579" spans="1:5" x14ac:dyDescent="0.2">
      <c r="A579" s="35"/>
      <c r="B579" s="23"/>
      <c r="C579" s="22">
        <v>0</v>
      </c>
      <c r="D579" s="100"/>
      <c r="E579" s="32">
        <f t="shared" si="51"/>
        <v>0</v>
      </c>
    </row>
    <row r="580" spans="1:5" x14ac:dyDescent="0.2">
      <c r="A580" s="35"/>
      <c r="B580" s="23"/>
      <c r="C580" s="22">
        <v>0</v>
      </c>
      <c r="D580" s="100"/>
      <c r="E580" s="32">
        <f t="shared" si="51"/>
        <v>0</v>
      </c>
    </row>
    <row r="581" spans="1:5" x14ac:dyDescent="0.2">
      <c r="A581" s="17"/>
      <c r="B581" s="24"/>
      <c r="C581" s="114"/>
      <c r="D581" s="101" t="s">
        <v>649</v>
      </c>
      <c r="E581" s="37">
        <f>SUM(E576:E580)</f>
        <v>0</v>
      </c>
    </row>
    <row r="582" spans="1:5" x14ac:dyDescent="0.2">
      <c r="A582" s="17"/>
      <c r="B582" s="24"/>
      <c r="C582" s="117"/>
      <c r="D582" s="96"/>
      <c r="E582" s="18"/>
    </row>
    <row r="583" spans="1:5" x14ac:dyDescent="0.2">
      <c r="A583" s="42" t="s">
        <v>650</v>
      </c>
      <c r="B583" s="41" t="s">
        <v>6</v>
      </c>
      <c r="C583" s="120" t="s">
        <v>646</v>
      </c>
      <c r="D583" s="97" t="s">
        <v>651</v>
      </c>
      <c r="E583" s="45" t="s">
        <v>646</v>
      </c>
    </row>
    <row r="584" spans="1:5" x14ac:dyDescent="0.2">
      <c r="A584" s="35"/>
      <c r="B584" s="23"/>
      <c r="C584" s="22">
        <v>0</v>
      </c>
      <c r="D584" s="100"/>
      <c r="E584" s="32">
        <f t="shared" ref="E584:E585" si="52">ROUND(C584*D584,0)</f>
        <v>0</v>
      </c>
    </row>
    <row r="585" spans="1:5" x14ac:dyDescent="0.2">
      <c r="A585" s="35"/>
      <c r="B585" s="23"/>
      <c r="C585" s="22">
        <v>0</v>
      </c>
      <c r="D585" s="100"/>
      <c r="E585" s="32">
        <f t="shared" si="52"/>
        <v>0</v>
      </c>
    </row>
    <row r="586" spans="1:5" x14ac:dyDescent="0.2">
      <c r="A586" s="35"/>
      <c r="B586" s="49"/>
      <c r="C586" s="22">
        <v>0</v>
      </c>
      <c r="D586" s="100"/>
      <c r="E586" s="32">
        <f>ROUND(C586*D586,0)</f>
        <v>0</v>
      </c>
    </row>
    <row r="587" spans="1:5" x14ac:dyDescent="0.2">
      <c r="A587" s="17"/>
      <c r="B587" s="24"/>
      <c r="C587" s="114"/>
      <c r="D587" s="101" t="s">
        <v>649</v>
      </c>
      <c r="E587" s="37">
        <f>SUM(E584:E586)</f>
        <v>0</v>
      </c>
    </row>
    <row r="588" spans="1:5" x14ac:dyDescent="0.2">
      <c r="A588" s="17"/>
      <c r="B588" s="24"/>
      <c r="C588" s="114"/>
      <c r="D588" s="96"/>
      <c r="E588" s="16"/>
    </row>
    <row r="589" spans="1:5" ht="21" x14ac:dyDescent="0.2">
      <c r="A589" s="42" t="s">
        <v>652</v>
      </c>
      <c r="B589" s="46" t="s">
        <v>6</v>
      </c>
      <c r="C589" s="120" t="s">
        <v>646</v>
      </c>
      <c r="D589" s="97" t="s">
        <v>653</v>
      </c>
      <c r="E589" s="45" t="s">
        <v>654</v>
      </c>
    </row>
    <row r="590" spans="1:5" x14ac:dyDescent="0.2">
      <c r="A590" s="49" t="str">
        <f>'MAN-OBR'!A97</f>
        <v>OFICIAL INST. SANITARIAS S/PREST.</v>
      </c>
      <c r="B590" s="49" t="str">
        <f>'MAN-OBR'!B97</f>
        <v>JORNAL</v>
      </c>
      <c r="C590" s="22">
        <f>'MAN-OBR'!C97</f>
        <v>0</v>
      </c>
      <c r="D590" s="100">
        <v>0.125</v>
      </c>
      <c r="E590" s="32">
        <f t="shared" ref="E590:E591" si="53">ROUND(C590*D590,0)</f>
        <v>0</v>
      </c>
    </row>
    <row r="591" spans="1:5" x14ac:dyDescent="0.2">
      <c r="A591" s="35"/>
      <c r="B591" s="23"/>
      <c r="C591" s="22">
        <v>0</v>
      </c>
      <c r="D591" s="100"/>
      <c r="E591" s="32">
        <f t="shared" si="53"/>
        <v>0</v>
      </c>
    </row>
    <row r="592" spans="1:5" x14ac:dyDescent="0.2">
      <c r="A592" s="17"/>
      <c r="B592" s="24"/>
      <c r="C592" s="117"/>
      <c r="D592" s="101" t="s">
        <v>649</v>
      </c>
      <c r="E592" s="37">
        <f>SUM(E590:E591)</f>
        <v>0</v>
      </c>
    </row>
    <row r="593" spans="1:5" x14ac:dyDescent="0.2">
      <c r="A593" s="33"/>
      <c r="B593" s="25"/>
      <c r="C593" s="121"/>
    </row>
    <row r="594" spans="1:5" ht="21" x14ac:dyDescent="0.2">
      <c r="A594" s="42" t="s">
        <v>655</v>
      </c>
      <c r="B594" s="46" t="s">
        <v>6</v>
      </c>
      <c r="C594" s="120" t="s">
        <v>646</v>
      </c>
      <c r="D594" s="97" t="s">
        <v>653</v>
      </c>
      <c r="E594" s="45" t="s">
        <v>654</v>
      </c>
    </row>
    <row r="595" spans="1:5" x14ac:dyDescent="0.2">
      <c r="A595" s="49" t="str">
        <f>OTROS!A2</f>
        <v>BOMBA ALTA PRESION 3 HP</v>
      </c>
      <c r="B595" s="49" t="str">
        <f>OTROS!B2</f>
        <v>DIA</v>
      </c>
      <c r="C595" s="22">
        <f>OTROS!C2</f>
        <v>0</v>
      </c>
      <c r="D595" s="100">
        <f>1/8</f>
        <v>0.125</v>
      </c>
      <c r="E595" s="32">
        <f t="shared" ref="E595:E596" si="54">ROUND(C595*D595,0)</f>
        <v>0</v>
      </c>
    </row>
    <row r="596" spans="1:5" x14ac:dyDescent="0.2">
      <c r="A596" s="35"/>
      <c r="B596" s="23"/>
      <c r="C596" s="22">
        <v>0</v>
      </c>
      <c r="D596" s="100"/>
      <c r="E596" s="32">
        <f t="shared" si="54"/>
        <v>0</v>
      </c>
    </row>
    <row r="597" spans="1:5" x14ac:dyDescent="0.2">
      <c r="A597" s="17"/>
      <c r="B597" s="24"/>
      <c r="C597" s="117"/>
      <c r="D597" s="101" t="s">
        <v>649</v>
      </c>
      <c r="E597" s="37">
        <f>SUM(E595:E596)</f>
        <v>0</v>
      </c>
    </row>
    <row r="598" spans="1:5" x14ac:dyDescent="0.2">
      <c r="A598" s="17"/>
      <c r="B598" s="24"/>
      <c r="C598" s="117"/>
      <c r="D598" s="101"/>
    </row>
    <row r="599" spans="1:5" x14ac:dyDescent="0.2">
      <c r="A599" s="19" t="s">
        <v>656</v>
      </c>
      <c r="B599" s="167" t="s">
        <v>657</v>
      </c>
      <c r="C599" s="167"/>
      <c r="D599" s="167" t="s">
        <v>658</v>
      </c>
      <c r="E599" s="167"/>
    </row>
    <row r="600" spans="1:5" x14ac:dyDescent="0.2">
      <c r="A600" s="47"/>
      <c r="B600" s="168"/>
      <c r="C600" s="168"/>
      <c r="D600" s="169"/>
      <c r="E600" s="169"/>
    </row>
    <row r="601" spans="1:5" x14ac:dyDescent="0.2">
      <c r="A601" s="47"/>
      <c r="B601" s="168"/>
      <c r="C601" s="168"/>
      <c r="D601" s="169"/>
      <c r="E601" s="169"/>
    </row>
  </sheetData>
  <sheetProtection algorithmName="SHA-512" hashValue="fi+cbD31//iOCq7rc/e5cQHfji9+CPjw/1yKjehj9JxMKFP9nJPRcFTL5TdQ1oj1ex0LgIVNHgtOiCLJadAezw==" saltValue="m4Sl2spRtbAymNuCS5xAYw==" spinCount="100000" sheet="1" objects="1" scenarios="1"/>
  <mergeCells count="149">
    <mergeCell ref="A1:D1"/>
    <mergeCell ref="B2:E2"/>
    <mergeCell ref="A4:C4"/>
    <mergeCell ref="A5:C5"/>
    <mergeCell ref="A6:C6"/>
    <mergeCell ref="A9:B9"/>
    <mergeCell ref="A42:B42"/>
    <mergeCell ref="A43:B43"/>
    <mergeCell ref="B70:C70"/>
    <mergeCell ref="D70:E70"/>
    <mergeCell ref="B71:C71"/>
    <mergeCell ref="D71:E71"/>
    <mergeCell ref="A10:B10"/>
    <mergeCell ref="B37:C37"/>
    <mergeCell ref="D37:E37"/>
    <mergeCell ref="B38:C38"/>
    <mergeCell ref="D38:E38"/>
    <mergeCell ref="B39:C39"/>
    <mergeCell ref="D39:E39"/>
    <mergeCell ref="B104:C104"/>
    <mergeCell ref="D104:E104"/>
    <mergeCell ref="B105:C105"/>
    <mergeCell ref="D105:E105"/>
    <mergeCell ref="A108:B108"/>
    <mergeCell ref="A109:B109"/>
    <mergeCell ref="B72:C72"/>
    <mergeCell ref="D72:E72"/>
    <mergeCell ref="A75:B75"/>
    <mergeCell ref="A76:B76"/>
    <mergeCell ref="B103:C103"/>
    <mergeCell ref="D103:E103"/>
    <mergeCell ref="A141:B141"/>
    <mergeCell ref="A142:B142"/>
    <mergeCell ref="B169:C169"/>
    <mergeCell ref="D169:E169"/>
    <mergeCell ref="B170:C170"/>
    <mergeCell ref="D170:E170"/>
    <mergeCell ref="B136:C136"/>
    <mergeCell ref="D136:E136"/>
    <mergeCell ref="B137:C137"/>
    <mergeCell ref="D137:E137"/>
    <mergeCell ref="B138:C138"/>
    <mergeCell ref="D138:E138"/>
    <mergeCell ref="B203:C203"/>
    <mergeCell ref="D203:E203"/>
    <mergeCell ref="B204:C204"/>
    <mergeCell ref="D204:E204"/>
    <mergeCell ref="A207:B207"/>
    <mergeCell ref="A208:B208"/>
    <mergeCell ref="B171:C171"/>
    <mergeCell ref="D171:E171"/>
    <mergeCell ref="A174:B174"/>
    <mergeCell ref="A175:B175"/>
    <mergeCell ref="B202:C202"/>
    <mergeCell ref="D202:E202"/>
    <mergeCell ref="A240:B240"/>
    <mergeCell ref="A241:B241"/>
    <mergeCell ref="B268:C268"/>
    <mergeCell ref="D268:E268"/>
    <mergeCell ref="B269:C269"/>
    <mergeCell ref="D269:E269"/>
    <mergeCell ref="B235:C235"/>
    <mergeCell ref="D235:E235"/>
    <mergeCell ref="B236:C236"/>
    <mergeCell ref="D236:E236"/>
    <mergeCell ref="B237:C237"/>
    <mergeCell ref="D237:E237"/>
    <mergeCell ref="B302:C302"/>
    <mergeCell ref="D302:E302"/>
    <mergeCell ref="B303:C303"/>
    <mergeCell ref="D303:E303"/>
    <mergeCell ref="A306:B306"/>
    <mergeCell ref="A307:B307"/>
    <mergeCell ref="B270:C270"/>
    <mergeCell ref="D270:E270"/>
    <mergeCell ref="A273:B273"/>
    <mergeCell ref="A274:B274"/>
    <mergeCell ref="B301:C301"/>
    <mergeCell ref="D301:E301"/>
    <mergeCell ref="A340:B340"/>
    <mergeCell ref="A341:B341"/>
    <mergeCell ref="B368:C368"/>
    <mergeCell ref="D368:E368"/>
    <mergeCell ref="B369:C369"/>
    <mergeCell ref="D369:E369"/>
    <mergeCell ref="B335:C335"/>
    <mergeCell ref="D335:E335"/>
    <mergeCell ref="B336:C336"/>
    <mergeCell ref="D336:E336"/>
    <mergeCell ref="B337:C337"/>
    <mergeCell ref="D337:E337"/>
    <mergeCell ref="B402:C402"/>
    <mergeCell ref="D402:E402"/>
    <mergeCell ref="B403:C403"/>
    <mergeCell ref="D403:E403"/>
    <mergeCell ref="A406:B406"/>
    <mergeCell ref="A407:B407"/>
    <mergeCell ref="B370:C370"/>
    <mergeCell ref="D370:E370"/>
    <mergeCell ref="A373:B373"/>
    <mergeCell ref="A374:B374"/>
    <mergeCell ref="B401:C401"/>
    <mergeCell ref="D401:E401"/>
    <mergeCell ref="A439:B439"/>
    <mergeCell ref="A440:B440"/>
    <mergeCell ref="B467:C467"/>
    <mergeCell ref="D467:E467"/>
    <mergeCell ref="B468:C468"/>
    <mergeCell ref="D468:E468"/>
    <mergeCell ref="B434:C434"/>
    <mergeCell ref="D434:E434"/>
    <mergeCell ref="B435:C435"/>
    <mergeCell ref="D435:E435"/>
    <mergeCell ref="B436:C436"/>
    <mergeCell ref="D436:E436"/>
    <mergeCell ref="B501:C501"/>
    <mergeCell ref="D501:E501"/>
    <mergeCell ref="B502:C502"/>
    <mergeCell ref="D502:E502"/>
    <mergeCell ref="A505:B505"/>
    <mergeCell ref="A506:B506"/>
    <mergeCell ref="B469:C469"/>
    <mergeCell ref="D469:E469"/>
    <mergeCell ref="A472:B472"/>
    <mergeCell ref="A473:B473"/>
    <mergeCell ref="B500:C500"/>
    <mergeCell ref="D500:E500"/>
    <mergeCell ref="A538:B538"/>
    <mergeCell ref="A539:B539"/>
    <mergeCell ref="B566:C566"/>
    <mergeCell ref="D566:E566"/>
    <mergeCell ref="B567:C567"/>
    <mergeCell ref="D567:E567"/>
    <mergeCell ref="B533:C533"/>
    <mergeCell ref="D533:E533"/>
    <mergeCell ref="B534:C534"/>
    <mergeCell ref="D534:E534"/>
    <mergeCell ref="B535:C535"/>
    <mergeCell ref="D535:E535"/>
    <mergeCell ref="B600:C600"/>
    <mergeCell ref="D600:E600"/>
    <mergeCell ref="B601:C601"/>
    <mergeCell ref="D601:E601"/>
    <mergeCell ref="B568:C568"/>
    <mergeCell ref="D568:E568"/>
    <mergeCell ref="A571:B571"/>
    <mergeCell ref="A572:B572"/>
    <mergeCell ref="B599:C599"/>
    <mergeCell ref="D599:E599"/>
  </mergeCells>
  <printOptions horizontalCentered="1"/>
  <pageMargins left="0.39370078740157483" right="0.39370078740157483" top="0.39370078740157483" bottom="0.39370078740157483" header="0" footer="0"/>
  <pageSetup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2F8D6-5250-4EC8-A4B0-BA35A8AF5567}">
  <sheetPr>
    <tabColor rgb="FFFF0000"/>
  </sheetPr>
  <dimension ref="A1:G1098"/>
  <sheetViews>
    <sheetView view="pageLayout" topLeftCell="A1026" zoomScaleNormal="100" workbookViewId="0">
      <selection activeCell="E1069" sqref="E1069"/>
    </sheetView>
  </sheetViews>
  <sheetFormatPr baseColWidth="10" defaultColWidth="1.7109375" defaultRowHeight="10.5" x14ac:dyDescent="0.2"/>
  <cols>
    <col min="1" max="1" width="57" style="26" customWidth="1"/>
    <col min="2" max="2" width="7.28515625" style="27" bestFit="1" customWidth="1"/>
    <col min="3" max="3" width="15" style="14" customWidth="1"/>
    <col min="4" max="4" width="15" style="94" customWidth="1"/>
    <col min="5" max="5" width="15" style="14" customWidth="1"/>
    <col min="6" max="6" width="1.7109375" style="14"/>
    <col min="7" max="16384" width="1.7109375" style="29"/>
  </cols>
  <sheetData>
    <row r="1" spans="1:7" s="19" customFormat="1" ht="47.45" customHeight="1" x14ac:dyDescent="0.2">
      <c r="A1" s="170" t="s">
        <v>633</v>
      </c>
      <c r="B1" s="170"/>
      <c r="C1" s="170"/>
      <c r="D1" s="170"/>
      <c r="E1" s="48"/>
      <c r="F1" s="28"/>
    </row>
    <row r="2" spans="1:7" s="19" customFormat="1" x14ac:dyDescent="0.2">
      <c r="A2" s="43" t="s">
        <v>634</v>
      </c>
      <c r="B2" s="171" t="s">
        <v>635</v>
      </c>
      <c r="C2" s="171"/>
      <c r="D2" s="171"/>
      <c r="E2" s="171"/>
      <c r="F2" s="28"/>
    </row>
    <row r="3" spans="1:7" s="14" customFormat="1" x14ac:dyDescent="0.2">
      <c r="A3" s="26"/>
      <c r="B3" s="27"/>
      <c r="D3" s="94"/>
    </row>
    <row r="4" spans="1:7" s="19" customFormat="1" ht="21" x14ac:dyDescent="0.2">
      <c r="A4" s="175" t="s">
        <v>636</v>
      </c>
      <c r="B4" s="175"/>
      <c r="C4" s="175"/>
      <c r="D4" s="95" t="s">
        <v>637</v>
      </c>
      <c r="E4" s="38"/>
    </row>
    <row r="5" spans="1:7" s="14" customFormat="1" ht="20.45" customHeight="1" x14ac:dyDescent="0.2">
      <c r="A5" s="173" t="s">
        <v>638</v>
      </c>
      <c r="B5" s="173"/>
      <c r="C5" s="173"/>
      <c r="D5" s="95" t="s">
        <v>639</v>
      </c>
      <c r="E5" s="39"/>
    </row>
    <row r="6" spans="1:7" s="14" customFormat="1" ht="21" x14ac:dyDescent="0.2">
      <c r="A6" s="176" t="str">
        <f>RESUMEN!B122</f>
        <v>CAPITULO 7 INSATALACIONES ELECTRICAS</v>
      </c>
      <c r="B6" s="175"/>
      <c r="C6" s="175"/>
      <c r="D6" s="95" t="s">
        <v>640</v>
      </c>
      <c r="E6" s="38"/>
    </row>
    <row r="7" spans="1:7" s="14" customFormat="1" x14ac:dyDescent="0.2">
      <c r="A7" s="17"/>
      <c r="B7" s="24"/>
      <c r="C7" s="29"/>
      <c r="D7" s="96"/>
      <c r="E7" s="29"/>
    </row>
    <row r="8" spans="1:7" s="14" customFormat="1" x14ac:dyDescent="0.2">
      <c r="A8" s="17"/>
      <c r="B8" s="24"/>
      <c r="C8" s="29"/>
      <c r="D8" s="96"/>
      <c r="E8" s="29"/>
    </row>
    <row r="9" spans="1:7" s="19" customFormat="1" ht="21" x14ac:dyDescent="0.2">
      <c r="A9" s="174" t="s">
        <v>641</v>
      </c>
      <c r="B9" s="174"/>
      <c r="C9" s="42" t="s">
        <v>642</v>
      </c>
      <c r="D9" s="97" t="s">
        <v>6</v>
      </c>
      <c r="E9" s="42" t="s">
        <v>643</v>
      </c>
    </row>
    <row r="10" spans="1:7" s="14" customFormat="1" ht="10.15" customHeight="1" x14ac:dyDescent="0.2">
      <c r="A10" s="172" t="str">
        <f>RESUMEN!B123</f>
        <v>Desmonte, suministro y reemplazo de aparatos de control electrico basico.</v>
      </c>
      <c r="B10" s="173"/>
      <c r="C10" s="71">
        <f>RESUMEN!A123</f>
        <v>7.01</v>
      </c>
      <c r="D10" s="98" t="str">
        <f>RESUMEN!C123</f>
        <v>un</v>
      </c>
      <c r="E10" s="40">
        <f>E19+E25+E30+E35</f>
        <v>0</v>
      </c>
    </row>
    <row r="11" spans="1:7" s="14" customFormat="1" x14ac:dyDescent="0.2">
      <c r="A11" s="17"/>
      <c r="B11" s="30"/>
      <c r="C11" s="17"/>
      <c r="D11" s="99"/>
      <c r="E11" s="18"/>
    </row>
    <row r="12" spans="1:7" s="14" customFormat="1" x14ac:dyDescent="0.2">
      <c r="A12" s="17"/>
      <c r="B12" s="24" t="s">
        <v>644</v>
      </c>
      <c r="C12" s="29"/>
      <c r="D12" s="96"/>
      <c r="E12" s="18"/>
    </row>
    <row r="13" spans="1:7" s="19" customFormat="1" x14ac:dyDescent="0.2">
      <c r="A13" s="42" t="s">
        <v>645</v>
      </c>
      <c r="B13" s="41" t="s">
        <v>6</v>
      </c>
      <c r="C13" s="44" t="s">
        <v>646</v>
      </c>
      <c r="D13" s="97" t="s">
        <v>647</v>
      </c>
      <c r="E13" s="45" t="s">
        <v>648</v>
      </c>
      <c r="G13" s="31"/>
    </row>
    <row r="14" spans="1:7" x14ac:dyDescent="0.2">
      <c r="A14" s="49" t="str">
        <f>'MAT-INSM'!A167</f>
        <v>TOMA CORRIENTE POLO A TIERRA L/NEX</v>
      </c>
      <c r="B14" s="23" t="str">
        <f>'MAT-INSM'!B167</f>
        <v>UN</v>
      </c>
      <c r="C14" s="22">
        <f>'MAT-INSM'!C167</f>
        <v>0</v>
      </c>
      <c r="D14" s="100">
        <v>1</v>
      </c>
      <c r="E14" s="32">
        <f t="shared" ref="E14:E18" si="0">ROUND(C14*D14,0)</f>
        <v>0</v>
      </c>
    </row>
    <row r="15" spans="1:7" x14ac:dyDescent="0.2">
      <c r="A15" s="49" t="str">
        <f>'MAT-INSM'!A52</f>
        <v>CINTA AISLANTE NEGRA, X 15M</v>
      </c>
      <c r="B15" s="23" t="str">
        <f>'MAT-INSM'!B52</f>
        <v>RLL</v>
      </c>
      <c r="C15" s="22">
        <f>'MAT-INSM'!C52</f>
        <v>0</v>
      </c>
      <c r="D15" s="100">
        <v>0.125</v>
      </c>
      <c r="E15" s="32">
        <f>ROUND(C15*D15,0)</f>
        <v>0</v>
      </c>
    </row>
    <row r="16" spans="1:7" s="14" customFormat="1" x14ac:dyDescent="0.2">
      <c r="A16" s="35"/>
      <c r="B16" s="23"/>
      <c r="C16" s="22">
        <v>0</v>
      </c>
      <c r="D16" s="100"/>
      <c r="E16" s="32">
        <f t="shared" ref="E16" si="1">ROUND(C16*D16,0)</f>
        <v>0</v>
      </c>
    </row>
    <row r="17" spans="1:5" s="14" customFormat="1" x14ac:dyDescent="0.2">
      <c r="A17" s="35"/>
      <c r="B17" s="23"/>
      <c r="C17" s="22">
        <v>0</v>
      </c>
      <c r="D17" s="100"/>
      <c r="E17" s="32">
        <f t="shared" si="0"/>
        <v>0</v>
      </c>
    </row>
    <row r="18" spans="1:5" s="14" customFormat="1" x14ac:dyDescent="0.2">
      <c r="A18" s="35"/>
      <c r="B18" s="23"/>
      <c r="C18" s="22">
        <v>0</v>
      </c>
      <c r="D18" s="100"/>
      <c r="E18" s="32">
        <f t="shared" si="0"/>
        <v>0</v>
      </c>
    </row>
    <row r="19" spans="1:5" s="14" customFormat="1" x14ac:dyDescent="0.2">
      <c r="A19" s="17"/>
      <c r="B19" s="24"/>
      <c r="C19" s="13"/>
      <c r="D19" s="101" t="s">
        <v>649</v>
      </c>
      <c r="E19" s="37">
        <f>SUM(E14:E18)</f>
        <v>0</v>
      </c>
    </row>
    <row r="20" spans="1:5" s="14" customFormat="1" x14ac:dyDescent="0.2">
      <c r="A20" s="17"/>
      <c r="B20" s="24"/>
      <c r="C20" s="29"/>
      <c r="D20" s="96"/>
      <c r="E20" s="18"/>
    </row>
    <row r="21" spans="1:5" s="19" customFormat="1" x14ac:dyDescent="0.2">
      <c r="A21" s="42" t="s">
        <v>650</v>
      </c>
      <c r="B21" s="41" t="s">
        <v>6</v>
      </c>
      <c r="C21" s="44" t="s">
        <v>646</v>
      </c>
      <c r="D21" s="97" t="s">
        <v>651</v>
      </c>
      <c r="E21" s="45" t="s">
        <v>646</v>
      </c>
    </row>
    <row r="22" spans="1:5" x14ac:dyDescent="0.2">
      <c r="A22" s="49" t="str">
        <f>'HRR-EQP'!A11</f>
        <v>DESTORNILLADOR DE PALA 1/4" X 6"</v>
      </c>
      <c r="B22" s="23" t="str">
        <f>'HRR-EQP'!B11</f>
        <v>UN</v>
      </c>
      <c r="C22" s="22">
        <f>'HRR-EQP'!C11</f>
        <v>0</v>
      </c>
      <c r="D22" s="100">
        <v>0.125</v>
      </c>
      <c r="E22" s="32">
        <f>ROUND(C22*D22,0)</f>
        <v>0</v>
      </c>
    </row>
    <row r="23" spans="1:5" s="14" customFormat="1" x14ac:dyDescent="0.2">
      <c r="A23" s="35"/>
      <c r="B23" s="23"/>
      <c r="C23" s="22">
        <v>0</v>
      </c>
      <c r="D23" s="100"/>
      <c r="E23" s="32">
        <f>ROUND(C23*D23,0)</f>
        <v>0</v>
      </c>
    </row>
    <row r="24" spans="1:5" s="14" customFormat="1" x14ac:dyDescent="0.2">
      <c r="A24" s="35"/>
      <c r="B24" s="23"/>
      <c r="C24" s="22">
        <v>0</v>
      </c>
      <c r="D24" s="100"/>
      <c r="E24" s="32">
        <f>ROUND(C24*D24,0)</f>
        <v>0</v>
      </c>
    </row>
    <row r="25" spans="1:5" s="14" customFormat="1" x14ac:dyDescent="0.2">
      <c r="A25" s="17"/>
      <c r="B25" s="24"/>
      <c r="C25" s="13"/>
      <c r="D25" s="101" t="s">
        <v>649</v>
      </c>
      <c r="E25" s="37">
        <f>SUM(E22:E24)</f>
        <v>0</v>
      </c>
    </row>
    <row r="26" spans="1:5" s="14" customFormat="1" x14ac:dyDescent="0.2">
      <c r="A26" s="17"/>
      <c r="B26" s="24"/>
      <c r="C26" s="13"/>
      <c r="D26" s="96"/>
      <c r="E26" s="16"/>
    </row>
    <row r="27" spans="1:5" s="19" customFormat="1" ht="21" x14ac:dyDescent="0.2">
      <c r="A27" s="42" t="s">
        <v>652</v>
      </c>
      <c r="B27" s="46" t="s">
        <v>6</v>
      </c>
      <c r="C27" s="44" t="s">
        <v>646</v>
      </c>
      <c r="D27" s="97" t="s">
        <v>653</v>
      </c>
      <c r="E27" s="45" t="s">
        <v>654</v>
      </c>
    </row>
    <row r="28" spans="1:5" x14ac:dyDescent="0.2">
      <c r="A28" s="49" t="str">
        <f>'MAN-OBR'!A15</f>
        <v>MdeO Coloc. APARATOS ELECTRICOS O LAMPARAS</v>
      </c>
      <c r="B28" s="23" t="str">
        <f>'MAN-OBR'!B15</f>
        <v>UN</v>
      </c>
      <c r="C28" s="22">
        <f>'MAN-OBR'!C15</f>
        <v>0</v>
      </c>
      <c r="D28" s="100">
        <v>1</v>
      </c>
      <c r="E28" s="32">
        <f>ROUND(C28*D28,0)</f>
        <v>0</v>
      </c>
    </row>
    <row r="29" spans="1:5" s="14" customFormat="1" x14ac:dyDescent="0.2">
      <c r="A29" s="35"/>
      <c r="B29" s="23"/>
      <c r="C29" s="22">
        <v>0</v>
      </c>
      <c r="D29" s="100"/>
      <c r="E29" s="32">
        <f>ROUND(C29*D29,0)</f>
        <v>0</v>
      </c>
    </row>
    <row r="30" spans="1:5" s="14" customFormat="1" x14ac:dyDescent="0.2">
      <c r="A30" s="17"/>
      <c r="B30" s="24"/>
      <c r="C30" s="15"/>
      <c r="D30" s="101" t="s">
        <v>649</v>
      </c>
      <c r="E30" s="37">
        <f>SUM(E28:E29)</f>
        <v>0</v>
      </c>
    </row>
    <row r="31" spans="1:5" s="14" customFormat="1" x14ac:dyDescent="0.2">
      <c r="A31" s="33"/>
      <c r="B31" s="25"/>
      <c r="C31" s="20"/>
      <c r="D31" s="94"/>
    </row>
    <row r="32" spans="1:5" s="19" customFormat="1" ht="21" x14ac:dyDescent="0.2">
      <c r="A32" s="42" t="s">
        <v>655</v>
      </c>
      <c r="B32" s="46" t="s">
        <v>6</v>
      </c>
      <c r="C32" s="44" t="s">
        <v>646</v>
      </c>
      <c r="D32" s="97" t="s">
        <v>653</v>
      </c>
      <c r="E32" s="45" t="s">
        <v>654</v>
      </c>
    </row>
    <row r="33" spans="1:5" x14ac:dyDescent="0.2">
      <c r="A33" s="49" t="str">
        <f>OTROS!A7</f>
        <v>RETIRO DE ESCOMBROS</v>
      </c>
      <c r="B33" s="23" t="str">
        <f>OTROS!B7</f>
        <v>M3</v>
      </c>
      <c r="C33" s="22">
        <f>OTROS!C7</f>
        <v>0</v>
      </c>
      <c r="D33" s="100">
        <v>6.25E-2</v>
      </c>
      <c r="E33" s="32">
        <f>ROUND(C33*D33,0)</f>
        <v>0</v>
      </c>
    </row>
    <row r="34" spans="1:5" s="14" customFormat="1" x14ac:dyDescent="0.2">
      <c r="A34" s="35"/>
      <c r="B34" s="23"/>
      <c r="C34" s="22">
        <v>0</v>
      </c>
      <c r="D34" s="100"/>
      <c r="E34" s="32">
        <f>ROUND(C34*D34,0)</f>
        <v>0</v>
      </c>
    </row>
    <row r="35" spans="1:5" s="14" customFormat="1" x14ac:dyDescent="0.2">
      <c r="A35" s="17"/>
      <c r="B35" s="24"/>
      <c r="C35" s="15"/>
      <c r="D35" s="101" t="s">
        <v>649</v>
      </c>
      <c r="E35" s="37">
        <f>SUM(E33:E34)</f>
        <v>0</v>
      </c>
    </row>
    <row r="36" spans="1:5" s="14" customFormat="1" x14ac:dyDescent="0.2">
      <c r="A36" s="17"/>
      <c r="B36" s="24"/>
      <c r="C36" s="15"/>
      <c r="D36" s="101"/>
    </row>
    <row r="37" spans="1:5" s="19" customFormat="1" x14ac:dyDescent="0.2">
      <c r="A37" s="19" t="s">
        <v>656</v>
      </c>
      <c r="B37" s="167" t="s">
        <v>657</v>
      </c>
      <c r="C37" s="167"/>
      <c r="D37" s="167" t="s">
        <v>658</v>
      </c>
      <c r="E37" s="167"/>
    </row>
    <row r="38" spans="1:5" s="14" customFormat="1" ht="20.45" customHeight="1" x14ac:dyDescent="0.2">
      <c r="A38" s="47"/>
      <c r="B38" s="168"/>
      <c r="C38" s="168"/>
      <c r="D38" s="169"/>
      <c r="E38" s="169"/>
    </row>
    <row r="39" spans="1:5" s="14" customFormat="1" x14ac:dyDescent="0.2">
      <c r="A39" s="47"/>
      <c r="B39" s="168"/>
      <c r="C39" s="168"/>
      <c r="D39" s="169"/>
      <c r="E39" s="169"/>
    </row>
    <row r="40" spans="1:5" s="14" customFormat="1" x14ac:dyDescent="0.2">
      <c r="B40" s="27"/>
      <c r="D40" s="94"/>
    </row>
    <row r="41" spans="1:5" s="14" customFormat="1" x14ac:dyDescent="0.2">
      <c r="B41" s="34"/>
      <c r="C41" s="26"/>
      <c r="D41" s="94"/>
    </row>
    <row r="42" spans="1:5" ht="21" x14ac:dyDescent="0.2">
      <c r="A42" s="174" t="s">
        <v>641</v>
      </c>
      <c r="B42" s="174"/>
      <c r="C42" s="42" t="s">
        <v>642</v>
      </c>
      <c r="D42" s="97" t="s">
        <v>6</v>
      </c>
      <c r="E42" s="42" t="s">
        <v>643</v>
      </c>
    </row>
    <row r="43" spans="1:5" x14ac:dyDescent="0.2">
      <c r="A43" s="172" t="str">
        <f>RESUMEN!B124</f>
        <v>Suministro e instalación de tablero parcial de 24 circuitos (debe incluir tacos de 30 amp)</v>
      </c>
      <c r="B43" s="173"/>
      <c r="C43" s="71">
        <f>RESUMEN!A124</f>
        <v>7.02</v>
      </c>
      <c r="D43" s="98" t="str">
        <f>RESUMEN!C124</f>
        <v>un</v>
      </c>
      <c r="E43" s="40">
        <f>E52+E58+E63+E68</f>
        <v>0</v>
      </c>
    </row>
    <row r="44" spans="1:5" x14ac:dyDescent="0.2">
      <c r="A44" s="17"/>
      <c r="B44" s="30"/>
      <c r="C44" s="17"/>
      <c r="D44" s="99"/>
      <c r="E44" s="18"/>
    </row>
    <row r="45" spans="1:5" x14ac:dyDescent="0.2">
      <c r="A45" s="17"/>
      <c r="B45" s="24" t="s">
        <v>644</v>
      </c>
      <c r="C45" s="29"/>
      <c r="D45" s="96"/>
      <c r="E45" s="18"/>
    </row>
    <row r="46" spans="1:5" x14ac:dyDescent="0.2">
      <c r="A46" s="42" t="s">
        <v>645</v>
      </c>
      <c r="B46" s="41" t="s">
        <v>6</v>
      </c>
      <c r="C46" s="44" t="s">
        <v>646</v>
      </c>
      <c r="D46" s="97" t="s">
        <v>647</v>
      </c>
      <c r="E46" s="45" t="s">
        <v>648</v>
      </c>
    </row>
    <row r="47" spans="1:5" x14ac:dyDescent="0.2">
      <c r="A47" s="49" t="str">
        <f>'MAT-INSM'!A155</f>
        <v>TABLERO C/P TRIF.24CTS LUMINEX</v>
      </c>
      <c r="B47" s="23" t="str">
        <f>'MAT-INSM'!B155</f>
        <v>UN</v>
      </c>
      <c r="C47" s="22">
        <f>'MAT-INSM'!C155</f>
        <v>0</v>
      </c>
      <c r="D47" s="100">
        <v>1</v>
      </c>
      <c r="E47" s="32">
        <f t="shared" ref="E47:E51" si="2">ROUND(C47*D47,0)</f>
        <v>0</v>
      </c>
    </row>
    <row r="48" spans="1:5" x14ac:dyDescent="0.2">
      <c r="A48" s="49" t="str">
        <f>'MAT-INSM'!A63</f>
        <v>CORTACIRCUITO ENCH. 1POL 20AMP L/NEX</v>
      </c>
      <c r="B48" s="23" t="str">
        <f>'MAT-INSM'!B63</f>
        <v>UN</v>
      </c>
      <c r="C48" s="22">
        <f>'MAT-INSM'!C63</f>
        <v>0</v>
      </c>
      <c r="D48" s="100">
        <v>24</v>
      </c>
      <c r="E48" s="32">
        <f>ROUND(C48*D48,0)</f>
        <v>0</v>
      </c>
    </row>
    <row r="49" spans="1:5" x14ac:dyDescent="0.2">
      <c r="A49" s="49" t="str">
        <f>'MAT-INSM'!A29</f>
        <v>CABLE cobre desnudo AWG 1/0 ML</v>
      </c>
      <c r="B49" s="23" t="str">
        <f>'MAT-INSM'!B29</f>
        <v>ML</v>
      </c>
      <c r="C49" s="22">
        <f>'MAT-INSM'!C29</f>
        <v>0</v>
      </c>
      <c r="D49" s="100">
        <v>3</v>
      </c>
      <c r="E49" s="32">
        <f t="shared" si="2"/>
        <v>0</v>
      </c>
    </row>
    <row r="50" spans="1:5" x14ac:dyDescent="0.2">
      <c r="A50" s="49" t="str">
        <f>'MAT-INSM'!A52</f>
        <v>CINTA AISLANTE NEGRA, X 15M</v>
      </c>
      <c r="B50" s="23" t="str">
        <f>'MAT-INSM'!B52</f>
        <v>RLL</v>
      </c>
      <c r="C50" s="22">
        <f>'MAT-INSM'!C52</f>
        <v>0</v>
      </c>
      <c r="D50" s="100">
        <v>1</v>
      </c>
      <c r="E50" s="32">
        <f t="shared" si="2"/>
        <v>0</v>
      </c>
    </row>
    <row r="51" spans="1:5" x14ac:dyDescent="0.2">
      <c r="A51" s="36"/>
      <c r="B51" s="23"/>
      <c r="C51" s="22">
        <v>0</v>
      </c>
      <c r="D51" s="100"/>
      <c r="E51" s="32">
        <f t="shared" si="2"/>
        <v>0</v>
      </c>
    </row>
    <row r="52" spans="1:5" x14ac:dyDescent="0.2">
      <c r="A52" s="17"/>
      <c r="B52" s="24"/>
      <c r="C52" s="13"/>
      <c r="D52" s="101" t="s">
        <v>649</v>
      </c>
      <c r="E52" s="37">
        <f>SUM(E47:E51)</f>
        <v>0</v>
      </c>
    </row>
    <row r="53" spans="1:5" x14ac:dyDescent="0.2">
      <c r="A53" s="17"/>
      <c r="B53" s="24"/>
      <c r="C53" s="29"/>
      <c r="D53" s="96"/>
      <c r="E53" s="18"/>
    </row>
    <row r="54" spans="1:5" x14ac:dyDescent="0.2">
      <c r="A54" s="42" t="s">
        <v>650</v>
      </c>
      <c r="B54" s="41" t="s">
        <v>6</v>
      </c>
      <c r="C54" s="44" t="s">
        <v>646</v>
      </c>
      <c r="D54" s="97" t="s">
        <v>651</v>
      </c>
      <c r="E54" s="45" t="s">
        <v>646</v>
      </c>
    </row>
    <row r="55" spans="1:5" x14ac:dyDescent="0.2">
      <c r="A55" s="49" t="str">
        <f>'HRR-EQP'!A2</f>
        <v>ALICATE 2 POSICIONES DE 8" AISLADO</v>
      </c>
      <c r="B55" s="23" t="str">
        <f>'HRR-EQP'!B2</f>
        <v>UN</v>
      </c>
      <c r="C55" s="22">
        <f>'HRR-EQP'!C2</f>
        <v>0</v>
      </c>
      <c r="D55" s="100">
        <v>1</v>
      </c>
      <c r="E55" s="32">
        <f>ROUND(C55*D55,0)</f>
        <v>0</v>
      </c>
    </row>
    <row r="56" spans="1:5" x14ac:dyDescent="0.2">
      <c r="A56" s="49" t="str">
        <f>'HRR-EQP'!A11</f>
        <v>DESTORNILLADOR DE PALA 1/4" X 6"</v>
      </c>
      <c r="B56" s="23" t="str">
        <f>'HRR-EQP'!B11</f>
        <v>UN</v>
      </c>
      <c r="C56" s="22">
        <f>'HRR-EQP'!C11</f>
        <v>0</v>
      </c>
      <c r="D56" s="100">
        <v>0.25</v>
      </c>
      <c r="E56" s="32">
        <f>ROUND(C56*D56,0)</f>
        <v>0</v>
      </c>
    </row>
    <row r="57" spans="1:5" x14ac:dyDescent="0.2">
      <c r="A57" s="35"/>
      <c r="B57" s="23"/>
      <c r="C57" s="22">
        <v>0</v>
      </c>
      <c r="D57" s="100"/>
      <c r="E57" s="32">
        <f>ROUND(C57*D57,0)</f>
        <v>0</v>
      </c>
    </row>
    <row r="58" spans="1:5" x14ac:dyDescent="0.2">
      <c r="A58" s="17"/>
      <c r="B58" s="24"/>
      <c r="C58" s="13"/>
      <c r="D58" s="101" t="s">
        <v>649</v>
      </c>
      <c r="E58" s="37">
        <f>SUM(E55:E57)</f>
        <v>0</v>
      </c>
    </row>
    <row r="59" spans="1:5" x14ac:dyDescent="0.2">
      <c r="A59" s="17"/>
      <c r="B59" s="24"/>
      <c r="C59" s="13"/>
      <c r="D59" s="96"/>
      <c r="E59" s="16"/>
    </row>
    <row r="60" spans="1:5" ht="21" x14ac:dyDescent="0.2">
      <c r="A60" s="42" t="s">
        <v>652</v>
      </c>
      <c r="B60" s="46" t="s">
        <v>6</v>
      </c>
      <c r="C60" s="44" t="s">
        <v>646</v>
      </c>
      <c r="D60" s="97" t="s">
        <v>653</v>
      </c>
      <c r="E60" s="45" t="s">
        <v>654</v>
      </c>
    </row>
    <row r="61" spans="1:5" x14ac:dyDescent="0.2">
      <c r="A61" s="49" t="str">
        <f>'MAN-OBR'!A91</f>
        <v>MdeO Tabl.PARCIALES 24 CIRCUIT</v>
      </c>
      <c r="B61" s="23" t="str">
        <f>'MAN-OBR'!B91</f>
        <v>UN</v>
      </c>
      <c r="C61" s="22">
        <f>'MAN-OBR'!C91</f>
        <v>0</v>
      </c>
      <c r="D61" s="100">
        <v>1</v>
      </c>
      <c r="E61" s="32">
        <f>ROUND(C61*D61,0)</f>
        <v>0</v>
      </c>
    </row>
    <row r="62" spans="1:5" x14ac:dyDescent="0.2">
      <c r="A62" s="49"/>
      <c r="B62" s="23"/>
      <c r="C62" s="22">
        <v>0</v>
      </c>
      <c r="D62" s="100"/>
      <c r="E62" s="32">
        <f>ROUND(C62*D62,0)</f>
        <v>0</v>
      </c>
    </row>
    <row r="63" spans="1:5" x14ac:dyDescent="0.2">
      <c r="A63" s="17"/>
      <c r="B63" s="24"/>
      <c r="C63" s="15"/>
      <c r="D63" s="101" t="s">
        <v>649</v>
      </c>
      <c r="E63" s="37">
        <f>SUM(E61:E62)</f>
        <v>0</v>
      </c>
    </row>
    <row r="64" spans="1:5" x14ac:dyDescent="0.2">
      <c r="A64" s="33"/>
      <c r="B64" s="25"/>
      <c r="C64" s="20"/>
    </row>
    <row r="65" spans="1:5" ht="21" x14ac:dyDescent="0.2">
      <c r="A65" s="42" t="s">
        <v>655</v>
      </c>
      <c r="B65" s="46" t="s">
        <v>6</v>
      </c>
      <c r="C65" s="44" t="s">
        <v>646</v>
      </c>
      <c r="D65" s="97" t="s">
        <v>653</v>
      </c>
      <c r="E65" s="45" t="s">
        <v>654</v>
      </c>
    </row>
    <row r="66" spans="1:5" x14ac:dyDescent="0.2">
      <c r="A66" s="49" t="str">
        <f>OTROS!A7</f>
        <v>RETIRO DE ESCOMBROS</v>
      </c>
      <c r="B66" s="23" t="str">
        <f>OTROS!B7</f>
        <v>M3</v>
      </c>
      <c r="C66" s="22">
        <f>OTROS!C7</f>
        <v>0</v>
      </c>
      <c r="D66" s="100">
        <v>0.125</v>
      </c>
      <c r="E66" s="32">
        <f>ROUND(C66*D66,0)</f>
        <v>0</v>
      </c>
    </row>
    <row r="67" spans="1:5" x14ac:dyDescent="0.2">
      <c r="A67" s="35"/>
      <c r="B67" s="23"/>
      <c r="C67" s="22">
        <v>0</v>
      </c>
      <c r="D67" s="100"/>
      <c r="E67" s="32">
        <f>ROUND(C67*D67,0)</f>
        <v>0</v>
      </c>
    </row>
    <row r="68" spans="1:5" x14ac:dyDescent="0.2">
      <c r="A68" s="17"/>
      <c r="B68" s="24"/>
      <c r="C68" s="15"/>
      <c r="D68" s="101" t="s">
        <v>649</v>
      </c>
      <c r="E68" s="37">
        <f>SUM(E66:E67)</f>
        <v>0</v>
      </c>
    </row>
    <row r="69" spans="1:5" x14ac:dyDescent="0.2">
      <c r="A69" s="17"/>
      <c r="B69" s="24"/>
      <c r="C69" s="15"/>
      <c r="D69" s="101"/>
    </row>
    <row r="70" spans="1:5" x14ac:dyDescent="0.2">
      <c r="A70" s="19" t="s">
        <v>656</v>
      </c>
      <c r="B70" s="167" t="s">
        <v>657</v>
      </c>
      <c r="C70" s="167"/>
      <c r="D70" s="167" t="s">
        <v>658</v>
      </c>
      <c r="E70" s="167"/>
    </row>
    <row r="71" spans="1:5" x14ac:dyDescent="0.2">
      <c r="A71" s="47"/>
      <c r="B71" s="168"/>
      <c r="C71" s="168"/>
      <c r="D71" s="169"/>
      <c r="E71" s="169"/>
    </row>
    <row r="72" spans="1:5" x14ac:dyDescent="0.2">
      <c r="A72" s="47"/>
      <c r="B72" s="168"/>
      <c r="C72" s="168"/>
      <c r="D72" s="169"/>
      <c r="E72" s="169"/>
    </row>
    <row r="75" spans="1:5" ht="21" x14ac:dyDescent="0.2">
      <c r="A75" s="174" t="s">
        <v>641</v>
      </c>
      <c r="B75" s="174"/>
      <c r="C75" s="42" t="s">
        <v>642</v>
      </c>
      <c r="D75" s="97" t="s">
        <v>6</v>
      </c>
      <c r="E75" s="42" t="s">
        <v>643</v>
      </c>
    </row>
    <row r="76" spans="1:5" x14ac:dyDescent="0.2">
      <c r="A76" s="172" t="str">
        <f>RESUMEN!B125</f>
        <v>Suministro e instalación de totalizador 3x60 amp.</v>
      </c>
      <c r="B76" s="173"/>
      <c r="C76" s="71">
        <f>RESUMEN!A125</f>
        <v>7.0299999999999994</v>
      </c>
      <c r="D76" s="98" t="str">
        <f>RESUMEN!C125</f>
        <v>un</v>
      </c>
      <c r="E76" s="40">
        <f>E85+E91+E96+E101</f>
        <v>0</v>
      </c>
    </row>
    <row r="77" spans="1:5" x14ac:dyDescent="0.2">
      <c r="A77" s="17"/>
      <c r="B77" s="30"/>
      <c r="C77" s="17"/>
      <c r="D77" s="99"/>
      <c r="E77" s="18"/>
    </row>
    <row r="78" spans="1:5" x14ac:dyDescent="0.2">
      <c r="A78" s="17"/>
      <c r="B78" s="24" t="s">
        <v>644</v>
      </c>
      <c r="C78" s="29"/>
      <c r="D78" s="96"/>
      <c r="E78" s="18"/>
    </row>
    <row r="79" spans="1:5" x14ac:dyDescent="0.2">
      <c r="A79" s="42" t="s">
        <v>645</v>
      </c>
      <c r="B79" s="41" t="s">
        <v>6</v>
      </c>
      <c r="C79" s="44" t="s">
        <v>646</v>
      </c>
      <c r="D79" s="97" t="s">
        <v>647</v>
      </c>
      <c r="E79" s="45" t="s">
        <v>648</v>
      </c>
    </row>
    <row r="80" spans="1:5" x14ac:dyDescent="0.2">
      <c r="A80" s="49" t="str">
        <f>'MAT-INSM'!A64</f>
        <v>CORTACIRCUITO ENCH. 3POL 50AMP L/NEX</v>
      </c>
      <c r="B80" s="23" t="str">
        <f>'MAT-INSM'!B64</f>
        <v>UN</v>
      </c>
      <c r="C80" s="22">
        <f>'MAT-INSM'!C64</f>
        <v>0</v>
      </c>
      <c r="D80" s="100">
        <v>1</v>
      </c>
      <c r="E80" s="32">
        <f t="shared" ref="E80:E84" si="3">ROUND(C80*D80,0)</f>
        <v>0</v>
      </c>
    </row>
    <row r="81" spans="1:5" x14ac:dyDescent="0.2">
      <c r="A81" s="49"/>
      <c r="B81" s="23"/>
      <c r="C81" s="22">
        <v>0</v>
      </c>
      <c r="D81" s="100"/>
      <c r="E81" s="32">
        <f t="shared" si="3"/>
        <v>0</v>
      </c>
    </row>
    <row r="82" spans="1:5" x14ac:dyDescent="0.2">
      <c r="A82" s="35"/>
      <c r="B82" s="23"/>
      <c r="C82" s="22">
        <v>0</v>
      </c>
      <c r="D82" s="100"/>
      <c r="E82" s="32">
        <f t="shared" si="3"/>
        <v>0</v>
      </c>
    </row>
    <row r="83" spans="1:5" x14ac:dyDescent="0.2">
      <c r="A83" s="35"/>
      <c r="B83" s="23"/>
      <c r="C83" s="22">
        <v>0</v>
      </c>
      <c r="D83" s="100"/>
      <c r="E83" s="32">
        <f t="shared" si="3"/>
        <v>0</v>
      </c>
    </row>
    <row r="84" spans="1:5" x14ac:dyDescent="0.2">
      <c r="A84" s="36"/>
      <c r="B84" s="23"/>
      <c r="C84" s="22">
        <v>0</v>
      </c>
      <c r="D84" s="100"/>
      <c r="E84" s="32">
        <f t="shared" si="3"/>
        <v>0</v>
      </c>
    </row>
    <row r="85" spans="1:5" x14ac:dyDescent="0.2">
      <c r="A85" s="17"/>
      <c r="B85" s="24"/>
      <c r="C85" s="13"/>
      <c r="D85" s="101" t="s">
        <v>649</v>
      </c>
      <c r="E85" s="37">
        <f>SUM(E80:E84)</f>
        <v>0</v>
      </c>
    </row>
    <row r="86" spans="1:5" x14ac:dyDescent="0.2">
      <c r="A86" s="17"/>
      <c r="B86" s="24"/>
      <c r="C86" s="29"/>
      <c r="D86" s="96"/>
      <c r="E86" s="18"/>
    </row>
    <row r="87" spans="1:5" x14ac:dyDescent="0.2">
      <c r="A87" s="42" t="s">
        <v>650</v>
      </c>
      <c r="B87" s="41" t="s">
        <v>6</v>
      </c>
      <c r="C87" s="44" t="s">
        <v>646</v>
      </c>
      <c r="D87" s="97" t="s">
        <v>651</v>
      </c>
      <c r="E87" s="45" t="s">
        <v>646</v>
      </c>
    </row>
    <row r="88" spans="1:5" x14ac:dyDescent="0.2">
      <c r="A88" s="49" t="str">
        <f>'HRR-EQP'!A2</f>
        <v>ALICATE 2 POSICIONES DE 8" AISLADO</v>
      </c>
      <c r="B88" s="23" t="str">
        <f>'HRR-EQP'!B2</f>
        <v>UN</v>
      </c>
      <c r="C88" s="22">
        <f>'HRR-EQP'!C2</f>
        <v>0</v>
      </c>
      <c r="D88" s="100">
        <v>0.2</v>
      </c>
      <c r="E88" s="32">
        <f>ROUND(C88*D88,0)</f>
        <v>0</v>
      </c>
    </row>
    <row r="89" spans="1:5" x14ac:dyDescent="0.2">
      <c r="A89" s="35"/>
      <c r="B89" s="23"/>
      <c r="C89" s="22">
        <v>0</v>
      </c>
      <c r="D89" s="100"/>
      <c r="E89" s="32">
        <f>ROUND(C89*D89,0)</f>
        <v>0</v>
      </c>
    </row>
    <row r="90" spans="1:5" x14ac:dyDescent="0.2">
      <c r="A90" s="35"/>
      <c r="B90" s="23"/>
      <c r="C90" s="22">
        <v>0</v>
      </c>
      <c r="D90" s="100"/>
      <c r="E90" s="32">
        <f>ROUND(C90*D90,0)</f>
        <v>0</v>
      </c>
    </row>
    <row r="91" spans="1:5" x14ac:dyDescent="0.2">
      <c r="A91" s="17"/>
      <c r="B91" s="24"/>
      <c r="C91" s="13"/>
      <c r="D91" s="101" t="s">
        <v>649</v>
      </c>
      <c r="E91" s="37">
        <f>SUM(E88:E90)</f>
        <v>0</v>
      </c>
    </row>
    <row r="92" spans="1:5" x14ac:dyDescent="0.2">
      <c r="A92" s="17"/>
      <c r="B92" s="24"/>
      <c r="C92" s="13"/>
      <c r="D92" s="96"/>
      <c r="E92" s="16"/>
    </row>
    <row r="93" spans="1:5" ht="21" x14ac:dyDescent="0.2">
      <c r="A93" s="42" t="s">
        <v>652</v>
      </c>
      <c r="B93" s="46" t="s">
        <v>6</v>
      </c>
      <c r="C93" s="44" t="s">
        <v>646</v>
      </c>
      <c r="D93" s="97" t="s">
        <v>653</v>
      </c>
      <c r="E93" s="45" t="s">
        <v>654</v>
      </c>
    </row>
    <row r="94" spans="1:5" x14ac:dyDescent="0.2">
      <c r="A94" s="49" t="str">
        <f>'MAN-OBR'!A91</f>
        <v>MdeO Tabl.PARCIALES 24 CIRCUIT</v>
      </c>
      <c r="B94" s="23" t="str">
        <f>'MAN-OBR'!B91</f>
        <v>UN</v>
      </c>
      <c r="C94" s="22">
        <f>'MAN-OBR'!C91</f>
        <v>0</v>
      </c>
      <c r="D94" s="100">
        <f>1/8</f>
        <v>0.125</v>
      </c>
      <c r="E94" s="32">
        <f>ROUND(C94*D94,0)</f>
        <v>0</v>
      </c>
    </row>
    <row r="95" spans="1:5" x14ac:dyDescent="0.2">
      <c r="A95" s="35"/>
      <c r="B95" s="23"/>
      <c r="C95" s="22">
        <v>0</v>
      </c>
      <c r="D95" s="100"/>
      <c r="E95" s="32">
        <f>ROUND(C95*D95,0)</f>
        <v>0</v>
      </c>
    </row>
    <row r="96" spans="1:5" x14ac:dyDescent="0.2">
      <c r="A96" s="17"/>
      <c r="B96" s="24"/>
      <c r="C96" s="15"/>
      <c r="D96" s="101" t="s">
        <v>649</v>
      </c>
      <c r="E96" s="37">
        <f>SUM(E94:E95)</f>
        <v>0</v>
      </c>
    </row>
    <row r="97" spans="1:5" x14ac:dyDescent="0.2">
      <c r="A97" s="33"/>
      <c r="B97" s="25"/>
      <c r="C97" s="20"/>
    </row>
    <row r="98" spans="1:5" ht="21" x14ac:dyDescent="0.2">
      <c r="A98" s="42" t="s">
        <v>655</v>
      </c>
      <c r="B98" s="46" t="s">
        <v>6</v>
      </c>
      <c r="C98" s="44" t="s">
        <v>646</v>
      </c>
      <c r="D98" s="97" t="s">
        <v>653</v>
      </c>
      <c r="E98" s="45" t="s">
        <v>654</v>
      </c>
    </row>
    <row r="99" spans="1:5" x14ac:dyDescent="0.2">
      <c r="A99" s="35"/>
      <c r="B99" s="23"/>
      <c r="C99" s="22">
        <v>0</v>
      </c>
      <c r="D99" s="100"/>
      <c r="E99" s="32">
        <f>ROUND(C99*D99,0)</f>
        <v>0</v>
      </c>
    </row>
    <row r="100" spans="1:5" x14ac:dyDescent="0.2">
      <c r="A100" s="35"/>
      <c r="B100" s="23"/>
      <c r="C100" s="22">
        <v>0</v>
      </c>
      <c r="D100" s="100"/>
      <c r="E100" s="32">
        <f>ROUND(C100*D100,0)</f>
        <v>0</v>
      </c>
    </row>
    <row r="101" spans="1:5" x14ac:dyDescent="0.2">
      <c r="A101" s="17"/>
      <c r="B101" s="24"/>
      <c r="C101" s="15"/>
      <c r="D101" s="101" t="s">
        <v>649</v>
      </c>
      <c r="E101" s="37">
        <f>SUM(E99:E100)</f>
        <v>0</v>
      </c>
    </row>
    <row r="102" spans="1:5" x14ac:dyDescent="0.2">
      <c r="A102" s="17"/>
      <c r="B102" s="24"/>
      <c r="C102" s="15"/>
      <c r="D102" s="101"/>
    </row>
    <row r="103" spans="1:5" x14ac:dyDescent="0.2">
      <c r="A103" s="19" t="s">
        <v>656</v>
      </c>
      <c r="B103" s="167" t="s">
        <v>657</v>
      </c>
      <c r="C103" s="167"/>
      <c r="D103" s="167" t="s">
        <v>658</v>
      </c>
      <c r="E103" s="167"/>
    </row>
    <row r="104" spans="1:5" x14ac:dyDescent="0.2">
      <c r="A104" s="47"/>
      <c r="B104" s="168"/>
      <c r="C104" s="168"/>
      <c r="D104" s="169"/>
      <c r="E104" s="169"/>
    </row>
    <row r="105" spans="1:5" x14ac:dyDescent="0.2">
      <c r="A105" s="47"/>
      <c r="B105" s="168"/>
      <c r="C105" s="168"/>
      <c r="D105" s="169"/>
      <c r="E105" s="169"/>
    </row>
    <row r="108" spans="1:5" ht="21" x14ac:dyDescent="0.2">
      <c r="A108" s="174" t="s">
        <v>641</v>
      </c>
      <c r="B108" s="174"/>
      <c r="C108" s="42" t="s">
        <v>642</v>
      </c>
      <c r="D108" s="97" t="s">
        <v>6</v>
      </c>
      <c r="E108" s="42" t="s">
        <v>643</v>
      </c>
    </row>
    <row r="109" spans="1:5" x14ac:dyDescent="0.2">
      <c r="A109" s="172" t="str">
        <f>RESUMEN!B126</f>
        <v>Suministro e instalación de BREAKER de 20 o 30 amp.</v>
      </c>
      <c r="B109" s="173"/>
      <c r="C109" s="71">
        <f>RESUMEN!A126</f>
        <v>7.0399999999999991</v>
      </c>
      <c r="D109" s="98" t="str">
        <f>RESUMEN!C126</f>
        <v>un</v>
      </c>
      <c r="E109" s="40">
        <f>E118+E124+E129+E134</f>
        <v>0</v>
      </c>
    </row>
    <row r="110" spans="1:5" x14ac:dyDescent="0.2">
      <c r="A110" s="17"/>
      <c r="B110" s="30"/>
      <c r="C110" s="17"/>
      <c r="D110" s="99"/>
      <c r="E110" s="18"/>
    </row>
    <row r="111" spans="1:5" x14ac:dyDescent="0.2">
      <c r="A111" s="17"/>
      <c r="B111" s="24" t="s">
        <v>644</v>
      </c>
      <c r="C111" s="29"/>
      <c r="D111" s="96"/>
      <c r="E111" s="18"/>
    </row>
    <row r="112" spans="1:5" x14ac:dyDescent="0.2">
      <c r="A112" s="42" t="s">
        <v>645</v>
      </c>
      <c r="B112" s="41" t="s">
        <v>6</v>
      </c>
      <c r="C112" s="44" t="s">
        <v>646</v>
      </c>
      <c r="D112" s="97" t="s">
        <v>647</v>
      </c>
      <c r="E112" s="45" t="s">
        <v>648</v>
      </c>
    </row>
    <row r="113" spans="1:5" x14ac:dyDescent="0.2">
      <c r="A113" s="49" t="str">
        <f>'MAT-INSM'!A63</f>
        <v>CORTACIRCUITO ENCH. 1POL 20AMP L/NEX</v>
      </c>
      <c r="B113" s="23" t="str">
        <f>'MAT-INSM'!B63</f>
        <v>UN</v>
      </c>
      <c r="C113" s="22">
        <f>'MAT-INSM'!C63</f>
        <v>0</v>
      </c>
      <c r="D113" s="100">
        <v>1</v>
      </c>
      <c r="E113" s="32">
        <f t="shared" ref="E113:E117" si="4">ROUND(C113*D113,0)</f>
        <v>0</v>
      </c>
    </row>
    <row r="114" spans="1:5" x14ac:dyDescent="0.2">
      <c r="A114" s="35"/>
      <c r="B114" s="23"/>
      <c r="C114" s="22">
        <v>0</v>
      </c>
      <c r="D114" s="100"/>
      <c r="E114" s="32">
        <f t="shared" si="4"/>
        <v>0</v>
      </c>
    </row>
    <row r="115" spans="1:5" x14ac:dyDescent="0.2">
      <c r="A115" s="35"/>
      <c r="B115" s="23"/>
      <c r="C115" s="22">
        <v>0</v>
      </c>
      <c r="D115" s="100"/>
      <c r="E115" s="32">
        <f t="shared" ref="E115" si="5">ROUND(C115*D115,0)</f>
        <v>0</v>
      </c>
    </row>
    <row r="116" spans="1:5" x14ac:dyDescent="0.2">
      <c r="A116" s="35"/>
      <c r="B116" s="23"/>
      <c r="C116" s="22">
        <v>0</v>
      </c>
      <c r="D116" s="100"/>
      <c r="E116" s="32">
        <f t="shared" si="4"/>
        <v>0</v>
      </c>
    </row>
    <row r="117" spans="1:5" x14ac:dyDescent="0.2">
      <c r="A117" s="36"/>
      <c r="B117" s="23"/>
      <c r="C117" s="22">
        <v>0</v>
      </c>
      <c r="D117" s="100"/>
      <c r="E117" s="32">
        <f t="shared" si="4"/>
        <v>0</v>
      </c>
    </row>
    <row r="118" spans="1:5" x14ac:dyDescent="0.2">
      <c r="A118" s="17"/>
      <c r="B118" s="24"/>
      <c r="C118" s="13"/>
      <c r="D118" s="101" t="s">
        <v>649</v>
      </c>
      <c r="E118" s="37">
        <f>SUM(E113:E117)</f>
        <v>0</v>
      </c>
    </row>
    <row r="119" spans="1:5" x14ac:dyDescent="0.2">
      <c r="A119" s="17"/>
      <c r="B119" s="24"/>
      <c r="C119" s="29"/>
      <c r="D119" s="96"/>
      <c r="E119" s="18"/>
    </row>
    <row r="120" spans="1:5" x14ac:dyDescent="0.2">
      <c r="A120" s="42" t="s">
        <v>650</v>
      </c>
      <c r="B120" s="41" t="s">
        <v>6</v>
      </c>
      <c r="C120" s="44" t="s">
        <v>646</v>
      </c>
      <c r="D120" s="97" t="s">
        <v>651</v>
      </c>
      <c r="E120" s="45" t="s">
        <v>646</v>
      </c>
    </row>
    <row r="121" spans="1:5" x14ac:dyDescent="0.2">
      <c r="A121" s="49" t="str">
        <f>'HRR-EQP'!A2</f>
        <v>ALICATE 2 POSICIONES DE 8" AISLADO</v>
      </c>
      <c r="B121" s="23" t="str">
        <f>'HRR-EQP'!B2</f>
        <v>UN</v>
      </c>
      <c r="C121" s="22">
        <f>'HRR-EQP'!C2</f>
        <v>0</v>
      </c>
      <c r="D121" s="100">
        <v>2.5000000000000001E-2</v>
      </c>
      <c r="E121" s="32">
        <f>ROUND(C121*D121,0)</f>
        <v>0</v>
      </c>
    </row>
    <row r="122" spans="1:5" x14ac:dyDescent="0.2">
      <c r="A122" s="35"/>
      <c r="B122" s="23"/>
      <c r="C122" s="22">
        <v>0</v>
      </c>
      <c r="D122" s="100"/>
      <c r="E122" s="32">
        <f>ROUND(C122*D122,0)</f>
        <v>0</v>
      </c>
    </row>
    <row r="123" spans="1:5" x14ac:dyDescent="0.2">
      <c r="A123" s="35"/>
      <c r="B123" s="23"/>
      <c r="C123" s="22">
        <v>0</v>
      </c>
      <c r="D123" s="100"/>
      <c r="E123" s="32">
        <f>ROUND(C123*D123,0)</f>
        <v>0</v>
      </c>
    </row>
    <row r="124" spans="1:5" x14ac:dyDescent="0.2">
      <c r="A124" s="17"/>
      <c r="B124" s="24"/>
      <c r="C124" s="13"/>
      <c r="D124" s="101" t="s">
        <v>649</v>
      </c>
      <c r="E124" s="37">
        <f>SUM(E121:E123)</f>
        <v>0</v>
      </c>
    </row>
    <row r="125" spans="1:5" x14ac:dyDescent="0.2">
      <c r="A125" s="17"/>
      <c r="B125" s="24"/>
      <c r="C125" s="13"/>
      <c r="D125" s="96"/>
      <c r="E125" s="16"/>
    </row>
    <row r="126" spans="1:5" ht="21" x14ac:dyDescent="0.2">
      <c r="A126" s="42" t="s">
        <v>652</v>
      </c>
      <c r="B126" s="46" t="s">
        <v>6</v>
      </c>
      <c r="C126" s="44" t="s">
        <v>646</v>
      </c>
      <c r="D126" s="97" t="s">
        <v>653</v>
      </c>
      <c r="E126" s="45" t="s">
        <v>654</v>
      </c>
    </row>
    <row r="127" spans="1:5" x14ac:dyDescent="0.2">
      <c r="A127" s="49" t="str">
        <f>'MAN-OBR'!A90</f>
        <v>MdeO Tabl.PARCIALES 12-CIRCUIT</v>
      </c>
      <c r="B127" s="23" t="str">
        <f>'MAN-OBR'!B90</f>
        <v>UN</v>
      </c>
      <c r="C127" s="22">
        <f>'MAN-OBR'!C90</f>
        <v>0</v>
      </c>
      <c r="D127" s="100">
        <f>1/12</f>
        <v>8.3333333333333329E-2</v>
      </c>
      <c r="E127" s="32">
        <f>ROUND(C127*D127,0)</f>
        <v>0</v>
      </c>
    </row>
    <row r="128" spans="1:5" x14ac:dyDescent="0.2">
      <c r="A128" s="49"/>
      <c r="B128" s="23"/>
      <c r="C128" s="22">
        <v>0</v>
      </c>
      <c r="D128" s="100"/>
      <c r="E128" s="32">
        <f>ROUND(C128*D128,0)</f>
        <v>0</v>
      </c>
    </row>
    <row r="129" spans="1:5" x14ac:dyDescent="0.2">
      <c r="A129" s="17"/>
      <c r="B129" s="24"/>
      <c r="C129" s="15"/>
      <c r="D129" s="101" t="s">
        <v>649</v>
      </c>
      <c r="E129" s="37">
        <f>SUM(E127:E128)</f>
        <v>0</v>
      </c>
    </row>
    <row r="130" spans="1:5" x14ac:dyDescent="0.2">
      <c r="A130" s="33"/>
      <c r="B130" s="25"/>
      <c r="C130" s="20"/>
    </row>
    <row r="131" spans="1:5" ht="21" x14ac:dyDescent="0.2">
      <c r="A131" s="42" t="s">
        <v>655</v>
      </c>
      <c r="B131" s="46" t="s">
        <v>6</v>
      </c>
      <c r="C131" s="44" t="s">
        <v>646</v>
      </c>
      <c r="D131" s="97" t="s">
        <v>653</v>
      </c>
      <c r="E131" s="45" t="s">
        <v>654</v>
      </c>
    </row>
    <row r="132" spans="1:5" x14ac:dyDescent="0.2">
      <c r="A132" s="35"/>
      <c r="B132" s="23"/>
      <c r="C132" s="22">
        <v>0</v>
      </c>
      <c r="D132" s="100"/>
      <c r="E132" s="32">
        <f>ROUND(C132*D132,0)</f>
        <v>0</v>
      </c>
    </row>
    <row r="133" spans="1:5" x14ac:dyDescent="0.2">
      <c r="A133" s="35"/>
      <c r="B133" s="23"/>
      <c r="C133" s="22">
        <v>0</v>
      </c>
      <c r="D133" s="100"/>
      <c r="E133" s="32">
        <f>ROUND(C133*D133,0)</f>
        <v>0</v>
      </c>
    </row>
    <row r="134" spans="1:5" x14ac:dyDescent="0.2">
      <c r="A134" s="17"/>
      <c r="B134" s="24"/>
      <c r="C134" s="15"/>
      <c r="D134" s="101" t="s">
        <v>649</v>
      </c>
      <c r="E134" s="37">
        <f>SUM(E132:E133)</f>
        <v>0</v>
      </c>
    </row>
    <row r="135" spans="1:5" x14ac:dyDescent="0.2">
      <c r="A135" s="17"/>
      <c r="B135" s="24"/>
      <c r="C135" s="15"/>
      <c r="D135" s="101"/>
    </row>
    <row r="136" spans="1:5" x14ac:dyDescent="0.2">
      <c r="A136" s="19" t="s">
        <v>656</v>
      </c>
      <c r="B136" s="167" t="s">
        <v>657</v>
      </c>
      <c r="C136" s="167"/>
      <c r="D136" s="167" t="s">
        <v>658</v>
      </c>
      <c r="E136" s="167"/>
    </row>
    <row r="137" spans="1:5" x14ac:dyDescent="0.2">
      <c r="A137" s="47"/>
      <c r="B137" s="168"/>
      <c r="C137" s="168"/>
      <c r="D137" s="169"/>
      <c r="E137" s="169"/>
    </row>
    <row r="138" spans="1:5" x14ac:dyDescent="0.2">
      <c r="A138" s="47"/>
      <c r="B138" s="168"/>
      <c r="C138" s="168"/>
      <c r="D138" s="169"/>
      <c r="E138" s="169"/>
    </row>
    <row r="141" spans="1:5" ht="21" x14ac:dyDescent="0.2">
      <c r="A141" s="174" t="s">
        <v>641</v>
      </c>
      <c r="B141" s="174"/>
      <c r="C141" s="42" t="s">
        <v>642</v>
      </c>
      <c r="D141" s="97" t="s">
        <v>6</v>
      </c>
      <c r="E141" s="42" t="s">
        <v>643</v>
      </c>
    </row>
    <row r="142" spans="1:5" x14ac:dyDescent="0.2">
      <c r="A142" s="172" t="str">
        <f>RESUMEN!B127</f>
        <v>Suministro e instalación de línea de puesta a tierra de tablero general.</v>
      </c>
      <c r="B142" s="173"/>
      <c r="C142" s="71">
        <f>RESUMEN!A127</f>
        <v>7.0499999999999989</v>
      </c>
      <c r="D142" s="98" t="str">
        <f>RESUMEN!C127</f>
        <v>global</v>
      </c>
      <c r="E142" s="40">
        <f>E151+E157+E162+E167</f>
        <v>0</v>
      </c>
    </row>
    <row r="143" spans="1:5" x14ac:dyDescent="0.2">
      <c r="A143" s="17"/>
      <c r="B143" s="30"/>
      <c r="C143" s="17"/>
      <c r="D143" s="99"/>
      <c r="E143" s="18"/>
    </row>
    <row r="144" spans="1:5" x14ac:dyDescent="0.2">
      <c r="A144" s="17"/>
      <c r="B144" s="24" t="s">
        <v>644</v>
      </c>
      <c r="C144" s="29"/>
      <c r="D144" s="96"/>
      <c r="E144" s="18"/>
    </row>
    <row r="145" spans="1:5" x14ac:dyDescent="0.2">
      <c r="A145" s="42" t="s">
        <v>645</v>
      </c>
      <c r="B145" s="41" t="s">
        <v>6</v>
      </c>
      <c r="C145" s="44" t="s">
        <v>646</v>
      </c>
      <c r="D145" s="97" t="s">
        <v>647</v>
      </c>
      <c r="E145" s="45" t="s">
        <v>648</v>
      </c>
    </row>
    <row r="146" spans="1:5" x14ac:dyDescent="0.2">
      <c r="A146" s="49" t="str">
        <f>'MAT-INSM'!A191</f>
        <v>VARILLA CW 5/8" X 2.40</v>
      </c>
      <c r="B146" s="23" t="str">
        <f>'MAT-INSM'!B191</f>
        <v>UN</v>
      </c>
      <c r="C146" s="22">
        <f>'MAT-INSM'!C191</f>
        <v>0</v>
      </c>
      <c r="D146" s="100">
        <v>1</v>
      </c>
      <c r="E146" s="32">
        <f t="shared" ref="E146:E150" si="6">ROUND(C146*D146,0)</f>
        <v>0</v>
      </c>
    </row>
    <row r="147" spans="1:5" x14ac:dyDescent="0.2">
      <c r="A147" s="49" t="str">
        <f>'MAT-INSM'!A8</f>
        <v>ALAMBRE DESNUDO #10 INTERM DI2.05</v>
      </c>
      <c r="B147" s="23" t="str">
        <f>'MAT-INSM'!B8</f>
        <v>ML</v>
      </c>
      <c r="C147" s="22">
        <f>'MAT-INSM'!C8</f>
        <v>0</v>
      </c>
      <c r="D147" s="100">
        <v>18</v>
      </c>
      <c r="E147" s="32">
        <f t="shared" si="6"/>
        <v>0</v>
      </c>
    </row>
    <row r="148" spans="1:5" x14ac:dyDescent="0.2">
      <c r="A148" s="35"/>
      <c r="B148" s="23"/>
      <c r="C148" s="22">
        <v>0</v>
      </c>
      <c r="D148" s="100"/>
      <c r="E148" s="32">
        <f t="shared" si="6"/>
        <v>0</v>
      </c>
    </row>
    <row r="149" spans="1:5" x14ac:dyDescent="0.2">
      <c r="A149" s="35"/>
      <c r="B149" s="23"/>
      <c r="C149" s="22">
        <v>0</v>
      </c>
      <c r="D149" s="100"/>
      <c r="E149" s="32">
        <f t="shared" si="6"/>
        <v>0</v>
      </c>
    </row>
    <row r="150" spans="1:5" x14ac:dyDescent="0.2">
      <c r="A150" s="36"/>
      <c r="B150" s="23"/>
      <c r="C150" s="22">
        <v>0</v>
      </c>
      <c r="D150" s="100"/>
      <c r="E150" s="32">
        <f t="shared" si="6"/>
        <v>0</v>
      </c>
    </row>
    <row r="151" spans="1:5" x14ac:dyDescent="0.2">
      <c r="A151" s="17"/>
      <c r="B151" s="24"/>
      <c r="C151" s="13"/>
      <c r="D151" s="101" t="s">
        <v>649</v>
      </c>
      <c r="E151" s="37">
        <f>SUM(E146:E150)</f>
        <v>0</v>
      </c>
    </row>
    <row r="152" spans="1:5" x14ac:dyDescent="0.2">
      <c r="A152" s="17"/>
      <c r="B152" s="24"/>
      <c r="C152" s="29"/>
      <c r="D152" s="96"/>
      <c r="E152" s="18"/>
    </row>
    <row r="153" spans="1:5" x14ac:dyDescent="0.2">
      <c r="A153" s="42" t="s">
        <v>650</v>
      </c>
      <c r="B153" s="41" t="s">
        <v>6</v>
      </c>
      <c r="C153" s="44" t="s">
        <v>646</v>
      </c>
      <c r="D153" s="97" t="s">
        <v>651</v>
      </c>
      <c r="E153" s="45" t="s">
        <v>646</v>
      </c>
    </row>
    <row r="154" spans="1:5" x14ac:dyDescent="0.2">
      <c r="A154" s="49" t="str">
        <f>'HRR-EQP'!A2</f>
        <v>ALICATE 2 POSICIONES DE 8" AISLADO</v>
      </c>
      <c r="B154" s="23" t="str">
        <f>'HRR-EQP'!B2</f>
        <v>UN</v>
      </c>
      <c r="C154" s="22">
        <f>'HRR-EQP'!C2</f>
        <v>0</v>
      </c>
      <c r="D154" s="100">
        <v>0.125</v>
      </c>
      <c r="E154" s="32">
        <f>ROUND(C154*D154,0)</f>
        <v>0</v>
      </c>
    </row>
    <row r="155" spans="1:5" x14ac:dyDescent="0.2">
      <c r="A155" s="49" t="str">
        <f>'HRR-EQP'!A11</f>
        <v>DESTORNILLADOR DE PALA 1/4" X 6"</v>
      </c>
      <c r="B155" s="23" t="str">
        <f>'HRR-EQP'!B11</f>
        <v>UN</v>
      </c>
      <c r="C155" s="22">
        <f>'HRR-EQP'!C11</f>
        <v>0</v>
      </c>
      <c r="D155" s="100">
        <v>0.125</v>
      </c>
      <c r="E155" s="32">
        <f>ROUND(C155*D155,0)</f>
        <v>0</v>
      </c>
    </row>
    <row r="156" spans="1:5" x14ac:dyDescent="0.2">
      <c r="A156" s="49" t="str">
        <f>'MAT-INSM'!A52</f>
        <v>CINTA AISLANTE NEGRA, X 15M</v>
      </c>
      <c r="B156" s="23" t="str">
        <f>'MAT-INSM'!B52</f>
        <v>RLL</v>
      </c>
      <c r="C156" s="22">
        <f>'MAT-INSM'!C52</f>
        <v>0</v>
      </c>
      <c r="D156" s="100">
        <v>0.125</v>
      </c>
      <c r="E156" s="32">
        <f>ROUND(C156*D156,0)</f>
        <v>0</v>
      </c>
    </row>
    <row r="157" spans="1:5" x14ac:dyDescent="0.2">
      <c r="A157" s="17"/>
      <c r="B157" s="24"/>
      <c r="C157" s="13"/>
      <c r="D157" s="101" t="s">
        <v>649</v>
      </c>
      <c r="E157" s="37">
        <f>SUM(E154:E156)</f>
        <v>0</v>
      </c>
    </row>
    <row r="158" spans="1:5" x14ac:dyDescent="0.2">
      <c r="A158" s="17"/>
      <c r="B158" s="24"/>
      <c r="C158" s="13"/>
      <c r="D158" s="96"/>
      <c r="E158" s="16"/>
    </row>
    <row r="159" spans="1:5" ht="21" x14ac:dyDescent="0.2">
      <c r="A159" s="42" t="s">
        <v>652</v>
      </c>
      <c r="B159" s="46" t="s">
        <v>6</v>
      </c>
      <c r="C159" s="44" t="s">
        <v>646</v>
      </c>
      <c r="D159" s="97" t="s">
        <v>653</v>
      </c>
      <c r="E159" s="45" t="s">
        <v>654</v>
      </c>
    </row>
    <row r="160" spans="1:5" x14ac:dyDescent="0.2">
      <c r="A160" s="49" t="str">
        <f>'MAN-OBR'!A78</f>
        <v>MdeO PUESTA A TIERRA</v>
      </c>
      <c r="B160" s="23" t="str">
        <f>'MAN-OBR'!B78</f>
        <v>UN</v>
      </c>
      <c r="C160" s="22">
        <f>'MAN-OBR'!C78</f>
        <v>0</v>
      </c>
      <c r="D160" s="100">
        <v>1</v>
      </c>
      <c r="E160" s="32">
        <f>ROUND(C160*D160,0)</f>
        <v>0</v>
      </c>
    </row>
    <row r="161" spans="1:5" x14ac:dyDescent="0.2">
      <c r="A161" s="35"/>
      <c r="B161" s="23"/>
      <c r="C161" s="22">
        <v>0</v>
      </c>
      <c r="D161" s="100"/>
      <c r="E161" s="32">
        <f>ROUND(C161*D161,0)</f>
        <v>0</v>
      </c>
    </row>
    <row r="162" spans="1:5" x14ac:dyDescent="0.2">
      <c r="A162" s="17"/>
      <c r="B162" s="24"/>
      <c r="C162" s="15"/>
      <c r="D162" s="101" t="s">
        <v>649</v>
      </c>
      <c r="E162" s="37">
        <f>SUM(E160:E161)</f>
        <v>0</v>
      </c>
    </row>
    <row r="163" spans="1:5" x14ac:dyDescent="0.2">
      <c r="A163" s="33"/>
      <c r="B163" s="25"/>
      <c r="C163" s="20"/>
    </row>
    <row r="164" spans="1:5" ht="21" x14ac:dyDescent="0.2">
      <c r="A164" s="42" t="s">
        <v>655</v>
      </c>
      <c r="B164" s="46" t="s">
        <v>6</v>
      </c>
      <c r="C164" s="44" t="s">
        <v>646</v>
      </c>
      <c r="D164" s="97" t="s">
        <v>653</v>
      </c>
      <c r="E164" s="45" t="s">
        <v>654</v>
      </c>
    </row>
    <row r="165" spans="1:5" x14ac:dyDescent="0.2">
      <c r="A165" s="35"/>
      <c r="B165" s="23"/>
      <c r="C165" s="22">
        <v>0</v>
      </c>
      <c r="D165" s="100"/>
      <c r="E165" s="32">
        <f>ROUND(C165*D165,0)</f>
        <v>0</v>
      </c>
    </row>
    <row r="166" spans="1:5" x14ac:dyDescent="0.2">
      <c r="A166" s="35"/>
      <c r="B166" s="23"/>
      <c r="C166" s="22">
        <v>0</v>
      </c>
      <c r="D166" s="100"/>
      <c r="E166" s="32">
        <f>ROUND(C166*D166,0)</f>
        <v>0</v>
      </c>
    </row>
    <row r="167" spans="1:5" x14ac:dyDescent="0.2">
      <c r="A167" s="17"/>
      <c r="B167" s="24"/>
      <c r="C167" s="15"/>
      <c r="D167" s="101" t="s">
        <v>649</v>
      </c>
      <c r="E167" s="37">
        <f>SUM(E165:E166)</f>
        <v>0</v>
      </c>
    </row>
    <row r="168" spans="1:5" x14ac:dyDescent="0.2">
      <c r="A168" s="17"/>
      <c r="B168" s="24"/>
      <c r="C168" s="15"/>
      <c r="D168" s="101"/>
    </row>
    <row r="169" spans="1:5" x14ac:dyDescent="0.2">
      <c r="A169" s="19" t="s">
        <v>656</v>
      </c>
      <c r="B169" s="167" t="s">
        <v>657</v>
      </c>
      <c r="C169" s="167"/>
      <c r="D169" s="167" t="s">
        <v>658</v>
      </c>
      <c r="E169" s="167"/>
    </row>
    <row r="170" spans="1:5" x14ac:dyDescent="0.2">
      <c r="A170" s="47"/>
      <c r="B170" s="168"/>
      <c r="C170" s="168"/>
      <c r="D170" s="169"/>
      <c r="E170" s="169"/>
    </row>
    <row r="171" spans="1:5" x14ac:dyDescent="0.2">
      <c r="A171" s="47"/>
      <c r="B171" s="168"/>
      <c r="C171" s="168"/>
      <c r="D171" s="169"/>
      <c r="E171" s="169"/>
    </row>
    <row r="174" spans="1:5" ht="21" x14ac:dyDescent="0.2">
      <c r="A174" s="174" t="s">
        <v>641</v>
      </c>
      <c r="B174" s="174"/>
      <c r="C174" s="42" t="s">
        <v>642</v>
      </c>
      <c r="D174" s="97" t="s">
        <v>6</v>
      </c>
      <c r="E174" s="42" t="s">
        <v>643</v>
      </c>
    </row>
    <row r="175" spans="1:5" x14ac:dyDescent="0.2">
      <c r="A175" s="172" t="str">
        <f>RESUMEN!B128</f>
        <v>Acometida ducto EMT de 1-1/2" 5#6 thhn.</v>
      </c>
      <c r="B175" s="173"/>
      <c r="C175" s="71">
        <f>RESUMEN!A128</f>
        <v>7.0599999999999987</v>
      </c>
      <c r="D175" s="98" t="str">
        <f>RESUMEN!C128</f>
        <v>ml</v>
      </c>
      <c r="E175" s="40">
        <f>E184+E190+E195+E200</f>
        <v>0</v>
      </c>
    </row>
    <row r="176" spans="1:5" x14ac:dyDescent="0.2">
      <c r="A176" s="17"/>
      <c r="B176" s="30"/>
      <c r="C176" s="17"/>
      <c r="D176" s="99"/>
      <c r="E176" s="18"/>
    </row>
    <row r="177" spans="1:5" x14ac:dyDescent="0.2">
      <c r="A177" s="17"/>
      <c r="B177" s="24" t="s">
        <v>644</v>
      </c>
      <c r="C177" s="29"/>
      <c r="D177" s="96"/>
      <c r="E177" s="18"/>
    </row>
    <row r="178" spans="1:5" x14ac:dyDescent="0.2">
      <c r="A178" s="42" t="s">
        <v>645</v>
      </c>
      <c r="B178" s="41" t="s">
        <v>6</v>
      </c>
      <c r="C178" s="44" t="s">
        <v>646</v>
      </c>
      <c r="D178" s="97" t="s">
        <v>647</v>
      </c>
      <c r="E178" s="45" t="s">
        <v>648</v>
      </c>
    </row>
    <row r="179" spans="1:5" x14ac:dyDescent="0.2">
      <c r="A179" s="49" t="str">
        <f>'MAT-INSM'!A178</f>
        <v>TUBO DUCTO ELECTRICO TIPO DB 1-1/2"</v>
      </c>
      <c r="B179" s="23" t="str">
        <f>'MAT-INSM'!B178</f>
        <v>ML</v>
      </c>
      <c r="C179" s="22">
        <f>'MAT-INSM'!C178</f>
        <v>0</v>
      </c>
      <c r="D179" s="100">
        <v>1</v>
      </c>
      <c r="E179" s="32">
        <f t="shared" ref="E179:E183" si="7">ROUND(C179*D179,0)</f>
        <v>0</v>
      </c>
    </row>
    <row r="180" spans="1:5" x14ac:dyDescent="0.2">
      <c r="A180" s="49" t="str">
        <f>'MAT-INSM'!A186</f>
        <v>UNION GALV. 1 1/2" EMT</v>
      </c>
      <c r="B180" s="23" t="str">
        <f>'MAT-INSM'!B186</f>
        <v>UN</v>
      </c>
      <c r="C180" s="22">
        <f>'MAT-INSM'!C186</f>
        <v>0</v>
      </c>
      <c r="D180" s="100">
        <f>1/3</f>
        <v>0.33333333333333331</v>
      </c>
      <c r="E180" s="32">
        <f t="shared" si="7"/>
        <v>0</v>
      </c>
    </row>
    <row r="181" spans="1:5" x14ac:dyDescent="0.2">
      <c r="A181" s="49" t="str">
        <f>'MAT-INSM'!A58</f>
        <v>CODO GALVANIZADO 1½"</v>
      </c>
      <c r="B181" s="23" t="str">
        <f>'MAT-INSM'!B58</f>
        <v>UN</v>
      </c>
      <c r="C181" s="22">
        <f>'MAT-INSM'!C58</f>
        <v>0</v>
      </c>
      <c r="D181" s="100">
        <f>1/3</f>
        <v>0.33333333333333331</v>
      </c>
      <c r="E181" s="32">
        <f t="shared" si="7"/>
        <v>0</v>
      </c>
    </row>
    <row r="182" spans="1:5" x14ac:dyDescent="0.2">
      <c r="A182" s="49" t="str">
        <f>'MAT-INSM'!A28</f>
        <v>CABLE cobre Aisl. 6 THW - 90 C 600V</v>
      </c>
      <c r="B182" s="23" t="str">
        <f>'MAT-INSM'!B28</f>
        <v>ML</v>
      </c>
      <c r="C182" s="22">
        <f>'MAT-INSM'!C28</f>
        <v>0</v>
      </c>
      <c r="D182" s="100">
        <v>5</v>
      </c>
      <c r="E182" s="32">
        <f t="shared" si="7"/>
        <v>0</v>
      </c>
    </row>
    <row r="183" spans="1:5" x14ac:dyDescent="0.2">
      <c r="A183" s="49" t="str">
        <f>'MAT-INSM'!A52</f>
        <v>CINTA AISLANTE NEGRA, X 15M</v>
      </c>
      <c r="B183" s="23" t="str">
        <f>'MAT-INSM'!B52</f>
        <v>RLL</v>
      </c>
      <c r="C183" s="22">
        <f>'MAT-INSM'!C52</f>
        <v>0</v>
      </c>
      <c r="D183" s="100">
        <v>0.125</v>
      </c>
      <c r="E183" s="32">
        <f t="shared" si="7"/>
        <v>0</v>
      </c>
    </row>
    <row r="184" spans="1:5" x14ac:dyDescent="0.2">
      <c r="A184" s="17"/>
      <c r="B184" s="24"/>
      <c r="C184" s="13"/>
      <c r="D184" s="101" t="s">
        <v>649</v>
      </c>
      <c r="E184" s="37">
        <f>SUM(E179:E183)</f>
        <v>0</v>
      </c>
    </row>
    <row r="185" spans="1:5" x14ac:dyDescent="0.2">
      <c r="A185" s="17"/>
      <c r="B185" s="24"/>
      <c r="C185" s="29"/>
      <c r="D185" s="96"/>
      <c r="E185" s="18"/>
    </row>
    <row r="186" spans="1:5" x14ac:dyDescent="0.2">
      <c r="A186" s="42" t="s">
        <v>650</v>
      </c>
      <c r="B186" s="41" t="s">
        <v>6</v>
      </c>
      <c r="C186" s="44" t="s">
        <v>646</v>
      </c>
      <c r="D186" s="97" t="s">
        <v>651</v>
      </c>
      <c r="E186" s="45" t="s">
        <v>646</v>
      </c>
    </row>
    <row r="187" spans="1:5" x14ac:dyDescent="0.2">
      <c r="A187" s="49" t="str">
        <f>'HRR-EQP'!A33</f>
        <v>PULIDORA INDUSTRIAL DE 4 ½" MAKITA 10000 RPM</v>
      </c>
      <c r="B187" s="23" t="str">
        <f>'HRR-EQP'!B33</f>
        <v>DIA</v>
      </c>
      <c r="C187" s="22">
        <f>'HRR-EQP'!C33</f>
        <v>0</v>
      </c>
      <c r="D187" s="100">
        <f>1/8/6</f>
        <v>2.0833333333333332E-2</v>
      </c>
      <c r="E187" s="32">
        <f>ROUND(C187*D187,0)</f>
        <v>0</v>
      </c>
    </row>
    <row r="188" spans="1:5" x14ac:dyDescent="0.2">
      <c r="A188" s="49" t="str">
        <f>'HRR-EQP'!A39</f>
        <v>TALADRO PERCUTOR DE ½" DE WALT</v>
      </c>
      <c r="B188" s="23" t="str">
        <f>'HRR-EQP'!B39</f>
        <v>DIA</v>
      </c>
      <c r="C188" s="22">
        <f>'HRR-EQP'!C39</f>
        <v>0</v>
      </c>
      <c r="D188" s="100">
        <f>1/8/6</f>
        <v>2.0833333333333332E-2</v>
      </c>
      <c r="E188" s="32">
        <f>ROUND(C188*D188,0)</f>
        <v>0</v>
      </c>
    </row>
    <row r="189" spans="1:5" x14ac:dyDescent="0.2">
      <c r="A189" s="35"/>
      <c r="B189" s="23"/>
      <c r="C189" s="22">
        <v>0</v>
      </c>
      <c r="D189" s="100"/>
      <c r="E189" s="32">
        <f>ROUND(C189*D189,0)</f>
        <v>0</v>
      </c>
    </row>
    <row r="190" spans="1:5" x14ac:dyDescent="0.2">
      <c r="A190" s="17"/>
      <c r="B190" s="24"/>
      <c r="C190" s="13"/>
      <c r="D190" s="101" t="s">
        <v>649</v>
      </c>
      <c r="E190" s="37">
        <f>SUM(E187:E189)</f>
        <v>0</v>
      </c>
    </row>
    <row r="191" spans="1:5" x14ac:dyDescent="0.2">
      <c r="A191" s="17"/>
      <c r="B191" s="24"/>
      <c r="C191" s="13"/>
      <c r="D191" s="96"/>
      <c r="E191" s="16"/>
    </row>
    <row r="192" spans="1:5" ht="21" x14ac:dyDescent="0.2">
      <c r="A192" s="42" t="s">
        <v>652</v>
      </c>
      <c r="B192" s="46" t="s">
        <v>6</v>
      </c>
      <c r="C192" s="44" t="s">
        <v>646</v>
      </c>
      <c r="D192" s="97" t="s">
        <v>653</v>
      </c>
      <c r="E192" s="45" t="s">
        <v>654</v>
      </c>
    </row>
    <row r="193" spans="1:5" x14ac:dyDescent="0.2">
      <c r="A193" s="49" t="str">
        <f>'MAN-OBR'!A5</f>
        <v>MdeO ACOMETIDA GENERAL incl.ducto</v>
      </c>
      <c r="B193" s="23" t="str">
        <f>'MAN-OBR'!B5</f>
        <v>ML</v>
      </c>
      <c r="C193" s="22">
        <f>'MAN-OBR'!C5</f>
        <v>0</v>
      </c>
      <c r="D193" s="100">
        <v>1</v>
      </c>
      <c r="E193" s="32">
        <f>ROUND(C193*D193,0)</f>
        <v>0</v>
      </c>
    </row>
    <row r="194" spans="1:5" x14ac:dyDescent="0.2">
      <c r="A194" s="35"/>
      <c r="B194" s="23"/>
      <c r="C194" s="22">
        <v>0</v>
      </c>
      <c r="D194" s="100"/>
      <c r="E194" s="32">
        <f>ROUND(C194*D194,0)</f>
        <v>0</v>
      </c>
    </row>
    <row r="195" spans="1:5" x14ac:dyDescent="0.2">
      <c r="A195" s="17"/>
      <c r="B195" s="24"/>
      <c r="C195" s="15"/>
      <c r="D195" s="101" t="s">
        <v>649</v>
      </c>
      <c r="E195" s="37">
        <f>SUM(E193:E194)</f>
        <v>0</v>
      </c>
    </row>
    <row r="196" spans="1:5" x14ac:dyDescent="0.2">
      <c r="A196" s="33"/>
      <c r="B196" s="25"/>
      <c r="C196" s="20"/>
    </row>
    <row r="197" spans="1:5" ht="21" x14ac:dyDescent="0.2">
      <c r="A197" s="42" t="s">
        <v>655</v>
      </c>
      <c r="B197" s="46" t="s">
        <v>6</v>
      </c>
      <c r="C197" s="44" t="s">
        <v>646</v>
      </c>
      <c r="D197" s="97" t="s">
        <v>653</v>
      </c>
      <c r="E197" s="45" t="s">
        <v>654</v>
      </c>
    </row>
    <row r="198" spans="1:5" x14ac:dyDescent="0.2">
      <c r="A198" s="49" t="str">
        <f>OTROS!A7</f>
        <v>RETIRO DE ESCOMBROS</v>
      </c>
      <c r="B198" s="23" t="str">
        <f>OTROS!B7</f>
        <v>M3</v>
      </c>
      <c r="C198" s="22">
        <f>OTROS!C7</f>
        <v>0</v>
      </c>
      <c r="D198" s="100">
        <v>0.25</v>
      </c>
      <c r="E198" s="32">
        <f>ROUND(C198*D198,0)</f>
        <v>0</v>
      </c>
    </row>
    <row r="199" spans="1:5" x14ac:dyDescent="0.2">
      <c r="A199" s="35"/>
      <c r="B199" s="23"/>
      <c r="C199" s="22">
        <v>0</v>
      </c>
      <c r="D199" s="100"/>
      <c r="E199" s="32">
        <f>ROUND(C199*D199,0)</f>
        <v>0</v>
      </c>
    </row>
    <row r="200" spans="1:5" x14ac:dyDescent="0.2">
      <c r="A200" s="17"/>
      <c r="B200" s="24"/>
      <c r="C200" s="15"/>
      <c r="D200" s="101" t="s">
        <v>649</v>
      </c>
      <c r="E200" s="37">
        <f>SUM(E198:E199)</f>
        <v>0</v>
      </c>
    </row>
    <row r="201" spans="1:5" x14ac:dyDescent="0.2">
      <c r="A201" s="17"/>
      <c r="B201" s="24"/>
      <c r="C201" s="15"/>
      <c r="D201" s="101"/>
    </row>
    <row r="202" spans="1:5" x14ac:dyDescent="0.2">
      <c r="A202" s="19" t="s">
        <v>656</v>
      </c>
      <c r="B202" s="167" t="s">
        <v>657</v>
      </c>
      <c r="C202" s="167"/>
      <c r="D202" s="167" t="s">
        <v>658</v>
      </c>
      <c r="E202" s="167"/>
    </row>
    <row r="203" spans="1:5" x14ac:dyDescent="0.2">
      <c r="A203" s="47"/>
      <c r="B203" s="168"/>
      <c r="C203" s="168"/>
      <c r="D203" s="169"/>
      <c r="E203" s="169"/>
    </row>
    <row r="204" spans="1:5" x14ac:dyDescent="0.2">
      <c r="A204" s="47"/>
      <c r="B204" s="168"/>
      <c r="C204" s="168"/>
      <c r="D204" s="169"/>
      <c r="E204" s="169"/>
    </row>
    <row r="207" spans="1:5" ht="21" x14ac:dyDescent="0.2">
      <c r="A207" s="174" t="s">
        <v>641</v>
      </c>
      <c r="B207" s="174"/>
      <c r="C207" s="42" t="s">
        <v>642</v>
      </c>
      <c r="D207" s="97" t="s">
        <v>6</v>
      </c>
      <c r="E207" s="42" t="s">
        <v>643</v>
      </c>
    </row>
    <row r="208" spans="1:5" x14ac:dyDescent="0.2">
      <c r="A208" s="172" t="str">
        <f>RESUMEN!B129</f>
        <v>Suministro e instalación de circuitos  en  cable 3 #12.</v>
      </c>
      <c r="B208" s="173"/>
      <c r="C208" s="71">
        <f>RESUMEN!A129</f>
        <v>7.0699999999999985</v>
      </c>
      <c r="D208" s="98" t="str">
        <f>RESUMEN!C129</f>
        <v>ml</v>
      </c>
      <c r="E208" s="40">
        <f>E217+E223+E228+E233</f>
        <v>0</v>
      </c>
    </row>
    <row r="209" spans="1:5" x14ac:dyDescent="0.2">
      <c r="A209" s="17"/>
      <c r="B209" s="30"/>
      <c r="C209" s="17"/>
      <c r="D209" s="99"/>
      <c r="E209" s="18"/>
    </row>
    <row r="210" spans="1:5" x14ac:dyDescent="0.2">
      <c r="A210" s="17"/>
      <c r="B210" s="24" t="s">
        <v>644</v>
      </c>
      <c r="C210" s="29"/>
      <c r="D210" s="96"/>
      <c r="E210" s="18"/>
    </row>
    <row r="211" spans="1:5" x14ac:dyDescent="0.2">
      <c r="A211" s="42" t="s">
        <v>645</v>
      </c>
      <c r="B211" s="41" t="s">
        <v>6</v>
      </c>
      <c r="C211" s="44" t="s">
        <v>646</v>
      </c>
      <c r="D211" s="97" t="s">
        <v>647</v>
      </c>
      <c r="E211" s="45" t="s">
        <v>648</v>
      </c>
    </row>
    <row r="212" spans="1:5" x14ac:dyDescent="0.2">
      <c r="A212" s="49" t="str">
        <f>'MAT-INSM'!A27</f>
        <v>CABLE cobre Aisl. 12 THW - 90 C 600V</v>
      </c>
      <c r="B212" s="23" t="str">
        <f>'MAT-INSM'!B27</f>
        <v>ML</v>
      </c>
      <c r="C212" s="22">
        <f>'MAT-INSM'!C27</f>
        <v>0</v>
      </c>
      <c r="D212" s="100">
        <v>3.15</v>
      </c>
      <c r="E212" s="32">
        <f t="shared" ref="E212:E216" si="8">ROUND(C212*D212,0)</f>
        <v>0</v>
      </c>
    </row>
    <row r="213" spans="1:5" x14ac:dyDescent="0.2">
      <c r="A213" s="49" t="str">
        <f>'MAT-INSM'!A7</f>
        <v>ALAMBRE Cu DESNUDO AWG 14</v>
      </c>
      <c r="B213" s="23" t="str">
        <f>'MAT-INSM'!B7</f>
        <v>ML</v>
      </c>
      <c r="C213" s="22">
        <f>'MAT-INSM'!C7</f>
        <v>0</v>
      </c>
      <c r="D213" s="100">
        <f>1.05</f>
        <v>1.05</v>
      </c>
      <c r="E213" s="32">
        <f t="shared" si="8"/>
        <v>0</v>
      </c>
    </row>
    <row r="214" spans="1:5" x14ac:dyDescent="0.2">
      <c r="A214" s="49" t="str">
        <f>'MAT-INSM'!A52</f>
        <v>CINTA AISLANTE NEGRA, X 15M</v>
      </c>
      <c r="B214" s="23" t="str">
        <f>'MAT-INSM'!B52</f>
        <v>RLL</v>
      </c>
      <c r="C214" s="22">
        <f>'MAT-INSM'!C52</f>
        <v>0</v>
      </c>
      <c r="D214" s="100">
        <v>0.125</v>
      </c>
      <c r="E214" s="32">
        <f t="shared" si="8"/>
        <v>0</v>
      </c>
    </row>
    <row r="215" spans="1:5" x14ac:dyDescent="0.2">
      <c r="A215" s="35"/>
      <c r="B215" s="23"/>
      <c r="C215" s="22">
        <v>0</v>
      </c>
      <c r="D215" s="100"/>
      <c r="E215" s="32">
        <f t="shared" si="8"/>
        <v>0</v>
      </c>
    </row>
    <row r="216" spans="1:5" x14ac:dyDescent="0.2">
      <c r="A216" s="36"/>
      <c r="B216" s="23"/>
      <c r="C216" s="22">
        <v>0</v>
      </c>
      <c r="D216" s="100"/>
      <c r="E216" s="32">
        <f t="shared" si="8"/>
        <v>0</v>
      </c>
    </row>
    <row r="217" spans="1:5" x14ac:dyDescent="0.2">
      <c r="A217" s="17"/>
      <c r="B217" s="24"/>
      <c r="C217" s="13"/>
      <c r="D217" s="101" t="s">
        <v>649</v>
      </c>
      <c r="E217" s="37">
        <f>SUM(E212:E216)</f>
        <v>0</v>
      </c>
    </row>
    <row r="218" spans="1:5" x14ac:dyDescent="0.2">
      <c r="A218" s="17"/>
      <c r="B218" s="24"/>
      <c r="C218" s="29"/>
      <c r="D218" s="96"/>
      <c r="E218" s="18"/>
    </row>
    <row r="219" spans="1:5" x14ac:dyDescent="0.2">
      <c r="A219" s="42" t="s">
        <v>650</v>
      </c>
      <c r="B219" s="41" t="s">
        <v>6</v>
      </c>
      <c r="C219" s="44" t="s">
        <v>646</v>
      </c>
      <c r="D219" s="97" t="s">
        <v>651</v>
      </c>
      <c r="E219" s="45" t="s">
        <v>646</v>
      </c>
    </row>
    <row r="220" spans="1:5" x14ac:dyDescent="0.2">
      <c r="A220" s="49" t="str">
        <f>'HRR-EQP'!A2</f>
        <v>ALICATE 2 POSICIONES DE 8" AISLADO</v>
      </c>
      <c r="B220" s="23" t="str">
        <f>'HRR-EQP'!B2</f>
        <v>UN</v>
      </c>
      <c r="C220" s="22">
        <f>'HRR-EQP'!C2</f>
        <v>0</v>
      </c>
      <c r="D220" s="100">
        <v>1.2500000000000001E-2</v>
      </c>
      <c r="E220" s="32">
        <f>ROUND(C220*D220,0)</f>
        <v>0</v>
      </c>
    </row>
    <row r="221" spans="1:5" x14ac:dyDescent="0.2">
      <c r="A221" s="49" t="str">
        <f>'HRR-EQP'!A11</f>
        <v>DESTORNILLADOR DE PALA 1/4" X 6"</v>
      </c>
      <c r="B221" s="23" t="str">
        <f>'HRR-EQP'!B11</f>
        <v>UN</v>
      </c>
      <c r="C221" s="22">
        <f>'HRR-EQP'!C11</f>
        <v>0</v>
      </c>
      <c r="D221" s="100">
        <v>1.2500000000000001E-2</v>
      </c>
      <c r="E221" s="32">
        <f>ROUND(C221*D221,0)</f>
        <v>0</v>
      </c>
    </row>
    <row r="222" spans="1:5" x14ac:dyDescent="0.2">
      <c r="A222" s="35"/>
      <c r="B222" s="23"/>
      <c r="C222" s="22">
        <v>0</v>
      </c>
      <c r="D222" s="100"/>
      <c r="E222" s="32">
        <f>ROUND(C222*D222,0)</f>
        <v>0</v>
      </c>
    </row>
    <row r="223" spans="1:5" x14ac:dyDescent="0.2">
      <c r="A223" s="17"/>
      <c r="B223" s="24"/>
      <c r="C223" s="13"/>
      <c r="D223" s="101" t="s">
        <v>649</v>
      </c>
      <c r="E223" s="37">
        <f>SUM(E220:E222)</f>
        <v>0</v>
      </c>
    </row>
    <row r="224" spans="1:5" x14ac:dyDescent="0.2">
      <c r="A224" s="17"/>
      <c r="B224" s="24"/>
      <c r="C224" s="13"/>
      <c r="D224" s="96"/>
      <c r="E224" s="16"/>
    </row>
    <row r="225" spans="1:5" ht="21" x14ac:dyDescent="0.2">
      <c r="A225" s="42" t="s">
        <v>652</v>
      </c>
      <c r="B225" s="46" t="s">
        <v>6</v>
      </c>
      <c r="C225" s="44" t="s">
        <v>646</v>
      </c>
      <c r="D225" s="97" t="s">
        <v>653</v>
      </c>
      <c r="E225" s="45" t="s">
        <v>654</v>
      </c>
    </row>
    <row r="226" spans="1:5" x14ac:dyDescent="0.2">
      <c r="A226" s="49" t="str">
        <f>'MAN-OBR'!A10</f>
        <v>MdeO CABLEADO</v>
      </c>
      <c r="B226" s="23" t="str">
        <f>'MAN-OBR'!B10</f>
        <v>ML</v>
      </c>
      <c r="C226" s="22">
        <f>'MAN-OBR'!C10</f>
        <v>0</v>
      </c>
      <c r="D226" s="100">
        <v>1</v>
      </c>
      <c r="E226" s="32">
        <f>ROUND(C226*D226,0)</f>
        <v>0</v>
      </c>
    </row>
    <row r="227" spans="1:5" x14ac:dyDescent="0.2">
      <c r="A227" s="35"/>
      <c r="B227" s="23"/>
      <c r="C227" s="22">
        <v>0</v>
      </c>
      <c r="D227" s="100"/>
      <c r="E227" s="32">
        <f>ROUND(C227*D227,0)</f>
        <v>0</v>
      </c>
    </row>
    <row r="228" spans="1:5" x14ac:dyDescent="0.2">
      <c r="A228" s="17"/>
      <c r="B228" s="24"/>
      <c r="C228" s="15"/>
      <c r="D228" s="101" t="s">
        <v>649</v>
      </c>
      <c r="E228" s="37">
        <f>SUM(E226:E227)</f>
        <v>0</v>
      </c>
    </row>
    <row r="229" spans="1:5" x14ac:dyDescent="0.2">
      <c r="A229" s="33"/>
      <c r="B229" s="25"/>
      <c r="C229" s="20"/>
    </row>
    <row r="230" spans="1:5" ht="21" x14ac:dyDescent="0.2">
      <c r="A230" s="42" t="s">
        <v>655</v>
      </c>
      <c r="B230" s="46" t="s">
        <v>6</v>
      </c>
      <c r="C230" s="44" t="s">
        <v>646</v>
      </c>
      <c r="D230" s="97" t="s">
        <v>653</v>
      </c>
      <c r="E230" s="45" t="s">
        <v>654</v>
      </c>
    </row>
    <row r="231" spans="1:5" x14ac:dyDescent="0.2">
      <c r="A231" s="35"/>
      <c r="B231" s="23"/>
      <c r="C231" s="22">
        <v>0</v>
      </c>
      <c r="D231" s="100"/>
      <c r="E231" s="32">
        <f>ROUND(C231*D231,0)</f>
        <v>0</v>
      </c>
    </row>
    <row r="232" spans="1:5" x14ac:dyDescent="0.2">
      <c r="A232" s="35"/>
      <c r="B232" s="23"/>
      <c r="C232" s="22">
        <v>0</v>
      </c>
      <c r="D232" s="100"/>
      <c r="E232" s="32">
        <f>ROUND(C232*D232,0)</f>
        <v>0</v>
      </c>
    </row>
    <row r="233" spans="1:5" x14ac:dyDescent="0.2">
      <c r="A233" s="17"/>
      <c r="B233" s="24"/>
      <c r="C233" s="15"/>
      <c r="D233" s="101" t="s">
        <v>649</v>
      </c>
      <c r="E233" s="37">
        <f>SUM(E231:E232)</f>
        <v>0</v>
      </c>
    </row>
    <row r="234" spans="1:5" x14ac:dyDescent="0.2">
      <c r="A234" s="17"/>
      <c r="B234" s="24"/>
      <c r="C234" s="15"/>
      <c r="D234" s="101"/>
    </row>
    <row r="235" spans="1:5" x14ac:dyDescent="0.2">
      <c r="A235" s="19" t="s">
        <v>656</v>
      </c>
      <c r="B235" s="167" t="s">
        <v>657</v>
      </c>
      <c r="C235" s="167"/>
      <c r="D235" s="167" t="s">
        <v>658</v>
      </c>
      <c r="E235" s="167"/>
    </row>
    <row r="236" spans="1:5" x14ac:dyDescent="0.2">
      <c r="A236" s="47"/>
      <c r="B236" s="168"/>
      <c r="C236" s="168"/>
      <c r="D236" s="169"/>
      <c r="E236" s="169"/>
    </row>
    <row r="237" spans="1:5" x14ac:dyDescent="0.2">
      <c r="A237" s="47"/>
      <c r="B237" s="168"/>
      <c r="C237" s="168"/>
      <c r="D237" s="169"/>
      <c r="E237" s="169"/>
    </row>
    <row r="240" spans="1:5" ht="21" x14ac:dyDescent="0.2">
      <c r="A240" s="174" t="s">
        <v>641</v>
      </c>
      <c r="B240" s="174"/>
      <c r="C240" s="42" t="s">
        <v>642</v>
      </c>
      <c r="D240" s="97" t="s">
        <v>6</v>
      </c>
      <c r="E240" s="42" t="s">
        <v>643</v>
      </c>
    </row>
    <row r="241" spans="1:5" x14ac:dyDescent="0.2">
      <c r="A241" s="172" t="str">
        <f>RESUMEN!B130</f>
        <v>Suministros e instalación de ductos PVC, rigidos o coraza de 3/4".</v>
      </c>
      <c r="B241" s="173"/>
      <c r="C241" s="71">
        <f>RESUMEN!A130</f>
        <v>7.0799999999999983</v>
      </c>
      <c r="D241" s="98" t="str">
        <f>RESUMEN!C130</f>
        <v>ml</v>
      </c>
      <c r="E241" s="40">
        <f>E250+E256+E261+E266</f>
        <v>0</v>
      </c>
    </row>
    <row r="242" spans="1:5" x14ac:dyDescent="0.2">
      <c r="A242" s="17"/>
      <c r="B242" s="30"/>
      <c r="C242" s="17"/>
      <c r="D242" s="99"/>
      <c r="E242" s="18"/>
    </row>
    <row r="243" spans="1:5" x14ac:dyDescent="0.2">
      <c r="A243" s="17"/>
      <c r="B243" s="24" t="s">
        <v>644</v>
      </c>
      <c r="C243" s="29"/>
      <c r="D243" s="96"/>
      <c r="E243" s="18"/>
    </row>
    <row r="244" spans="1:5" x14ac:dyDescent="0.2">
      <c r="A244" s="42" t="s">
        <v>645</v>
      </c>
      <c r="B244" s="41" t="s">
        <v>6</v>
      </c>
      <c r="C244" s="44" t="s">
        <v>646</v>
      </c>
      <c r="D244" s="97" t="s">
        <v>647</v>
      </c>
      <c r="E244" s="45" t="s">
        <v>648</v>
      </c>
    </row>
    <row r="245" spans="1:5" x14ac:dyDescent="0.2">
      <c r="A245" s="49" t="str">
        <f>'MAT-INSM'!A176</f>
        <v>TUBO CONDUIT 3/4" RALCO</v>
      </c>
      <c r="B245" s="23" t="str">
        <f>'MAT-INSM'!B176</f>
        <v>ML</v>
      </c>
      <c r="C245" s="22">
        <f>'MAT-INSM'!C176</f>
        <v>0</v>
      </c>
      <c r="D245" s="100">
        <v>1</v>
      </c>
      <c r="E245" s="32">
        <f t="shared" ref="E245:E249" si="9">ROUND(C245*D245,0)</f>
        <v>0</v>
      </c>
    </row>
    <row r="246" spans="1:5" x14ac:dyDescent="0.2">
      <c r="A246" s="49" t="str">
        <f>'MAT-INSM'!A185</f>
        <v>UNION CONDUIT C/DFLEX ½" PAVCO</v>
      </c>
      <c r="B246" s="23" t="str">
        <f>'MAT-INSM'!B185</f>
        <v>UN</v>
      </c>
      <c r="C246" s="22">
        <f>'MAT-INSM'!C185</f>
        <v>0</v>
      </c>
      <c r="D246" s="100">
        <v>0.33333333333333331</v>
      </c>
      <c r="E246" s="32">
        <f t="shared" si="9"/>
        <v>0</v>
      </c>
    </row>
    <row r="247" spans="1:5" x14ac:dyDescent="0.2">
      <c r="A247" s="49" t="str">
        <f>'MAT-INSM'!A150</f>
        <v>SOLDADURA PVC LIQUIDA ¼</v>
      </c>
      <c r="B247" s="23" t="str">
        <f>'MAT-INSM'!B150</f>
        <v>UN</v>
      </c>
      <c r="C247" s="22">
        <f>'MAT-INSM'!C150</f>
        <v>0</v>
      </c>
      <c r="D247" s="100">
        <v>6.2500000000000003E-3</v>
      </c>
      <c r="E247" s="32">
        <f t="shared" si="9"/>
        <v>0</v>
      </c>
    </row>
    <row r="248" spans="1:5" x14ac:dyDescent="0.2">
      <c r="A248" s="49" t="str">
        <f>'MAT-INSM'!A101</f>
        <v>MORTERO 1 : 4 ARENA PEÑA</v>
      </c>
      <c r="B248" s="23" t="str">
        <f>'MAT-INSM'!B101</f>
        <v>M3</v>
      </c>
      <c r="C248" s="22">
        <f>'MAT-INSM'!C101</f>
        <v>0</v>
      </c>
      <c r="D248" s="100">
        <v>1.2500000000000001E-2</v>
      </c>
      <c r="E248" s="32">
        <f t="shared" si="9"/>
        <v>0</v>
      </c>
    </row>
    <row r="249" spans="1:5" x14ac:dyDescent="0.2">
      <c r="A249" s="36"/>
      <c r="B249" s="23"/>
      <c r="C249" s="22">
        <v>0</v>
      </c>
      <c r="D249" s="100"/>
      <c r="E249" s="32">
        <f t="shared" si="9"/>
        <v>0</v>
      </c>
    </row>
    <row r="250" spans="1:5" x14ac:dyDescent="0.2">
      <c r="A250" s="17"/>
      <c r="B250" s="24"/>
      <c r="C250" s="13"/>
      <c r="D250" s="101" t="s">
        <v>649</v>
      </c>
      <c r="E250" s="37">
        <f>SUM(E245:E249)</f>
        <v>0</v>
      </c>
    </row>
    <row r="251" spans="1:5" x14ac:dyDescent="0.2">
      <c r="A251" s="17"/>
      <c r="B251" s="24"/>
      <c r="C251" s="29"/>
      <c r="D251" s="96"/>
      <c r="E251" s="18"/>
    </row>
    <row r="252" spans="1:5" x14ac:dyDescent="0.2">
      <c r="A252" s="42" t="s">
        <v>650</v>
      </c>
      <c r="B252" s="41" t="s">
        <v>6</v>
      </c>
      <c r="C252" s="44" t="s">
        <v>646</v>
      </c>
      <c r="D252" s="97" t="s">
        <v>651</v>
      </c>
      <c r="E252" s="45" t="s">
        <v>646</v>
      </c>
    </row>
    <row r="253" spans="1:5" x14ac:dyDescent="0.2">
      <c r="A253" s="49" t="str">
        <f>'HRR-EQP'!A33</f>
        <v>PULIDORA INDUSTRIAL DE 4 ½" MAKITA 10000 RPM</v>
      </c>
      <c r="B253" s="23" t="str">
        <f>'HRR-EQP'!B33</f>
        <v>DIA</v>
      </c>
      <c r="C253" s="22">
        <f>'HRR-EQP'!C33</f>
        <v>0</v>
      </c>
      <c r="D253" s="100">
        <f>1/8/6</f>
        <v>2.0833333333333332E-2</v>
      </c>
      <c r="E253" s="32">
        <f>ROUND(C253*D253,0)</f>
        <v>0</v>
      </c>
    </row>
    <row r="254" spans="1:5" x14ac:dyDescent="0.2">
      <c r="A254" s="49" t="str">
        <f>'HRR-EQP'!A29</f>
        <v>PALUSTRE MANGO PLASTICO DE 5"</v>
      </c>
      <c r="B254" s="23" t="str">
        <f>'HRR-EQP'!B29</f>
        <v>UN</v>
      </c>
      <c r="C254" s="22">
        <f>'HRR-EQP'!C29</f>
        <v>0</v>
      </c>
      <c r="D254" s="100">
        <f>1/8/6</f>
        <v>2.0833333333333332E-2</v>
      </c>
      <c r="E254" s="32">
        <f>ROUND(C254*D254,0)</f>
        <v>0</v>
      </c>
    </row>
    <row r="255" spans="1:5" x14ac:dyDescent="0.2">
      <c r="A255" s="35"/>
      <c r="B255" s="23"/>
      <c r="C255" s="22">
        <v>0</v>
      </c>
      <c r="D255" s="100"/>
      <c r="E255" s="32">
        <f>ROUND(C255*D255,0)</f>
        <v>0</v>
      </c>
    </row>
    <row r="256" spans="1:5" x14ac:dyDescent="0.2">
      <c r="A256" s="17"/>
      <c r="B256" s="24"/>
      <c r="C256" s="13"/>
      <c r="D256" s="101" t="s">
        <v>649</v>
      </c>
      <c r="E256" s="37">
        <f>SUM(E253:E255)</f>
        <v>0</v>
      </c>
    </row>
    <row r="257" spans="1:5" x14ac:dyDescent="0.2">
      <c r="A257" s="17"/>
      <c r="B257" s="24"/>
      <c r="C257" s="13"/>
      <c r="D257" s="96"/>
      <c r="E257" s="16"/>
    </row>
    <row r="258" spans="1:5" ht="21" x14ac:dyDescent="0.2">
      <c r="A258" s="42" t="s">
        <v>652</v>
      </c>
      <c r="B258" s="46" t="s">
        <v>6</v>
      </c>
      <c r="C258" s="44" t="s">
        <v>646</v>
      </c>
      <c r="D258" s="97" t="s">
        <v>653</v>
      </c>
      <c r="E258" s="45" t="s">
        <v>654</v>
      </c>
    </row>
    <row r="259" spans="1:5" x14ac:dyDescent="0.2">
      <c r="A259" s="49" t="str">
        <f>'MAN-OBR'!A32</f>
        <v>MdeO DUCTOS ELECTRICOS PVC EMBEBIDOS</v>
      </c>
      <c r="B259" s="23" t="str">
        <f>'MAN-OBR'!B32</f>
        <v>UN</v>
      </c>
      <c r="C259" s="22">
        <f>'MAN-OBR'!C32</f>
        <v>0</v>
      </c>
      <c r="D259" s="100">
        <v>1</v>
      </c>
      <c r="E259" s="32">
        <f>ROUND(C259*D259,0)</f>
        <v>0</v>
      </c>
    </row>
    <row r="260" spans="1:5" x14ac:dyDescent="0.2">
      <c r="A260" s="35"/>
      <c r="B260" s="23"/>
      <c r="C260" s="22">
        <v>0</v>
      </c>
      <c r="D260" s="100"/>
      <c r="E260" s="32">
        <f>ROUND(C260*D260,0)</f>
        <v>0</v>
      </c>
    </row>
    <row r="261" spans="1:5" x14ac:dyDescent="0.2">
      <c r="A261" s="17"/>
      <c r="B261" s="24"/>
      <c r="C261" s="15"/>
      <c r="D261" s="101" t="s">
        <v>649</v>
      </c>
      <c r="E261" s="37">
        <f>SUM(E259:E260)</f>
        <v>0</v>
      </c>
    </row>
    <row r="262" spans="1:5" x14ac:dyDescent="0.2">
      <c r="A262" s="33"/>
      <c r="B262" s="25"/>
      <c r="C262" s="20"/>
    </row>
    <row r="263" spans="1:5" ht="21" x14ac:dyDescent="0.2">
      <c r="A263" s="42" t="s">
        <v>655</v>
      </c>
      <c r="B263" s="46" t="s">
        <v>6</v>
      </c>
      <c r="C263" s="44" t="s">
        <v>646</v>
      </c>
      <c r="D263" s="97" t="s">
        <v>653</v>
      </c>
      <c r="E263" s="45" t="s">
        <v>654</v>
      </c>
    </row>
    <row r="264" spans="1:5" x14ac:dyDescent="0.2">
      <c r="A264" s="49" t="str">
        <f>OTROS!A7</f>
        <v>RETIRO DE ESCOMBROS</v>
      </c>
      <c r="B264" s="23" t="str">
        <f>OTROS!B7</f>
        <v>M3</v>
      </c>
      <c r="C264" s="22">
        <f>OTROS!C7</f>
        <v>0</v>
      </c>
      <c r="D264" s="100">
        <v>0.125</v>
      </c>
      <c r="E264" s="32">
        <f>ROUND(C264*D264,0)</f>
        <v>0</v>
      </c>
    </row>
    <row r="265" spans="1:5" x14ac:dyDescent="0.2">
      <c r="A265" s="35"/>
      <c r="B265" s="23"/>
      <c r="C265" s="22">
        <v>0</v>
      </c>
      <c r="D265" s="100"/>
      <c r="E265" s="32">
        <f>ROUND(C265*D265,0)</f>
        <v>0</v>
      </c>
    </row>
    <row r="266" spans="1:5" x14ac:dyDescent="0.2">
      <c r="A266" s="17"/>
      <c r="B266" s="24"/>
      <c r="C266" s="15"/>
      <c r="D266" s="101" t="s">
        <v>649</v>
      </c>
      <c r="E266" s="37">
        <f>SUM(E264:E265)</f>
        <v>0</v>
      </c>
    </row>
    <row r="267" spans="1:5" x14ac:dyDescent="0.2">
      <c r="A267" s="17"/>
      <c r="B267" s="24"/>
      <c r="C267" s="15"/>
      <c r="D267" s="101"/>
    </row>
    <row r="268" spans="1:5" x14ac:dyDescent="0.2">
      <c r="A268" s="19" t="s">
        <v>656</v>
      </c>
      <c r="B268" s="167" t="s">
        <v>657</v>
      </c>
      <c r="C268" s="167"/>
      <c r="D268" s="167" t="s">
        <v>658</v>
      </c>
      <c r="E268" s="167"/>
    </row>
    <row r="269" spans="1:5" x14ac:dyDescent="0.2">
      <c r="A269" s="47"/>
      <c r="B269" s="168"/>
      <c r="C269" s="168"/>
      <c r="D269" s="169"/>
      <c r="E269" s="169"/>
    </row>
    <row r="270" spans="1:5" x14ac:dyDescent="0.2">
      <c r="A270" s="47"/>
      <c r="B270" s="168"/>
      <c r="C270" s="168"/>
      <c r="D270" s="169"/>
      <c r="E270" s="169"/>
    </row>
    <row r="273" spans="1:5" s="14" customFormat="1" ht="21" x14ac:dyDescent="0.2">
      <c r="A273" s="174" t="s">
        <v>641</v>
      </c>
      <c r="B273" s="174"/>
      <c r="C273" s="42" t="s">
        <v>642</v>
      </c>
      <c r="D273" s="97" t="s">
        <v>6</v>
      </c>
      <c r="E273" s="42" t="s">
        <v>643</v>
      </c>
    </row>
    <row r="274" spans="1:5" s="14" customFormat="1" x14ac:dyDescent="0.2">
      <c r="A274" s="172" t="str">
        <f>RESUMEN!B131</f>
        <v>Suministros e instalación de ducto EMT de 1/2".</v>
      </c>
      <c r="B274" s="173"/>
      <c r="C274" s="71">
        <f>RESUMEN!A131</f>
        <v>7.0899999999999981</v>
      </c>
      <c r="D274" s="98" t="str">
        <f>RESUMEN!C131</f>
        <v>ml</v>
      </c>
      <c r="E274" s="40">
        <f>E283+E289+E294+E299</f>
        <v>0</v>
      </c>
    </row>
    <row r="275" spans="1:5" s="14" customFormat="1" x14ac:dyDescent="0.2">
      <c r="A275" s="17"/>
      <c r="B275" s="30"/>
      <c r="C275" s="17"/>
      <c r="D275" s="99"/>
      <c r="E275" s="18"/>
    </row>
    <row r="276" spans="1:5" s="14" customFormat="1" x14ac:dyDescent="0.2">
      <c r="A276" s="17"/>
      <c r="B276" s="24" t="s">
        <v>644</v>
      </c>
      <c r="C276" s="29"/>
      <c r="D276" s="96"/>
      <c r="E276" s="18"/>
    </row>
    <row r="277" spans="1:5" s="14" customFormat="1" x14ac:dyDescent="0.2">
      <c r="A277" s="42" t="s">
        <v>645</v>
      </c>
      <c r="B277" s="41" t="s">
        <v>6</v>
      </c>
      <c r="C277" s="44" t="s">
        <v>646</v>
      </c>
      <c r="D277" s="97" t="s">
        <v>647</v>
      </c>
      <c r="E277" s="45" t="s">
        <v>648</v>
      </c>
    </row>
    <row r="278" spans="1:5" x14ac:dyDescent="0.2">
      <c r="A278" s="49" t="str">
        <f>'MAT-INSM'!A180</f>
        <v>TUBO GALV. 1/2" EMT</v>
      </c>
      <c r="B278" s="23" t="str">
        <f>'MAT-INSM'!B180</f>
        <v>ML</v>
      </c>
      <c r="C278" s="22">
        <f>'MAT-INSM'!C180</f>
        <v>0</v>
      </c>
      <c r="D278" s="100">
        <v>1</v>
      </c>
      <c r="E278" s="32">
        <f t="shared" ref="E278:E282" si="10">ROUND(C278*D278,0)</f>
        <v>0</v>
      </c>
    </row>
    <row r="279" spans="1:5" x14ac:dyDescent="0.2">
      <c r="A279" s="49" t="str">
        <f>'MAT-INSM'!A188</f>
        <v>UNION GALV. 1/2" EMT</v>
      </c>
      <c r="B279" s="23" t="str">
        <f>'MAT-INSM'!B188</f>
        <v>UN</v>
      </c>
      <c r="C279" s="22">
        <f>'MAT-INSM'!C188</f>
        <v>0</v>
      </c>
      <c r="D279" s="100">
        <f>1/3</f>
        <v>0.33333333333333331</v>
      </c>
      <c r="E279" s="32">
        <f t="shared" si="10"/>
        <v>0</v>
      </c>
    </row>
    <row r="280" spans="1:5" x14ac:dyDescent="0.2">
      <c r="A280" s="49" t="str">
        <f>'MAT-INSM'!A2</f>
        <v>ABRAZADERA ACERO PARA TUBERIAS HASTA 2"</v>
      </c>
      <c r="B280" s="23" t="str">
        <f>'MAT-INSM'!B2</f>
        <v>UN</v>
      </c>
      <c r="C280" s="22">
        <f>'MAT-INSM'!C2</f>
        <v>0</v>
      </c>
      <c r="D280" s="100">
        <f>2/3</f>
        <v>0.66666666666666663</v>
      </c>
      <c r="E280" s="32">
        <f t="shared" si="10"/>
        <v>0</v>
      </c>
    </row>
    <row r="281" spans="1:5" s="14" customFormat="1" x14ac:dyDescent="0.2">
      <c r="A281" s="35"/>
      <c r="B281" s="23"/>
      <c r="C281" s="22">
        <v>0</v>
      </c>
      <c r="D281" s="100"/>
      <c r="E281" s="32">
        <f t="shared" si="10"/>
        <v>0</v>
      </c>
    </row>
    <row r="282" spans="1:5" s="14" customFormat="1" x14ac:dyDescent="0.2">
      <c r="A282" s="36"/>
      <c r="B282" s="23"/>
      <c r="C282" s="22">
        <v>0</v>
      </c>
      <c r="D282" s="100"/>
      <c r="E282" s="32">
        <f t="shared" si="10"/>
        <v>0</v>
      </c>
    </row>
    <row r="283" spans="1:5" s="14" customFormat="1" x14ac:dyDescent="0.2">
      <c r="A283" s="17"/>
      <c r="B283" s="24"/>
      <c r="C283" s="13"/>
      <c r="D283" s="101" t="s">
        <v>649</v>
      </c>
      <c r="E283" s="37">
        <f>SUM(E278:E282)</f>
        <v>0</v>
      </c>
    </row>
    <row r="284" spans="1:5" s="14" customFormat="1" x14ac:dyDescent="0.2">
      <c r="A284" s="17"/>
      <c r="B284" s="24"/>
      <c r="C284" s="29"/>
      <c r="D284" s="96"/>
      <c r="E284" s="18"/>
    </row>
    <row r="285" spans="1:5" s="14" customFormat="1" x14ac:dyDescent="0.2">
      <c r="A285" s="42" t="s">
        <v>650</v>
      </c>
      <c r="B285" s="41" t="s">
        <v>6</v>
      </c>
      <c r="C285" s="44" t="s">
        <v>646</v>
      </c>
      <c r="D285" s="97" t="s">
        <v>651</v>
      </c>
      <c r="E285" s="45" t="s">
        <v>646</v>
      </c>
    </row>
    <row r="286" spans="1:5" x14ac:dyDescent="0.2">
      <c r="A286" s="49" t="str">
        <f>'HRR-EQP'!A39</f>
        <v>TALADRO PERCUTOR DE ½" DE WALT</v>
      </c>
      <c r="B286" s="23" t="str">
        <f>'HRR-EQP'!B39</f>
        <v>DIA</v>
      </c>
      <c r="C286" s="22">
        <f>'HRR-EQP'!C39</f>
        <v>0</v>
      </c>
      <c r="D286" s="100">
        <f>1/8/4</f>
        <v>3.125E-2</v>
      </c>
      <c r="E286" s="32">
        <f>ROUND(C286*D286,0)</f>
        <v>0</v>
      </c>
    </row>
    <row r="287" spans="1:5" x14ac:dyDescent="0.2">
      <c r="A287" s="49" t="str">
        <f>'HRR-EQP'!A33</f>
        <v>PULIDORA INDUSTRIAL DE 4 ½" MAKITA 10000 RPM</v>
      </c>
      <c r="B287" s="23" t="str">
        <f>'HRR-EQP'!B33</f>
        <v>DIA</v>
      </c>
      <c r="C287" s="22">
        <f>'HRR-EQP'!C33</f>
        <v>0</v>
      </c>
      <c r="D287" s="100">
        <f t="shared" ref="D287" si="11">1/8/4</f>
        <v>3.125E-2</v>
      </c>
      <c r="E287" s="32">
        <f>ROUND(C287*D287,0)</f>
        <v>0</v>
      </c>
    </row>
    <row r="288" spans="1:5" s="14" customFormat="1" x14ac:dyDescent="0.2">
      <c r="A288" s="35"/>
      <c r="B288" s="23"/>
      <c r="C288" s="22">
        <v>0</v>
      </c>
      <c r="D288" s="100">
        <v>0</v>
      </c>
      <c r="E288" s="32">
        <f>ROUND(C288*D288,0)</f>
        <v>0</v>
      </c>
    </row>
    <row r="289" spans="1:5" s="14" customFormat="1" x14ac:dyDescent="0.2">
      <c r="A289" s="17"/>
      <c r="B289" s="24"/>
      <c r="C289" s="13"/>
      <c r="D289" s="101" t="s">
        <v>649</v>
      </c>
      <c r="E289" s="37">
        <f>SUM(E286:E288)</f>
        <v>0</v>
      </c>
    </row>
    <row r="290" spans="1:5" s="14" customFormat="1" x14ac:dyDescent="0.2">
      <c r="A290" s="17"/>
      <c r="B290" s="24"/>
      <c r="C290" s="13"/>
      <c r="D290" s="96"/>
      <c r="E290" s="16"/>
    </row>
    <row r="291" spans="1:5" s="14" customFormat="1" ht="21" x14ac:dyDescent="0.2">
      <c r="A291" s="42" t="s">
        <v>652</v>
      </c>
      <c r="B291" s="46" t="s">
        <v>6</v>
      </c>
      <c r="C291" s="44" t="s">
        <v>646</v>
      </c>
      <c r="D291" s="97" t="s">
        <v>653</v>
      </c>
      <c r="E291" s="45" t="s">
        <v>654</v>
      </c>
    </row>
    <row r="292" spans="1:5" x14ac:dyDescent="0.2">
      <c r="A292" s="49" t="str">
        <f>'MAN-OBR'!A33</f>
        <v>MdeO DUCTOS ELECTRICOS EMT EXPUESTOS</v>
      </c>
      <c r="B292" s="23" t="str">
        <f>'MAN-OBR'!B33</f>
        <v>UN</v>
      </c>
      <c r="C292" s="22">
        <f>'MAN-OBR'!C33</f>
        <v>0</v>
      </c>
      <c r="D292" s="100">
        <v>1</v>
      </c>
      <c r="E292" s="32">
        <f>ROUND(C292*D292,0)</f>
        <v>0</v>
      </c>
    </row>
    <row r="293" spans="1:5" s="14" customFormat="1" x14ac:dyDescent="0.2">
      <c r="A293" s="35"/>
      <c r="B293" s="23"/>
      <c r="C293" s="22">
        <v>0</v>
      </c>
      <c r="D293" s="100"/>
      <c r="E293" s="32">
        <f>ROUND(C293*D293,0)</f>
        <v>0</v>
      </c>
    </row>
    <row r="294" spans="1:5" s="14" customFormat="1" x14ac:dyDescent="0.2">
      <c r="A294" s="17"/>
      <c r="B294" s="24"/>
      <c r="C294" s="15"/>
      <c r="D294" s="101" t="s">
        <v>649</v>
      </c>
      <c r="E294" s="37">
        <f>SUM(E292:E293)</f>
        <v>0</v>
      </c>
    </row>
    <row r="295" spans="1:5" s="14" customFormat="1" x14ac:dyDescent="0.2">
      <c r="A295" s="33"/>
      <c r="B295" s="25"/>
      <c r="C295" s="20"/>
      <c r="D295" s="94"/>
    </row>
    <row r="296" spans="1:5" s="14" customFormat="1" ht="21" x14ac:dyDescent="0.2">
      <c r="A296" s="42" t="s">
        <v>655</v>
      </c>
      <c r="B296" s="46" t="s">
        <v>6</v>
      </c>
      <c r="C296" s="44" t="s">
        <v>646</v>
      </c>
      <c r="D296" s="97" t="s">
        <v>653</v>
      </c>
      <c r="E296" s="45" t="s">
        <v>654</v>
      </c>
    </row>
    <row r="297" spans="1:5" s="14" customFormat="1" x14ac:dyDescent="0.2">
      <c r="A297" s="49" t="str">
        <f>OTROS!A7</f>
        <v>RETIRO DE ESCOMBROS</v>
      </c>
      <c r="B297" s="23" t="str">
        <f>OTROS!B7</f>
        <v>M3</v>
      </c>
      <c r="C297" s="22">
        <f>OTROS!C7</f>
        <v>0</v>
      </c>
      <c r="D297" s="100">
        <v>0.125</v>
      </c>
      <c r="E297" s="32">
        <f>ROUND(C297*D297,0)</f>
        <v>0</v>
      </c>
    </row>
    <row r="298" spans="1:5" s="14" customFormat="1" x14ac:dyDescent="0.2">
      <c r="A298" s="35"/>
      <c r="B298" s="23"/>
      <c r="C298" s="22">
        <v>0</v>
      </c>
      <c r="D298" s="100"/>
      <c r="E298" s="32">
        <f>ROUND(C298*D298,0)</f>
        <v>0</v>
      </c>
    </row>
    <row r="299" spans="1:5" s="14" customFormat="1" x14ac:dyDescent="0.2">
      <c r="A299" s="17"/>
      <c r="B299" s="24"/>
      <c r="C299" s="15"/>
      <c r="D299" s="101" t="s">
        <v>649</v>
      </c>
      <c r="E299" s="37">
        <f>SUM(E297:E298)</f>
        <v>0</v>
      </c>
    </row>
    <row r="300" spans="1:5" s="14" customFormat="1" x14ac:dyDescent="0.2">
      <c r="A300" s="17"/>
      <c r="B300" s="24"/>
      <c r="C300" s="15"/>
      <c r="D300" s="101"/>
    </row>
    <row r="301" spans="1:5" s="14" customFormat="1" x14ac:dyDescent="0.2">
      <c r="A301" s="19" t="s">
        <v>656</v>
      </c>
      <c r="B301" s="167" t="s">
        <v>657</v>
      </c>
      <c r="C301" s="167"/>
      <c r="D301" s="167" t="s">
        <v>658</v>
      </c>
      <c r="E301" s="167"/>
    </row>
    <row r="302" spans="1:5" s="14" customFormat="1" x14ac:dyDescent="0.2">
      <c r="A302" s="47"/>
      <c r="B302" s="168"/>
      <c r="C302" s="168"/>
      <c r="D302" s="169"/>
      <c r="E302" s="169"/>
    </row>
    <row r="303" spans="1:5" s="14" customFormat="1" x14ac:dyDescent="0.2">
      <c r="A303" s="47"/>
      <c r="B303" s="168"/>
      <c r="C303" s="168"/>
      <c r="D303" s="169"/>
      <c r="E303" s="169"/>
    </row>
    <row r="306" spans="1:5" s="14" customFormat="1" ht="21" x14ac:dyDescent="0.2">
      <c r="A306" s="174" t="s">
        <v>641</v>
      </c>
      <c r="B306" s="174"/>
      <c r="C306" s="42" t="s">
        <v>642</v>
      </c>
      <c r="D306" s="97" t="s">
        <v>6</v>
      </c>
      <c r="E306" s="42" t="s">
        <v>643</v>
      </c>
    </row>
    <row r="307" spans="1:5" s="14" customFormat="1" x14ac:dyDescent="0.2">
      <c r="A307" s="172" t="str">
        <f>RESUMEN!B132</f>
        <v>Suministros e instalación de ducto EMT de 1".</v>
      </c>
      <c r="B307" s="173"/>
      <c r="C307" s="71">
        <f>RESUMEN!A132</f>
        <v>7.0999999999999979</v>
      </c>
      <c r="D307" s="98" t="str">
        <f>RESUMEN!C132</f>
        <v>ml</v>
      </c>
      <c r="E307" s="40">
        <f>E316+E322+E327+E332</f>
        <v>0</v>
      </c>
    </row>
    <row r="308" spans="1:5" s="14" customFormat="1" x14ac:dyDescent="0.2">
      <c r="A308" s="17"/>
      <c r="B308" s="30"/>
      <c r="C308" s="17"/>
      <c r="D308" s="99"/>
      <c r="E308" s="18"/>
    </row>
    <row r="309" spans="1:5" s="14" customFormat="1" x14ac:dyDescent="0.2">
      <c r="A309" s="17"/>
      <c r="B309" s="24" t="s">
        <v>644</v>
      </c>
      <c r="C309" s="29"/>
      <c r="D309" s="96"/>
      <c r="E309" s="18"/>
    </row>
    <row r="310" spans="1:5" s="14" customFormat="1" x14ac:dyDescent="0.2">
      <c r="A310" s="42" t="s">
        <v>645</v>
      </c>
      <c r="B310" s="41" t="s">
        <v>6</v>
      </c>
      <c r="C310" s="44" t="s">
        <v>646</v>
      </c>
      <c r="D310" s="97" t="s">
        <v>647</v>
      </c>
      <c r="E310" s="45" t="s">
        <v>648</v>
      </c>
    </row>
    <row r="311" spans="1:5" s="14" customFormat="1" x14ac:dyDescent="0.2">
      <c r="A311" s="49" t="str">
        <f>'MAT-INSM'!A179</f>
        <v>TUBO GALV. 1" EMT</v>
      </c>
      <c r="B311" s="23" t="str">
        <f>'MAT-INSM'!B179</f>
        <v>ML</v>
      </c>
      <c r="C311" s="22">
        <f>'MAT-INSM'!C179</f>
        <v>0</v>
      </c>
      <c r="D311" s="100">
        <v>1</v>
      </c>
      <c r="E311" s="32">
        <f t="shared" ref="E311:E315" si="12">ROUND(C311*D311,0)</f>
        <v>0</v>
      </c>
    </row>
    <row r="312" spans="1:5" s="14" customFormat="1" x14ac:dyDescent="0.2">
      <c r="A312" s="49" t="str">
        <f>'MAT-INSM'!A187</f>
        <v>UNION GALV. 1" EMT</v>
      </c>
      <c r="B312" s="23" t="str">
        <f>'MAT-INSM'!B187</f>
        <v>UN</v>
      </c>
      <c r="C312" s="22">
        <f>'MAT-INSM'!C187</f>
        <v>0</v>
      </c>
      <c r="D312" s="100">
        <f>1/3</f>
        <v>0.33333333333333331</v>
      </c>
      <c r="E312" s="32">
        <f t="shared" si="12"/>
        <v>0</v>
      </c>
    </row>
    <row r="313" spans="1:5" s="14" customFormat="1" x14ac:dyDescent="0.2">
      <c r="A313" s="49" t="str">
        <f>'MAT-INSM'!A2</f>
        <v>ABRAZADERA ACERO PARA TUBERIAS HASTA 2"</v>
      </c>
      <c r="B313" s="23" t="str">
        <f>'MAT-INSM'!B2</f>
        <v>UN</v>
      </c>
      <c r="C313" s="22">
        <f>'MAT-INSM'!C2</f>
        <v>0</v>
      </c>
      <c r="D313" s="100">
        <f>2/3</f>
        <v>0.66666666666666663</v>
      </c>
      <c r="E313" s="32">
        <f t="shared" si="12"/>
        <v>0</v>
      </c>
    </row>
    <row r="314" spans="1:5" s="14" customFormat="1" x14ac:dyDescent="0.2">
      <c r="A314" s="35"/>
      <c r="B314" s="23"/>
      <c r="C314" s="22">
        <v>0</v>
      </c>
      <c r="D314" s="100"/>
      <c r="E314" s="32">
        <f t="shared" si="12"/>
        <v>0</v>
      </c>
    </row>
    <row r="315" spans="1:5" s="14" customFormat="1" x14ac:dyDescent="0.2">
      <c r="A315" s="36"/>
      <c r="B315" s="23"/>
      <c r="C315" s="22">
        <v>0</v>
      </c>
      <c r="D315" s="100"/>
      <c r="E315" s="32">
        <f t="shared" si="12"/>
        <v>0</v>
      </c>
    </row>
    <row r="316" spans="1:5" s="14" customFormat="1" x14ac:dyDescent="0.2">
      <c r="A316" s="17"/>
      <c r="B316" s="24"/>
      <c r="C316" s="13"/>
      <c r="D316" s="101" t="s">
        <v>649</v>
      </c>
      <c r="E316" s="37">
        <f>SUM(E311:E315)</f>
        <v>0</v>
      </c>
    </row>
    <row r="317" spans="1:5" s="14" customFormat="1" x14ac:dyDescent="0.2">
      <c r="A317" s="17"/>
      <c r="B317" s="24"/>
      <c r="C317" s="29"/>
      <c r="D317" s="96"/>
      <c r="E317" s="18"/>
    </row>
    <row r="318" spans="1:5" s="14" customFormat="1" x14ac:dyDescent="0.2">
      <c r="A318" s="42" t="s">
        <v>650</v>
      </c>
      <c r="B318" s="41" t="s">
        <v>6</v>
      </c>
      <c r="C318" s="44" t="s">
        <v>646</v>
      </c>
      <c r="D318" s="97" t="s">
        <v>651</v>
      </c>
      <c r="E318" s="45" t="s">
        <v>646</v>
      </c>
    </row>
    <row r="319" spans="1:5" s="14" customFormat="1" x14ac:dyDescent="0.2">
      <c r="A319" s="49" t="str">
        <f t="shared" ref="A319:C320" si="13">A286</f>
        <v>TALADRO PERCUTOR DE ½" DE WALT</v>
      </c>
      <c r="B319" s="115" t="str">
        <f t="shared" si="13"/>
        <v>DIA</v>
      </c>
      <c r="C319" s="22">
        <f t="shared" si="13"/>
        <v>0</v>
      </c>
      <c r="D319" s="100">
        <f>1/8/4</f>
        <v>3.125E-2</v>
      </c>
      <c r="E319" s="32">
        <f>ROUND(C319*D319,0)</f>
        <v>0</v>
      </c>
    </row>
    <row r="320" spans="1:5" s="14" customFormat="1" x14ac:dyDescent="0.2">
      <c r="A320" s="49" t="str">
        <f t="shared" si="13"/>
        <v>PULIDORA INDUSTRIAL DE 4 ½" MAKITA 10000 RPM</v>
      </c>
      <c r="B320" s="115" t="str">
        <f t="shared" si="13"/>
        <v>DIA</v>
      </c>
      <c r="C320" s="22">
        <f t="shared" si="13"/>
        <v>0</v>
      </c>
      <c r="D320" s="100">
        <f t="shared" ref="D320" si="14">1/8/4</f>
        <v>3.125E-2</v>
      </c>
      <c r="E320" s="32">
        <f>ROUND(C320*D320,0)</f>
        <v>0</v>
      </c>
    </row>
    <row r="321" spans="1:5" s="14" customFormat="1" x14ac:dyDescent="0.2">
      <c r="A321" s="35"/>
      <c r="B321" s="23"/>
      <c r="C321" s="22">
        <v>0</v>
      </c>
      <c r="D321" s="100">
        <v>0</v>
      </c>
      <c r="E321" s="32">
        <f>ROUND(C321*D321,0)</f>
        <v>0</v>
      </c>
    </row>
    <row r="322" spans="1:5" s="14" customFormat="1" x14ac:dyDescent="0.2">
      <c r="A322" s="17"/>
      <c r="B322" s="24"/>
      <c r="C322" s="13"/>
      <c r="D322" s="101" t="s">
        <v>649</v>
      </c>
      <c r="E322" s="37">
        <f>SUM(E319:E321)</f>
        <v>0</v>
      </c>
    </row>
    <row r="323" spans="1:5" s="14" customFormat="1" x14ac:dyDescent="0.2">
      <c r="A323" s="17"/>
      <c r="B323" s="24"/>
      <c r="C323" s="13"/>
      <c r="D323" s="96"/>
      <c r="E323" s="16"/>
    </row>
    <row r="324" spans="1:5" s="14" customFormat="1" ht="21" x14ac:dyDescent="0.2">
      <c r="A324" s="42" t="s">
        <v>652</v>
      </c>
      <c r="B324" s="46" t="s">
        <v>6</v>
      </c>
      <c r="C324" s="44" t="s">
        <v>646</v>
      </c>
      <c r="D324" s="97" t="s">
        <v>653</v>
      </c>
      <c r="E324" s="45" t="s">
        <v>654</v>
      </c>
    </row>
    <row r="325" spans="1:5" s="14" customFormat="1" x14ac:dyDescent="0.2">
      <c r="A325" s="49" t="str">
        <f>'MAN-OBR'!A33</f>
        <v>MdeO DUCTOS ELECTRICOS EMT EXPUESTOS</v>
      </c>
      <c r="B325" s="115" t="str">
        <f>'MAN-OBR'!B33</f>
        <v>UN</v>
      </c>
      <c r="C325" s="22">
        <f>'MAN-OBR'!C33</f>
        <v>0</v>
      </c>
      <c r="D325" s="100">
        <v>1</v>
      </c>
      <c r="E325" s="32">
        <f>ROUND(C325*D325,0)</f>
        <v>0</v>
      </c>
    </row>
    <row r="326" spans="1:5" s="14" customFormat="1" x14ac:dyDescent="0.2">
      <c r="A326" s="35"/>
      <c r="B326" s="23"/>
      <c r="C326" s="22">
        <v>0</v>
      </c>
      <c r="D326" s="100"/>
      <c r="E326" s="32">
        <f>ROUND(C326*D326,0)</f>
        <v>0</v>
      </c>
    </row>
    <row r="327" spans="1:5" s="14" customFormat="1" x14ac:dyDescent="0.2">
      <c r="A327" s="17"/>
      <c r="B327" s="24"/>
      <c r="C327" s="15"/>
      <c r="D327" s="101" t="s">
        <v>649</v>
      </c>
      <c r="E327" s="37">
        <f>SUM(E325:E326)</f>
        <v>0</v>
      </c>
    </row>
    <row r="328" spans="1:5" s="14" customFormat="1" x14ac:dyDescent="0.2">
      <c r="A328" s="33"/>
      <c r="B328" s="25"/>
      <c r="C328" s="20"/>
      <c r="D328" s="94"/>
    </row>
    <row r="329" spans="1:5" s="14" customFormat="1" ht="21" x14ac:dyDescent="0.2">
      <c r="A329" s="42" t="s">
        <v>655</v>
      </c>
      <c r="B329" s="46" t="s">
        <v>6</v>
      </c>
      <c r="C329" s="44" t="s">
        <v>646</v>
      </c>
      <c r="D329" s="97" t="s">
        <v>653</v>
      </c>
      <c r="E329" s="45" t="s">
        <v>654</v>
      </c>
    </row>
    <row r="330" spans="1:5" s="14" customFormat="1" x14ac:dyDescent="0.2">
      <c r="A330" s="49" t="str">
        <f>OTROS!A7</f>
        <v>RETIRO DE ESCOMBROS</v>
      </c>
      <c r="B330" s="115" t="str">
        <f>OTROS!B7</f>
        <v>M3</v>
      </c>
      <c r="C330" s="22">
        <f>OTROS!C7</f>
        <v>0</v>
      </c>
      <c r="D330" s="100">
        <v>0.125</v>
      </c>
      <c r="E330" s="32">
        <f>ROUND(C330*D330,0)</f>
        <v>0</v>
      </c>
    </row>
    <row r="331" spans="1:5" s="14" customFormat="1" x14ac:dyDescent="0.2">
      <c r="A331" s="35"/>
      <c r="B331" s="23"/>
      <c r="C331" s="22">
        <v>0</v>
      </c>
      <c r="D331" s="100"/>
      <c r="E331" s="32">
        <f>ROUND(C331*D331,0)</f>
        <v>0</v>
      </c>
    </row>
    <row r="332" spans="1:5" s="14" customFormat="1" x14ac:dyDescent="0.2">
      <c r="A332" s="17"/>
      <c r="B332" s="24"/>
      <c r="C332" s="15"/>
      <c r="D332" s="101" t="s">
        <v>649</v>
      </c>
      <c r="E332" s="37">
        <f>SUM(E330:E331)</f>
        <v>0</v>
      </c>
    </row>
    <row r="333" spans="1:5" s="14" customFormat="1" x14ac:dyDescent="0.2">
      <c r="A333" s="17"/>
      <c r="B333" s="24"/>
      <c r="C333" s="15"/>
      <c r="D333" s="101"/>
    </row>
    <row r="334" spans="1:5" s="14" customFormat="1" x14ac:dyDescent="0.2">
      <c r="A334" s="19" t="s">
        <v>656</v>
      </c>
      <c r="B334" s="167" t="s">
        <v>657</v>
      </c>
      <c r="C334" s="167"/>
      <c r="D334" s="167" t="s">
        <v>658</v>
      </c>
      <c r="E334" s="167"/>
    </row>
    <row r="335" spans="1:5" s="14" customFormat="1" x14ac:dyDescent="0.2">
      <c r="A335" s="47"/>
      <c r="B335" s="168"/>
      <c r="C335" s="168"/>
      <c r="D335" s="169"/>
      <c r="E335" s="169"/>
    </row>
    <row r="336" spans="1:5" s="14" customFormat="1" x14ac:dyDescent="0.2">
      <c r="A336" s="47"/>
      <c r="B336" s="168"/>
      <c r="C336" s="168"/>
      <c r="D336" s="169"/>
      <c r="E336" s="169"/>
    </row>
    <row r="339" spans="1:5" s="14" customFormat="1" ht="21" x14ac:dyDescent="0.2">
      <c r="A339" s="174" t="s">
        <v>641</v>
      </c>
      <c r="B339" s="174"/>
      <c r="C339" s="42" t="s">
        <v>642</v>
      </c>
      <c r="D339" s="97" t="s">
        <v>6</v>
      </c>
      <c r="E339" s="42" t="s">
        <v>643</v>
      </c>
    </row>
    <row r="340" spans="1:5" s="14" customFormat="1" x14ac:dyDescent="0.2">
      <c r="A340" s="172" t="str">
        <f>RESUMEN!B133</f>
        <v>Salida punto electrico monofasico para toma, interruptor sencillo o iluminación.</v>
      </c>
      <c r="B340" s="173"/>
      <c r="C340" s="71">
        <f>RESUMEN!A133</f>
        <v>7.1099999999999977</v>
      </c>
      <c r="D340" s="98" t="str">
        <f>RESUMEN!C133</f>
        <v>un</v>
      </c>
      <c r="E340" s="40">
        <f>E350+E356+E361+E366</f>
        <v>0</v>
      </c>
    </row>
    <row r="341" spans="1:5" s="14" customFormat="1" x14ac:dyDescent="0.2">
      <c r="A341" s="17"/>
      <c r="B341" s="30"/>
      <c r="C341" s="17"/>
      <c r="D341" s="99"/>
      <c r="E341" s="18"/>
    </row>
    <row r="342" spans="1:5" s="14" customFormat="1" x14ac:dyDescent="0.2">
      <c r="A342" s="17"/>
      <c r="B342" s="24" t="s">
        <v>644</v>
      </c>
      <c r="C342" s="29"/>
      <c r="D342" s="96"/>
      <c r="E342" s="18"/>
    </row>
    <row r="343" spans="1:5" s="14" customFormat="1" x14ac:dyDescent="0.2">
      <c r="A343" s="42" t="s">
        <v>645</v>
      </c>
      <c r="B343" s="41" t="s">
        <v>6</v>
      </c>
      <c r="C343" s="44" t="s">
        <v>646</v>
      </c>
      <c r="D343" s="97" t="s">
        <v>647</v>
      </c>
      <c r="E343" s="45" t="s">
        <v>648</v>
      </c>
    </row>
    <row r="344" spans="1:5" s="14" customFormat="1" x14ac:dyDescent="0.2">
      <c r="A344" s="49" t="str">
        <f t="shared" ref="A344:C345" si="15">A245</f>
        <v>TUBO CONDUIT 3/4" RALCO</v>
      </c>
      <c r="B344" s="115" t="str">
        <f t="shared" si="15"/>
        <v>ML</v>
      </c>
      <c r="C344" s="22">
        <f t="shared" si="15"/>
        <v>0</v>
      </c>
      <c r="D344" s="100">
        <v>3</v>
      </c>
      <c r="E344" s="32">
        <f t="shared" ref="E344:E349" si="16">ROUND(C344*D344,0)</f>
        <v>0</v>
      </c>
    </row>
    <row r="345" spans="1:5" s="14" customFormat="1" x14ac:dyDescent="0.2">
      <c r="A345" s="49" t="str">
        <f t="shared" si="15"/>
        <v>UNION CONDUIT C/DFLEX ½" PAVCO</v>
      </c>
      <c r="B345" s="115" t="str">
        <f t="shared" si="15"/>
        <v>UN</v>
      </c>
      <c r="C345" s="22">
        <f t="shared" si="15"/>
        <v>0</v>
      </c>
      <c r="D345" s="100">
        <v>1</v>
      </c>
      <c r="E345" s="32">
        <f t="shared" si="16"/>
        <v>0</v>
      </c>
    </row>
    <row r="346" spans="1:5" s="14" customFormat="1" ht="11.25" customHeight="1" x14ac:dyDescent="0.2">
      <c r="A346" s="49" t="str">
        <f t="shared" ref="A346:C346" si="17">A212</f>
        <v>CABLE cobre Aisl. 12 THW - 90 C 600V</v>
      </c>
      <c r="B346" s="115" t="str">
        <f t="shared" si="17"/>
        <v>ML</v>
      </c>
      <c r="C346" s="22">
        <f t="shared" si="17"/>
        <v>0</v>
      </c>
      <c r="D346" s="100">
        <v>9.4499999999999993</v>
      </c>
      <c r="E346" s="32">
        <f t="shared" si="16"/>
        <v>0</v>
      </c>
    </row>
    <row r="347" spans="1:5" s="14" customFormat="1" ht="11.25" customHeight="1" x14ac:dyDescent="0.2">
      <c r="A347" s="49" t="str">
        <f>'MAT-INSM'!A33</f>
        <v>CAJA 5800 Cal 26</v>
      </c>
      <c r="B347" s="115" t="str">
        <f>'MAT-INSM'!B33</f>
        <v>UN</v>
      </c>
      <c r="C347" s="22">
        <f>'MAT-INSM'!C33</f>
        <v>0</v>
      </c>
      <c r="D347" s="100">
        <v>2</v>
      </c>
      <c r="E347" s="32">
        <f>ROUND(C347*D347,0)</f>
        <v>0</v>
      </c>
    </row>
    <row r="348" spans="1:5" s="14" customFormat="1" x14ac:dyDescent="0.2">
      <c r="A348" s="49" t="str">
        <f t="shared" ref="A348:C349" si="18">A213</f>
        <v>ALAMBRE Cu DESNUDO AWG 14</v>
      </c>
      <c r="B348" s="115" t="str">
        <f t="shared" si="18"/>
        <v>ML</v>
      </c>
      <c r="C348" s="22">
        <f t="shared" si="18"/>
        <v>0</v>
      </c>
      <c r="D348" s="100">
        <v>3.15</v>
      </c>
      <c r="E348" s="32">
        <f t="shared" si="16"/>
        <v>0</v>
      </c>
    </row>
    <row r="349" spans="1:5" s="14" customFormat="1" x14ac:dyDescent="0.2">
      <c r="A349" s="82" t="str">
        <f t="shared" si="18"/>
        <v>CINTA AISLANTE NEGRA, X 15M</v>
      </c>
      <c r="B349" s="115" t="str">
        <f t="shared" si="18"/>
        <v>RLL</v>
      </c>
      <c r="C349" s="22">
        <f t="shared" si="18"/>
        <v>0</v>
      </c>
      <c r="D349" s="100">
        <v>0.125</v>
      </c>
      <c r="E349" s="32">
        <f t="shared" si="16"/>
        <v>0</v>
      </c>
    </row>
    <row r="350" spans="1:5" s="14" customFormat="1" x14ac:dyDescent="0.2">
      <c r="A350" s="17"/>
      <c r="B350" s="24"/>
      <c r="C350" s="13"/>
      <c r="D350" s="101" t="s">
        <v>649</v>
      </c>
      <c r="E350" s="37">
        <f>SUM(E344:E349)</f>
        <v>0</v>
      </c>
    </row>
    <row r="351" spans="1:5" s="14" customFormat="1" x14ac:dyDescent="0.2">
      <c r="A351" s="17"/>
      <c r="B351" s="24"/>
      <c r="C351" s="29"/>
      <c r="D351" s="96"/>
      <c r="E351" s="18"/>
    </row>
    <row r="352" spans="1:5" s="14" customFormat="1" x14ac:dyDescent="0.2">
      <c r="A352" s="42" t="s">
        <v>650</v>
      </c>
      <c r="B352" s="41" t="s">
        <v>6</v>
      </c>
      <c r="C352" s="44" t="s">
        <v>646</v>
      </c>
      <c r="D352" s="97" t="s">
        <v>651</v>
      </c>
      <c r="E352" s="45" t="s">
        <v>646</v>
      </c>
    </row>
    <row r="353" spans="1:5" s="14" customFormat="1" x14ac:dyDescent="0.2">
      <c r="A353" s="49" t="str">
        <f t="shared" ref="A353:C354" si="19">A319</f>
        <v>TALADRO PERCUTOR DE ½" DE WALT</v>
      </c>
      <c r="B353" s="115" t="str">
        <f t="shared" si="19"/>
        <v>DIA</v>
      </c>
      <c r="C353" s="22">
        <f t="shared" si="19"/>
        <v>0</v>
      </c>
      <c r="D353" s="100">
        <f>1/8/2</f>
        <v>6.25E-2</v>
      </c>
      <c r="E353" s="32">
        <f>ROUND(C353*D353,0)</f>
        <v>0</v>
      </c>
    </row>
    <row r="354" spans="1:5" s="14" customFormat="1" x14ac:dyDescent="0.2">
      <c r="A354" s="49" t="str">
        <f t="shared" si="19"/>
        <v>PULIDORA INDUSTRIAL DE 4 ½" MAKITA 10000 RPM</v>
      </c>
      <c r="B354" s="115" t="str">
        <f t="shared" si="19"/>
        <v>DIA</v>
      </c>
      <c r="C354" s="22">
        <f t="shared" si="19"/>
        <v>0</v>
      </c>
      <c r="D354" s="100">
        <f>1/8/2</f>
        <v>6.25E-2</v>
      </c>
      <c r="E354" s="32">
        <f>ROUND(C354*D354,0)</f>
        <v>0</v>
      </c>
    </row>
    <row r="355" spans="1:5" s="14" customFormat="1" x14ac:dyDescent="0.2">
      <c r="A355" s="35"/>
      <c r="B355" s="23"/>
      <c r="C355" s="22">
        <v>0</v>
      </c>
      <c r="D355" s="100"/>
      <c r="E355" s="32">
        <f>ROUND(C355*D355,0)</f>
        <v>0</v>
      </c>
    </row>
    <row r="356" spans="1:5" s="14" customFormat="1" x14ac:dyDescent="0.2">
      <c r="A356" s="17"/>
      <c r="B356" s="24"/>
      <c r="C356" s="13"/>
      <c r="D356" s="101" t="s">
        <v>649</v>
      </c>
      <c r="E356" s="37">
        <f>SUM(E353:E355)</f>
        <v>0</v>
      </c>
    </row>
    <row r="357" spans="1:5" s="14" customFormat="1" x14ac:dyDescent="0.2">
      <c r="A357" s="17"/>
      <c r="B357" s="24"/>
      <c r="C357" s="13"/>
      <c r="D357" s="96"/>
      <c r="E357" s="16"/>
    </row>
    <row r="358" spans="1:5" s="14" customFormat="1" ht="21" x14ac:dyDescent="0.2">
      <c r="A358" s="42" t="s">
        <v>652</v>
      </c>
      <c r="B358" s="46" t="s">
        <v>6</v>
      </c>
      <c r="C358" s="44" t="s">
        <v>646</v>
      </c>
      <c r="D358" s="97" t="s">
        <v>653</v>
      </c>
      <c r="E358" s="45" t="s">
        <v>654</v>
      </c>
    </row>
    <row r="359" spans="1:5" s="14" customFormat="1" x14ac:dyDescent="0.2">
      <c r="A359" s="49" t="str">
        <f>'MAN-OBR'!A87</f>
        <v>MdeO SALIDA MONOFASICA</v>
      </c>
      <c r="B359" s="115" t="str">
        <f>'MAN-OBR'!B87</f>
        <v>UN</v>
      </c>
      <c r="C359" s="22">
        <f>'MAN-OBR'!C87</f>
        <v>0</v>
      </c>
      <c r="D359" s="100">
        <v>1</v>
      </c>
      <c r="E359" s="32">
        <f>ROUND(C359*D359,0)</f>
        <v>0</v>
      </c>
    </row>
    <row r="360" spans="1:5" s="14" customFormat="1" x14ac:dyDescent="0.2">
      <c r="A360" s="35"/>
      <c r="B360" s="23"/>
      <c r="C360" s="22">
        <v>0</v>
      </c>
      <c r="D360" s="100"/>
      <c r="E360" s="32">
        <f>ROUND(C360*D360,0)</f>
        <v>0</v>
      </c>
    </row>
    <row r="361" spans="1:5" s="14" customFormat="1" x14ac:dyDescent="0.2">
      <c r="A361" s="17"/>
      <c r="B361" s="24"/>
      <c r="C361" s="15"/>
      <c r="D361" s="101" t="s">
        <v>649</v>
      </c>
      <c r="E361" s="37">
        <f>SUM(E359:E360)</f>
        <v>0</v>
      </c>
    </row>
    <row r="362" spans="1:5" s="14" customFormat="1" x14ac:dyDescent="0.2">
      <c r="A362" s="33"/>
      <c r="B362" s="25"/>
      <c r="C362" s="20"/>
      <c r="D362" s="94"/>
    </row>
    <row r="363" spans="1:5" s="14" customFormat="1" ht="21" x14ac:dyDescent="0.2">
      <c r="A363" s="42" t="s">
        <v>655</v>
      </c>
      <c r="B363" s="46" t="s">
        <v>6</v>
      </c>
      <c r="C363" s="44" t="s">
        <v>646</v>
      </c>
      <c r="D363" s="97" t="s">
        <v>653</v>
      </c>
      <c r="E363" s="45" t="s">
        <v>654</v>
      </c>
    </row>
    <row r="364" spans="1:5" s="14" customFormat="1" x14ac:dyDescent="0.2">
      <c r="A364" s="49" t="str">
        <f t="shared" ref="A364:D364" si="20">A330</f>
        <v>RETIRO DE ESCOMBROS</v>
      </c>
      <c r="B364" s="115" t="str">
        <f t="shared" si="20"/>
        <v>M3</v>
      </c>
      <c r="C364" s="22">
        <f t="shared" si="20"/>
        <v>0</v>
      </c>
      <c r="D364" s="100">
        <f t="shared" si="20"/>
        <v>0.125</v>
      </c>
      <c r="E364" s="32">
        <f>ROUND(C364*D364,0)</f>
        <v>0</v>
      </c>
    </row>
    <row r="365" spans="1:5" s="14" customFormat="1" x14ac:dyDescent="0.2">
      <c r="A365" s="35"/>
      <c r="B365" s="23"/>
      <c r="C365" s="22">
        <v>0</v>
      </c>
      <c r="D365" s="100"/>
      <c r="E365" s="32">
        <f>ROUND(C365*D365,0)</f>
        <v>0</v>
      </c>
    </row>
    <row r="366" spans="1:5" s="14" customFormat="1" x14ac:dyDescent="0.2">
      <c r="A366" s="17"/>
      <c r="B366" s="24"/>
      <c r="C366" s="15"/>
      <c r="D366" s="101" t="s">
        <v>649</v>
      </c>
      <c r="E366" s="37">
        <f>SUM(E364:E365)</f>
        <v>0</v>
      </c>
    </row>
    <row r="367" spans="1:5" s="14" customFormat="1" x14ac:dyDescent="0.2">
      <c r="A367" s="17"/>
      <c r="B367" s="24"/>
      <c r="C367" s="15"/>
      <c r="D367" s="101"/>
    </row>
    <row r="368" spans="1:5" s="14" customFormat="1" x14ac:dyDescent="0.2">
      <c r="A368" s="19" t="s">
        <v>656</v>
      </c>
      <c r="B368" s="167" t="s">
        <v>657</v>
      </c>
      <c r="C368" s="167"/>
      <c r="D368" s="167" t="s">
        <v>658</v>
      </c>
      <c r="E368" s="167"/>
    </row>
    <row r="369" spans="1:5" s="14" customFormat="1" x14ac:dyDescent="0.2">
      <c r="A369" s="47"/>
      <c r="B369" s="168"/>
      <c r="C369" s="168"/>
      <c r="D369" s="169"/>
      <c r="E369" s="169"/>
    </row>
    <row r="370" spans="1:5" s="14" customFormat="1" x14ac:dyDescent="0.2">
      <c r="A370" s="47"/>
      <c r="B370" s="168"/>
      <c r="C370" s="168"/>
      <c r="D370" s="169"/>
      <c r="E370" s="169"/>
    </row>
    <row r="373" spans="1:5" s="14" customFormat="1" ht="21" x14ac:dyDescent="0.2">
      <c r="A373" s="174" t="s">
        <v>641</v>
      </c>
      <c r="B373" s="174"/>
      <c r="C373" s="42" t="s">
        <v>642</v>
      </c>
      <c r="D373" s="97" t="s">
        <v>6</v>
      </c>
      <c r="E373" s="42" t="s">
        <v>643</v>
      </c>
    </row>
    <row r="374" spans="1:5" s="14" customFormat="1" x14ac:dyDescent="0.2">
      <c r="A374" s="172" t="str">
        <f>RESUMEN!B134</f>
        <v>Salida punto electrico monofasico para interruptor doble, triple o conmutables.</v>
      </c>
      <c r="B374" s="173"/>
      <c r="C374" s="71">
        <f>RESUMEN!A134</f>
        <v>7.1199999999999974</v>
      </c>
      <c r="D374" s="98" t="str">
        <f>RESUMEN!C134</f>
        <v>un</v>
      </c>
      <c r="E374" s="40">
        <f>E384+E390+E395+E400</f>
        <v>0</v>
      </c>
    </row>
    <row r="375" spans="1:5" s="14" customFormat="1" x14ac:dyDescent="0.2">
      <c r="A375" s="17"/>
      <c r="B375" s="30"/>
      <c r="C375" s="17"/>
      <c r="D375" s="99"/>
      <c r="E375" s="18"/>
    </row>
    <row r="376" spans="1:5" s="14" customFormat="1" x14ac:dyDescent="0.2">
      <c r="A376" s="17"/>
      <c r="B376" s="24" t="s">
        <v>644</v>
      </c>
      <c r="C376" s="29"/>
      <c r="D376" s="96"/>
      <c r="E376" s="18"/>
    </row>
    <row r="377" spans="1:5" s="14" customFormat="1" x14ac:dyDescent="0.2">
      <c r="A377" s="42" t="s">
        <v>645</v>
      </c>
      <c r="B377" s="41" t="s">
        <v>6</v>
      </c>
      <c r="C377" s="44" t="s">
        <v>646</v>
      </c>
      <c r="D377" s="97" t="s">
        <v>647</v>
      </c>
      <c r="E377" s="45" t="s">
        <v>648</v>
      </c>
    </row>
    <row r="378" spans="1:5" s="14" customFormat="1" x14ac:dyDescent="0.2">
      <c r="A378" s="49" t="str">
        <f t="shared" ref="A378:C383" si="21">A344</f>
        <v>TUBO CONDUIT 3/4" RALCO</v>
      </c>
      <c r="B378" s="115" t="str">
        <f t="shared" si="21"/>
        <v>ML</v>
      </c>
      <c r="C378" s="22">
        <f t="shared" si="21"/>
        <v>0</v>
      </c>
      <c r="D378" s="100">
        <v>3</v>
      </c>
      <c r="E378" s="32">
        <f t="shared" ref="E378:E383" si="22">ROUND(C378*D378,0)</f>
        <v>0</v>
      </c>
    </row>
    <row r="379" spans="1:5" s="14" customFormat="1" x14ac:dyDescent="0.2">
      <c r="A379" s="49" t="str">
        <f t="shared" si="21"/>
        <v>UNION CONDUIT C/DFLEX ½" PAVCO</v>
      </c>
      <c r="B379" s="115" t="str">
        <f t="shared" si="21"/>
        <v>UN</v>
      </c>
      <c r="C379" s="22">
        <f t="shared" si="21"/>
        <v>0</v>
      </c>
      <c r="D379" s="100">
        <v>1</v>
      </c>
      <c r="E379" s="32">
        <f t="shared" si="22"/>
        <v>0</v>
      </c>
    </row>
    <row r="380" spans="1:5" s="14" customFormat="1" x14ac:dyDescent="0.2">
      <c r="A380" s="49" t="str">
        <f t="shared" si="21"/>
        <v>CABLE cobre Aisl. 12 THW - 90 C 600V</v>
      </c>
      <c r="B380" s="115" t="str">
        <f t="shared" si="21"/>
        <v>ML</v>
      </c>
      <c r="C380" s="22">
        <f t="shared" si="21"/>
        <v>0</v>
      </c>
      <c r="D380" s="100">
        <v>12.6</v>
      </c>
      <c r="E380" s="32">
        <f t="shared" si="22"/>
        <v>0</v>
      </c>
    </row>
    <row r="381" spans="1:5" s="14" customFormat="1" x14ac:dyDescent="0.2">
      <c r="A381" s="49" t="str">
        <f t="shared" si="21"/>
        <v>CAJA 5800 Cal 26</v>
      </c>
      <c r="B381" s="115" t="str">
        <f t="shared" si="21"/>
        <v>UN</v>
      </c>
      <c r="C381" s="22">
        <f t="shared" si="21"/>
        <v>0</v>
      </c>
      <c r="D381" s="100">
        <v>2</v>
      </c>
      <c r="E381" s="32">
        <f t="shared" si="22"/>
        <v>0</v>
      </c>
    </row>
    <row r="382" spans="1:5" s="14" customFormat="1" x14ac:dyDescent="0.2">
      <c r="A382" s="49" t="str">
        <f t="shared" si="21"/>
        <v>ALAMBRE Cu DESNUDO AWG 14</v>
      </c>
      <c r="B382" s="115" t="str">
        <f t="shared" si="21"/>
        <v>ML</v>
      </c>
      <c r="C382" s="22">
        <f t="shared" si="21"/>
        <v>0</v>
      </c>
      <c r="D382" s="100">
        <v>3.15</v>
      </c>
      <c r="E382" s="32">
        <f t="shared" si="22"/>
        <v>0</v>
      </c>
    </row>
    <row r="383" spans="1:5" s="14" customFormat="1" x14ac:dyDescent="0.2">
      <c r="A383" s="82" t="str">
        <f t="shared" si="21"/>
        <v>CINTA AISLANTE NEGRA, X 15M</v>
      </c>
      <c r="B383" s="115" t="str">
        <f t="shared" si="21"/>
        <v>RLL</v>
      </c>
      <c r="C383" s="22">
        <f t="shared" si="21"/>
        <v>0</v>
      </c>
      <c r="D383" s="100">
        <v>0.125</v>
      </c>
      <c r="E383" s="32">
        <f t="shared" si="22"/>
        <v>0</v>
      </c>
    </row>
    <row r="384" spans="1:5" s="14" customFormat="1" x14ac:dyDescent="0.2">
      <c r="A384" s="17"/>
      <c r="B384" s="24"/>
      <c r="C384" s="13"/>
      <c r="D384" s="101" t="s">
        <v>649</v>
      </c>
      <c r="E384" s="37">
        <f>SUM(E378:E383)</f>
        <v>0</v>
      </c>
    </row>
    <row r="385" spans="1:5" s="14" customFormat="1" x14ac:dyDescent="0.2">
      <c r="A385" s="17"/>
      <c r="B385" s="24"/>
      <c r="C385" s="29"/>
      <c r="D385" s="96"/>
      <c r="E385" s="18"/>
    </row>
    <row r="386" spans="1:5" s="14" customFormat="1" x14ac:dyDescent="0.2">
      <c r="A386" s="42" t="s">
        <v>650</v>
      </c>
      <c r="B386" s="41" t="s">
        <v>6</v>
      </c>
      <c r="C386" s="44" t="s">
        <v>646</v>
      </c>
      <c r="D386" s="97" t="s">
        <v>651</v>
      </c>
      <c r="E386" s="45" t="s">
        <v>646</v>
      </c>
    </row>
    <row r="387" spans="1:5" s="14" customFormat="1" x14ac:dyDescent="0.2">
      <c r="A387" s="49" t="str">
        <f t="shared" ref="A387:E388" si="23">A353</f>
        <v>TALADRO PERCUTOR DE ½" DE WALT</v>
      </c>
      <c r="B387" s="115" t="str">
        <f t="shared" si="23"/>
        <v>DIA</v>
      </c>
      <c r="C387" s="22">
        <f t="shared" si="23"/>
        <v>0</v>
      </c>
      <c r="D387" s="100">
        <f t="shared" si="23"/>
        <v>6.25E-2</v>
      </c>
      <c r="E387" s="32">
        <f t="shared" si="23"/>
        <v>0</v>
      </c>
    </row>
    <row r="388" spans="1:5" s="14" customFormat="1" x14ac:dyDescent="0.2">
      <c r="A388" s="49" t="str">
        <f t="shared" si="23"/>
        <v>PULIDORA INDUSTRIAL DE 4 ½" MAKITA 10000 RPM</v>
      </c>
      <c r="B388" s="115" t="str">
        <f t="shared" si="23"/>
        <v>DIA</v>
      </c>
      <c r="C388" s="22">
        <f t="shared" si="23"/>
        <v>0</v>
      </c>
      <c r="D388" s="100">
        <f t="shared" si="23"/>
        <v>6.25E-2</v>
      </c>
      <c r="E388" s="32">
        <f t="shared" si="23"/>
        <v>0</v>
      </c>
    </row>
    <row r="389" spans="1:5" s="14" customFormat="1" x14ac:dyDescent="0.2">
      <c r="A389" s="35"/>
      <c r="B389" s="23"/>
      <c r="C389" s="22">
        <v>0</v>
      </c>
      <c r="D389" s="100"/>
      <c r="E389" s="32">
        <f>ROUND(C389*D389,0)</f>
        <v>0</v>
      </c>
    </row>
    <row r="390" spans="1:5" s="14" customFormat="1" x14ac:dyDescent="0.2">
      <c r="A390" s="17"/>
      <c r="B390" s="24"/>
      <c r="C390" s="13"/>
      <c r="D390" s="101" t="s">
        <v>649</v>
      </c>
      <c r="E390" s="37">
        <f>SUM(E387:E389)</f>
        <v>0</v>
      </c>
    </row>
    <row r="391" spans="1:5" s="14" customFormat="1" x14ac:dyDescent="0.2">
      <c r="A391" s="17"/>
      <c r="B391" s="24"/>
      <c r="C391" s="13"/>
      <c r="D391" s="96"/>
      <c r="E391" s="16"/>
    </row>
    <row r="392" spans="1:5" s="14" customFormat="1" ht="21" x14ac:dyDescent="0.2">
      <c r="A392" s="42" t="s">
        <v>652</v>
      </c>
      <c r="B392" s="46" t="s">
        <v>6</v>
      </c>
      <c r="C392" s="44" t="s">
        <v>646</v>
      </c>
      <c r="D392" s="97" t="s">
        <v>653</v>
      </c>
      <c r="E392" s="45" t="s">
        <v>654</v>
      </c>
    </row>
    <row r="393" spans="1:5" s="14" customFormat="1" x14ac:dyDescent="0.2">
      <c r="A393" s="49" t="str">
        <f>'MAN-OBR'!A86</f>
        <v>MdeO SALIDA BIFASICA Y Trifas.</v>
      </c>
      <c r="B393" s="115" t="str">
        <f>'MAN-OBR'!B86</f>
        <v>UN</v>
      </c>
      <c r="C393" s="22">
        <f>'MAN-OBR'!C86</f>
        <v>0</v>
      </c>
      <c r="D393" s="100">
        <v>1</v>
      </c>
      <c r="E393" s="32">
        <f>ROUND(C393*D393,0)</f>
        <v>0</v>
      </c>
    </row>
    <row r="394" spans="1:5" s="14" customFormat="1" x14ac:dyDescent="0.2">
      <c r="A394" s="35"/>
      <c r="B394" s="23"/>
      <c r="C394" s="22">
        <v>0</v>
      </c>
      <c r="D394" s="100"/>
      <c r="E394" s="32">
        <f>ROUND(C394*D394,0)</f>
        <v>0</v>
      </c>
    </row>
    <row r="395" spans="1:5" s="14" customFormat="1" x14ac:dyDescent="0.2">
      <c r="A395" s="17"/>
      <c r="B395" s="24"/>
      <c r="C395" s="15"/>
      <c r="D395" s="101" t="s">
        <v>649</v>
      </c>
      <c r="E395" s="37">
        <f>SUM(E393:E394)</f>
        <v>0</v>
      </c>
    </row>
    <row r="396" spans="1:5" s="14" customFormat="1" x14ac:dyDescent="0.2">
      <c r="A396" s="33"/>
      <c r="B396" s="25"/>
      <c r="C396" s="20"/>
      <c r="D396" s="94"/>
    </row>
    <row r="397" spans="1:5" s="14" customFormat="1" ht="21" x14ac:dyDescent="0.2">
      <c r="A397" s="42" t="s">
        <v>655</v>
      </c>
      <c r="B397" s="46" t="s">
        <v>6</v>
      </c>
      <c r="C397" s="44" t="s">
        <v>646</v>
      </c>
      <c r="D397" s="97" t="s">
        <v>653</v>
      </c>
      <c r="E397" s="45" t="s">
        <v>654</v>
      </c>
    </row>
    <row r="398" spans="1:5" s="14" customFormat="1" x14ac:dyDescent="0.2">
      <c r="A398" s="49" t="str">
        <f>OTROS!A7</f>
        <v>RETIRO DE ESCOMBROS</v>
      </c>
      <c r="B398" s="115" t="str">
        <f>OTROS!B7</f>
        <v>M3</v>
      </c>
      <c r="C398" s="22">
        <f>OTROS!C7</f>
        <v>0</v>
      </c>
      <c r="D398" s="100">
        <v>0.125</v>
      </c>
      <c r="E398" s="32">
        <f>ROUND(C398*D398,0)</f>
        <v>0</v>
      </c>
    </row>
    <row r="399" spans="1:5" s="14" customFormat="1" x14ac:dyDescent="0.2">
      <c r="A399" s="35"/>
      <c r="B399" s="23"/>
      <c r="C399" s="22">
        <v>0</v>
      </c>
      <c r="D399" s="100"/>
      <c r="E399" s="32">
        <f>ROUND(C399*D399,0)</f>
        <v>0</v>
      </c>
    </row>
    <row r="400" spans="1:5" s="14" customFormat="1" x14ac:dyDescent="0.2">
      <c r="A400" s="17"/>
      <c r="B400" s="24"/>
      <c r="C400" s="15"/>
      <c r="D400" s="101" t="s">
        <v>649</v>
      </c>
      <c r="E400" s="37">
        <f>SUM(E398:E399)</f>
        <v>0</v>
      </c>
    </row>
    <row r="401" spans="1:5" s="14" customFormat="1" x14ac:dyDescent="0.2">
      <c r="A401" s="17"/>
      <c r="B401" s="24"/>
      <c r="C401" s="15"/>
      <c r="D401" s="101"/>
    </row>
    <row r="402" spans="1:5" s="14" customFormat="1" x14ac:dyDescent="0.2">
      <c r="A402" s="19" t="s">
        <v>656</v>
      </c>
      <c r="B402" s="167" t="s">
        <v>657</v>
      </c>
      <c r="C402" s="167"/>
      <c r="D402" s="167" t="s">
        <v>658</v>
      </c>
      <c r="E402" s="167"/>
    </row>
    <row r="403" spans="1:5" s="14" customFormat="1" x14ac:dyDescent="0.2">
      <c r="A403" s="47"/>
      <c r="B403" s="168"/>
      <c r="C403" s="168"/>
      <c r="D403" s="169"/>
      <c r="E403" s="169"/>
    </row>
    <row r="404" spans="1:5" s="14" customFormat="1" x14ac:dyDescent="0.2">
      <c r="A404" s="47"/>
      <c r="B404" s="168"/>
      <c r="C404" s="168"/>
      <c r="D404" s="169"/>
      <c r="E404" s="169"/>
    </row>
    <row r="407" spans="1:5" s="14" customFormat="1" ht="21" x14ac:dyDescent="0.2">
      <c r="A407" s="174" t="s">
        <v>641</v>
      </c>
      <c r="B407" s="174"/>
      <c r="C407" s="42" t="s">
        <v>642</v>
      </c>
      <c r="D407" s="97" t="s">
        <v>6</v>
      </c>
      <c r="E407" s="42" t="s">
        <v>643</v>
      </c>
    </row>
    <row r="408" spans="1:5" s="14" customFormat="1" x14ac:dyDescent="0.2">
      <c r="A408" s="172" t="str">
        <f>RESUMEN!B135</f>
        <v>Salida punto electrico para toma bifasica.</v>
      </c>
      <c r="B408" s="173"/>
      <c r="C408" s="71">
        <f>RESUMEN!A135</f>
        <v>7.1299999999999972</v>
      </c>
      <c r="D408" s="98" t="str">
        <f>RESUMEN!C135</f>
        <v>un</v>
      </c>
      <c r="E408" s="40">
        <f>E418+E424+E429+E434</f>
        <v>0</v>
      </c>
    </row>
    <row r="409" spans="1:5" s="14" customFormat="1" x14ac:dyDescent="0.2">
      <c r="A409" s="17"/>
      <c r="B409" s="30"/>
      <c r="C409" s="17"/>
      <c r="D409" s="99"/>
      <c r="E409" s="18"/>
    </row>
    <row r="410" spans="1:5" s="14" customFormat="1" x14ac:dyDescent="0.2">
      <c r="A410" s="17"/>
      <c r="B410" s="24" t="s">
        <v>644</v>
      </c>
      <c r="C410" s="29"/>
      <c r="D410" s="96"/>
      <c r="E410" s="18"/>
    </row>
    <row r="411" spans="1:5" s="14" customFormat="1" x14ac:dyDescent="0.2">
      <c r="A411" s="42" t="s">
        <v>645</v>
      </c>
      <c r="B411" s="41" t="s">
        <v>6</v>
      </c>
      <c r="C411" s="44" t="s">
        <v>646</v>
      </c>
      <c r="D411" s="97" t="s">
        <v>647</v>
      </c>
      <c r="E411" s="45" t="s">
        <v>648</v>
      </c>
    </row>
    <row r="412" spans="1:5" s="14" customFormat="1" x14ac:dyDescent="0.2">
      <c r="A412" s="49" t="str">
        <f t="shared" ref="A412:C414" si="24">A378</f>
        <v>TUBO CONDUIT 3/4" RALCO</v>
      </c>
      <c r="B412" s="115" t="str">
        <f t="shared" si="24"/>
        <v>ML</v>
      </c>
      <c r="C412" s="22">
        <f t="shared" si="24"/>
        <v>0</v>
      </c>
      <c r="D412" s="100">
        <v>3</v>
      </c>
      <c r="E412" s="32">
        <f t="shared" ref="E412:E417" si="25">ROUND(C412*D412,0)</f>
        <v>0</v>
      </c>
    </row>
    <row r="413" spans="1:5" s="14" customFormat="1" x14ac:dyDescent="0.2">
      <c r="A413" s="49" t="str">
        <f t="shared" si="24"/>
        <v>UNION CONDUIT C/DFLEX ½" PAVCO</v>
      </c>
      <c r="B413" s="115" t="str">
        <f t="shared" si="24"/>
        <v>UN</v>
      </c>
      <c r="C413" s="22">
        <f t="shared" si="24"/>
        <v>0</v>
      </c>
      <c r="D413" s="100">
        <v>1</v>
      </c>
      <c r="E413" s="32">
        <f t="shared" si="25"/>
        <v>0</v>
      </c>
    </row>
    <row r="414" spans="1:5" x14ac:dyDescent="0.2">
      <c r="A414" s="49" t="str">
        <f t="shared" si="24"/>
        <v>CABLE cobre Aisl. 12 THW - 90 C 600V</v>
      </c>
      <c r="B414" s="115" t="str">
        <f t="shared" si="24"/>
        <v>ML</v>
      </c>
      <c r="C414" s="22">
        <f t="shared" si="24"/>
        <v>0</v>
      </c>
      <c r="D414" s="100">
        <v>12.6</v>
      </c>
      <c r="E414" s="32">
        <f t="shared" ref="E414" si="26">ROUND(C414*D414,0)</f>
        <v>0</v>
      </c>
    </row>
    <row r="415" spans="1:5" x14ac:dyDescent="0.2">
      <c r="A415" s="49" t="str">
        <f>'MAT-INSM'!A32</f>
        <v>CAJA 2400 GALV CG-100 CAL-20</v>
      </c>
      <c r="B415" s="115" t="str">
        <f>'MAT-INSM'!B32</f>
        <v>UN</v>
      </c>
      <c r="C415" s="22">
        <f>'MAT-INSM'!C32</f>
        <v>0</v>
      </c>
      <c r="D415" s="100">
        <v>2</v>
      </c>
      <c r="E415" s="32">
        <f>ROUND(C415*D415,0)</f>
        <v>0</v>
      </c>
    </row>
    <row r="416" spans="1:5" s="14" customFormat="1" x14ac:dyDescent="0.2">
      <c r="A416" s="49" t="str">
        <f t="shared" ref="A416:C417" si="27">A382</f>
        <v>ALAMBRE Cu DESNUDO AWG 14</v>
      </c>
      <c r="B416" s="115" t="str">
        <f t="shared" si="27"/>
        <v>ML</v>
      </c>
      <c r="C416" s="22">
        <f t="shared" si="27"/>
        <v>0</v>
      </c>
      <c r="D416" s="100">
        <v>3.15</v>
      </c>
      <c r="E416" s="32">
        <f t="shared" si="25"/>
        <v>0</v>
      </c>
    </row>
    <row r="417" spans="1:5" s="14" customFormat="1" x14ac:dyDescent="0.2">
      <c r="A417" s="82" t="str">
        <f t="shared" si="27"/>
        <v>CINTA AISLANTE NEGRA, X 15M</v>
      </c>
      <c r="B417" s="115" t="str">
        <f t="shared" si="27"/>
        <v>RLL</v>
      </c>
      <c r="C417" s="22">
        <f t="shared" si="27"/>
        <v>0</v>
      </c>
      <c r="D417" s="100">
        <v>0.125</v>
      </c>
      <c r="E417" s="32">
        <f t="shared" si="25"/>
        <v>0</v>
      </c>
    </row>
    <row r="418" spans="1:5" s="14" customFormat="1" x14ac:dyDescent="0.2">
      <c r="A418" s="17"/>
      <c r="B418" s="24"/>
      <c r="C418" s="13"/>
      <c r="D418" s="101" t="s">
        <v>649</v>
      </c>
      <c r="E418" s="37">
        <f>SUM(E412:E417)</f>
        <v>0</v>
      </c>
    </row>
    <row r="419" spans="1:5" s="14" customFormat="1" x14ac:dyDescent="0.2">
      <c r="A419" s="17"/>
      <c r="B419" s="24"/>
      <c r="C419" s="29"/>
      <c r="D419" s="96"/>
      <c r="E419" s="18"/>
    </row>
    <row r="420" spans="1:5" s="14" customFormat="1" x14ac:dyDescent="0.2">
      <c r="A420" s="42" t="s">
        <v>650</v>
      </c>
      <c r="B420" s="41" t="s">
        <v>6</v>
      </c>
      <c r="C420" s="44" t="s">
        <v>646</v>
      </c>
      <c r="D420" s="97" t="s">
        <v>651</v>
      </c>
      <c r="E420" s="45" t="s">
        <v>646</v>
      </c>
    </row>
    <row r="421" spans="1:5" s="14" customFormat="1" x14ac:dyDescent="0.2">
      <c r="A421" s="49" t="str">
        <f t="shared" ref="A421:D422" si="28">A387</f>
        <v>TALADRO PERCUTOR DE ½" DE WALT</v>
      </c>
      <c r="B421" s="115" t="str">
        <f t="shared" si="28"/>
        <v>DIA</v>
      </c>
      <c r="C421" s="22">
        <f t="shared" si="28"/>
        <v>0</v>
      </c>
      <c r="D421" s="100">
        <f t="shared" si="28"/>
        <v>6.25E-2</v>
      </c>
      <c r="E421" s="32">
        <f>ROUND(C421*D421,0)</f>
        <v>0</v>
      </c>
    </row>
    <row r="422" spans="1:5" s="14" customFormat="1" x14ac:dyDescent="0.2">
      <c r="A422" s="49" t="str">
        <f t="shared" si="28"/>
        <v>PULIDORA INDUSTRIAL DE 4 ½" MAKITA 10000 RPM</v>
      </c>
      <c r="B422" s="115" t="str">
        <f t="shared" si="28"/>
        <v>DIA</v>
      </c>
      <c r="C422" s="22">
        <f t="shared" si="28"/>
        <v>0</v>
      </c>
      <c r="D422" s="100">
        <f t="shared" si="28"/>
        <v>6.25E-2</v>
      </c>
      <c r="E422" s="32">
        <f>ROUND(C422*D422,0)</f>
        <v>0</v>
      </c>
    </row>
    <row r="423" spans="1:5" s="14" customFormat="1" x14ac:dyDescent="0.2">
      <c r="A423" s="35"/>
      <c r="B423" s="23"/>
      <c r="C423" s="22">
        <v>0</v>
      </c>
      <c r="D423" s="100"/>
      <c r="E423" s="32">
        <f>ROUND(C423*D423,0)</f>
        <v>0</v>
      </c>
    </row>
    <row r="424" spans="1:5" s="14" customFormat="1" x14ac:dyDescent="0.2">
      <c r="A424" s="17"/>
      <c r="B424" s="24"/>
      <c r="C424" s="13"/>
      <c r="D424" s="101" t="s">
        <v>649</v>
      </c>
      <c r="E424" s="37">
        <f>SUM(E421:E423)</f>
        <v>0</v>
      </c>
    </row>
    <row r="425" spans="1:5" s="14" customFormat="1" x14ac:dyDescent="0.2">
      <c r="A425" s="17"/>
      <c r="B425" s="24"/>
      <c r="C425" s="13"/>
      <c r="D425" s="96"/>
      <c r="E425" s="16"/>
    </row>
    <row r="426" spans="1:5" s="14" customFormat="1" ht="21" x14ac:dyDescent="0.2">
      <c r="A426" s="42" t="s">
        <v>652</v>
      </c>
      <c r="B426" s="46" t="s">
        <v>6</v>
      </c>
      <c r="C426" s="44" t="s">
        <v>646</v>
      </c>
      <c r="D426" s="97" t="s">
        <v>653</v>
      </c>
      <c r="E426" s="45" t="s">
        <v>654</v>
      </c>
    </row>
    <row r="427" spans="1:5" s="14" customFormat="1" x14ac:dyDescent="0.2">
      <c r="A427" s="49" t="str">
        <f t="shared" ref="A427:C427" si="29">A393</f>
        <v>MdeO SALIDA BIFASICA Y Trifas.</v>
      </c>
      <c r="B427" s="115" t="str">
        <f t="shared" si="29"/>
        <v>UN</v>
      </c>
      <c r="C427" s="22">
        <f t="shared" si="29"/>
        <v>0</v>
      </c>
      <c r="D427" s="100">
        <v>1</v>
      </c>
      <c r="E427" s="32">
        <f>ROUND(C427*D427,0)</f>
        <v>0</v>
      </c>
    </row>
    <row r="428" spans="1:5" s="14" customFormat="1" x14ac:dyDescent="0.2">
      <c r="A428" s="35"/>
      <c r="B428" s="23"/>
      <c r="C428" s="22">
        <v>0</v>
      </c>
      <c r="D428" s="100"/>
      <c r="E428" s="32">
        <f>ROUND(C428*D428,0)</f>
        <v>0</v>
      </c>
    </row>
    <row r="429" spans="1:5" s="14" customFormat="1" x14ac:dyDescent="0.2">
      <c r="A429" s="17"/>
      <c r="B429" s="24"/>
      <c r="C429" s="15"/>
      <c r="D429" s="101" t="s">
        <v>649</v>
      </c>
      <c r="E429" s="37">
        <f>SUM(E427:E428)</f>
        <v>0</v>
      </c>
    </row>
    <row r="430" spans="1:5" s="14" customFormat="1" x14ac:dyDescent="0.2">
      <c r="A430" s="33"/>
      <c r="B430" s="25"/>
      <c r="C430" s="20"/>
      <c r="D430" s="94"/>
    </row>
    <row r="431" spans="1:5" s="14" customFormat="1" ht="21" x14ac:dyDescent="0.2">
      <c r="A431" s="42" t="s">
        <v>655</v>
      </c>
      <c r="B431" s="46" t="s">
        <v>6</v>
      </c>
      <c r="C431" s="44" t="s">
        <v>646</v>
      </c>
      <c r="D431" s="97" t="s">
        <v>653</v>
      </c>
      <c r="E431" s="45" t="s">
        <v>654</v>
      </c>
    </row>
    <row r="432" spans="1:5" s="14" customFormat="1" x14ac:dyDescent="0.2">
      <c r="A432" s="49" t="str">
        <f t="shared" ref="A432:C432" si="30">A398</f>
        <v>RETIRO DE ESCOMBROS</v>
      </c>
      <c r="B432" s="115" t="str">
        <f t="shared" si="30"/>
        <v>M3</v>
      </c>
      <c r="C432" s="22">
        <f t="shared" si="30"/>
        <v>0</v>
      </c>
      <c r="D432" s="100">
        <v>0.125</v>
      </c>
      <c r="E432" s="32">
        <f>ROUND(C432*D432,0)</f>
        <v>0</v>
      </c>
    </row>
    <row r="433" spans="1:5" s="14" customFormat="1" x14ac:dyDescent="0.2">
      <c r="A433" s="35"/>
      <c r="B433" s="23"/>
      <c r="C433" s="22">
        <v>0</v>
      </c>
      <c r="D433" s="100"/>
      <c r="E433" s="32">
        <f>ROUND(C433*D433,0)</f>
        <v>0</v>
      </c>
    </row>
    <row r="434" spans="1:5" s="14" customFormat="1" x14ac:dyDescent="0.2">
      <c r="A434" s="17"/>
      <c r="B434" s="24"/>
      <c r="C434" s="15"/>
      <c r="D434" s="101" t="s">
        <v>649</v>
      </c>
      <c r="E434" s="37">
        <f>SUM(E432:E433)</f>
        <v>0</v>
      </c>
    </row>
    <row r="435" spans="1:5" s="14" customFormat="1" x14ac:dyDescent="0.2">
      <c r="A435" s="17"/>
      <c r="B435" s="24"/>
      <c r="C435" s="15"/>
      <c r="D435" s="101"/>
    </row>
    <row r="436" spans="1:5" s="14" customFormat="1" x14ac:dyDescent="0.2">
      <c r="A436" s="19" t="s">
        <v>656</v>
      </c>
      <c r="B436" s="167" t="s">
        <v>657</v>
      </c>
      <c r="C436" s="167"/>
      <c r="D436" s="167" t="s">
        <v>658</v>
      </c>
      <c r="E436" s="167"/>
    </row>
    <row r="437" spans="1:5" s="14" customFormat="1" x14ac:dyDescent="0.2">
      <c r="A437" s="47"/>
      <c r="B437" s="168"/>
      <c r="C437" s="168"/>
      <c r="D437" s="169"/>
      <c r="E437" s="169"/>
    </row>
    <row r="438" spans="1:5" s="14" customFormat="1" x14ac:dyDescent="0.2">
      <c r="A438" s="47"/>
      <c r="B438" s="168"/>
      <c r="C438" s="168"/>
      <c r="D438" s="169"/>
      <c r="E438" s="169"/>
    </row>
    <row r="441" spans="1:5" s="14" customFormat="1" ht="21" x14ac:dyDescent="0.2">
      <c r="A441" s="174" t="s">
        <v>641</v>
      </c>
      <c r="B441" s="174"/>
      <c r="C441" s="42" t="s">
        <v>642</v>
      </c>
      <c r="D441" s="97" t="s">
        <v>6</v>
      </c>
      <c r="E441" s="42" t="s">
        <v>643</v>
      </c>
    </row>
    <row r="442" spans="1:5" s="14" customFormat="1" x14ac:dyDescent="0.2">
      <c r="A442" s="172" t="str">
        <f>RESUMEN!B136</f>
        <v>Suministro e instalación panel led de 60x60 de incrustar.</v>
      </c>
      <c r="B442" s="173"/>
      <c r="C442" s="71">
        <f>RESUMEN!A136</f>
        <v>7.139999999999997</v>
      </c>
      <c r="D442" s="98" t="str">
        <f>RESUMEN!C136</f>
        <v>un</v>
      </c>
      <c r="E442" s="40">
        <f>E451+E457+E462+E467</f>
        <v>0</v>
      </c>
    </row>
    <row r="443" spans="1:5" s="14" customFormat="1" x14ac:dyDescent="0.2">
      <c r="A443" s="17"/>
      <c r="B443" s="30"/>
      <c r="C443" s="17"/>
      <c r="D443" s="99"/>
      <c r="E443" s="18"/>
    </row>
    <row r="444" spans="1:5" s="14" customFormat="1" x14ac:dyDescent="0.2">
      <c r="A444" s="17"/>
      <c r="B444" s="24" t="s">
        <v>644</v>
      </c>
      <c r="C444" s="29"/>
      <c r="D444" s="96"/>
      <c r="E444" s="18"/>
    </row>
    <row r="445" spans="1:5" s="14" customFormat="1" x14ac:dyDescent="0.2">
      <c r="A445" s="42" t="s">
        <v>645</v>
      </c>
      <c r="B445" s="41" t="s">
        <v>6</v>
      </c>
      <c r="C445" s="44" t="s">
        <v>646</v>
      </c>
      <c r="D445" s="97" t="s">
        <v>647</v>
      </c>
      <c r="E445" s="45" t="s">
        <v>648</v>
      </c>
    </row>
    <row r="446" spans="1:5" s="14" customFormat="1" x14ac:dyDescent="0.2">
      <c r="A446" s="49" t="str">
        <f>'MAT-INSM'!A90</f>
        <v>LAMPARA PANEL LED 60X60 DE INCRUSTAR LUZ DIA</v>
      </c>
      <c r="B446" s="115" t="str">
        <f>'MAT-INSM'!B90</f>
        <v>UN</v>
      </c>
      <c r="C446" s="22">
        <f>'MAT-INSM'!C90</f>
        <v>0</v>
      </c>
      <c r="D446" s="100">
        <v>1</v>
      </c>
      <c r="E446" s="32">
        <f t="shared" ref="E446:E450" si="31">ROUND(C446*D446,0)</f>
        <v>0</v>
      </c>
    </row>
    <row r="447" spans="1:5" s="14" customFormat="1" x14ac:dyDescent="0.2">
      <c r="A447" s="35"/>
      <c r="B447" s="23"/>
      <c r="C447" s="22">
        <v>0</v>
      </c>
      <c r="D447" s="100"/>
      <c r="E447" s="32">
        <f t="shared" si="31"/>
        <v>0</v>
      </c>
    </row>
    <row r="448" spans="1:5" s="14" customFormat="1" x14ac:dyDescent="0.2">
      <c r="A448" s="35"/>
      <c r="B448" s="23"/>
      <c r="C448" s="22">
        <v>0</v>
      </c>
      <c r="D448" s="100"/>
      <c r="E448" s="32">
        <f t="shared" si="31"/>
        <v>0</v>
      </c>
    </row>
    <row r="449" spans="1:5" s="14" customFormat="1" x14ac:dyDescent="0.2">
      <c r="A449" s="35"/>
      <c r="B449" s="23"/>
      <c r="C449" s="22">
        <v>0</v>
      </c>
      <c r="D449" s="100"/>
      <c r="E449" s="32">
        <f t="shared" si="31"/>
        <v>0</v>
      </c>
    </row>
    <row r="450" spans="1:5" s="14" customFormat="1" x14ac:dyDescent="0.2">
      <c r="A450" s="36"/>
      <c r="B450" s="23"/>
      <c r="C450" s="22">
        <v>0</v>
      </c>
      <c r="D450" s="100"/>
      <c r="E450" s="32">
        <f t="shared" si="31"/>
        <v>0</v>
      </c>
    </row>
    <row r="451" spans="1:5" s="14" customFormat="1" x14ac:dyDescent="0.2">
      <c r="A451" s="17"/>
      <c r="B451" s="24"/>
      <c r="C451" s="13"/>
      <c r="D451" s="101" t="s">
        <v>649</v>
      </c>
      <c r="E451" s="37">
        <f>SUM(E446:E450)</f>
        <v>0</v>
      </c>
    </row>
    <row r="452" spans="1:5" s="14" customFormat="1" x14ac:dyDescent="0.2">
      <c r="A452" s="17"/>
      <c r="B452" s="24"/>
      <c r="C452" s="29"/>
      <c r="D452" s="96"/>
      <c r="E452" s="18"/>
    </row>
    <row r="453" spans="1:5" s="14" customFormat="1" x14ac:dyDescent="0.2">
      <c r="A453" s="42" t="s">
        <v>650</v>
      </c>
      <c r="B453" s="41" t="s">
        <v>6</v>
      </c>
      <c r="C453" s="44" t="s">
        <v>646</v>
      </c>
      <c r="D453" s="97" t="s">
        <v>651</v>
      </c>
      <c r="E453" s="45" t="s">
        <v>646</v>
      </c>
    </row>
    <row r="454" spans="1:5" s="14" customFormat="1" x14ac:dyDescent="0.2">
      <c r="A454" s="49" t="str">
        <f>'HRR-EQP'!A39</f>
        <v>TALADRO PERCUTOR DE ½" DE WALT</v>
      </c>
      <c r="B454" s="115" t="str">
        <f>'HRR-EQP'!B39</f>
        <v>DIA</v>
      </c>
      <c r="C454" s="22">
        <f>'HRR-EQP'!C39</f>
        <v>0</v>
      </c>
      <c r="D454" s="100">
        <v>2.5000000000000001E-2</v>
      </c>
      <c r="E454" s="32">
        <f>ROUND(C454*D454,0)</f>
        <v>0</v>
      </c>
    </row>
    <row r="455" spans="1:5" s="14" customFormat="1" x14ac:dyDescent="0.2">
      <c r="A455" s="35"/>
      <c r="B455" s="23"/>
      <c r="C455" s="22">
        <v>0</v>
      </c>
      <c r="D455" s="100"/>
      <c r="E455" s="32">
        <f>ROUND(C455*D455,0)</f>
        <v>0</v>
      </c>
    </row>
    <row r="456" spans="1:5" s="14" customFormat="1" x14ac:dyDescent="0.2">
      <c r="A456" s="35"/>
      <c r="B456" s="23"/>
      <c r="C456" s="22">
        <v>0</v>
      </c>
      <c r="D456" s="100"/>
      <c r="E456" s="32">
        <f>ROUND(C456*D456,0)</f>
        <v>0</v>
      </c>
    </row>
    <row r="457" spans="1:5" s="14" customFormat="1" x14ac:dyDescent="0.2">
      <c r="A457" s="17"/>
      <c r="B457" s="24"/>
      <c r="C457" s="13"/>
      <c r="D457" s="101" t="s">
        <v>649</v>
      </c>
      <c r="E457" s="37">
        <f>SUM(E454:E456)</f>
        <v>0</v>
      </c>
    </row>
    <row r="458" spans="1:5" s="14" customFormat="1" x14ac:dyDescent="0.2">
      <c r="A458" s="17"/>
      <c r="B458" s="24"/>
      <c r="C458" s="13"/>
      <c r="D458" s="96"/>
      <c r="E458" s="16"/>
    </row>
    <row r="459" spans="1:5" s="14" customFormat="1" ht="21" x14ac:dyDescent="0.2">
      <c r="A459" s="42" t="s">
        <v>652</v>
      </c>
      <c r="B459" s="46" t="s">
        <v>6</v>
      </c>
      <c r="C459" s="44" t="s">
        <v>646</v>
      </c>
      <c r="D459" s="97" t="s">
        <v>653</v>
      </c>
      <c r="E459" s="45" t="s">
        <v>654</v>
      </c>
    </row>
    <row r="460" spans="1:5" s="14" customFormat="1" x14ac:dyDescent="0.2">
      <c r="A460" s="49" t="str">
        <f>'MAN-OBR'!A66</f>
        <v>MdeO LAMPARA</v>
      </c>
      <c r="B460" s="115" t="str">
        <f>'MAN-OBR'!B66</f>
        <v>UN</v>
      </c>
      <c r="C460" s="22">
        <f>'MAN-OBR'!C66</f>
        <v>0</v>
      </c>
      <c r="D460" s="100">
        <v>1</v>
      </c>
      <c r="E460" s="32">
        <f>ROUND(C460*D460,0)</f>
        <v>0</v>
      </c>
    </row>
    <row r="461" spans="1:5" s="14" customFormat="1" x14ac:dyDescent="0.2">
      <c r="A461" s="35"/>
      <c r="B461" s="23"/>
      <c r="C461" s="22">
        <v>0</v>
      </c>
      <c r="D461" s="100"/>
      <c r="E461" s="32">
        <f>ROUND(C461*D461,0)</f>
        <v>0</v>
      </c>
    </row>
    <row r="462" spans="1:5" s="14" customFormat="1" x14ac:dyDescent="0.2">
      <c r="A462" s="17"/>
      <c r="B462" s="24"/>
      <c r="C462" s="15"/>
      <c r="D462" s="101" t="s">
        <v>649</v>
      </c>
      <c r="E462" s="37">
        <f>SUM(E460:E461)</f>
        <v>0</v>
      </c>
    </row>
    <row r="463" spans="1:5" s="14" customFormat="1" x14ac:dyDescent="0.2">
      <c r="A463" s="33"/>
      <c r="B463" s="25"/>
      <c r="C463" s="20"/>
      <c r="D463" s="94"/>
    </row>
    <row r="464" spans="1:5" s="14" customFormat="1" ht="21" x14ac:dyDescent="0.2">
      <c r="A464" s="42" t="s">
        <v>655</v>
      </c>
      <c r="B464" s="46" t="s">
        <v>6</v>
      </c>
      <c r="C464" s="44" t="s">
        <v>646</v>
      </c>
      <c r="D464" s="97" t="s">
        <v>653</v>
      </c>
      <c r="E464" s="45" t="s">
        <v>654</v>
      </c>
    </row>
    <row r="465" spans="1:5" s="14" customFormat="1" x14ac:dyDescent="0.2">
      <c r="A465" s="49" t="str">
        <f>OTROS!A7</f>
        <v>RETIRO DE ESCOMBROS</v>
      </c>
      <c r="B465" s="115" t="str">
        <f>OTROS!B7</f>
        <v>M3</v>
      </c>
      <c r="C465" s="22">
        <f>OTROS!C7</f>
        <v>0</v>
      </c>
      <c r="D465" s="100">
        <v>0.125</v>
      </c>
      <c r="E465" s="32">
        <f>ROUND(C465*D465,0)</f>
        <v>0</v>
      </c>
    </row>
    <row r="466" spans="1:5" s="14" customFormat="1" x14ac:dyDescent="0.2">
      <c r="A466" s="35"/>
      <c r="B466" s="23"/>
      <c r="C466" s="22">
        <v>0</v>
      </c>
      <c r="D466" s="100"/>
      <c r="E466" s="32">
        <f>ROUND(C466*D466,0)</f>
        <v>0</v>
      </c>
    </row>
    <row r="467" spans="1:5" s="14" customFormat="1" x14ac:dyDescent="0.2">
      <c r="A467" s="17"/>
      <c r="B467" s="24"/>
      <c r="C467" s="15"/>
      <c r="D467" s="101" t="s">
        <v>649</v>
      </c>
      <c r="E467" s="37">
        <f>SUM(E465:E466)</f>
        <v>0</v>
      </c>
    </row>
    <row r="468" spans="1:5" s="14" customFormat="1" x14ac:dyDescent="0.2">
      <c r="A468" s="17"/>
      <c r="B468" s="24"/>
      <c r="C468" s="15"/>
      <c r="D468" s="101"/>
    </row>
    <row r="469" spans="1:5" s="14" customFormat="1" x14ac:dyDescent="0.2">
      <c r="A469" s="19" t="s">
        <v>656</v>
      </c>
      <c r="B469" s="167" t="s">
        <v>657</v>
      </c>
      <c r="C469" s="167"/>
      <c r="D469" s="167" t="s">
        <v>658</v>
      </c>
      <c r="E469" s="167"/>
    </row>
    <row r="470" spans="1:5" s="14" customFormat="1" x14ac:dyDescent="0.2">
      <c r="A470" s="47"/>
      <c r="B470" s="168"/>
      <c r="C470" s="168"/>
      <c r="D470" s="169"/>
      <c r="E470" s="169"/>
    </row>
    <row r="471" spans="1:5" s="14" customFormat="1" x14ac:dyDescent="0.2">
      <c r="A471" s="47"/>
      <c r="B471" s="168"/>
      <c r="C471" s="168"/>
      <c r="D471" s="169"/>
      <c r="E471" s="169"/>
    </row>
    <row r="474" spans="1:5" s="14" customFormat="1" ht="21" x14ac:dyDescent="0.2">
      <c r="A474" s="174" t="s">
        <v>641</v>
      </c>
      <c r="B474" s="174"/>
      <c r="C474" s="42" t="s">
        <v>642</v>
      </c>
      <c r="D474" s="97" t="s">
        <v>6</v>
      </c>
      <c r="E474" s="42" t="s">
        <v>643</v>
      </c>
    </row>
    <row r="475" spans="1:5" s="14" customFormat="1" x14ac:dyDescent="0.2">
      <c r="A475" s="172" t="str">
        <f>RESUMEN!B137</f>
        <v>Suministro e instalación panel led de 60x60 de sobreponer.</v>
      </c>
      <c r="B475" s="173"/>
      <c r="C475" s="71">
        <f>RESUMEN!A137</f>
        <v>7.1499999999999968</v>
      </c>
      <c r="D475" s="98" t="str">
        <f>RESUMEN!C137</f>
        <v>un</v>
      </c>
      <c r="E475" s="40">
        <f>E484+E490+E495+E500</f>
        <v>0</v>
      </c>
    </row>
    <row r="476" spans="1:5" s="14" customFormat="1" x14ac:dyDescent="0.2">
      <c r="A476" s="17"/>
      <c r="B476" s="30"/>
      <c r="C476" s="17"/>
      <c r="D476" s="99"/>
      <c r="E476" s="18"/>
    </row>
    <row r="477" spans="1:5" s="14" customFormat="1" x14ac:dyDescent="0.2">
      <c r="A477" s="17"/>
      <c r="B477" s="24" t="s">
        <v>644</v>
      </c>
      <c r="C477" s="29"/>
      <c r="D477" s="96"/>
      <c r="E477" s="18"/>
    </row>
    <row r="478" spans="1:5" s="14" customFormat="1" x14ac:dyDescent="0.2">
      <c r="A478" s="42" t="s">
        <v>645</v>
      </c>
      <c r="B478" s="41" t="s">
        <v>6</v>
      </c>
      <c r="C478" s="44" t="s">
        <v>646</v>
      </c>
      <c r="D478" s="97" t="s">
        <v>647</v>
      </c>
      <c r="E478" s="45" t="s">
        <v>648</v>
      </c>
    </row>
    <row r="479" spans="1:5" s="14" customFormat="1" x14ac:dyDescent="0.2">
      <c r="A479" s="49" t="str">
        <f>'MAT-INSM'!A91</f>
        <v>LAMPARA PANEL LED 60X60 DE SOBREPONER LUZ DIA</v>
      </c>
      <c r="B479" s="115" t="str">
        <f>'MAT-INSM'!B91</f>
        <v>UN</v>
      </c>
      <c r="C479" s="22">
        <f>'MAT-INSM'!C91</f>
        <v>0</v>
      </c>
      <c r="D479" s="100">
        <v>1</v>
      </c>
      <c r="E479" s="32">
        <f t="shared" ref="E479:E483" si="32">ROUND(C479*D479,0)</f>
        <v>0</v>
      </c>
    </row>
    <row r="480" spans="1:5" s="14" customFormat="1" x14ac:dyDescent="0.2">
      <c r="A480" s="35"/>
      <c r="B480" s="23"/>
      <c r="C480" s="22">
        <v>0</v>
      </c>
      <c r="D480" s="100"/>
      <c r="E480" s="32">
        <f t="shared" si="32"/>
        <v>0</v>
      </c>
    </row>
    <row r="481" spans="1:5" s="14" customFormat="1" x14ac:dyDescent="0.2">
      <c r="A481" s="35"/>
      <c r="B481" s="23"/>
      <c r="C481" s="22">
        <v>0</v>
      </c>
      <c r="D481" s="100"/>
      <c r="E481" s="32">
        <f t="shared" si="32"/>
        <v>0</v>
      </c>
    </row>
    <row r="482" spans="1:5" s="14" customFormat="1" x14ac:dyDescent="0.2">
      <c r="A482" s="35"/>
      <c r="B482" s="23"/>
      <c r="C482" s="22">
        <v>0</v>
      </c>
      <c r="D482" s="100"/>
      <c r="E482" s="32">
        <f t="shared" si="32"/>
        <v>0</v>
      </c>
    </row>
    <row r="483" spans="1:5" s="14" customFormat="1" x14ac:dyDescent="0.2">
      <c r="A483" s="36"/>
      <c r="B483" s="23"/>
      <c r="C483" s="22">
        <v>0</v>
      </c>
      <c r="D483" s="100"/>
      <c r="E483" s="32">
        <f t="shared" si="32"/>
        <v>0</v>
      </c>
    </row>
    <row r="484" spans="1:5" s="14" customFormat="1" x14ac:dyDescent="0.2">
      <c r="A484" s="17"/>
      <c r="B484" s="24"/>
      <c r="C484" s="13"/>
      <c r="D484" s="101" t="s">
        <v>649</v>
      </c>
      <c r="E484" s="37">
        <f>SUM(E479:E483)</f>
        <v>0</v>
      </c>
    </row>
    <row r="485" spans="1:5" s="14" customFormat="1" x14ac:dyDescent="0.2">
      <c r="A485" s="17"/>
      <c r="B485" s="24"/>
      <c r="C485" s="29"/>
      <c r="D485" s="96"/>
      <c r="E485" s="18"/>
    </row>
    <row r="486" spans="1:5" s="14" customFormat="1" x14ac:dyDescent="0.2">
      <c r="A486" s="42" t="s">
        <v>650</v>
      </c>
      <c r="B486" s="41" t="s">
        <v>6</v>
      </c>
      <c r="C486" s="44" t="s">
        <v>646</v>
      </c>
      <c r="D486" s="97" t="s">
        <v>651</v>
      </c>
      <c r="E486" s="45" t="s">
        <v>646</v>
      </c>
    </row>
    <row r="487" spans="1:5" s="14" customFormat="1" x14ac:dyDescent="0.2">
      <c r="A487" s="49" t="str">
        <f t="shared" ref="A487:C487" si="33">A454</f>
        <v>TALADRO PERCUTOR DE ½" DE WALT</v>
      </c>
      <c r="B487" s="115" t="str">
        <f t="shared" si="33"/>
        <v>DIA</v>
      </c>
      <c r="C487" s="22">
        <f t="shared" si="33"/>
        <v>0</v>
      </c>
      <c r="D487" s="100">
        <v>2.5000000000000001E-2</v>
      </c>
      <c r="E487" s="32">
        <f>ROUND(C487*D487,0)</f>
        <v>0</v>
      </c>
    </row>
    <row r="488" spans="1:5" s="14" customFormat="1" x14ac:dyDescent="0.2">
      <c r="A488" s="35"/>
      <c r="B488" s="23"/>
      <c r="C488" s="22">
        <v>0</v>
      </c>
      <c r="D488" s="100"/>
      <c r="E488" s="32">
        <f>ROUND(C488*D488,0)</f>
        <v>0</v>
      </c>
    </row>
    <row r="489" spans="1:5" s="14" customFormat="1" x14ac:dyDescent="0.2">
      <c r="A489" s="35"/>
      <c r="B489" s="23"/>
      <c r="C489" s="22">
        <v>0</v>
      </c>
      <c r="D489" s="100"/>
      <c r="E489" s="32">
        <f>ROUND(C489*D489,0)</f>
        <v>0</v>
      </c>
    </row>
    <row r="490" spans="1:5" s="14" customFormat="1" x14ac:dyDescent="0.2">
      <c r="A490" s="17"/>
      <c r="B490" s="24"/>
      <c r="C490" s="13"/>
      <c r="D490" s="101" t="s">
        <v>649</v>
      </c>
      <c r="E490" s="37">
        <f>SUM(E487:E489)</f>
        <v>0</v>
      </c>
    </row>
    <row r="491" spans="1:5" s="14" customFormat="1" x14ac:dyDescent="0.2">
      <c r="A491" s="17"/>
      <c r="B491" s="24"/>
      <c r="C491" s="13"/>
      <c r="D491" s="96"/>
      <c r="E491" s="16"/>
    </row>
    <row r="492" spans="1:5" s="14" customFormat="1" ht="21" x14ac:dyDescent="0.2">
      <c r="A492" s="42" t="s">
        <v>652</v>
      </c>
      <c r="B492" s="46" t="s">
        <v>6</v>
      </c>
      <c r="C492" s="44" t="s">
        <v>646</v>
      </c>
      <c r="D492" s="97" t="s">
        <v>653</v>
      </c>
      <c r="E492" s="45" t="s">
        <v>654</v>
      </c>
    </row>
    <row r="493" spans="1:5" s="14" customFormat="1" x14ac:dyDescent="0.2">
      <c r="A493" s="49" t="str">
        <f t="shared" ref="A493:C493" si="34">A460</f>
        <v>MdeO LAMPARA</v>
      </c>
      <c r="B493" s="115" t="str">
        <f t="shared" si="34"/>
        <v>UN</v>
      </c>
      <c r="C493" s="22">
        <f t="shared" si="34"/>
        <v>0</v>
      </c>
      <c r="D493" s="100">
        <v>1</v>
      </c>
      <c r="E493" s="32">
        <f>ROUND(C493*D493,0)</f>
        <v>0</v>
      </c>
    </row>
    <row r="494" spans="1:5" s="14" customFormat="1" x14ac:dyDescent="0.2">
      <c r="A494" s="35"/>
      <c r="B494" s="23"/>
      <c r="C494" s="22">
        <v>0</v>
      </c>
      <c r="D494" s="100"/>
      <c r="E494" s="32">
        <f>ROUND(C494*D494,0)</f>
        <v>0</v>
      </c>
    </row>
    <row r="495" spans="1:5" s="14" customFormat="1" x14ac:dyDescent="0.2">
      <c r="A495" s="17"/>
      <c r="B495" s="24"/>
      <c r="C495" s="15"/>
      <c r="D495" s="101" t="s">
        <v>649</v>
      </c>
      <c r="E495" s="37">
        <f>SUM(E493:E494)</f>
        <v>0</v>
      </c>
    </row>
    <row r="496" spans="1:5" s="14" customFormat="1" x14ac:dyDescent="0.2">
      <c r="A496" s="33"/>
      <c r="B496" s="25"/>
      <c r="C496" s="20"/>
      <c r="D496" s="94"/>
    </row>
    <row r="497" spans="1:5" s="14" customFormat="1" ht="21" x14ac:dyDescent="0.2">
      <c r="A497" s="42" t="s">
        <v>655</v>
      </c>
      <c r="B497" s="46" t="s">
        <v>6</v>
      </c>
      <c r="C497" s="44" t="s">
        <v>646</v>
      </c>
      <c r="D497" s="97" t="s">
        <v>653</v>
      </c>
      <c r="E497" s="45" t="s">
        <v>654</v>
      </c>
    </row>
    <row r="498" spans="1:5" s="14" customFormat="1" x14ac:dyDescent="0.2">
      <c r="A498" s="49" t="str">
        <f t="shared" ref="A498:C498" si="35">A465</f>
        <v>RETIRO DE ESCOMBROS</v>
      </c>
      <c r="B498" s="115" t="str">
        <f t="shared" si="35"/>
        <v>M3</v>
      </c>
      <c r="C498" s="22">
        <f t="shared" si="35"/>
        <v>0</v>
      </c>
      <c r="D498" s="100">
        <v>0.125</v>
      </c>
      <c r="E498" s="32">
        <f>ROUND(C498*D498,0)</f>
        <v>0</v>
      </c>
    </row>
    <row r="499" spans="1:5" s="14" customFormat="1" x14ac:dyDescent="0.2">
      <c r="A499" s="35"/>
      <c r="B499" s="23"/>
      <c r="C499" s="22">
        <v>0</v>
      </c>
      <c r="D499" s="100"/>
      <c r="E499" s="32">
        <f>ROUND(C499*D499,0)</f>
        <v>0</v>
      </c>
    </row>
    <row r="500" spans="1:5" s="14" customFormat="1" x14ac:dyDescent="0.2">
      <c r="A500" s="17"/>
      <c r="B500" s="24"/>
      <c r="C500" s="15"/>
      <c r="D500" s="101" t="s">
        <v>649</v>
      </c>
      <c r="E500" s="37">
        <f>SUM(E498:E499)</f>
        <v>0</v>
      </c>
    </row>
    <row r="501" spans="1:5" s="14" customFormat="1" x14ac:dyDescent="0.2">
      <c r="A501" s="17"/>
      <c r="B501" s="24"/>
      <c r="C501" s="15"/>
      <c r="D501" s="101"/>
    </row>
    <row r="502" spans="1:5" s="14" customFormat="1" x14ac:dyDescent="0.2">
      <c r="A502" s="19" t="s">
        <v>656</v>
      </c>
      <c r="B502" s="167" t="s">
        <v>657</v>
      </c>
      <c r="C502" s="167"/>
      <c r="D502" s="167" t="s">
        <v>658</v>
      </c>
      <c r="E502" s="167"/>
    </row>
    <row r="503" spans="1:5" s="14" customFormat="1" x14ac:dyDescent="0.2">
      <c r="A503" s="47"/>
      <c r="B503" s="168"/>
      <c r="C503" s="168"/>
      <c r="D503" s="169"/>
      <c r="E503" s="169"/>
    </row>
    <row r="504" spans="1:5" s="14" customFormat="1" x14ac:dyDescent="0.2">
      <c r="A504" s="47"/>
      <c r="B504" s="168"/>
      <c r="C504" s="168"/>
      <c r="D504" s="169"/>
      <c r="E504" s="169"/>
    </row>
    <row r="507" spans="1:5" s="14" customFormat="1" ht="21" x14ac:dyDescent="0.2">
      <c r="A507" s="174" t="s">
        <v>641</v>
      </c>
      <c r="B507" s="174"/>
      <c r="C507" s="42" t="s">
        <v>642</v>
      </c>
      <c r="D507" s="97" t="s">
        <v>6</v>
      </c>
      <c r="E507" s="42" t="s">
        <v>643</v>
      </c>
    </row>
    <row r="508" spans="1:5" s="14" customFormat="1" x14ac:dyDescent="0.2">
      <c r="A508" s="172" t="str">
        <f>RESUMEN!B138</f>
        <v>Suministro e instalación de panel LED de incrustar  diámetro 8" 18w.</v>
      </c>
      <c r="B508" s="173"/>
      <c r="C508" s="71">
        <f>RESUMEN!A138</f>
        <v>7.1599999999999966</v>
      </c>
      <c r="D508" s="98" t="str">
        <f>RESUMEN!C138</f>
        <v>un</v>
      </c>
      <c r="E508" s="40">
        <f>E517+E523+E528+E533</f>
        <v>0</v>
      </c>
    </row>
    <row r="509" spans="1:5" s="14" customFormat="1" x14ac:dyDescent="0.2">
      <c r="A509" s="17"/>
      <c r="B509" s="30"/>
      <c r="C509" s="17"/>
      <c r="D509" s="99"/>
      <c r="E509" s="18"/>
    </row>
    <row r="510" spans="1:5" s="14" customFormat="1" x14ac:dyDescent="0.2">
      <c r="A510" s="17"/>
      <c r="B510" s="24" t="s">
        <v>644</v>
      </c>
      <c r="C510" s="29"/>
      <c r="D510" s="96"/>
      <c r="E510" s="18"/>
    </row>
    <row r="511" spans="1:5" s="14" customFormat="1" x14ac:dyDescent="0.2">
      <c r="A511" s="42" t="s">
        <v>645</v>
      </c>
      <c r="B511" s="41" t="s">
        <v>6</v>
      </c>
      <c r="C511" s="44" t="s">
        <v>646</v>
      </c>
      <c r="D511" s="97" t="s">
        <v>647</v>
      </c>
      <c r="E511" s="45" t="s">
        <v>648</v>
      </c>
    </row>
    <row r="512" spans="1:5" s="14" customFormat="1" x14ac:dyDescent="0.2">
      <c r="A512" s="49" t="str">
        <f>'MAT-INSM'!A89</f>
        <v>LAMPARA PANEL LED 18W DE INCRUSTAR LUZ DIA</v>
      </c>
      <c r="B512" s="115" t="str">
        <f>'MAT-INSM'!B89</f>
        <v>UN</v>
      </c>
      <c r="C512" s="22">
        <f>'MAT-INSM'!C89</f>
        <v>0</v>
      </c>
      <c r="D512" s="100">
        <v>1</v>
      </c>
      <c r="E512" s="32">
        <f t="shared" ref="E512:E516" si="36">ROUND(C512*D512,0)</f>
        <v>0</v>
      </c>
    </row>
    <row r="513" spans="1:5" s="14" customFormat="1" x14ac:dyDescent="0.2">
      <c r="A513" s="35"/>
      <c r="B513" s="23"/>
      <c r="C513" s="22">
        <v>0</v>
      </c>
      <c r="D513" s="100"/>
      <c r="E513" s="32">
        <f t="shared" si="36"/>
        <v>0</v>
      </c>
    </row>
    <row r="514" spans="1:5" s="14" customFormat="1" x14ac:dyDescent="0.2">
      <c r="A514" s="35"/>
      <c r="B514" s="23"/>
      <c r="C514" s="22">
        <v>0</v>
      </c>
      <c r="D514" s="100"/>
      <c r="E514" s="32">
        <f t="shared" si="36"/>
        <v>0</v>
      </c>
    </row>
    <row r="515" spans="1:5" s="14" customFormat="1" x14ac:dyDescent="0.2">
      <c r="A515" s="35"/>
      <c r="B515" s="23"/>
      <c r="C515" s="22">
        <v>0</v>
      </c>
      <c r="D515" s="100"/>
      <c r="E515" s="32">
        <f t="shared" si="36"/>
        <v>0</v>
      </c>
    </row>
    <row r="516" spans="1:5" s="14" customFormat="1" x14ac:dyDescent="0.2">
      <c r="A516" s="35"/>
      <c r="B516" s="23"/>
      <c r="C516" s="22">
        <v>0</v>
      </c>
      <c r="D516" s="100"/>
      <c r="E516" s="32">
        <f t="shared" si="36"/>
        <v>0</v>
      </c>
    </row>
    <row r="517" spans="1:5" s="14" customFormat="1" x14ac:dyDescent="0.2">
      <c r="A517" s="17"/>
      <c r="B517" s="24"/>
      <c r="C517" s="13"/>
      <c r="D517" s="101" t="s">
        <v>649</v>
      </c>
      <c r="E517" s="37">
        <f>SUM(E512:E516)</f>
        <v>0</v>
      </c>
    </row>
    <row r="518" spans="1:5" s="14" customFormat="1" x14ac:dyDescent="0.2">
      <c r="A518" s="17"/>
      <c r="B518" s="24"/>
      <c r="C518" s="29"/>
      <c r="D518" s="96"/>
      <c r="E518" s="18"/>
    </row>
    <row r="519" spans="1:5" s="14" customFormat="1" x14ac:dyDescent="0.2">
      <c r="A519" s="42" t="s">
        <v>650</v>
      </c>
      <c r="B519" s="41" t="s">
        <v>6</v>
      </c>
      <c r="C519" s="44" t="s">
        <v>646</v>
      </c>
      <c r="D519" s="97" t="s">
        <v>651</v>
      </c>
      <c r="E519" s="45" t="s">
        <v>646</v>
      </c>
    </row>
    <row r="520" spans="1:5" s="14" customFormat="1" x14ac:dyDescent="0.2">
      <c r="A520" s="49" t="str">
        <f>'HRR-EQP'!A39</f>
        <v>TALADRO PERCUTOR DE ½" DE WALT</v>
      </c>
      <c r="B520" s="115" t="str">
        <f>'HRR-EQP'!B39</f>
        <v>DIA</v>
      </c>
      <c r="C520" s="22">
        <f>'HRR-EQP'!C39</f>
        <v>0</v>
      </c>
      <c r="D520" s="100">
        <v>2.5000000000000001E-2</v>
      </c>
      <c r="E520" s="32">
        <f t="shared" ref="E520:E522" si="37">ROUND(C520*D520,0)</f>
        <v>0</v>
      </c>
    </row>
    <row r="521" spans="1:5" s="14" customFormat="1" x14ac:dyDescent="0.2">
      <c r="A521" s="35"/>
      <c r="B521" s="23"/>
      <c r="C521" s="22">
        <v>0</v>
      </c>
      <c r="D521" s="100"/>
      <c r="E521" s="32">
        <f t="shared" si="37"/>
        <v>0</v>
      </c>
    </row>
    <row r="522" spans="1:5" s="14" customFormat="1" x14ac:dyDescent="0.2">
      <c r="A522" s="35"/>
      <c r="B522" s="23"/>
      <c r="C522" s="22">
        <v>0</v>
      </c>
      <c r="D522" s="100"/>
      <c r="E522" s="32">
        <f t="shared" si="37"/>
        <v>0</v>
      </c>
    </row>
    <row r="523" spans="1:5" s="14" customFormat="1" x14ac:dyDescent="0.2">
      <c r="A523" s="17"/>
      <c r="B523" s="24"/>
      <c r="C523" s="13"/>
      <c r="D523" s="101" t="s">
        <v>649</v>
      </c>
      <c r="E523" s="37">
        <f>SUM(E520:E522)</f>
        <v>0</v>
      </c>
    </row>
    <row r="524" spans="1:5" s="14" customFormat="1" x14ac:dyDescent="0.2">
      <c r="A524" s="17"/>
      <c r="B524" s="24"/>
      <c r="C524" s="13"/>
      <c r="D524" s="96"/>
      <c r="E524" s="16"/>
    </row>
    <row r="525" spans="1:5" s="14" customFormat="1" ht="21" x14ac:dyDescent="0.2">
      <c r="A525" s="42" t="s">
        <v>652</v>
      </c>
      <c r="B525" s="46" t="s">
        <v>6</v>
      </c>
      <c r="C525" s="44" t="s">
        <v>646</v>
      </c>
      <c r="D525" s="97" t="s">
        <v>653</v>
      </c>
      <c r="E525" s="45" t="s">
        <v>654</v>
      </c>
    </row>
    <row r="526" spans="1:5" s="14" customFormat="1" x14ac:dyDescent="0.2">
      <c r="A526" s="49" t="str">
        <f>'MAN-OBR'!A66</f>
        <v>MdeO LAMPARA</v>
      </c>
      <c r="B526" s="115" t="str">
        <f>'MAN-OBR'!B66</f>
        <v>UN</v>
      </c>
      <c r="C526" s="22">
        <f>'MAN-OBR'!C66</f>
        <v>0</v>
      </c>
      <c r="D526" s="100">
        <v>1</v>
      </c>
      <c r="E526" s="32">
        <f t="shared" ref="E526:E527" si="38">ROUND(C526*D526,0)</f>
        <v>0</v>
      </c>
    </row>
    <row r="527" spans="1:5" s="14" customFormat="1" x14ac:dyDescent="0.2">
      <c r="A527" s="35"/>
      <c r="B527" s="23"/>
      <c r="C527" s="22">
        <v>0</v>
      </c>
      <c r="D527" s="100"/>
      <c r="E527" s="32">
        <f t="shared" si="38"/>
        <v>0</v>
      </c>
    </row>
    <row r="528" spans="1:5" s="14" customFormat="1" x14ac:dyDescent="0.2">
      <c r="A528" s="17"/>
      <c r="B528" s="24"/>
      <c r="C528" s="15"/>
      <c r="D528" s="101" t="s">
        <v>649</v>
      </c>
      <c r="E528" s="37">
        <f>SUM(E526:E527)</f>
        <v>0</v>
      </c>
    </row>
    <row r="529" spans="1:6" s="14" customFormat="1" x14ac:dyDescent="0.2">
      <c r="A529" s="33"/>
      <c r="B529" s="25"/>
      <c r="C529" s="20"/>
      <c r="D529" s="94"/>
    </row>
    <row r="530" spans="1:6" s="14" customFormat="1" ht="21" x14ac:dyDescent="0.2">
      <c r="A530" s="42" t="s">
        <v>655</v>
      </c>
      <c r="B530" s="46" t="s">
        <v>6</v>
      </c>
      <c r="C530" s="44" t="s">
        <v>646</v>
      </c>
      <c r="D530" s="97" t="s">
        <v>653</v>
      </c>
      <c r="E530" s="45" t="s">
        <v>654</v>
      </c>
    </row>
    <row r="531" spans="1:6" s="14" customFormat="1" x14ac:dyDescent="0.2">
      <c r="A531" s="49" t="str">
        <f>OTROS!A7</f>
        <v>RETIRO DE ESCOMBROS</v>
      </c>
      <c r="B531" s="115" t="str">
        <f>OTROS!B7</f>
        <v>M3</v>
      </c>
      <c r="C531" s="22">
        <f>OTROS!C7</f>
        <v>0</v>
      </c>
      <c r="D531" s="100">
        <v>0.125</v>
      </c>
      <c r="E531" s="32">
        <f t="shared" ref="E531:E532" si="39">ROUND(C531*D531,0)</f>
        <v>0</v>
      </c>
    </row>
    <row r="532" spans="1:6" s="14" customFormat="1" x14ac:dyDescent="0.2">
      <c r="A532" s="35"/>
      <c r="B532" s="23"/>
      <c r="C532" s="22">
        <v>0</v>
      </c>
      <c r="D532" s="100"/>
      <c r="E532" s="32">
        <f t="shared" si="39"/>
        <v>0</v>
      </c>
    </row>
    <row r="533" spans="1:6" s="14" customFormat="1" x14ac:dyDescent="0.2">
      <c r="A533" s="17"/>
      <c r="B533" s="24"/>
      <c r="C533" s="15"/>
      <c r="D533" s="101" t="s">
        <v>649</v>
      </c>
      <c r="E533" s="37">
        <f>SUM(E531:E532)</f>
        <v>0</v>
      </c>
    </row>
    <row r="534" spans="1:6" s="14" customFormat="1" x14ac:dyDescent="0.2">
      <c r="A534" s="17"/>
      <c r="B534" s="24"/>
      <c r="C534" s="15"/>
      <c r="D534" s="101"/>
    </row>
    <row r="535" spans="1:6" s="14" customFormat="1" x14ac:dyDescent="0.2">
      <c r="A535" s="19" t="s">
        <v>656</v>
      </c>
      <c r="B535" s="167" t="s">
        <v>657</v>
      </c>
      <c r="C535" s="167"/>
      <c r="D535" s="167" t="s">
        <v>658</v>
      </c>
      <c r="E535" s="167"/>
    </row>
    <row r="536" spans="1:6" s="14" customFormat="1" x14ac:dyDescent="0.2">
      <c r="A536" s="47"/>
      <c r="B536" s="168"/>
      <c r="C536" s="168"/>
      <c r="D536" s="169"/>
      <c r="E536" s="169"/>
    </row>
    <row r="537" spans="1:6" s="14" customFormat="1" x14ac:dyDescent="0.2">
      <c r="A537" s="47"/>
      <c r="B537" s="168"/>
      <c r="C537" s="168"/>
      <c r="D537" s="169"/>
      <c r="E537" s="169"/>
    </row>
    <row r="540" spans="1:6" ht="21" x14ac:dyDescent="0.2">
      <c r="A540" s="174" t="s">
        <v>641</v>
      </c>
      <c r="B540" s="174"/>
      <c r="C540" s="42" t="s">
        <v>642</v>
      </c>
      <c r="D540" s="97" t="s">
        <v>6</v>
      </c>
      <c r="E540" s="42" t="s">
        <v>643</v>
      </c>
      <c r="F540" s="29"/>
    </row>
    <row r="541" spans="1:6" s="14" customFormat="1" x14ac:dyDescent="0.2">
      <c r="A541" s="172" t="str">
        <f>RESUMEN!B139</f>
        <v>Suministro e instalación de lámpara hermética led de 12", p:36w de 4000K Luz Neutra.</v>
      </c>
      <c r="B541" s="173"/>
      <c r="C541" s="71">
        <f>RESUMEN!A139</f>
        <v>7.1699999999999964</v>
      </c>
      <c r="D541" s="98" t="str">
        <f>RESUMEN!C139</f>
        <v>un</v>
      </c>
      <c r="E541" s="40">
        <f>E550+E556+E561+E566</f>
        <v>0</v>
      </c>
    </row>
    <row r="542" spans="1:6" s="14" customFormat="1" x14ac:dyDescent="0.2">
      <c r="A542" s="17"/>
      <c r="B542" s="30"/>
      <c r="C542" s="17"/>
      <c r="D542" s="99"/>
      <c r="E542" s="18"/>
    </row>
    <row r="543" spans="1:6" s="14" customFormat="1" x14ac:dyDescent="0.2">
      <c r="A543" s="17"/>
      <c r="B543" s="24" t="s">
        <v>644</v>
      </c>
      <c r="C543" s="29"/>
      <c r="D543" s="96"/>
      <c r="E543" s="18"/>
    </row>
    <row r="544" spans="1:6" s="14" customFormat="1" x14ac:dyDescent="0.2">
      <c r="A544" s="42" t="s">
        <v>645</v>
      </c>
      <c r="B544" s="41" t="s">
        <v>6</v>
      </c>
      <c r="C544" s="44" t="s">
        <v>646</v>
      </c>
      <c r="D544" s="97" t="s">
        <v>647</v>
      </c>
      <c r="E544" s="45" t="s">
        <v>648</v>
      </c>
    </row>
    <row r="545" spans="1:5" s="14" customFormat="1" x14ac:dyDescent="0.2">
      <c r="A545" s="49" t="str">
        <f>'MAT-INSM'!A92</f>
        <v>LAMPARA LED HERMETICA 2x18w T8 LUZ DIA 3600 Lm</v>
      </c>
      <c r="B545" s="115" t="str">
        <f>'MAT-INSM'!B92</f>
        <v>UN</v>
      </c>
      <c r="C545" s="22">
        <f>'MAT-INSM'!C92</f>
        <v>0</v>
      </c>
      <c r="D545" s="100">
        <v>1</v>
      </c>
      <c r="E545" s="32">
        <f t="shared" ref="E545:E549" si="40">ROUND(C545*D545,0)</f>
        <v>0</v>
      </c>
    </row>
    <row r="546" spans="1:5" s="14" customFormat="1" x14ac:dyDescent="0.2">
      <c r="A546" s="35"/>
      <c r="B546" s="23"/>
      <c r="C546" s="22">
        <v>0</v>
      </c>
      <c r="D546" s="100"/>
      <c r="E546" s="32">
        <f t="shared" si="40"/>
        <v>0</v>
      </c>
    </row>
    <row r="547" spans="1:5" s="14" customFormat="1" x14ac:dyDescent="0.2">
      <c r="A547" s="35"/>
      <c r="B547" s="23"/>
      <c r="C547" s="22">
        <v>0</v>
      </c>
      <c r="D547" s="100"/>
      <c r="E547" s="32">
        <f t="shared" si="40"/>
        <v>0</v>
      </c>
    </row>
    <row r="548" spans="1:5" s="14" customFormat="1" x14ac:dyDescent="0.2">
      <c r="A548" s="35"/>
      <c r="B548" s="23"/>
      <c r="C548" s="22">
        <v>0</v>
      </c>
      <c r="D548" s="100"/>
      <c r="E548" s="32">
        <f t="shared" si="40"/>
        <v>0</v>
      </c>
    </row>
    <row r="549" spans="1:5" s="14" customFormat="1" x14ac:dyDescent="0.2">
      <c r="A549" s="35"/>
      <c r="B549" s="23"/>
      <c r="C549" s="22">
        <v>0</v>
      </c>
      <c r="D549" s="100"/>
      <c r="E549" s="32">
        <f t="shared" si="40"/>
        <v>0</v>
      </c>
    </row>
    <row r="550" spans="1:5" s="14" customFormat="1" x14ac:dyDescent="0.2">
      <c r="A550" s="17"/>
      <c r="B550" s="24"/>
      <c r="C550" s="13"/>
      <c r="D550" s="101" t="s">
        <v>649</v>
      </c>
      <c r="E550" s="37">
        <f>SUM(E545:E549)</f>
        <v>0</v>
      </c>
    </row>
    <row r="551" spans="1:5" s="14" customFormat="1" x14ac:dyDescent="0.2">
      <c r="A551" s="17"/>
      <c r="B551" s="24"/>
      <c r="C551" s="29"/>
      <c r="D551" s="96"/>
      <c r="E551" s="18"/>
    </row>
    <row r="552" spans="1:5" s="14" customFormat="1" x14ac:dyDescent="0.2">
      <c r="A552" s="42" t="s">
        <v>650</v>
      </c>
      <c r="B552" s="41" t="s">
        <v>6</v>
      </c>
      <c r="C552" s="44" t="s">
        <v>646</v>
      </c>
      <c r="D552" s="97" t="s">
        <v>651</v>
      </c>
      <c r="E552" s="45" t="s">
        <v>646</v>
      </c>
    </row>
    <row r="553" spans="1:5" s="14" customFormat="1" x14ac:dyDescent="0.2">
      <c r="A553" s="49" t="str">
        <f>'HRR-EQP'!A39</f>
        <v>TALADRO PERCUTOR DE ½" DE WALT</v>
      </c>
      <c r="B553" s="115" t="str">
        <f>'HRR-EQP'!B39</f>
        <v>DIA</v>
      </c>
      <c r="C553" s="22">
        <f>'HRR-EQP'!C39</f>
        <v>0</v>
      </c>
      <c r="D553" s="100">
        <v>2.5000000000000001E-2</v>
      </c>
      <c r="E553" s="32">
        <f t="shared" ref="E553:E555" si="41">ROUND(C553*D553,0)</f>
        <v>0</v>
      </c>
    </row>
    <row r="554" spans="1:5" s="14" customFormat="1" x14ac:dyDescent="0.2">
      <c r="A554" s="35"/>
      <c r="B554" s="23"/>
      <c r="C554" s="22">
        <v>0</v>
      </c>
      <c r="D554" s="100"/>
      <c r="E554" s="32">
        <f t="shared" si="41"/>
        <v>0</v>
      </c>
    </row>
    <row r="555" spans="1:5" s="14" customFormat="1" x14ac:dyDescent="0.2">
      <c r="A555" s="35"/>
      <c r="B555" s="23"/>
      <c r="C555" s="22">
        <v>0</v>
      </c>
      <c r="D555" s="100"/>
      <c r="E555" s="32">
        <f t="shared" si="41"/>
        <v>0</v>
      </c>
    </row>
    <row r="556" spans="1:5" s="14" customFormat="1" x14ac:dyDescent="0.2">
      <c r="A556" s="17"/>
      <c r="B556" s="24"/>
      <c r="C556" s="13"/>
      <c r="D556" s="101" t="s">
        <v>649</v>
      </c>
      <c r="E556" s="37">
        <f>SUM(E553:E555)</f>
        <v>0</v>
      </c>
    </row>
    <row r="557" spans="1:5" s="14" customFormat="1" x14ac:dyDescent="0.2">
      <c r="A557" s="17"/>
      <c r="B557" s="24"/>
      <c r="C557" s="13"/>
      <c r="D557" s="96"/>
      <c r="E557" s="16"/>
    </row>
    <row r="558" spans="1:5" s="14" customFormat="1" ht="21" x14ac:dyDescent="0.2">
      <c r="A558" s="42" t="s">
        <v>652</v>
      </c>
      <c r="B558" s="46" t="s">
        <v>6</v>
      </c>
      <c r="C558" s="44" t="s">
        <v>646</v>
      </c>
      <c r="D558" s="97" t="s">
        <v>653</v>
      </c>
      <c r="E558" s="45" t="s">
        <v>654</v>
      </c>
    </row>
    <row r="559" spans="1:5" s="14" customFormat="1" x14ac:dyDescent="0.2">
      <c r="A559" s="49" t="str">
        <f>'MAN-OBR'!A66</f>
        <v>MdeO LAMPARA</v>
      </c>
      <c r="B559" s="115" t="str">
        <f>'MAN-OBR'!B66</f>
        <v>UN</v>
      </c>
      <c r="C559" s="22">
        <f>'MAN-OBR'!C66</f>
        <v>0</v>
      </c>
      <c r="D559" s="100">
        <v>1</v>
      </c>
      <c r="E559" s="32">
        <f t="shared" ref="E559:E560" si="42">ROUND(C559*D559,0)</f>
        <v>0</v>
      </c>
    </row>
    <row r="560" spans="1:5" s="14" customFormat="1" x14ac:dyDescent="0.2">
      <c r="A560" s="35"/>
      <c r="B560" s="23"/>
      <c r="C560" s="22">
        <v>0</v>
      </c>
      <c r="D560" s="100"/>
      <c r="E560" s="32">
        <f t="shared" si="42"/>
        <v>0</v>
      </c>
    </row>
    <row r="561" spans="1:5" s="14" customFormat="1" x14ac:dyDescent="0.2">
      <c r="A561" s="17"/>
      <c r="B561" s="24"/>
      <c r="C561" s="15"/>
      <c r="D561" s="101" t="s">
        <v>649</v>
      </c>
      <c r="E561" s="37">
        <f>SUM(E559:E560)</f>
        <v>0</v>
      </c>
    </row>
    <row r="562" spans="1:5" s="14" customFormat="1" x14ac:dyDescent="0.2">
      <c r="A562" s="33"/>
      <c r="B562" s="25"/>
      <c r="C562" s="20"/>
      <c r="D562" s="94"/>
    </row>
    <row r="563" spans="1:5" s="14" customFormat="1" ht="21" x14ac:dyDescent="0.2">
      <c r="A563" s="42" t="s">
        <v>655</v>
      </c>
      <c r="B563" s="46" t="s">
        <v>6</v>
      </c>
      <c r="C563" s="44" t="s">
        <v>646</v>
      </c>
      <c r="D563" s="97" t="s">
        <v>653</v>
      </c>
      <c r="E563" s="45" t="s">
        <v>654</v>
      </c>
    </row>
    <row r="564" spans="1:5" s="14" customFormat="1" x14ac:dyDescent="0.2">
      <c r="A564" s="49" t="str">
        <f>OTROS!A7</f>
        <v>RETIRO DE ESCOMBROS</v>
      </c>
      <c r="B564" s="115" t="str">
        <f>OTROS!B7</f>
        <v>M3</v>
      </c>
      <c r="C564" s="22">
        <f>OTROS!C7</f>
        <v>0</v>
      </c>
      <c r="D564" s="100">
        <v>0.125</v>
      </c>
      <c r="E564" s="32">
        <f>ROUND(C564*D564,0)</f>
        <v>0</v>
      </c>
    </row>
    <row r="565" spans="1:5" s="14" customFormat="1" x14ac:dyDescent="0.2">
      <c r="A565" s="35"/>
      <c r="B565" s="23"/>
      <c r="C565" s="22">
        <v>0</v>
      </c>
      <c r="D565" s="100"/>
      <c r="E565" s="32">
        <f>ROUND(C565*D565,0)</f>
        <v>0</v>
      </c>
    </row>
    <row r="566" spans="1:5" s="14" customFormat="1" x14ac:dyDescent="0.2">
      <c r="A566" s="17"/>
      <c r="B566" s="24"/>
      <c r="C566" s="15"/>
      <c r="D566" s="101" t="s">
        <v>649</v>
      </c>
      <c r="E566" s="37">
        <f>SUM(E565:E565)</f>
        <v>0</v>
      </c>
    </row>
    <row r="567" spans="1:5" s="14" customFormat="1" x14ac:dyDescent="0.2">
      <c r="A567" s="17"/>
      <c r="B567" s="24"/>
      <c r="C567" s="15"/>
      <c r="D567" s="101"/>
    </row>
    <row r="568" spans="1:5" s="14" customFormat="1" x14ac:dyDescent="0.2">
      <c r="A568" s="19" t="s">
        <v>656</v>
      </c>
      <c r="B568" s="167" t="s">
        <v>657</v>
      </c>
      <c r="C568" s="167"/>
      <c r="D568" s="167" t="s">
        <v>658</v>
      </c>
      <c r="E568" s="167"/>
    </row>
    <row r="569" spans="1:5" s="14" customFormat="1" x14ac:dyDescent="0.2">
      <c r="A569" s="47"/>
      <c r="B569" s="168"/>
      <c r="C569" s="168"/>
      <c r="D569" s="169"/>
      <c r="E569" s="169"/>
    </row>
    <row r="570" spans="1:5" s="14" customFormat="1" x14ac:dyDescent="0.2">
      <c r="A570" s="47"/>
      <c r="B570" s="168"/>
      <c r="C570" s="168"/>
      <c r="D570" s="169"/>
      <c r="E570" s="169"/>
    </row>
    <row r="573" spans="1:5" s="14" customFormat="1" ht="21" x14ac:dyDescent="0.2">
      <c r="A573" s="174" t="s">
        <v>641</v>
      </c>
      <c r="B573" s="174"/>
      <c r="C573" s="42" t="s">
        <v>642</v>
      </c>
      <c r="D573" s="97" t="s">
        <v>6</v>
      </c>
      <c r="E573" s="42" t="s">
        <v>643</v>
      </c>
    </row>
    <row r="574" spans="1:5" s="14" customFormat="1" x14ac:dyDescent="0.2">
      <c r="A574" s="172" t="str">
        <f>RESUMEN!B140</f>
        <v>Suministro e instalación tomacorriente doble 2P/T GFCI blanco.</v>
      </c>
      <c r="B574" s="173"/>
      <c r="C574" s="71">
        <f>RESUMEN!A140</f>
        <v>7.1799999999999962</v>
      </c>
      <c r="D574" s="98" t="str">
        <f>RESUMEN!C140</f>
        <v>un</v>
      </c>
      <c r="E574" s="40">
        <f>E583+E589+E594+E599</f>
        <v>0</v>
      </c>
    </row>
    <row r="575" spans="1:5" s="14" customFormat="1" x14ac:dyDescent="0.2">
      <c r="A575" s="17"/>
      <c r="B575" s="30"/>
      <c r="C575" s="17"/>
      <c r="D575" s="99"/>
      <c r="E575" s="18"/>
    </row>
    <row r="576" spans="1:5" s="14" customFormat="1" x14ac:dyDescent="0.2">
      <c r="A576" s="17"/>
      <c r="B576" s="24" t="s">
        <v>644</v>
      </c>
      <c r="C576" s="29"/>
      <c r="D576" s="96"/>
      <c r="E576" s="18"/>
    </row>
    <row r="577" spans="1:5" s="14" customFormat="1" x14ac:dyDescent="0.2">
      <c r="A577" s="42" t="s">
        <v>645</v>
      </c>
      <c r="B577" s="41" t="s">
        <v>6</v>
      </c>
      <c r="C577" s="44" t="s">
        <v>646</v>
      </c>
      <c r="D577" s="97" t="s">
        <v>647</v>
      </c>
      <c r="E577" s="45" t="s">
        <v>648</v>
      </c>
    </row>
    <row r="578" spans="1:5" s="14" customFormat="1" x14ac:dyDescent="0.2">
      <c r="A578" s="49" t="str">
        <f>'MAT-INSM'!A166</f>
        <v>TOMA CON POLO A TIERRA GFCI 15 AMP</v>
      </c>
      <c r="B578" s="23" t="str">
        <f>'MAT-INSM'!B166</f>
        <v>UN</v>
      </c>
      <c r="C578" s="22">
        <f>'MAT-INSM'!C166</f>
        <v>0</v>
      </c>
      <c r="D578" s="100">
        <v>1</v>
      </c>
      <c r="E578" s="32">
        <f t="shared" ref="E578:E582" si="43">ROUND(C578*D578,0)</f>
        <v>0</v>
      </c>
    </row>
    <row r="579" spans="1:5" s="14" customFormat="1" x14ac:dyDescent="0.2">
      <c r="A579" s="35"/>
      <c r="B579" s="23"/>
      <c r="C579" s="22">
        <v>0</v>
      </c>
      <c r="D579" s="100"/>
      <c r="E579" s="32">
        <f t="shared" si="43"/>
        <v>0</v>
      </c>
    </row>
    <row r="580" spans="1:5" s="14" customFormat="1" x14ac:dyDescent="0.2">
      <c r="A580" s="35"/>
      <c r="B580" s="23"/>
      <c r="C580" s="22">
        <v>0</v>
      </c>
      <c r="D580" s="100"/>
      <c r="E580" s="32">
        <f t="shared" si="43"/>
        <v>0</v>
      </c>
    </row>
    <row r="581" spans="1:5" s="14" customFormat="1" x14ac:dyDescent="0.2">
      <c r="A581" s="35"/>
      <c r="B581" s="23"/>
      <c r="C581" s="22">
        <v>0</v>
      </c>
      <c r="D581" s="100"/>
      <c r="E581" s="32">
        <f t="shared" si="43"/>
        <v>0</v>
      </c>
    </row>
    <row r="582" spans="1:5" s="14" customFormat="1" x14ac:dyDescent="0.2">
      <c r="A582" s="35"/>
      <c r="B582" s="23"/>
      <c r="C582" s="22">
        <v>0</v>
      </c>
      <c r="D582" s="100"/>
      <c r="E582" s="32">
        <f t="shared" si="43"/>
        <v>0</v>
      </c>
    </row>
    <row r="583" spans="1:5" s="14" customFormat="1" x14ac:dyDescent="0.2">
      <c r="A583" s="17"/>
      <c r="B583" s="24"/>
      <c r="C583" s="13"/>
      <c r="D583" s="101" t="s">
        <v>649</v>
      </c>
      <c r="E583" s="37">
        <f>SUM(E578:E582)</f>
        <v>0</v>
      </c>
    </row>
    <row r="584" spans="1:5" s="14" customFormat="1" x14ac:dyDescent="0.2">
      <c r="A584" s="17"/>
      <c r="B584" s="24"/>
      <c r="C584" s="29"/>
      <c r="D584" s="96"/>
      <c r="E584" s="18"/>
    </row>
    <row r="585" spans="1:5" s="14" customFormat="1" x14ac:dyDescent="0.2">
      <c r="A585" s="42" t="s">
        <v>650</v>
      </c>
      <c r="B585" s="41" t="s">
        <v>6</v>
      </c>
      <c r="C585" s="44" t="s">
        <v>646</v>
      </c>
      <c r="D585" s="97" t="s">
        <v>651</v>
      </c>
      <c r="E585" s="45" t="s">
        <v>646</v>
      </c>
    </row>
    <row r="586" spans="1:5" s="14" customFormat="1" x14ac:dyDescent="0.2">
      <c r="A586" s="49" t="str">
        <f>'HRR-EQP'!A11</f>
        <v>DESTORNILLADOR DE PALA 1/4" X 6"</v>
      </c>
      <c r="B586" s="23" t="str">
        <f>'HRR-EQP'!B11</f>
        <v>UN</v>
      </c>
      <c r="C586" s="22">
        <f>'HRR-EQP'!C11</f>
        <v>0</v>
      </c>
      <c r="D586" s="100">
        <v>2.5000000000000001E-2</v>
      </c>
      <c r="E586" s="32">
        <f t="shared" ref="E586:E588" si="44">ROUND(C586*D586,0)</f>
        <v>0</v>
      </c>
    </row>
    <row r="587" spans="1:5" s="14" customFormat="1" x14ac:dyDescent="0.2">
      <c r="A587" s="35"/>
      <c r="B587" s="23"/>
      <c r="C587" s="22">
        <v>0</v>
      </c>
      <c r="D587" s="100"/>
      <c r="E587" s="32">
        <f t="shared" si="44"/>
        <v>0</v>
      </c>
    </row>
    <row r="588" spans="1:5" s="14" customFormat="1" x14ac:dyDescent="0.2">
      <c r="A588" s="35"/>
      <c r="B588" s="23"/>
      <c r="C588" s="22">
        <v>0</v>
      </c>
      <c r="D588" s="100"/>
      <c r="E588" s="32">
        <f t="shared" si="44"/>
        <v>0</v>
      </c>
    </row>
    <row r="589" spans="1:5" s="14" customFormat="1" x14ac:dyDescent="0.2">
      <c r="A589" s="17"/>
      <c r="B589" s="24"/>
      <c r="C589" s="13"/>
      <c r="D589" s="101" t="s">
        <v>649</v>
      </c>
      <c r="E589" s="37">
        <f>SUM(E586:E588)</f>
        <v>0</v>
      </c>
    </row>
    <row r="590" spans="1:5" s="14" customFormat="1" x14ac:dyDescent="0.2">
      <c r="A590" s="17"/>
      <c r="B590" s="24"/>
      <c r="C590" s="13"/>
      <c r="D590" s="96"/>
      <c r="E590" s="16"/>
    </row>
    <row r="591" spans="1:5" s="14" customFormat="1" ht="21" x14ac:dyDescent="0.2">
      <c r="A591" s="42" t="s">
        <v>652</v>
      </c>
      <c r="B591" s="46" t="s">
        <v>6</v>
      </c>
      <c r="C591" s="44" t="s">
        <v>646</v>
      </c>
      <c r="D591" s="97" t="s">
        <v>653</v>
      </c>
      <c r="E591" s="45" t="s">
        <v>654</v>
      </c>
    </row>
    <row r="592" spans="1:5" s="14" customFormat="1" x14ac:dyDescent="0.2">
      <c r="A592" s="49" t="str">
        <f>'MAN-OBR'!A15</f>
        <v>MdeO Coloc. APARATOS ELECTRICOS O LAMPARAS</v>
      </c>
      <c r="B592" s="23" t="str">
        <f>'MAN-OBR'!B15</f>
        <v>UN</v>
      </c>
      <c r="C592" s="22">
        <f>'MAN-OBR'!C15</f>
        <v>0</v>
      </c>
      <c r="D592" s="100">
        <v>1</v>
      </c>
      <c r="E592" s="32">
        <f t="shared" ref="E592:E593" si="45">ROUND(C592*D592,0)</f>
        <v>0</v>
      </c>
    </row>
    <row r="593" spans="1:7" s="14" customFormat="1" x14ac:dyDescent="0.2">
      <c r="A593" s="35"/>
      <c r="B593" s="23"/>
      <c r="C593" s="22">
        <v>0</v>
      </c>
      <c r="D593" s="100"/>
      <c r="E593" s="32">
        <f t="shared" si="45"/>
        <v>0</v>
      </c>
    </row>
    <row r="594" spans="1:7" s="14" customFormat="1" x14ac:dyDescent="0.2">
      <c r="A594" s="17"/>
      <c r="B594" s="24"/>
      <c r="C594" s="15"/>
      <c r="D594" s="101" t="s">
        <v>649</v>
      </c>
      <c r="E594" s="37">
        <f>SUM(E592:E593)</f>
        <v>0</v>
      </c>
    </row>
    <row r="595" spans="1:7" s="14" customFormat="1" x14ac:dyDescent="0.2">
      <c r="A595" s="33"/>
      <c r="B595" s="25"/>
      <c r="C595" s="20"/>
      <c r="D595" s="94"/>
    </row>
    <row r="596" spans="1:7" s="14" customFormat="1" ht="21" x14ac:dyDescent="0.2">
      <c r="A596" s="42" t="s">
        <v>655</v>
      </c>
      <c r="B596" s="46" t="s">
        <v>6</v>
      </c>
      <c r="C596" s="44" t="s">
        <v>646</v>
      </c>
      <c r="D596" s="97" t="s">
        <v>653</v>
      </c>
      <c r="E596" s="45" t="s">
        <v>654</v>
      </c>
      <c r="G596" s="29"/>
    </row>
    <row r="597" spans="1:7" s="14" customFormat="1" x14ac:dyDescent="0.2">
      <c r="A597" s="49" t="str">
        <f>OTROS!A7</f>
        <v>RETIRO DE ESCOMBROS</v>
      </c>
      <c r="B597" s="23" t="str">
        <f>OTROS!B7</f>
        <v>M3</v>
      </c>
      <c r="C597" s="22">
        <f>OTROS!C7</f>
        <v>0</v>
      </c>
      <c r="D597" s="100">
        <v>0.125</v>
      </c>
      <c r="E597" s="32">
        <f>ROUND(C597*D597,0)</f>
        <v>0</v>
      </c>
      <c r="G597" s="29"/>
    </row>
    <row r="598" spans="1:7" s="14" customFormat="1" x14ac:dyDescent="0.2">
      <c r="A598" s="49"/>
      <c r="B598" s="23"/>
      <c r="C598" s="22"/>
      <c r="D598" s="100"/>
      <c r="E598" s="32">
        <f>ROUND(C598*D598,0)</f>
        <v>0</v>
      </c>
      <c r="G598" s="29"/>
    </row>
    <row r="599" spans="1:7" s="14" customFormat="1" x14ac:dyDescent="0.2">
      <c r="A599" s="17"/>
      <c r="B599" s="24"/>
      <c r="C599" s="15"/>
      <c r="D599" s="101" t="s">
        <v>649</v>
      </c>
      <c r="E599" s="37">
        <f>SUM(E597:E598)</f>
        <v>0</v>
      </c>
      <c r="G599" s="29"/>
    </row>
    <row r="600" spans="1:7" s="14" customFormat="1" x14ac:dyDescent="0.2">
      <c r="A600" s="17"/>
      <c r="B600" s="24"/>
      <c r="C600" s="15"/>
      <c r="D600" s="101"/>
      <c r="G600" s="29"/>
    </row>
    <row r="601" spans="1:7" s="14" customFormat="1" x14ac:dyDescent="0.2">
      <c r="A601" s="19" t="s">
        <v>656</v>
      </c>
      <c r="B601" s="167" t="s">
        <v>657</v>
      </c>
      <c r="C601" s="167"/>
      <c r="D601" s="167" t="s">
        <v>658</v>
      </c>
      <c r="E601" s="167"/>
      <c r="G601" s="29"/>
    </row>
    <row r="602" spans="1:7" s="14" customFormat="1" x14ac:dyDescent="0.2">
      <c r="A602" s="47"/>
      <c r="B602" s="168"/>
      <c r="C602" s="168"/>
      <c r="D602" s="169"/>
      <c r="E602" s="169"/>
      <c r="G602" s="29"/>
    </row>
    <row r="603" spans="1:7" s="14" customFormat="1" x14ac:dyDescent="0.2">
      <c r="A603" s="47"/>
      <c r="B603" s="168"/>
      <c r="C603" s="168"/>
      <c r="D603" s="169"/>
      <c r="E603" s="169"/>
      <c r="G603" s="29"/>
    </row>
    <row r="606" spans="1:7" s="14" customFormat="1" ht="21" x14ac:dyDescent="0.2">
      <c r="A606" s="174" t="s">
        <v>641</v>
      </c>
      <c r="B606" s="174"/>
      <c r="C606" s="42" t="s">
        <v>642</v>
      </c>
      <c r="D606" s="97" t="s">
        <v>6</v>
      </c>
      <c r="E606" s="42" t="s">
        <v>643</v>
      </c>
    </row>
    <row r="607" spans="1:7" s="14" customFormat="1" x14ac:dyDescent="0.2">
      <c r="A607" s="172" t="str">
        <f>RESUMEN!B141</f>
        <v>Suministro e instalación de extractor de olores.</v>
      </c>
      <c r="B607" s="173"/>
      <c r="C607" s="71">
        <f>RESUMEN!A141</f>
        <v>7.1899999999999959</v>
      </c>
      <c r="D607" s="98" t="str">
        <f>RESUMEN!C141</f>
        <v>un</v>
      </c>
      <c r="E607" s="40">
        <f>E616+E622+E627+E632</f>
        <v>0</v>
      </c>
    </row>
    <row r="608" spans="1:7" s="14" customFormat="1" x14ac:dyDescent="0.2">
      <c r="A608" s="17"/>
      <c r="B608" s="30"/>
      <c r="C608" s="17"/>
      <c r="D608" s="99"/>
      <c r="E608" s="18"/>
    </row>
    <row r="609" spans="1:7" s="14" customFormat="1" x14ac:dyDescent="0.2">
      <c r="A609" s="17"/>
      <c r="B609" s="24" t="s">
        <v>644</v>
      </c>
      <c r="C609" s="29"/>
      <c r="D609" s="96"/>
      <c r="E609" s="18"/>
    </row>
    <row r="610" spans="1:7" s="14" customFormat="1" x14ac:dyDescent="0.2">
      <c r="A610" s="42" t="s">
        <v>645</v>
      </c>
      <c r="B610" s="41" t="s">
        <v>6</v>
      </c>
      <c r="C610" s="44" t="s">
        <v>646</v>
      </c>
      <c r="D610" s="97" t="s">
        <v>647</v>
      </c>
      <c r="E610" s="45" t="s">
        <v>648</v>
      </c>
    </row>
    <row r="611" spans="1:7" s="14" customFormat="1" x14ac:dyDescent="0.2">
      <c r="A611" s="49" t="str">
        <f>'MAT-INSM'!A71</f>
        <v>EXTRACTOR OLOR 20x20 cm</v>
      </c>
      <c r="B611" s="72" t="str">
        <f>'MAT-INSM'!B71</f>
        <v>UN</v>
      </c>
      <c r="C611" s="22">
        <f>'MAT-INSM'!C71</f>
        <v>0</v>
      </c>
      <c r="D611" s="100">
        <v>1</v>
      </c>
      <c r="E611" s="32">
        <f t="shared" ref="E611:E615" si="46">ROUND(C611*D611,0)</f>
        <v>0</v>
      </c>
      <c r="G611" s="29"/>
    </row>
    <row r="612" spans="1:7" s="14" customFormat="1" x14ac:dyDescent="0.2">
      <c r="A612" s="35"/>
      <c r="B612" s="23"/>
      <c r="C612" s="22">
        <v>0</v>
      </c>
      <c r="D612" s="100"/>
      <c r="E612" s="32">
        <f t="shared" si="46"/>
        <v>0</v>
      </c>
    </row>
    <row r="613" spans="1:7" s="14" customFormat="1" x14ac:dyDescent="0.2">
      <c r="A613" s="35"/>
      <c r="B613" s="23"/>
      <c r="C613" s="22">
        <v>0</v>
      </c>
      <c r="D613" s="100"/>
      <c r="E613" s="32">
        <f t="shared" si="46"/>
        <v>0</v>
      </c>
    </row>
    <row r="614" spans="1:7" s="14" customFormat="1" x14ac:dyDescent="0.2">
      <c r="A614" s="35"/>
      <c r="B614" s="23"/>
      <c r="C614" s="22">
        <v>0</v>
      </c>
      <c r="D614" s="100"/>
      <c r="E614" s="32">
        <f t="shared" si="46"/>
        <v>0</v>
      </c>
    </row>
    <row r="615" spans="1:7" s="14" customFormat="1" x14ac:dyDescent="0.2">
      <c r="A615" s="35"/>
      <c r="B615" s="23"/>
      <c r="C615" s="22">
        <v>0</v>
      </c>
      <c r="D615" s="100"/>
      <c r="E615" s="32">
        <f t="shared" si="46"/>
        <v>0</v>
      </c>
    </row>
    <row r="616" spans="1:7" s="14" customFormat="1" x14ac:dyDescent="0.2">
      <c r="A616" s="17"/>
      <c r="B616" s="24"/>
      <c r="C616" s="13"/>
      <c r="D616" s="101" t="s">
        <v>649</v>
      </c>
      <c r="E616" s="37">
        <f>SUM(E611:E615)</f>
        <v>0</v>
      </c>
    </row>
    <row r="617" spans="1:7" s="14" customFormat="1" x14ac:dyDescent="0.2">
      <c r="A617" s="17"/>
      <c r="B617" s="24"/>
      <c r="C617" s="29"/>
      <c r="D617" s="96"/>
      <c r="E617" s="18"/>
    </row>
    <row r="618" spans="1:7" s="14" customFormat="1" x14ac:dyDescent="0.2">
      <c r="A618" s="42" t="s">
        <v>650</v>
      </c>
      <c r="B618" s="41" t="s">
        <v>6</v>
      </c>
      <c r="C618" s="44" t="s">
        <v>646</v>
      </c>
      <c r="D618" s="97" t="s">
        <v>651</v>
      </c>
      <c r="E618" s="45" t="s">
        <v>646</v>
      </c>
    </row>
    <row r="619" spans="1:7" s="14" customFormat="1" x14ac:dyDescent="0.2">
      <c r="A619" s="49" t="str">
        <f>'HRR-EQP'!A39</f>
        <v>TALADRO PERCUTOR DE ½" DE WALT</v>
      </c>
      <c r="B619" s="72" t="str">
        <f>'HRR-EQP'!B39</f>
        <v>DIA</v>
      </c>
      <c r="C619" s="22">
        <f>'HRR-EQP'!C39</f>
        <v>0</v>
      </c>
      <c r="D619" s="100">
        <f>D586</f>
        <v>2.5000000000000001E-2</v>
      </c>
      <c r="E619" s="32">
        <f t="shared" ref="E619:E621" si="47">ROUND(C619*D619,0)</f>
        <v>0</v>
      </c>
      <c r="G619" s="29"/>
    </row>
    <row r="620" spans="1:7" s="14" customFormat="1" x14ac:dyDescent="0.2">
      <c r="A620" s="49" t="str">
        <f>'HRR-EQP'!A33</f>
        <v>PULIDORA INDUSTRIAL DE 4 ½" MAKITA 10000 RPM</v>
      </c>
      <c r="B620" s="72" t="str">
        <f>'HRR-EQP'!B33</f>
        <v>DIA</v>
      </c>
      <c r="C620" s="22">
        <f>'HRR-EQP'!C33</f>
        <v>0</v>
      </c>
      <c r="D620" s="100">
        <f>D586</f>
        <v>2.5000000000000001E-2</v>
      </c>
      <c r="E620" s="32">
        <f t="shared" si="47"/>
        <v>0</v>
      </c>
      <c r="G620" s="29"/>
    </row>
    <row r="621" spans="1:7" s="14" customFormat="1" x14ac:dyDescent="0.2">
      <c r="A621" s="35"/>
      <c r="B621" s="23"/>
      <c r="C621" s="22">
        <v>0</v>
      </c>
      <c r="D621" s="100"/>
      <c r="E621" s="32">
        <f t="shared" si="47"/>
        <v>0</v>
      </c>
    </row>
    <row r="622" spans="1:7" s="14" customFormat="1" x14ac:dyDescent="0.2">
      <c r="A622" s="17"/>
      <c r="B622" s="24"/>
      <c r="C622" s="13"/>
      <c r="D622" s="101" t="s">
        <v>649</v>
      </c>
      <c r="E622" s="37">
        <f>SUM(E619:E621)</f>
        <v>0</v>
      </c>
    </row>
    <row r="623" spans="1:7" s="14" customFormat="1" x14ac:dyDescent="0.2">
      <c r="A623" s="17"/>
      <c r="B623" s="24"/>
      <c r="C623" s="13"/>
      <c r="D623" s="96"/>
      <c r="E623" s="16"/>
    </row>
    <row r="624" spans="1:7" s="14" customFormat="1" ht="21" x14ac:dyDescent="0.2">
      <c r="A624" s="42" t="s">
        <v>652</v>
      </c>
      <c r="B624" s="46" t="s">
        <v>6</v>
      </c>
      <c r="C624" s="44" t="s">
        <v>646</v>
      </c>
      <c r="D624" s="97" t="s">
        <v>653</v>
      </c>
      <c r="E624" s="45" t="s">
        <v>654</v>
      </c>
    </row>
    <row r="625" spans="1:7" s="14" customFormat="1" x14ac:dyDescent="0.2">
      <c r="A625" s="49" t="str">
        <f>'MAN-OBR'!A85</f>
        <v>MdeO REJILLA DE VENTILACION</v>
      </c>
      <c r="B625" s="72" t="str">
        <f>'MAN-OBR'!B85</f>
        <v>UN</v>
      </c>
      <c r="C625" s="22">
        <f>'MAN-OBR'!C85</f>
        <v>0</v>
      </c>
      <c r="D625" s="100">
        <v>1</v>
      </c>
      <c r="E625" s="32">
        <f t="shared" ref="E625:E626" si="48">ROUND(C625*D625,0)</f>
        <v>0</v>
      </c>
      <c r="G625" s="29"/>
    </row>
    <row r="626" spans="1:7" s="14" customFormat="1" x14ac:dyDescent="0.2">
      <c r="A626" s="35"/>
      <c r="B626" s="23"/>
      <c r="C626" s="22">
        <v>0</v>
      </c>
      <c r="D626" s="100"/>
      <c r="E626" s="32">
        <f t="shared" si="48"/>
        <v>0</v>
      </c>
    </row>
    <row r="627" spans="1:7" s="14" customFormat="1" x14ac:dyDescent="0.2">
      <c r="A627" s="17"/>
      <c r="B627" s="24"/>
      <c r="C627" s="15"/>
      <c r="D627" s="101" t="s">
        <v>649</v>
      </c>
      <c r="E627" s="37">
        <f>SUM(E625:E626)</f>
        <v>0</v>
      </c>
    </row>
    <row r="628" spans="1:7" s="14" customFormat="1" x14ac:dyDescent="0.2">
      <c r="A628" s="33"/>
      <c r="B628" s="25"/>
      <c r="C628" s="20"/>
      <c r="D628" s="94"/>
    </row>
    <row r="629" spans="1:7" s="14" customFormat="1" ht="21" x14ac:dyDescent="0.2">
      <c r="A629" s="42" t="s">
        <v>655</v>
      </c>
      <c r="B629" s="46" t="s">
        <v>6</v>
      </c>
      <c r="C629" s="44" t="s">
        <v>646</v>
      </c>
      <c r="D629" s="97" t="s">
        <v>653</v>
      </c>
      <c r="E629" s="45" t="s">
        <v>654</v>
      </c>
      <c r="G629" s="29"/>
    </row>
    <row r="630" spans="1:7" s="14" customFormat="1" x14ac:dyDescent="0.2">
      <c r="A630" s="49" t="str">
        <f>OTROS!A7</f>
        <v>RETIRO DE ESCOMBROS</v>
      </c>
      <c r="B630" s="72" t="str">
        <f>OTROS!B7</f>
        <v>M3</v>
      </c>
      <c r="C630" s="22">
        <f>OTROS!C7</f>
        <v>0</v>
      </c>
      <c r="D630" s="100">
        <v>0.25</v>
      </c>
      <c r="E630" s="32">
        <f>ROUND(C630*D630,0)</f>
        <v>0</v>
      </c>
      <c r="G630" s="29"/>
    </row>
    <row r="631" spans="1:7" s="14" customFormat="1" x14ac:dyDescent="0.2">
      <c r="A631" s="35"/>
      <c r="B631" s="23"/>
      <c r="C631" s="22">
        <v>0</v>
      </c>
      <c r="D631" s="100"/>
      <c r="E631" s="32">
        <f>ROUND(C631*D631,0)</f>
        <v>0</v>
      </c>
      <c r="G631" s="29"/>
    </row>
    <row r="632" spans="1:7" s="14" customFormat="1" x14ac:dyDescent="0.2">
      <c r="A632" s="17"/>
      <c r="B632" s="24"/>
      <c r="C632" s="15"/>
      <c r="D632" s="101" t="s">
        <v>649</v>
      </c>
      <c r="E632" s="37">
        <f>SUM(E630:E631)</f>
        <v>0</v>
      </c>
      <c r="G632" s="29"/>
    </row>
    <row r="633" spans="1:7" s="14" customFormat="1" x14ac:dyDescent="0.2">
      <c r="A633" s="17"/>
      <c r="B633" s="24"/>
      <c r="C633" s="15"/>
      <c r="D633" s="101"/>
      <c r="G633" s="29"/>
    </row>
    <row r="634" spans="1:7" s="14" customFormat="1" x14ac:dyDescent="0.2">
      <c r="A634" s="19" t="s">
        <v>656</v>
      </c>
      <c r="B634" s="167" t="s">
        <v>657</v>
      </c>
      <c r="C634" s="167"/>
      <c r="D634" s="167" t="s">
        <v>658</v>
      </c>
      <c r="E634" s="167"/>
      <c r="G634" s="29"/>
    </row>
    <row r="635" spans="1:7" s="14" customFormat="1" x14ac:dyDescent="0.2">
      <c r="A635" s="47"/>
      <c r="B635" s="168"/>
      <c r="C635" s="168"/>
      <c r="D635" s="169"/>
      <c r="E635" s="169"/>
      <c r="G635" s="29"/>
    </row>
    <row r="636" spans="1:7" s="14" customFormat="1" x14ac:dyDescent="0.2">
      <c r="A636" s="47"/>
      <c r="B636" s="168"/>
      <c r="C636" s="168"/>
      <c r="D636" s="169"/>
      <c r="E636" s="169"/>
      <c r="G636" s="29"/>
    </row>
    <row r="639" spans="1:7" s="14" customFormat="1" ht="21" x14ac:dyDescent="0.2">
      <c r="A639" s="174" t="s">
        <v>641</v>
      </c>
      <c r="B639" s="174"/>
      <c r="C639" s="42" t="s">
        <v>642</v>
      </c>
      <c r="D639" s="97" t="s">
        <v>6</v>
      </c>
      <c r="E639" s="42" t="s">
        <v>643</v>
      </c>
    </row>
    <row r="640" spans="1:7" s="14" customFormat="1" x14ac:dyDescent="0.2">
      <c r="A640" s="172" t="str">
        <f>RESUMEN!B142</f>
        <v>Mantenimiento y limpieza de equipo de bombeo de agua potable y RCI.</v>
      </c>
      <c r="B640" s="173"/>
      <c r="C640" s="71">
        <f>RESUMEN!A142</f>
        <v>7.1999999999999957</v>
      </c>
      <c r="D640" s="98" t="str">
        <f>RESUMEN!C142</f>
        <v>un</v>
      </c>
      <c r="E640" s="40">
        <f>E649+E655+E660+E665</f>
        <v>0</v>
      </c>
    </row>
    <row r="641" spans="1:7" s="14" customFormat="1" x14ac:dyDescent="0.2">
      <c r="A641" s="17"/>
      <c r="B641" s="30"/>
      <c r="C641" s="17"/>
      <c r="D641" s="99"/>
      <c r="E641" s="18"/>
    </row>
    <row r="642" spans="1:7" s="14" customFormat="1" x14ac:dyDescent="0.2">
      <c r="A642" s="17"/>
      <c r="B642" s="24" t="s">
        <v>644</v>
      </c>
      <c r="C642" s="29"/>
      <c r="D642" s="96"/>
      <c r="E642" s="18"/>
    </row>
    <row r="643" spans="1:7" s="14" customFormat="1" x14ac:dyDescent="0.2">
      <c r="A643" s="42" t="s">
        <v>645</v>
      </c>
      <c r="B643" s="41" t="s">
        <v>6</v>
      </c>
      <c r="C643" s="44" t="s">
        <v>646</v>
      </c>
      <c r="D643" s="97" t="s">
        <v>647</v>
      </c>
      <c r="E643" s="45" t="s">
        <v>648</v>
      </c>
    </row>
    <row r="644" spans="1:7" s="14" customFormat="1" x14ac:dyDescent="0.2">
      <c r="A644" s="49" t="str">
        <f>'MAT-INSM'!A67</f>
        <v>EQUIPO HIDRONEUMATICO 1/2 H.P.</v>
      </c>
      <c r="B644" s="72" t="str">
        <f>'MAT-INSM'!B67</f>
        <v>UN</v>
      </c>
      <c r="C644" s="22">
        <f>'MAT-INSM'!C67</f>
        <v>0</v>
      </c>
      <c r="D644" s="100">
        <v>1</v>
      </c>
      <c r="E644" s="32">
        <f t="shared" ref="E644:E648" si="49">ROUND(C644*D644,0)</f>
        <v>0</v>
      </c>
      <c r="G644" s="29"/>
    </row>
    <row r="645" spans="1:7" s="14" customFormat="1" x14ac:dyDescent="0.2">
      <c r="A645" s="49" t="str">
        <f>'MAT-INSM'!A123</f>
        <v>PERNO 1/4 X 3/4 B.V</v>
      </c>
      <c r="B645" s="72" t="str">
        <f>'MAT-INSM'!B123</f>
        <v>UN</v>
      </c>
      <c r="C645" s="22">
        <f>'MAT-INSM'!C123</f>
        <v>0</v>
      </c>
      <c r="D645" s="100">
        <v>2</v>
      </c>
      <c r="E645" s="32">
        <f t="shared" si="49"/>
        <v>0</v>
      </c>
      <c r="G645" s="29"/>
    </row>
    <row r="646" spans="1:7" s="14" customFormat="1" x14ac:dyDescent="0.2">
      <c r="A646" s="35"/>
      <c r="B646" s="23"/>
      <c r="C646" s="22">
        <v>0</v>
      </c>
      <c r="D646" s="100"/>
      <c r="E646" s="32">
        <f t="shared" si="49"/>
        <v>0</v>
      </c>
    </row>
    <row r="647" spans="1:7" s="14" customFormat="1" x14ac:dyDescent="0.2">
      <c r="A647" s="35"/>
      <c r="B647" s="23"/>
      <c r="C647" s="22">
        <v>0</v>
      </c>
      <c r="D647" s="100"/>
      <c r="E647" s="32">
        <f t="shared" si="49"/>
        <v>0</v>
      </c>
    </row>
    <row r="648" spans="1:7" s="14" customFormat="1" x14ac:dyDescent="0.2">
      <c r="A648" s="35"/>
      <c r="B648" s="23"/>
      <c r="C648" s="22">
        <v>0</v>
      </c>
      <c r="D648" s="100"/>
      <c r="E648" s="32">
        <f t="shared" si="49"/>
        <v>0</v>
      </c>
    </row>
    <row r="649" spans="1:7" s="14" customFormat="1" x14ac:dyDescent="0.2">
      <c r="A649" s="17"/>
      <c r="B649" s="24"/>
      <c r="C649" s="13"/>
      <c r="D649" s="101" t="s">
        <v>649</v>
      </c>
      <c r="E649" s="37">
        <f>SUM(E644:E648)</f>
        <v>0</v>
      </c>
    </row>
    <row r="650" spans="1:7" s="14" customFormat="1" x14ac:dyDescent="0.2">
      <c r="A650" s="17"/>
      <c r="B650" s="24"/>
      <c r="C650" s="29"/>
      <c r="D650" s="96"/>
      <c r="E650" s="18"/>
    </row>
    <row r="651" spans="1:7" s="14" customFormat="1" x14ac:dyDescent="0.2">
      <c r="A651" s="42" t="s">
        <v>650</v>
      </c>
      <c r="B651" s="41" t="s">
        <v>6</v>
      </c>
      <c r="C651" s="44" t="s">
        <v>646</v>
      </c>
      <c r="D651" s="97" t="s">
        <v>651</v>
      </c>
      <c r="E651" s="45" t="s">
        <v>646</v>
      </c>
    </row>
    <row r="652" spans="1:7" s="14" customFormat="1" x14ac:dyDescent="0.2">
      <c r="A652" s="49" t="str">
        <f>'HRR-EQP'!A39</f>
        <v>TALADRO PERCUTOR DE ½" DE WALT</v>
      </c>
      <c r="B652" s="72" t="str">
        <f>'HRR-EQP'!B39</f>
        <v>DIA</v>
      </c>
      <c r="C652" s="22">
        <f>'HRR-EQP'!C39</f>
        <v>0</v>
      </c>
      <c r="D652" s="100">
        <f>1/8/2</f>
        <v>6.25E-2</v>
      </c>
      <c r="E652" s="32">
        <f t="shared" ref="E652:E654" si="50">ROUND(C652*D652,0)</f>
        <v>0</v>
      </c>
      <c r="G652" s="29"/>
    </row>
    <row r="653" spans="1:7" s="14" customFormat="1" x14ac:dyDescent="0.2">
      <c r="A653" s="49" t="str">
        <f>'HRR-EQP'!A33</f>
        <v>PULIDORA INDUSTRIAL DE 4 ½" MAKITA 10000 RPM</v>
      </c>
      <c r="B653" s="72" t="str">
        <f>'HRR-EQP'!B33</f>
        <v>DIA</v>
      </c>
      <c r="C653" s="22">
        <f>'HRR-EQP'!C33</f>
        <v>0</v>
      </c>
      <c r="D653" s="100">
        <f>1/8/2</f>
        <v>6.25E-2</v>
      </c>
      <c r="E653" s="32">
        <f t="shared" si="50"/>
        <v>0</v>
      </c>
      <c r="G653" s="29"/>
    </row>
    <row r="654" spans="1:7" s="14" customFormat="1" x14ac:dyDescent="0.2">
      <c r="A654" s="35"/>
      <c r="B654" s="23"/>
      <c r="C654" s="22">
        <v>0</v>
      </c>
      <c r="D654" s="100"/>
      <c r="E654" s="32">
        <f t="shared" si="50"/>
        <v>0</v>
      </c>
    </row>
    <row r="655" spans="1:7" s="14" customFormat="1" x14ac:dyDescent="0.2">
      <c r="A655" s="17"/>
      <c r="B655" s="24"/>
      <c r="C655" s="13"/>
      <c r="D655" s="101" t="s">
        <v>649</v>
      </c>
      <c r="E655" s="37">
        <f>SUM(E652:E654)</f>
        <v>0</v>
      </c>
    </row>
    <row r="656" spans="1:7" s="14" customFormat="1" x14ac:dyDescent="0.2">
      <c r="A656" s="17"/>
      <c r="B656" s="24"/>
      <c r="C656" s="13"/>
      <c r="D656" s="96"/>
      <c r="E656" s="16"/>
    </row>
    <row r="657" spans="1:7" s="14" customFormat="1" ht="21" x14ac:dyDescent="0.2">
      <c r="A657" s="42" t="s">
        <v>652</v>
      </c>
      <c r="B657" s="46" t="s">
        <v>6</v>
      </c>
      <c r="C657" s="44" t="s">
        <v>646</v>
      </c>
      <c r="D657" s="97" t="s">
        <v>653</v>
      </c>
      <c r="E657" s="45" t="s">
        <v>654</v>
      </c>
    </row>
    <row r="658" spans="1:7" s="14" customFormat="1" x14ac:dyDescent="0.2">
      <c r="A658" s="49" t="str">
        <f>'MAN-OBR'!A57</f>
        <v>MdeO INSTALACION EQUIPO PRESION/ACCES</v>
      </c>
      <c r="B658" s="72" t="str">
        <f>'MAN-OBR'!B57</f>
        <v>UN</v>
      </c>
      <c r="C658" s="22">
        <f>'MAN-OBR'!C57</f>
        <v>0</v>
      </c>
      <c r="D658" s="100">
        <v>1</v>
      </c>
      <c r="E658" s="32">
        <f t="shared" ref="E658:E659" si="51">ROUND(C658*D658,0)</f>
        <v>0</v>
      </c>
      <c r="G658" s="29"/>
    </row>
    <row r="659" spans="1:7" s="14" customFormat="1" x14ac:dyDescent="0.2">
      <c r="A659" s="35"/>
      <c r="B659" s="23"/>
      <c r="C659" s="22">
        <v>0</v>
      </c>
      <c r="D659" s="100"/>
      <c r="E659" s="32">
        <f t="shared" si="51"/>
        <v>0</v>
      </c>
    </row>
    <row r="660" spans="1:7" s="14" customFormat="1" x14ac:dyDescent="0.2">
      <c r="A660" s="17"/>
      <c r="B660" s="24"/>
      <c r="C660" s="15"/>
      <c r="D660" s="101" t="s">
        <v>649</v>
      </c>
      <c r="E660" s="37">
        <f>SUM(E658:E659)</f>
        <v>0</v>
      </c>
    </row>
    <row r="661" spans="1:7" s="14" customFormat="1" x14ac:dyDescent="0.2">
      <c r="A661" s="33"/>
      <c r="B661" s="25"/>
      <c r="C661" s="20"/>
      <c r="D661" s="94"/>
    </row>
    <row r="662" spans="1:7" s="14" customFormat="1" ht="21" x14ac:dyDescent="0.2">
      <c r="A662" s="42" t="s">
        <v>655</v>
      </c>
      <c r="B662" s="46" t="s">
        <v>6</v>
      </c>
      <c r="C662" s="44" t="s">
        <v>646</v>
      </c>
      <c r="D662" s="97" t="s">
        <v>653</v>
      </c>
      <c r="E662" s="45" t="s">
        <v>654</v>
      </c>
    </row>
    <row r="663" spans="1:7" s="14" customFormat="1" x14ac:dyDescent="0.2">
      <c r="A663" s="49" t="str">
        <f>OTROS!A7</f>
        <v>RETIRO DE ESCOMBROS</v>
      </c>
      <c r="B663" s="72" t="str">
        <f>OTROS!B7</f>
        <v>M3</v>
      </c>
      <c r="C663" s="22">
        <f>OTROS!C7</f>
        <v>0</v>
      </c>
      <c r="D663" s="100">
        <v>0.5</v>
      </c>
      <c r="E663" s="32">
        <f>ROUND(C663*D663,0)</f>
        <v>0</v>
      </c>
      <c r="G663" s="29"/>
    </row>
    <row r="664" spans="1:7" s="14" customFormat="1" x14ac:dyDescent="0.2">
      <c r="A664" s="35"/>
      <c r="B664" s="23"/>
      <c r="C664" s="22">
        <v>0</v>
      </c>
      <c r="D664" s="100"/>
      <c r="E664" s="32">
        <f>ROUND(C664*D664,0)</f>
        <v>0</v>
      </c>
    </row>
    <row r="665" spans="1:7" s="14" customFormat="1" x14ac:dyDescent="0.2">
      <c r="A665" s="17"/>
      <c r="B665" s="24"/>
      <c r="C665" s="15"/>
      <c r="D665" s="101" t="s">
        <v>649</v>
      </c>
      <c r="E665" s="37">
        <f>SUM(E664:E664)</f>
        <v>0</v>
      </c>
    </row>
    <row r="666" spans="1:7" s="14" customFormat="1" x14ac:dyDescent="0.2">
      <c r="A666" s="17"/>
      <c r="B666" s="24"/>
      <c r="C666" s="15"/>
      <c r="D666" s="101"/>
    </row>
    <row r="667" spans="1:7" s="14" customFormat="1" x14ac:dyDescent="0.2">
      <c r="A667" s="19" t="s">
        <v>656</v>
      </c>
      <c r="B667" s="167" t="s">
        <v>657</v>
      </c>
      <c r="C667" s="167"/>
      <c r="D667" s="167" t="s">
        <v>658</v>
      </c>
      <c r="E667" s="167"/>
    </row>
    <row r="668" spans="1:7" s="14" customFormat="1" x14ac:dyDescent="0.2">
      <c r="A668" s="47"/>
      <c r="B668" s="168"/>
      <c r="C668" s="168"/>
      <c r="D668" s="169"/>
      <c r="E668" s="169"/>
    </row>
    <row r="669" spans="1:7" s="14" customFormat="1" x14ac:dyDescent="0.2">
      <c r="A669" s="47"/>
      <c r="B669" s="168"/>
      <c r="C669" s="168"/>
      <c r="D669" s="169"/>
      <c r="E669" s="169"/>
    </row>
    <row r="672" spans="1:7" s="14" customFormat="1" ht="21" x14ac:dyDescent="0.2">
      <c r="A672" s="174" t="s">
        <v>641</v>
      </c>
      <c r="B672" s="174"/>
      <c r="C672" s="42" t="s">
        <v>642</v>
      </c>
      <c r="D672" s="97" t="s">
        <v>6</v>
      </c>
      <c r="E672" s="42" t="s">
        <v>643</v>
      </c>
    </row>
    <row r="673" spans="1:5" s="14" customFormat="1" x14ac:dyDescent="0.2">
      <c r="A673" s="172" t="str">
        <f>RESUMEN!B143</f>
        <v>Mantenimiento y limpieza de planta eléctrica.</v>
      </c>
      <c r="B673" s="173"/>
      <c r="C673" s="71">
        <f>RESUMEN!A143</f>
        <v>7.2099999999999955</v>
      </c>
      <c r="D673" s="98" t="str">
        <f>RESUMEN!C143</f>
        <v>un</v>
      </c>
      <c r="E673" s="40">
        <f>E682+E688+E693+E698</f>
        <v>0</v>
      </c>
    </row>
    <row r="674" spans="1:5" s="14" customFormat="1" x14ac:dyDescent="0.2">
      <c r="A674" s="17"/>
      <c r="B674" s="30"/>
      <c r="C674" s="17"/>
      <c r="D674" s="99"/>
      <c r="E674" s="18"/>
    </row>
    <row r="675" spans="1:5" s="14" customFormat="1" x14ac:dyDescent="0.2">
      <c r="A675" s="17"/>
      <c r="B675" s="24" t="s">
        <v>644</v>
      </c>
      <c r="C675" s="29"/>
      <c r="D675" s="96"/>
      <c r="E675" s="18"/>
    </row>
    <row r="676" spans="1:5" s="14" customFormat="1" x14ac:dyDescent="0.2">
      <c r="A676" s="42" t="s">
        <v>645</v>
      </c>
      <c r="B676" s="41" t="s">
        <v>6</v>
      </c>
      <c r="C676" s="44" t="s">
        <v>646</v>
      </c>
      <c r="D676" s="97" t="s">
        <v>647</v>
      </c>
      <c r="E676" s="45" t="s">
        <v>648</v>
      </c>
    </row>
    <row r="677" spans="1:5" s="14" customFormat="1" x14ac:dyDescent="0.2">
      <c r="A677" s="35"/>
      <c r="B677" s="23"/>
      <c r="C677" s="22">
        <v>0</v>
      </c>
      <c r="D677" s="100"/>
      <c r="E677" s="32">
        <f t="shared" ref="E677:E681" si="52">ROUND(C677*D677,0)</f>
        <v>0</v>
      </c>
    </row>
    <row r="678" spans="1:5" s="14" customFormat="1" x14ac:dyDescent="0.2">
      <c r="A678" s="35"/>
      <c r="B678" s="23"/>
      <c r="C678" s="22">
        <v>0</v>
      </c>
      <c r="D678" s="100"/>
      <c r="E678" s="32">
        <f t="shared" si="52"/>
        <v>0</v>
      </c>
    </row>
    <row r="679" spans="1:5" s="14" customFormat="1" x14ac:dyDescent="0.2">
      <c r="A679" s="35"/>
      <c r="B679" s="23"/>
      <c r="C679" s="22">
        <v>0</v>
      </c>
      <c r="D679" s="100"/>
      <c r="E679" s="32">
        <f t="shared" si="52"/>
        <v>0</v>
      </c>
    </row>
    <row r="680" spans="1:5" s="14" customFormat="1" x14ac:dyDescent="0.2">
      <c r="A680" s="35"/>
      <c r="B680" s="23"/>
      <c r="C680" s="22">
        <v>0</v>
      </c>
      <c r="D680" s="100"/>
      <c r="E680" s="32">
        <f t="shared" si="52"/>
        <v>0</v>
      </c>
    </row>
    <row r="681" spans="1:5" s="14" customFormat="1" x14ac:dyDescent="0.2">
      <c r="A681" s="35"/>
      <c r="B681" s="23"/>
      <c r="C681" s="22">
        <v>0</v>
      </c>
      <c r="D681" s="100"/>
      <c r="E681" s="32">
        <f t="shared" si="52"/>
        <v>0</v>
      </c>
    </row>
    <row r="682" spans="1:5" s="14" customFormat="1" x14ac:dyDescent="0.2">
      <c r="A682" s="17"/>
      <c r="B682" s="24"/>
      <c r="C682" s="13"/>
      <c r="D682" s="101" t="s">
        <v>649</v>
      </c>
      <c r="E682" s="37">
        <f>SUM(E677:E681)</f>
        <v>0</v>
      </c>
    </row>
    <row r="683" spans="1:5" s="14" customFormat="1" x14ac:dyDescent="0.2">
      <c r="A683" s="17"/>
      <c r="B683" s="24"/>
      <c r="C683" s="29"/>
      <c r="D683" s="96"/>
      <c r="E683" s="18"/>
    </row>
    <row r="684" spans="1:5" s="14" customFormat="1" x14ac:dyDescent="0.2">
      <c r="A684" s="42" t="s">
        <v>650</v>
      </c>
      <c r="B684" s="41" t="s">
        <v>6</v>
      </c>
      <c r="C684" s="44" t="s">
        <v>646</v>
      </c>
      <c r="D684" s="97" t="s">
        <v>651</v>
      </c>
      <c r="E684" s="45" t="s">
        <v>646</v>
      </c>
    </row>
    <row r="685" spans="1:5" s="14" customFormat="1" x14ac:dyDescent="0.2">
      <c r="A685" s="35"/>
      <c r="B685" s="23"/>
      <c r="C685" s="22">
        <v>0</v>
      </c>
      <c r="D685" s="100"/>
      <c r="E685" s="32">
        <f t="shared" ref="E685:E687" si="53">ROUND(C685*D685,0)</f>
        <v>0</v>
      </c>
    </row>
    <row r="686" spans="1:5" s="14" customFormat="1" x14ac:dyDescent="0.2">
      <c r="A686" s="35"/>
      <c r="B686" s="23"/>
      <c r="C686" s="22">
        <v>0</v>
      </c>
      <c r="D686" s="100"/>
      <c r="E686" s="32">
        <f t="shared" si="53"/>
        <v>0</v>
      </c>
    </row>
    <row r="687" spans="1:5" s="14" customFormat="1" x14ac:dyDescent="0.2">
      <c r="A687" s="35"/>
      <c r="B687" s="23"/>
      <c r="C687" s="22">
        <v>0</v>
      </c>
      <c r="D687" s="100"/>
      <c r="E687" s="32">
        <f t="shared" si="53"/>
        <v>0</v>
      </c>
    </row>
    <row r="688" spans="1:5" s="14" customFormat="1" x14ac:dyDescent="0.2">
      <c r="A688" s="17"/>
      <c r="B688" s="24"/>
      <c r="C688" s="13"/>
      <c r="D688" s="101" t="s">
        <v>649</v>
      </c>
      <c r="E688" s="37">
        <f>SUM(E685:E687)</f>
        <v>0</v>
      </c>
    </row>
    <row r="689" spans="1:7" s="14" customFormat="1" x14ac:dyDescent="0.2">
      <c r="A689" s="17"/>
      <c r="B689" s="24"/>
      <c r="C689" s="13"/>
      <c r="D689" s="96"/>
      <c r="E689" s="16"/>
    </row>
    <row r="690" spans="1:7" s="14" customFormat="1" ht="21" x14ac:dyDescent="0.2">
      <c r="A690" s="42" t="s">
        <v>652</v>
      </c>
      <c r="B690" s="46" t="s">
        <v>6</v>
      </c>
      <c r="C690" s="44" t="s">
        <v>646</v>
      </c>
      <c r="D690" s="97" t="s">
        <v>653</v>
      </c>
      <c r="E690" s="45" t="s">
        <v>654</v>
      </c>
    </row>
    <row r="691" spans="1:7" s="14" customFormat="1" x14ac:dyDescent="0.2">
      <c r="A691" s="35"/>
      <c r="B691" s="23"/>
      <c r="C691" s="22">
        <v>0</v>
      </c>
      <c r="D691" s="100"/>
      <c r="E691" s="32">
        <f t="shared" ref="E691:E692" si="54">ROUND(C691*D691,0)</f>
        <v>0</v>
      </c>
    </row>
    <row r="692" spans="1:7" s="14" customFormat="1" x14ac:dyDescent="0.2">
      <c r="A692" s="35"/>
      <c r="B692" s="23"/>
      <c r="C692" s="22">
        <v>0</v>
      </c>
      <c r="D692" s="100"/>
      <c r="E692" s="32">
        <f t="shared" si="54"/>
        <v>0</v>
      </c>
    </row>
    <row r="693" spans="1:7" s="14" customFormat="1" x14ac:dyDescent="0.2">
      <c r="A693" s="17"/>
      <c r="B693" s="24"/>
      <c r="C693" s="15"/>
      <c r="D693" s="101" t="s">
        <v>649</v>
      </c>
      <c r="E693" s="37">
        <f>SUM(E691:E692)</f>
        <v>0</v>
      </c>
    </row>
    <row r="694" spans="1:7" s="14" customFormat="1" x14ac:dyDescent="0.2">
      <c r="A694" s="33"/>
      <c r="B694" s="25"/>
      <c r="C694" s="20"/>
      <c r="D694" s="94"/>
    </row>
    <row r="695" spans="1:7" s="14" customFormat="1" ht="21" x14ac:dyDescent="0.2">
      <c r="A695" s="42" t="s">
        <v>655</v>
      </c>
      <c r="B695" s="46" t="s">
        <v>6</v>
      </c>
      <c r="C695" s="44" t="s">
        <v>646</v>
      </c>
      <c r="D695" s="97" t="s">
        <v>653</v>
      </c>
      <c r="E695" s="45" t="s">
        <v>654</v>
      </c>
    </row>
    <row r="696" spans="1:7" s="14" customFormat="1" x14ac:dyDescent="0.2">
      <c r="A696" s="49" t="str">
        <f>OTROS!A5</f>
        <v>MANTENIMIENTO INTEGRAL PLANTA ELECT Y TRANSF.</v>
      </c>
      <c r="B696" s="72" t="str">
        <f>OTROS!B5</f>
        <v>UN</v>
      </c>
      <c r="C696" s="22">
        <f>OTROS!C5</f>
        <v>0</v>
      </c>
      <c r="D696" s="100">
        <v>1</v>
      </c>
      <c r="E696" s="32">
        <f>ROUND(C696*D696,0)</f>
        <v>0</v>
      </c>
      <c r="G696" s="29"/>
    </row>
    <row r="697" spans="1:7" s="14" customFormat="1" x14ac:dyDescent="0.2">
      <c r="A697" s="49"/>
      <c r="B697" s="72" t="s">
        <v>312</v>
      </c>
      <c r="C697" s="22">
        <v>0</v>
      </c>
      <c r="D697" s="100"/>
      <c r="E697" s="32">
        <f>ROUND(C697*D697,0)</f>
        <v>0</v>
      </c>
    </row>
    <row r="698" spans="1:7" s="14" customFormat="1" x14ac:dyDescent="0.2">
      <c r="A698" s="17"/>
      <c r="B698" s="24"/>
      <c r="C698" s="15"/>
      <c r="D698" s="101" t="s">
        <v>649</v>
      </c>
      <c r="E698" s="37">
        <f>SUM(E696:E697)</f>
        <v>0</v>
      </c>
    </row>
    <row r="699" spans="1:7" s="14" customFormat="1" x14ac:dyDescent="0.2">
      <c r="A699" s="17"/>
      <c r="B699" s="24"/>
      <c r="C699" s="15"/>
      <c r="D699" s="101"/>
    </row>
    <row r="700" spans="1:7" s="14" customFormat="1" x14ac:dyDescent="0.2">
      <c r="A700" s="19" t="s">
        <v>656</v>
      </c>
      <c r="B700" s="167" t="s">
        <v>657</v>
      </c>
      <c r="C700" s="167"/>
      <c r="D700" s="167" t="s">
        <v>658</v>
      </c>
      <c r="E700" s="167"/>
    </row>
    <row r="701" spans="1:7" s="14" customFormat="1" x14ac:dyDescent="0.2">
      <c r="A701" s="47"/>
      <c r="B701" s="168"/>
      <c r="C701" s="168"/>
      <c r="D701" s="169"/>
      <c r="E701" s="169"/>
    </row>
    <row r="702" spans="1:7" s="14" customFormat="1" x14ac:dyDescent="0.2">
      <c r="A702" s="47"/>
      <c r="B702" s="168"/>
      <c r="C702" s="168"/>
      <c r="D702" s="169"/>
      <c r="E702" s="169"/>
    </row>
    <row r="705" spans="1:5" s="14" customFormat="1" ht="21" x14ac:dyDescent="0.2">
      <c r="A705" s="174" t="s">
        <v>641</v>
      </c>
      <c r="B705" s="174"/>
      <c r="C705" s="42" t="s">
        <v>642</v>
      </c>
      <c r="D705" s="97" t="s">
        <v>6</v>
      </c>
      <c r="E705" s="42" t="s">
        <v>643</v>
      </c>
    </row>
    <row r="706" spans="1:5" s="14" customFormat="1" x14ac:dyDescent="0.2">
      <c r="A706" s="172" t="str">
        <f>RESUMEN!B144</f>
        <v>Mantenimiento y limpieza interna de UPS.</v>
      </c>
      <c r="B706" s="173"/>
      <c r="C706" s="71">
        <f>RESUMEN!A144</f>
        <v>7.2199999999999953</v>
      </c>
      <c r="D706" s="98" t="str">
        <f>RESUMEN!C144</f>
        <v>un</v>
      </c>
      <c r="E706" s="40">
        <f>E715+E721+E726+E731</f>
        <v>0</v>
      </c>
    </row>
    <row r="707" spans="1:5" s="14" customFormat="1" x14ac:dyDescent="0.2">
      <c r="A707" s="17"/>
      <c r="B707" s="30"/>
      <c r="C707" s="17"/>
      <c r="D707" s="99"/>
      <c r="E707" s="18"/>
    </row>
    <row r="708" spans="1:5" s="14" customFormat="1" x14ac:dyDescent="0.2">
      <c r="A708" s="17"/>
      <c r="B708" s="24" t="s">
        <v>644</v>
      </c>
      <c r="C708" s="29"/>
      <c r="D708" s="96"/>
      <c r="E708" s="18"/>
    </row>
    <row r="709" spans="1:5" s="14" customFormat="1" x14ac:dyDescent="0.2">
      <c r="A709" s="42" t="s">
        <v>645</v>
      </c>
      <c r="B709" s="41" t="s">
        <v>6</v>
      </c>
      <c r="C709" s="44" t="s">
        <v>646</v>
      </c>
      <c r="D709" s="97" t="s">
        <v>647</v>
      </c>
      <c r="E709" s="45" t="s">
        <v>648</v>
      </c>
    </row>
    <row r="710" spans="1:5" s="14" customFormat="1" x14ac:dyDescent="0.2">
      <c r="A710" s="35"/>
      <c r="B710" s="23"/>
      <c r="C710" s="22">
        <v>0</v>
      </c>
      <c r="D710" s="100"/>
      <c r="E710" s="32">
        <f t="shared" ref="E710:E714" si="55">ROUND(C710*D710,0)</f>
        <v>0</v>
      </c>
    </row>
    <row r="711" spans="1:5" s="14" customFormat="1" x14ac:dyDescent="0.2">
      <c r="A711" s="35"/>
      <c r="B711" s="23"/>
      <c r="C711" s="22">
        <v>0</v>
      </c>
      <c r="D711" s="100"/>
      <c r="E711" s="32">
        <f t="shared" si="55"/>
        <v>0</v>
      </c>
    </row>
    <row r="712" spans="1:5" s="14" customFormat="1" x14ac:dyDescent="0.2">
      <c r="A712" s="35"/>
      <c r="B712" s="23"/>
      <c r="C712" s="22">
        <v>0</v>
      </c>
      <c r="D712" s="100"/>
      <c r="E712" s="32">
        <f t="shared" si="55"/>
        <v>0</v>
      </c>
    </row>
    <row r="713" spans="1:5" s="14" customFormat="1" x14ac:dyDescent="0.2">
      <c r="A713" s="35"/>
      <c r="B713" s="23"/>
      <c r="C713" s="22">
        <v>0</v>
      </c>
      <c r="D713" s="100"/>
      <c r="E713" s="32">
        <f t="shared" si="55"/>
        <v>0</v>
      </c>
    </row>
    <row r="714" spans="1:5" s="14" customFormat="1" x14ac:dyDescent="0.2">
      <c r="A714" s="35"/>
      <c r="B714" s="23"/>
      <c r="C714" s="22">
        <v>0</v>
      </c>
      <c r="D714" s="100"/>
      <c r="E714" s="32">
        <f t="shared" si="55"/>
        <v>0</v>
      </c>
    </row>
    <row r="715" spans="1:5" s="14" customFormat="1" x14ac:dyDescent="0.2">
      <c r="A715" s="17"/>
      <c r="B715" s="24"/>
      <c r="C715" s="13"/>
      <c r="D715" s="101" t="s">
        <v>649</v>
      </c>
      <c r="E715" s="37">
        <f>SUM(E710:E714)</f>
        <v>0</v>
      </c>
    </row>
    <row r="716" spans="1:5" s="14" customFormat="1" x14ac:dyDescent="0.2">
      <c r="A716" s="17"/>
      <c r="B716" s="24"/>
      <c r="C716" s="29"/>
      <c r="D716" s="96"/>
      <c r="E716" s="18"/>
    </row>
    <row r="717" spans="1:5" s="14" customFormat="1" x14ac:dyDescent="0.2">
      <c r="A717" s="42" t="s">
        <v>650</v>
      </c>
      <c r="B717" s="41" t="s">
        <v>6</v>
      </c>
      <c r="C717" s="44" t="s">
        <v>646</v>
      </c>
      <c r="D717" s="97" t="s">
        <v>651</v>
      </c>
      <c r="E717" s="45" t="s">
        <v>646</v>
      </c>
    </row>
    <row r="718" spans="1:5" s="14" customFormat="1" x14ac:dyDescent="0.2">
      <c r="A718" s="35"/>
      <c r="B718" s="23"/>
      <c r="C718" s="22">
        <v>0</v>
      </c>
      <c r="D718" s="100"/>
      <c r="E718" s="32">
        <f t="shared" ref="E718:E720" si="56">ROUND(C718*D718,0)</f>
        <v>0</v>
      </c>
    </row>
    <row r="719" spans="1:5" s="14" customFormat="1" x14ac:dyDescent="0.2">
      <c r="A719" s="35"/>
      <c r="B719" s="23"/>
      <c r="C719" s="22">
        <v>0</v>
      </c>
      <c r="D719" s="100"/>
      <c r="E719" s="32">
        <f t="shared" si="56"/>
        <v>0</v>
      </c>
    </row>
    <row r="720" spans="1:5" s="14" customFormat="1" x14ac:dyDescent="0.2">
      <c r="A720" s="35"/>
      <c r="B720" s="23"/>
      <c r="C720" s="22">
        <v>0</v>
      </c>
      <c r="D720" s="100"/>
      <c r="E720" s="32">
        <f t="shared" si="56"/>
        <v>0</v>
      </c>
    </row>
    <row r="721" spans="1:7" s="14" customFormat="1" x14ac:dyDescent="0.2">
      <c r="A721" s="17"/>
      <c r="B721" s="24"/>
      <c r="C721" s="13"/>
      <c r="D721" s="101" t="s">
        <v>649</v>
      </c>
      <c r="E721" s="37">
        <f>SUM(E718:E720)</f>
        <v>0</v>
      </c>
    </row>
    <row r="722" spans="1:7" s="14" customFormat="1" x14ac:dyDescent="0.2">
      <c r="A722" s="17"/>
      <c r="B722" s="24"/>
      <c r="C722" s="13"/>
      <c r="D722" s="96"/>
      <c r="E722" s="16"/>
    </row>
    <row r="723" spans="1:7" s="14" customFormat="1" ht="21" x14ac:dyDescent="0.2">
      <c r="A723" s="42" t="s">
        <v>652</v>
      </c>
      <c r="B723" s="46" t="s">
        <v>6</v>
      </c>
      <c r="C723" s="44" t="s">
        <v>646</v>
      </c>
      <c r="D723" s="97" t="s">
        <v>653</v>
      </c>
      <c r="E723" s="45" t="s">
        <v>654</v>
      </c>
    </row>
    <row r="724" spans="1:7" s="14" customFormat="1" x14ac:dyDescent="0.2">
      <c r="A724" s="35"/>
      <c r="B724" s="23"/>
      <c r="C724" s="22">
        <v>0</v>
      </c>
      <c r="D724" s="100"/>
      <c r="E724" s="32">
        <f t="shared" ref="E724:E725" si="57">ROUND(C724*D724,0)</f>
        <v>0</v>
      </c>
    </row>
    <row r="725" spans="1:7" s="14" customFormat="1" x14ac:dyDescent="0.2">
      <c r="A725" s="35"/>
      <c r="B725" s="23"/>
      <c r="C725" s="22">
        <v>0</v>
      </c>
      <c r="D725" s="100"/>
      <c r="E725" s="32">
        <f t="shared" si="57"/>
        <v>0</v>
      </c>
    </row>
    <row r="726" spans="1:7" s="14" customFormat="1" x14ac:dyDescent="0.2">
      <c r="A726" s="17"/>
      <c r="B726" s="24"/>
      <c r="C726" s="15"/>
      <c r="D726" s="101" t="s">
        <v>649</v>
      </c>
      <c r="E726" s="37">
        <f>SUM(E724:E725)</f>
        <v>0</v>
      </c>
    </row>
    <row r="727" spans="1:7" s="14" customFormat="1" x14ac:dyDescent="0.2">
      <c r="A727" s="33"/>
      <c r="B727" s="25"/>
      <c r="C727" s="20"/>
      <c r="D727" s="94"/>
    </row>
    <row r="728" spans="1:7" s="14" customFormat="1" ht="21" x14ac:dyDescent="0.2">
      <c r="A728" s="42" t="s">
        <v>655</v>
      </c>
      <c r="B728" s="46" t="s">
        <v>6</v>
      </c>
      <c r="C728" s="44" t="s">
        <v>646</v>
      </c>
      <c r="D728" s="97" t="s">
        <v>653</v>
      </c>
      <c r="E728" s="45" t="s">
        <v>654</v>
      </c>
    </row>
    <row r="729" spans="1:7" s="14" customFormat="1" x14ac:dyDescent="0.2">
      <c r="A729" s="49" t="str">
        <f>OTROS!A6</f>
        <v>MANTENIMIENTO INTEGRAL UPS Y TRANSFERENCIA</v>
      </c>
      <c r="B729" s="72" t="str">
        <f>OTROS!B6</f>
        <v>UN</v>
      </c>
      <c r="C729" s="22">
        <f>OTROS!C6</f>
        <v>0</v>
      </c>
      <c r="D729" s="100">
        <v>1</v>
      </c>
      <c r="E729" s="32">
        <f>ROUND(C729*D729,0)</f>
        <v>0</v>
      </c>
      <c r="G729" s="29"/>
    </row>
    <row r="730" spans="1:7" s="14" customFormat="1" x14ac:dyDescent="0.2">
      <c r="A730" s="49"/>
      <c r="B730" s="72" t="s">
        <v>312</v>
      </c>
      <c r="C730" s="22">
        <v>0</v>
      </c>
      <c r="D730" s="100"/>
      <c r="E730" s="32">
        <f>ROUND(C730*D730,0)</f>
        <v>0</v>
      </c>
    </row>
    <row r="731" spans="1:7" s="14" customFormat="1" x14ac:dyDescent="0.2">
      <c r="A731" s="17"/>
      <c r="B731" s="24"/>
      <c r="C731" s="15"/>
      <c r="D731" s="101" t="s">
        <v>649</v>
      </c>
      <c r="E731" s="37">
        <f>SUM(E729:E730)</f>
        <v>0</v>
      </c>
    </row>
    <row r="732" spans="1:7" s="14" customFormat="1" x14ac:dyDescent="0.2">
      <c r="A732" s="17"/>
      <c r="B732" s="24"/>
      <c r="C732" s="15"/>
      <c r="D732" s="101"/>
    </row>
    <row r="733" spans="1:7" s="14" customFormat="1" x14ac:dyDescent="0.2">
      <c r="A733" s="19" t="s">
        <v>656</v>
      </c>
      <c r="B733" s="167" t="s">
        <v>657</v>
      </c>
      <c r="C733" s="167"/>
      <c r="D733" s="167" t="s">
        <v>658</v>
      </c>
      <c r="E733" s="167"/>
    </row>
    <row r="734" spans="1:7" s="14" customFormat="1" x14ac:dyDescent="0.2">
      <c r="A734" s="47"/>
      <c r="B734" s="168"/>
      <c r="C734" s="168"/>
      <c r="D734" s="169"/>
      <c r="E734" s="169"/>
    </row>
    <row r="735" spans="1:7" s="14" customFormat="1" x14ac:dyDescent="0.2">
      <c r="A735" s="47"/>
      <c r="B735" s="168"/>
      <c r="C735" s="168"/>
      <c r="D735" s="169"/>
      <c r="E735" s="169"/>
    </row>
    <row r="738" spans="1:7" s="14" customFormat="1" ht="21" x14ac:dyDescent="0.2">
      <c r="A738" s="174" t="s">
        <v>641</v>
      </c>
      <c r="B738" s="174"/>
      <c r="C738" s="42" t="s">
        <v>642</v>
      </c>
      <c r="D738" s="97" t="s">
        <v>6</v>
      </c>
      <c r="E738" s="42" t="s">
        <v>643</v>
      </c>
    </row>
    <row r="739" spans="1:7" s="14" customFormat="1" x14ac:dyDescent="0.2">
      <c r="A739" s="172" t="str">
        <f>RESUMEN!B145</f>
        <v>Suministro e instalación de canaleta metalica de 100x45mm con división interna.</v>
      </c>
      <c r="B739" s="173"/>
      <c r="C739" s="71">
        <f>RESUMEN!A145</f>
        <v>7.2299999999999951</v>
      </c>
      <c r="D739" s="98" t="str">
        <f>RESUMEN!C145</f>
        <v>ml</v>
      </c>
      <c r="E739" s="40">
        <f>E748+E754+E759+E764</f>
        <v>0</v>
      </c>
    </row>
    <row r="740" spans="1:7" s="14" customFormat="1" x14ac:dyDescent="0.2">
      <c r="A740" s="17"/>
      <c r="B740" s="30"/>
      <c r="C740" s="17"/>
      <c r="D740" s="99"/>
      <c r="E740" s="18"/>
    </row>
    <row r="741" spans="1:7" s="14" customFormat="1" x14ac:dyDescent="0.2">
      <c r="A741" s="17"/>
      <c r="B741" s="24" t="s">
        <v>644</v>
      </c>
      <c r="C741" s="29"/>
      <c r="D741" s="96"/>
      <c r="E741" s="18"/>
    </row>
    <row r="742" spans="1:7" s="14" customFormat="1" x14ac:dyDescent="0.2">
      <c r="A742" s="42" t="s">
        <v>645</v>
      </c>
      <c r="B742" s="41" t="s">
        <v>6</v>
      </c>
      <c r="C742" s="44" t="s">
        <v>646</v>
      </c>
      <c r="D742" s="97" t="s">
        <v>647</v>
      </c>
      <c r="E742" s="45" t="s">
        <v>648</v>
      </c>
    </row>
    <row r="743" spans="1:7" s="14" customFormat="1" x14ac:dyDescent="0.2">
      <c r="A743" s="49" t="str">
        <f>'MAT-INSM'!A38</f>
        <v>CANALETA METAL C/DIVIS .10 X4</v>
      </c>
      <c r="B743" s="72" t="str">
        <f>'MAT-INSM'!B38</f>
        <v>ML</v>
      </c>
      <c r="C743" s="22">
        <f>'MAT-INSM'!C38</f>
        <v>0</v>
      </c>
      <c r="D743" s="100">
        <v>1</v>
      </c>
      <c r="E743" s="32">
        <f t="shared" ref="E743:E747" si="58">ROUND(C743*D743,0)</f>
        <v>0</v>
      </c>
      <c r="G743" s="29"/>
    </row>
    <row r="744" spans="1:7" s="14" customFormat="1" x14ac:dyDescent="0.2">
      <c r="A744" s="49" t="str">
        <f>'MAT-INSM'!A169</f>
        <v>TORNILLO FIJADOR ALA CORREA ACESCO</v>
      </c>
      <c r="B744" s="72" t="str">
        <f>'MAT-INSM'!B169</f>
        <v>ML</v>
      </c>
      <c r="C744" s="22">
        <f>'MAT-INSM'!C169</f>
        <v>0</v>
      </c>
      <c r="D744" s="100">
        <v>5</v>
      </c>
      <c r="E744" s="32">
        <f t="shared" si="58"/>
        <v>0</v>
      </c>
      <c r="G744" s="29"/>
    </row>
    <row r="745" spans="1:7" s="14" customFormat="1" x14ac:dyDescent="0.2">
      <c r="A745" s="35"/>
      <c r="B745" s="23"/>
      <c r="C745" s="22">
        <v>0</v>
      </c>
      <c r="D745" s="100"/>
      <c r="E745" s="32">
        <f t="shared" si="58"/>
        <v>0</v>
      </c>
    </row>
    <row r="746" spans="1:7" s="14" customFormat="1" x14ac:dyDescent="0.2">
      <c r="A746" s="35"/>
      <c r="B746" s="23"/>
      <c r="C746" s="22">
        <v>0</v>
      </c>
      <c r="D746" s="100"/>
      <c r="E746" s="32">
        <f t="shared" si="58"/>
        <v>0</v>
      </c>
    </row>
    <row r="747" spans="1:7" s="14" customFormat="1" x14ac:dyDescent="0.2">
      <c r="A747" s="35"/>
      <c r="B747" s="23"/>
      <c r="C747" s="22">
        <v>0</v>
      </c>
      <c r="D747" s="100"/>
      <c r="E747" s="32">
        <f t="shared" si="58"/>
        <v>0</v>
      </c>
    </row>
    <row r="748" spans="1:7" s="14" customFormat="1" x14ac:dyDescent="0.2">
      <c r="A748" s="17"/>
      <c r="B748" s="24"/>
      <c r="C748" s="13"/>
      <c r="D748" s="101" t="s">
        <v>649</v>
      </c>
      <c r="E748" s="37">
        <f>SUM(E743:E747)</f>
        <v>0</v>
      </c>
    </row>
    <row r="749" spans="1:7" s="14" customFormat="1" x14ac:dyDescent="0.2">
      <c r="A749" s="17"/>
      <c r="B749" s="24"/>
      <c r="C749" s="29"/>
      <c r="D749" s="96"/>
      <c r="E749" s="18"/>
    </row>
    <row r="750" spans="1:7" s="14" customFormat="1" x14ac:dyDescent="0.2">
      <c r="A750" s="42" t="s">
        <v>650</v>
      </c>
      <c r="B750" s="41" t="s">
        <v>6</v>
      </c>
      <c r="C750" s="44" t="s">
        <v>646</v>
      </c>
      <c r="D750" s="97" t="s">
        <v>651</v>
      </c>
      <c r="E750" s="45" t="s">
        <v>646</v>
      </c>
    </row>
    <row r="751" spans="1:7" s="14" customFormat="1" x14ac:dyDescent="0.2">
      <c r="A751" s="49" t="str">
        <f>'HRR-EQP'!A39</f>
        <v>TALADRO PERCUTOR DE ½" DE WALT</v>
      </c>
      <c r="B751" s="72" t="str">
        <f>'HRR-EQP'!B39</f>
        <v>DIA</v>
      </c>
      <c r="C751" s="22">
        <f>'HRR-EQP'!C39</f>
        <v>0</v>
      </c>
      <c r="D751" s="100">
        <v>2.5000000000000001E-2</v>
      </c>
      <c r="E751" s="32">
        <f t="shared" ref="E751:E753" si="59">ROUND(C751*D751,0)</f>
        <v>0</v>
      </c>
      <c r="G751" s="29"/>
    </row>
    <row r="752" spans="1:7" s="14" customFormat="1" x14ac:dyDescent="0.2">
      <c r="A752" s="49" t="str">
        <f>'HRR-EQP'!A33</f>
        <v>PULIDORA INDUSTRIAL DE 4 ½" MAKITA 10000 RPM</v>
      </c>
      <c r="B752" s="72" t="str">
        <f>'HRR-EQP'!B33</f>
        <v>DIA</v>
      </c>
      <c r="C752" s="22">
        <f>'HRR-EQP'!C33</f>
        <v>0</v>
      </c>
      <c r="D752" s="100">
        <v>2.5000000000000001E-2</v>
      </c>
      <c r="E752" s="32">
        <f t="shared" si="59"/>
        <v>0</v>
      </c>
      <c r="G752" s="29"/>
    </row>
    <row r="753" spans="1:7" s="14" customFormat="1" x14ac:dyDescent="0.2">
      <c r="A753" s="35"/>
      <c r="B753" s="23"/>
      <c r="C753" s="22">
        <v>0</v>
      </c>
      <c r="D753" s="100"/>
      <c r="E753" s="32">
        <f t="shared" si="59"/>
        <v>0</v>
      </c>
    </row>
    <row r="754" spans="1:7" s="14" customFormat="1" x14ac:dyDescent="0.2">
      <c r="A754" s="17"/>
      <c r="B754" s="24"/>
      <c r="C754" s="13"/>
      <c r="D754" s="101" t="s">
        <v>649</v>
      </c>
      <c r="E754" s="37">
        <f>SUM(E751:E753)</f>
        <v>0</v>
      </c>
    </row>
    <row r="755" spans="1:7" s="14" customFormat="1" x14ac:dyDescent="0.2">
      <c r="A755" s="17"/>
      <c r="B755" s="24"/>
      <c r="C755" s="13"/>
      <c r="D755" s="96"/>
      <c r="E755" s="16"/>
    </row>
    <row r="756" spans="1:7" s="14" customFormat="1" ht="21" x14ac:dyDescent="0.2">
      <c r="A756" s="42" t="s">
        <v>652</v>
      </c>
      <c r="B756" s="46" t="s">
        <v>6</v>
      </c>
      <c r="C756" s="44" t="s">
        <v>646</v>
      </c>
      <c r="D756" s="97" t="s">
        <v>653</v>
      </c>
      <c r="E756" s="45" t="s">
        <v>654</v>
      </c>
    </row>
    <row r="757" spans="1:7" s="14" customFormat="1" x14ac:dyDescent="0.2">
      <c r="A757" s="49" t="str">
        <f>'MAN-OBR'!A12</f>
        <v>MdeO CANALETA 10X40</v>
      </c>
      <c r="B757" s="72" t="str">
        <f>'MAN-OBR'!B12</f>
        <v>UN</v>
      </c>
      <c r="C757" s="22">
        <f>'MAN-OBR'!C12</f>
        <v>0</v>
      </c>
      <c r="D757" s="100">
        <v>1</v>
      </c>
      <c r="E757" s="32">
        <f t="shared" ref="E757:E758" si="60">ROUND(C757*D757,0)</f>
        <v>0</v>
      </c>
      <c r="G757" s="29"/>
    </row>
    <row r="758" spans="1:7" s="14" customFormat="1" x14ac:dyDescent="0.2">
      <c r="A758" s="35"/>
      <c r="B758" s="23"/>
      <c r="C758" s="22">
        <v>0</v>
      </c>
      <c r="D758" s="100"/>
      <c r="E758" s="32">
        <f t="shared" si="60"/>
        <v>0</v>
      </c>
    </row>
    <row r="759" spans="1:7" s="14" customFormat="1" x14ac:dyDescent="0.2">
      <c r="A759" s="17"/>
      <c r="B759" s="24"/>
      <c r="C759" s="15"/>
      <c r="D759" s="101" t="s">
        <v>649</v>
      </c>
      <c r="E759" s="37">
        <f>SUM(E757:E758)</f>
        <v>0</v>
      </c>
    </row>
    <row r="760" spans="1:7" s="14" customFormat="1" x14ac:dyDescent="0.2">
      <c r="A760" s="33"/>
      <c r="B760" s="25"/>
      <c r="C760" s="20"/>
      <c r="D760" s="94"/>
    </row>
    <row r="761" spans="1:7" s="14" customFormat="1" ht="21" x14ac:dyDescent="0.2">
      <c r="A761" s="42" t="s">
        <v>655</v>
      </c>
      <c r="B761" s="46" t="s">
        <v>6</v>
      </c>
      <c r="C761" s="44" t="s">
        <v>646</v>
      </c>
      <c r="D761" s="97" t="s">
        <v>653</v>
      </c>
      <c r="E761" s="45" t="s">
        <v>654</v>
      </c>
    </row>
    <row r="762" spans="1:7" s="14" customFormat="1" x14ac:dyDescent="0.2">
      <c r="A762" s="49" t="str">
        <f>OTROS!A7</f>
        <v>RETIRO DE ESCOMBROS</v>
      </c>
      <c r="B762" s="72" t="str">
        <f>OTROS!B7</f>
        <v>M3</v>
      </c>
      <c r="C762" s="22">
        <f>OTROS!C7</f>
        <v>0</v>
      </c>
      <c r="D762" s="100">
        <v>0.125</v>
      </c>
      <c r="E762" s="32">
        <f>ROUND(C762*D762,0)</f>
        <v>0</v>
      </c>
      <c r="G762" s="29"/>
    </row>
    <row r="763" spans="1:7" s="14" customFormat="1" x14ac:dyDescent="0.2">
      <c r="A763" s="35"/>
      <c r="B763" s="23"/>
      <c r="C763" s="22">
        <v>0</v>
      </c>
      <c r="D763" s="100"/>
      <c r="E763" s="32">
        <f>ROUND(C763*D763,0)</f>
        <v>0</v>
      </c>
    </row>
    <row r="764" spans="1:7" s="14" customFormat="1" x14ac:dyDescent="0.2">
      <c r="A764" s="17"/>
      <c r="B764" s="24"/>
      <c r="C764" s="15"/>
      <c r="D764" s="101" t="s">
        <v>649</v>
      </c>
      <c r="E764" s="37">
        <f>SUM(E762:E763)</f>
        <v>0</v>
      </c>
    </row>
    <row r="765" spans="1:7" s="14" customFormat="1" x14ac:dyDescent="0.2">
      <c r="A765" s="17"/>
      <c r="B765" s="24"/>
      <c r="C765" s="15"/>
      <c r="D765" s="101"/>
    </row>
    <row r="766" spans="1:7" s="14" customFormat="1" x14ac:dyDescent="0.2">
      <c r="A766" s="19" t="s">
        <v>656</v>
      </c>
      <c r="B766" s="167" t="s">
        <v>657</v>
      </c>
      <c r="C766" s="167"/>
      <c r="D766" s="167" t="s">
        <v>658</v>
      </c>
      <c r="E766" s="167"/>
    </row>
    <row r="767" spans="1:7" s="14" customFormat="1" x14ac:dyDescent="0.2">
      <c r="A767" s="47"/>
      <c r="B767" s="168"/>
      <c r="C767" s="168"/>
      <c r="D767" s="169"/>
      <c r="E767" s="169"/>
    </row>
    <row r="768" spans="1:7" s="14" customFormat="1" x14ac:dyDescent="0.2">
      <c r="A768" s="47"/>
      <c r="B768" s="168"/>
      <c r="C768" s="168"/>
      <c r="D768" s="169"/>
      <c r="E768" s="169"/>
    </row>
    <row r="771" spans="1:7" s="14" customFormat="1" ht="21" x14ac:dyDescent="0.2">
      <c r="A771" s="174" t="s">
        <v>641</v>
      </c>
      <c r="B771" s="174"/>
      <c r="C771" s="42" t="s">
        <v>642</v>
      </c>
      <c r="D771" s="97" t="s">
        <v>6</v>
      </c>
      <c r="E771" s="42" t="s">
        <v>643</v>
      </c>
    </row>
    <row r="772" spans="1:7" s="14" customFormat="1" x14ac:dyDescent="0.2">
      <c r="A772" s="172" t="str">
        <f>RESUMEN!B146</f>
        <v>Suministro e instalación de cable tipo U/UTP cat. 6.</v>
      </c>
      <c r="B772" s="173"/>
      <c r="C772" s="71">
        <f>RESUMEN!A146</f>
        <v>7.2399999999999949</v>
      </c>
      <c r="D772" s="98" t="str">
        <f>RESUMEN!C146</f>
        <v>ml</v>
      </c>
      <c r="E772" s="40">
        <f>E781+E787+E792+E797</f>
        <v>0</v>
      </c>
    </row>
    <row r="773" spans="1:7" s="14" customFormat="1" x14ac:dyDescent="0.2">
      <c r="A773" s="17"/>
      <c r="B773" s="30"/>
      <c r="C773" s="17"/>
      <c r="D773" s="99"/>
      <c r="E773" s="18"/>
    </row>
    <row r="774" spans="1:7" s="14" customFormat="1" x14ac:dyDescent="0.2">
      <c r="A774" s="17"/>
      <c r="B774" s="24" t="s">
        <v>644</v>
      </c>
      <c r="C774" s="29"/>
      <c r="D774" s="96"/>
      <c r="E774" s="18"/>
    </row>
    <row r="775" spans="1:7" s="14" customFormat="1" x14ac:dyDescent="0.2">
      <c r="A775" s="42" t="s">
        <v>645</v>
      </c>
      <c r="B775" s="41" t="s">
        <v>6</v>
      </c>
      <c r="C775" s="44" t="s">
        <v>646</v>
      </c>
      <c r="D775" s="97" t="s">
        <v>647</v>
      </c>
      <c r="E775" s="45" t="s">
        <v>648</v>
      </c>
    </row>
    <row r="776" spans="1:7" s="14" customFormat="1" x14ac:dyDescent="0.2">
      <c r="A776" s="49" t="str">
        <f>'MAT-INSM'!A30</f>
        <v>CABLE UTP categoria 6 (U/UTP)</v>
      </c>
      <c r="B776" s="72" t="str">
        <f>'MAT-INSM'!B30</f>
        <v>ML</v>
      </c>
      <c r="C776" s="22">
        <f>'MAT-INSM'!C30</f>
        <v>0</v>
      </c>
      <c r="D776" s="100">
        <v>1</v>
      </c>
      <c r="E776" s="32">
        <f t="shared" ref="E776:E780" si="61">ROUND(C776*D776,0)</f>
        <v>0</v>
      </c>
      <c r="G776" s="29"/>
    </row>
    <row r="777" spans="1:7" s="14" customFormat="1" x14ac:dyDescent="0.2">
      <c r="A777" s="35"/>
      <c r="B777" s="23"/>
      <c r="C777" s="22">
        <v>0</v>
      </c>
      <c r="D777" s="100"/>
      <c r="E777" s="32">
        <f t="shared" si="61"/>
        <v>0</v>
      </c>
    </row>
    <row r="778" spans="1:7" s="14" customFormat="1" x14ac:dyDescent="0.2">
      <c r="A778" s="35"/>
      <c r="B778" s="23"/>
      <c r="C778" s="22">
        <v>0</v>
      </c>
      <c r="D778" s="100"/>
      <c r="E778" s="32">
        <f t="shared" si="61"/>
        <v>0</v>
      </c>
    </row>
    <row r="779" spans="1:7" s="14" customFormat="1" x14ac:dyDescent="0.2">
      <c r="A779" s="35"/>
      <c r="B779" s="23"/>
      <c r="C779" s="22">
        <v>0</v>
      </c>
      <c r="D779" s="100"/>
      <c r="E779" s="32">
        <f t="shared" si="61"/>
        <v>0</v>
      </c>
    </row>
    <row r="780" spans="1:7" s="14" customFormat="1" x14ac:dyDescent="0.2">
      <c r="A780" s="35"/>
      <c r="B780" s="23"/>
      <c r="C780" s="22">
        <v>0</v>
      </c>
      <c r="D780" s="100"/>
      <c r="E780" s="32">
        <f t="shared" si="61"/>
        <v>0</v>
      </c>
    </row>
    <row r="781" spans="1:7" s="14" customFormat="1" x14ac:dyDescent="0.2">
      <c r="A781" s="17"/>
      <c r="B781" s="24"/>
      <c r="C781" s="13"/>
      <c r="D781" s="101" t="s">
        <v>649</v>
      </c>
      <c r="E781" s="37">
        <f>SUM(E776:E780)</f>
        <v>0</v>
      </c>
    </row>
    <row r="782" spans="1:7" s="14" customFormat="1" x14ac:dyDescent="0.2">
      <c r="A782" s="17"/>
      <c r="B782" s="24"/>
      <c r="C782" s="29"/>
      <c r="D782" s="96"/>
      <c r="E782" s="18"/>
    </row>
    <row r="783" spans="1:7" s="14" customFormat="1" x14ac:dyDescent="0.2">
      <c r="A783" s="42" t="s">
        <v>650</v>
      </c>
      <c r="B783" s="41" t="s">
        <v>6</v>
      </c>
      <c r="C783" s="44" t="s">
        <v>646</v>
      </c>
      <c r="D783" s="97" t="s">
        <v>651</v>
      </c>
      <c r="E783" s="45" t="s">
        <v>646</v>
      </c>
    </row>
    <row r="784" spans="1:7" s="14" customFormat="1" x14ac:dyDescent="0.2">
      <c r="A784" s="49" t="str">
        <f>'HRR-EQP'!A11</f>
        <v>DESTORNILLADOR DE PALA 1/4" X 6"</v>
      </c>
      <c r="B784" s="72" t="str">
        <f>'HRR-EQP'!B11</f>
        <v>UN</v>
      </c>
      <c r="C784" s="22">
        <f>'HRR-EQP'!C11</f>
        <v>0</v>
      </c>
      <c r="D784" s="100">
        <f>1/8/12</f>
        <v>1.0416666666666666E-2</v>
      </c>
      <c r="E784" s="32">
        <f t="shared" ref="E784:E786" si="62">ROUND(C784*D784,0)</f>
        <v>0</v>
      </c>
      <c r="G784" s="29"/>
    </row>
    <row r="785" spans="1:7" s="14" customFormat="1" x14ac:dyDescent="0.2">
      <c r="A785" s="49" t="str">
        <f>'HRR-EQP'!A2</f>
        <v>ALICATE 2 POSICIONES DE 8" AISLADO</v>
      </c>
      <c r="B785" s="72" t="str">
        <f>'HRR-EQP'!B2</f>
        <v>UN</v>
      </c>
      <c r="C785" s="22">
        <f>'HRR-EQP'!C2</f>
        <v>0</v>
      </c>
      <c r="D785" s="100">
        <f>1/8/12</f>
        <v>1.0416666666666666E-2</v>
      </c>
      <c r="E785" s="32">
        <f t="shared" si="62"/>
        <v>0</v>
      </c>
      <c r="G785" s="29"/>
    </row>
    <row r="786" spans="1:7" s="14" customFormat="1" x14ac:dyDescent="0.2">
      <c r="A786" s="35"/>
      <c r="B786" s="23"/>
      <c r="C786" s="22">
        <v>0</v>
      </c>
      <c r="D786" s="100"/>
      <c r="E786" s="32">
        <f t="shared" si="62"/>
        <v>0</v>
      </c>
    </row>
    <row r="787" spans="1:7" s="14" customFormat="1" x14ac:dyDescent="0.2">
      <c r="A787" s="17"/>
      <c r="B787" s="24"/>
      <c r="C787" s="13"/>
      <c r="D787" s="101" t="s">
        <v>649</v>
      </c>
      <c r="E787" s="37">
        <f>SUM(E784:E786)</f>
        <v>0</v>
      </c>
    </row>
    <row r="788" spans="1:7" s="14" customFormat="1" x14ac:dyDescent="0.2">
      <c r="A788" s="17"/>
      <c r="B788" s="24"/>
      <c r="C788" s="13"/>
      <c r="D788" s="96"/>
      <c r="E788" s="16"/>
    </row>
    <row r="789" spans="1:7" s="14" customFormat="1" ht="21" x14ac:dyDescent="0.2">
      <c r="A789" s="42" t="s">
        <v>652</v>
      </c>
      <c r="B789" s="46" t="s">
        <v>6</v>
      </c>
      <c r="C789" s="44" t="s">
        <v>646</v>
      </c>
      <c r="D789" s="97" t="s">
        <v>653</v>
      </c>
      <c r="E789" s="45" t="s">
        <v>654</v>
      </c>
    </row>
    <row r="790" spans="1:7" s="14" customFormat="1" x14ac:dyDescent="0.2">
      <c r="A790" s="49" t="str">
        <f>'MAN-OBR'!A10</f>
        <v>MdeO CABLEADO</v>
      </c>
      <c r="B790" s="72" t="str">
        <f>'MAN-OBR'!B10</f>
        <v>ML</v>
      </c>
      <c r="C790" s="22">
        <f>'MAN-OBR'!C10</f>
        <v>0</v>
      </c>
      <c r="D790" s="100">
        <v>1</v>
      </c>
      <c r="E790" s="32">
        <f t="shared" ref="E790:E791" si="63">ROUND(C790*D790,0)</f>
        <v>0</v>
      </c>
      <c r="G790" s="29"/>
    </row>
    <row r="791" spans="1:7" s="14" customFormat="1" x14ac:dyDescent="0.2">
      <c r="A791" s="35"/>
      <c r="B791" s="23"/>
      <c r="C791" s="22">
        <v>0</v>
      </c>
      <c r="D791" s="100"/>
      <c r="E791" s="32">
        <f t="shared" si="63"/>
        <v>0</v>
      </c>
    </row>
    <row r="792" spans="1:7" s="14" customFormat="1" x14ac:dyDescent="0.2">
      <c r="A792" s="17"/>
      <c r="B792" s="24"/>
      <c r="C792" s="15"/>
      <c r="D792" s="101" t="s">
        <v>649</v>
      </c>
      <c r="E792" s="37">
        <f>SUM(E790:E791)</f>
        <v>0</v>
      </c>
    </row>
    <row r="793" spans="1:7" s="14" customFormat="1" x14ac:dyDescent="0.2">
      <c r="A793" s="33"/>
      <c r="B793" s="25"/>
      <c r="C793" s="20"/>
      <c r="D793" s="94"/>
    </row>
    <row r="794" spans="1:7" s="14" customFormat="1" ht="21" x14ac:dyDescent="0.2">
      <c r="A794" s="42" t="s">
        <v>655</v>
      </c>
      <c r="B794" s="46" t="s">
        <v>6</v>
      </c>
      <c r="C794" s="44" t="s">
        <v>646</v>
      </c>
      <c r="D794" s="97" t="s">
        <v>653</v>
      </c>
      <c r="E794" s="45" t="s">
        <v>654</v>
      </c>
    </row>
    <row r="795" spans="1:7" s="14" customFormat="1" x14ac:dyDescent="0.2">
      <c r="A795" s="49" t="str">
        <f>OTROS!A7</f>
        <v>RETIRO DE ESCOMBROS</v>
      </c>
      <c r="B795" s="72" t="str">
        <f>OTROS!B7</f>
        <v>M3</v>
      </c>
      <c r="C795" s="22">
        <f>OTROS!C7</f>
        <v>0</v>
      </c>
      <c r="D795" s="100">
        <v>1.2500000000000001E-2</v>
      </c>
      <c r="E795" s="32">
        <f>ROUND(C795*D795,0)</f>
        <v>0</v>
      </c>
      <c r="G795" s="29"/>
    </row>
    <row r="796" spans="1:7" s="14" customFormat="1" x14ac:dyDescent="0.2">
      <c r="A796" s="35"/>
      <c r="B796" s="23"/>
      <c r="C796" s="22">
        <v>0</v>
      </c>
      <c r="D796" s="100"/>
      <c r="E796" s="32">
        <f>ROUND(C796*D796,0)</f>
        <v>0</v>
      </c>
    </row>
    <row r="797" spans="1:7" s="14" customFormat="1" x14ac:dyDescent="0.2">
      <c r="A797" s="17"/>
      <c r="B797" s="24"/>
      <c r="C797" s="15"/>
      <c r="D797" s="101" t="s">
        <v>649</v>
      </c>
      <c r="E797" s="37">
        <f>SUM(E795:E796)</f>
        <v>0</v>
      </c>
    </row>
    <row r="798" spans="1:7" s="14" customFormat="1" x14ac:dyDescent="0.2">
      <c r="A798" s="17"/>
      <c r="B798" s="24"/>
      <c r="C798" s="15"/>
      <c r="D798" s="101"/>
    </row>
    <row r="799" spans="1:7" s="14" customFormat="1" x14ac:dyDescent="0.2">
      <c r="A799" s="19" t="s">
        <v>656</v>
      </c>
      <c r="B799" s="167" t="s">
        <v>657</v>
      </c>
      <c r="C799" s="167"/>
      <c r="D799" s="167" t="s">
        <v>658</v>
      </c>
      <c r="E799" s="167"/>
    </row>
    <row r="800" spans="1:7" s="14" customFormat="1" x14ac:dyDescent="0.2">
      <c r="A800" s="47"/>
      <c r="B800" s="168"/>
      <c r="C800" s="168"/>
      <c r="D800" s="169"/>
      <c r="E800" s="169"/>
    </row>
    <row r="801" spans="1:7" s="14" customFormat="1" x14ac:dyDescent="0.2">
      <c r="A801" s="47"/>
      <c r="B801" s="168"/>
      <c r="C801" s="168"/>
      <c r="D801" s="169"/>
      <c r="E801" s="169"/>
    </row>
    <row r="804" spans="1:7" s="14" customFormat="1" ht="21" x14ac:dyDescent="0.2">
      <c r="A804" s="174" t="s">
        <v>641</v>
      </c>
      <c r="B804" s="174"/>
      <c r="C804" s="42" t="s">
        <v>642</v>
      </c>
      <c r="D804" s="97" t="s">
        <v>6</v>
      </c>
      <c r="E804" s="42" t="s">
        <v>643</v>
      </c>
    </row>
    <row r="805" spans="1:7" s="14" customFormat="1" x14ac:dyDescent="0.2">
      <c r="A805" s="172" t="str">
        <f>RESUMEN!B147</f>
        <v>Suministro e instalación de cable tipo F/UTP cat. 6A.</v>
      </c>
      <c r="B805" s="173"/>
      <c r="C805" s="71">
        <f>RESUMEN!A147</f>
        <v>7.2499999999999947</v>
      </c>
      <c r="D805" s="98" t="str">
        <f>RESUMEN!C147</f>
        <v>ml</v>
      </c>
      <c r="E805" s="40">
        <f>E814+E820+E825+E830</f>
        <v>0</v>
      </c>
    </row>
    <row r="806" spans="1:7" s="14" customFormat="1" x14ac:dyDescent="0.2">
      <c r="A806" s="17"/>
      <c r="B806" s="30"/>
      <c r="C806" s="17"/>
      <c r="D806" s="99"/>
      <c r="E806" s="18"/>
    </row>
    <row r="807" spans="1:7" s="14" customFormat="1" x14ac:dyDescent="0.2">
      <c r="A807" s="17"/>
      <c r="B807" s="24" t="s">
        <v>644</v>
      </c>
      <c r="C807" s="29"/>
      <c r="D807" s="96"/>
      <c r="E807" s="18"/>
    </row>
    <row r="808" spans="1:7" s="14" customFormat="1" x14ac:dyDescent="0.2">
      <c r="A808" s="42" t="s">
        <v>645</v>
      </c>
      <c r="B808" s="41" t="s">
        <v>6</v>
      </c>
      <c r="C808" s="44" t="s">
        <v>646</v>
      </c>
      <c r="D808" s="97" t="s">
        <v>647</v>
      </c>
      <c r="E808" s="45" t="s">
        <v>648</v>
      </c>
    </row>
    <row r="809" spans="1:7" s="14" customFormat="1" x14ac:dyDescent="0.2">
      <c r="A809" s="49" t="str">
        <f>'MAT-INSM'!A31</f>
        <v>CABLE UTP categoria 6A (F/UTP)</v>
      </c>
      <c r="B809" s="72" t="str">
        <f>'MAT-INSM'!B31</f>
        <v>ML</v>
      </c>
      <c r="C809" s="22">
        <f>'MAT-INSM'!C31</f>
        <v>0</v>
      </c>
      <c r="D809" s="100">
        <v>1</v>
      </c>
      <c r="E809" s="32">
        <f t="shared" ref="E809:E813" si="64">ROUND(C809*D809,0)</f>
        <v>0</v>
      </c>
      <c r="G809" s="29"/>
    </row>
    <row r="810" spans="1:7" s="14" customFormat="1" x14ac:dyDescent="0.2">
      <c r="A810" s="35"/>
      <c r="B810" s="23"/>
      <c r="C810" s="22">
        <v>0</v>
      </c>
      <c r="D810" s="100"/>
      <c r="E810" s="32">
        <f t="shared" si="64"/>
        <v>0</v>
      </c>
    </row>
    <row r="811" spans="1:7" s="14" customFormat="1" x14ac:dyDescent="0.2">
      <c r="A811" s="35"/>
      <c r="B811" s="23"/>
      <c r="C811" s="22">
        <v>0</v>
      </c>
      <c r="D811" s="100"/>
      <c r="E811" s="32">
        <f t="shared" si="64"/>
        <v>0</v>
      </c>
    </row>
    <row r="812" spans="1:7" s="14" customFormat="1" x14ac:dyDescent="0.2">
      <c r="A812" s="35"/>
      <c r="B812" s="23"/>
      <c r="C812" s="22">
        <v>0</v>
      </c>
      <c r="D812" s="100"/>
      <c r="E812" s="32">
        <f t="shared" si="64"/>
        <v>0</v>
      </c>
    </row>
    <row r="813" spans="1:7" s="14" customFormat="1" x14ac:dyDescent="0.2">
      <c r="A813" s="35"/>
      <c r="B813" s="23"/>
      <c r="C813" s="22">
        <v>0</v>
      </c>
      <c r="D813" s="100"/>
      <c r="E813" s="32">
        <f t="shared" si="64"/>
        <v>0</v>
      </c>
    </row>
    <row r="814" spans="1:7" s="14" customFormat="1" x14ac:dyDescent="0.2">
      <c r="A814" s="17"/>
      <c r="B814" s="24"/>
      <c r="C814" s="13"/>
      <c r="D814" s="101" t="s">
        <v>649</v>
      </c>
      <c r="E814" s="37">
        <f>SUM(E809:E813)</f>
        <v>0</v>
      </c>
    </row>
    <row r="815" spans="1:7" s="14" customFormat="1" x14ac:dyDescent="0.2">
      <c r="A815" s="17"/>
      <c r="B815" s="24"/>
      <c r="C815" s="29"/>
      <c r="D815" s="96"/>
      <c r="E815" s="18"/>
    </row>
    <row r="816" spans="1:7" s="14" customFormat="1" x14ac:dyDescent="0.2">
      <c r="A816" s="42" t="s">
        <v>650</v>
      </c>
      <c r="B816" s="41" t="s">
        <v>6</v>
      </c>
      <c r="C816" s="44" t="s">
        <v>646</v>
      </c>
      <c r="D816" s="97" t="s">
        <v>651</v>
      </c>
      <c r="E816" s="45" t="s">
        <v>646</v>
      </c>
    </row>
    <row r="817" spans="1:7" s="14" customFormat="1" x14ac:dyDescent="0.2">
      <c r="A817" s="49" t="str">
        <f>'HRR-EQP'!A11</f>
        <v>DESTORNILLADOR DE PALA 1/4" X 6"</v>
      </c>
      <c r="B817" s="72" t="str">
        <f>'HRR-EQP'!B11</f>
        <v>UN</v>
      </c>
      <c r="C817" s="22">
        <f>'HRR-EQP'!C11</f>
        <v>0</v>
      </c>
      <c r="D817" s="100">
        <f>1/8/12</f>
        <v>1.0416666666666666E-2</v>
      </c>
      <c r="E817" s="32">
        <f t="shared" ref="E817:E819" si="65">ROUND(C817*D817,0)</f>
        <v>0</v>
      </c>
      <c r="G817" s="29"/>
    </row>
    <row r="818" spans="1:7" s="14" customFormat="1" x14ac:dyDescent="0.2">
      <c r="A818" s="49" t="str">
        <f>'HRR-EQP'!A2</f>
        <v>ALICATE 2 POSICIONES DE 8" AISLADO</v>
      </c>
      <c r="B818" s="72" t="str">
        <f>'HRR-EQP'!B2</f>
        <v>UN</v>
      </c>
      <c r="C818" s="22">
        <f>'HRR-EQP'!C2</f>
        <v>0</v>
      </c>
      <c r="D818" s="100">
        <f>1/8/12</f>
        <v>1.0416666666666666E-2</v>
      </c>
      <c r="E818" s="32">
        <f t="shared" si="65"/>
        <v>0</v>
      </c>
      <c r="G818" s="29"/>
    </row>
    <row r="819" spans="1:7" s="14" customFormat="1" x14ac:dyDescent="0.2">
      <c r="A819" s="35"/>
      <c r="B819" s="23"/>
      <c r="C819" s="22">
        <v>0</v>
      </c>
      <c r="D819" s="100"/>
      <c r="E819" s="32">
        <f t="shared" si="65"/>
        <v>0</v>
      </c>
    </row>
    <row r="820" spans="1:7" s="14" customFormat="1" x14ac:dyDescent="0.2">
      <c r="A820" s="17"/>
      <c r="B820" s="24"/>
      <c r="C820" s="13"/>
      <c r="D820" s="101" t="s">
        <v>649</v>
      </c>
      <c r="E820" s="37">
        <f>SUM(E817:E819)</f>
        <v>0</v>
      </c>
    </row>
    <row r="821" spans="1:7" s="14" customFormat="1" x14ac:dyDescent="0.2">
      <c r="A821" s="17"/>
      <c r="B821" s="24"/>
      <c r="C821" s="13"/>
      <c r="D821" s="96"/>
      <c r="E821" s="16"/>
    </row>
    <row r="822" spans="1:7" s="14" customFormat="1" ht="21" x14ac:dyDescent="0.2">
      <c r="A822" s="42" t="s">
        <v>652</v>
      </c>
      <c r="B822" s="46" t="s">
        <v>6</v>
      </c>
      <c r="C822" s="44" t="s">
        <v>646</v>
      </c>
      <c r="D822" s="97" t="s">
        <v>653</v>
      </c>
      <c r="E822" s="45" t="s">
        <v>654</v>
      </c>
    </row>
    <row r="823" spans="1:7" s="14" customFormat="1" x14ac:dyDescent="0.2">
      <c r="A823" s="49" t="str">
        <f>'MAN-OBR'!A10</f>
        <v>MdeO CABLEADO</v>
      </c>
      <c r="B823" s="72" t="str">
        <f>'MAN-OBR'!B10</f>
        <v>ML</v>
      </c>
      <c r="C823" s="22">
        <f>'MAN-OBR'!C10</f>
        <v>0</v>
      </c>
      <c r="D823" s="100">
        <v>1</v>
      </c>
      <c r="E823" s="32">
        <f t="shared" ref="E823:E824" si="66">ROUND(C823*D823,0)</f>
        <v>0</v>
      </c>
      <c r="G823" s="29"/>
    </row>
    <row r="824" spans="1:7" s="14" customFormat="1" x14ac:dyDescent="0.2">
      <c r="A824" s="35"/>
      <c r="B824" s="23"/>
      <c r="C824" s="22">
        <v>0</v>
      </c>
      <c r="D824" s="100"/>
      <c r="E824" s="32">
        <f t="shared" si="66"/>
        <v>0</v>
      </c>
    </row>
    <row r="825" spans="1:7" s="14" customFormat="1" x14ac:dyDescent="0.2">
      <c r="A825" s="17"/>
      <c r="B825" s="24"/>
      <c r="C825" s="15"/>
      <c r="D825" s="101" t="s">
        <v>649</v>
      </c>
      <c r="E825" s="37">
        <f>SUM(E823:E824)</f>
        <v>0</v>
      </c>
    </row>
    <row r="826" spans="1:7" s="14" customFormat="1" x14ac:dyDescent="0.2">
      <c r="A826" s="33"/>
      <c r="B826" s="25"/>
      <c r="C826" s="20"/>
      <c r="D826" s="94"/>
    </row>
    <row r="827" spans="1:7" s="14" customFormat="1" ht="21" x14ac:dyDescent="0.2">
      <c r="A827" s="42" t="s">
        <v>655</v>
      </c>
      <c r="B827" s="46" t="s">
        <v>6</v>
      </c>
      <c r="C827" s="44" t="s">
        <v>646</v>
      </c>
      <c r="D827" s="97" t="s">
        <v>653</v>
      </c>
      <c r="E827" s="45" t="s">
        <v>654</v>
      </c>
    </row>
    <row r="828" spans="1:7" s="14" customFormat="1" x14ac:dyDescent="0.2">
      <c r="A828" s="49" t="str">
        <f>OTROS!A7</f>
        <v>RETIRO DE ESCOMBROS</v>
      </c>
      <c r="B828" s="72" t="str">
        <f>OTROS!B7</f>
        <v>M3</v>
      </c>
      <c r="C828" s="22">
        <f>OTROS!C7</f>
        <v>0</v>
      </c>
      <c r="D828" s="100">
        <v>0.125</v>
      </c>
      <c r="E828" s="32">
        <f>ROUND(C828*D828,0)</f>
        <v>0</v>
      </c>
      <c r="G828" s="29"/>
    </row>
    <row r="829" spans="1:7" s="14" customFormat="1" x14ac:dyDescent="0.2">
      <c r="A829" s="35"/>
      <c r="B829" s="23"/>
      <c r="C829" s="22">
        <v>0</v>
      </c>
      <c r="D829" s="100"/>
      <c r="E829" s="32">
        <f>ROUND(C829*D829,0)</f>
        <v>0</v>
      </c>
    </row>
    <row r="830" spans="1:7" s="14" customFormat="1" x14ac:dyDescent="0.2">
      <c r="A830" s="17"/>
      <c r="B830" s="24"/>
      <c r="C830" s="15"/>
      <c r="D830" s="101" t="s">
        <v>649</v>
      </c>
      <c r="E830" s="37">
        <f>SUM(E828:E829)</f>
        <v>0</v>
      </c>
    </row>
    <row r="831" spans="1:7" s="14" customFormat="1" x14ac:dyDescent="0.2">
      <c r="A831" s="17"/>
      <c r="B831" s="24"/>
      <c r="C831" s="15"/>
      <c r="D831" s="101"/>
    </row>
    <row r="832" spans="1:7" s="14" customFormat="1" x14ac:dyDescent="0.2">
      <c r="A832" s="19" t="s">
        <v>656</v>
      </c>
      <c r="B832" s="167" t="s">
        <v>657</v>
      </c>
      <c r="C832" s="167"/>
      <c r="D832" s="167" t="s">
        <v>658</v>
      </c>
      <c r="E832" s="167"/>
    </row>
    <row r="833" spans="1:7" s="14" customFormat="1" x14ac:dyDescent="0.2">
      <c r="A833" s="47"/>
      <c r="B833" s="168"/>
      <c r="C833" s="168"/>
      <c r="D833" s="169"/>
      <c r="E833" s="169"/>
    </row>
    <row r="834" spans="1:7" s="14" customFormat="1" x14ac:dyDescent="0.2">
      <c r="A834" s="47"/>
      <c r="B834" s="168"/>
      <c r="C834" s="168"/>
      <c r="D834" s="169"/>
      <c r="E834" s="169"/>
    </row>
    <row r="837" spans="1:7" s="14" customFormat="1" ht="21" x14ac:dyDescent="0.2">
      <c r="A837" s="174" t="s">
        <v>641</v>
      </c>
      <c r="B837" s="174"/>
      <c r="C837" s="42" t="s">
        <v>642</v>
      </c>
      <c r="D837" s="97" t="s">
        <v>6</v>
      </c>
      <c r="E837" s="42" t="s">
        <v>643</v>
      </c>
    </row>
    <row r="838" spans="1:7" s="14" customFormat="1" x14ac:dyDescent="0.2">
      <c r="A838" s="172" t="str">
        <f>RESUMEN!B148</f>
        <v>Punto salida de datos cat. 6.</v>
      </c>
      <c r="B838" s="173"/>
      <c r="C838" s="71">
        <f>RESUMEN!A148</f>
        <v>7.2599999999999945</v>
      </c>
      <c r="D838" s="98" t="str">
        <f>RESUMEN!C148</f>
        <v>un</v>
      </c>
      <c r="E838" s="40">
        <f>E847+E853+E858+E863</f>
        <v>0</v>
      </c>
    </row>
    <row r="839" spans="1:7" s="14" customFormat="1" x14ac:dyDescent="0.2">
      <c r="A839" s="17"/>
      <c r="B839" s="30"/>
      <c r="C839" s="17"/>
      <c r="D839" s="99"/>
      <c r="E839" s="18"/>
    </row>
    <row r="840" spans="1:7" s="14" customFormat="1" x14ac:dyDescent="0.2">
      <c r="A840" s="17"/>
      <c r="B840" s="24" t="s">
        <v>644</v>
      </c>
      <c r="C840" s="29"/>
      <c r="D840" s="96"/>
      <c r="E840" s="18"/>
    </row>
    <row r="841" spans="1:7" s="14" customFormat="1" x14ac:dyDescent="0.2">
      <c r="A841" s="42" t="s">
        <v>645</v>
      </c>
      <c r="B841" s="41" t="s">
        <v>6</v>
      </c>
      <c r="C841" s="44" t="s">
        <v>646</v>
      </c>
      <c r="D841" s="97" t="s">
        <v>647</v>
      </c>
      <c r="E841" s="45" t="s">
        <v>648</v>
      </c>
    </row>
    <row r="842" spans="1:7" s="14" customFormat="1" x14ac:dyDescent="0.2">
      <c r="A842" s="49" t="str">
        <f>'MAT-INSM'!A85</f>
        <v>JACK RJ45 CAT 6</v>
      </c>
      <c r="B842" s="72" t="str">
        <f>'MAT-INSM'!B85</f>
        <v>UN</v>
      </c>
      <c r="C842" s="22">
        <f>'MAT-INSM'!C85</f>
        <v>0</v>
      </c>
      <c r="D842" s="100">
        <v>2</v>
      </c>
      <c r="E842" s="32">
        <f t="shared" ref="E842:E846" si="67">ROUND(C842*D842,0)</f>
        <v>0</v>
      </c>
      <c r="G842" s="29"/>
    </row>
    <row r="843" spans="1:7" s="14" customFormat="1" x14ac:dyDescent="0.2">
      <c r="A843" s="49" t="str">
        <f>'MAT-INSM'!A158</f>
        <v>TAPA FACE PLATE</v>
      </c>
      <c r="B843" s="72" t="str">
        <f>'MAT-INSM'!B158</f>
        <v>UN</v>
      </c>
      <c r="C843" s="22">
        <f>'MAT-INSM'!C158</f>
        <v>0</v>
      </c>
      <c r="D843" s="100">
        <v>1</v>
      </c>
      <c r="E843" s="32">
        <f t="shared" si="67"/>
        <v>0</v>
      </c>
      <c r="G843" s="29"/>
    </row>
    <row r="844" spans="1:7" s="14" customFormat="1" x14ac:dyDescent="0.2">
      <c r="A844" s="49" t="str">
        <f>'MAT-INSM'!A173</f>
        <v xml:space="preserve">TROQUEL METALICO 10 X 4 PIRAMIDE SENCILLO </v>
      </c>
      <c r="B844" s="72" t="str">
        <f>'MAT-INSM'!B173</f>
        <v>UN</v>
      </c>
      <c r="C844" s="22">
        <f>'MAT-INSM'!C173</f>
        <v>0</v>
      </c>
      <c r="D844" s="100">
        <v>1</v>
      </c>
      <c r="E844" s="32">
        <f t="shared" si="67"/>
        <v>0</v>
      </c>
      <c r="G844" s="29"/>
    </row>
    <row r="845" spans="1:7" s="14" customFormat="1" x14ac:dyDescent="0.2">
      <c r="A845" s="35"/>
      <c r="B845" s="23"/>
      <c r="C845" s="22">
        <v>0</v>
      </c>
      <c r="D845" s="100"/>
      <c r="E845" s="32">
        <f t="shared" si="67"/>
        <v>0</v>
      </c>
    </row>
    <row r="846" spans="1:7" s="14" customFormat="1" x14ac:dyDescent="0.2">
      <c r="A846" s="35"/>
      <c r="B846" s="23"/>
      <c r="C846" s="22">
        <v>0</v>
      </c>
      <c r="D846" s="100"/>
      <c r="E846" s="32">
        <f t="shared" si="67"/>
        <v>0</v>
      </c>
    </row>
    <row r="847" spans="1:7" s="14" customFormat="1" x14ac:dyDescent="0.2">
      <c r="A847" s="17"/>
      <c r="B847" s="24"/>
      <c r="C847" s="13"/>
      <c r="D847" s="101" t="s">
        <v>649</v>
      </c>
      <c r="E847" s="37">
        <f>SUM(E842:E846)</f>
        <v>0</v>
      </c>
    </row>
    <row r="848" spans="1:7" s="14" customFormat="1" x14ac:dyDescent="0.2">
      <c r="A848" s="17"/>
      <c r="B848" s="24"/>
      <c r="C848" s="29"/>
      <c r="D848" s="96"/>
      <c r="E848" s="18"/>
    </row>
    <row r="849" spans="1:7" s="14" customFormat="1" x14ac:dyDescent="0.2">
      <c r="A849" s="42" t="s">
        <v>650</v>
      </c>
      <c r="B849" s="41" t="s">
        <v>6</v>
      </c>
      <c r="C849" s="44" t="s">
        <v>646</v>
      </c>
      <c r="D849" s="97" t="s">
        <v>651</v>
      </c>
      <c r="E849" s="45" t="s">
        <v>646</v>
      </c>
    </row>
    <row r="850" spans="1:7" s="14" customFormat="1" x14ac:dyDescent="0.2">
      <c r="A850" s="49" t="str">
        <f>'HRR-EQP'!A32</f>
        <v>PONCHADORA PARA CABLEADO UTP</v>
      </c>
      <c r="B850" s="72" t="str">
        <f>'HRR-EQP'!B32</f>
        <v>DIA</v>
      </c>
      <c r="C850" s="22">
        <f>'HRR-EQP'!C32</f>
        <v>0</v>
      </c>
      <c r="D850" s="100">
        <f>1/8/2</f>
        <v>6.25E-2</v>
      </c>
      <c r="E850" s="32">
        <f t="shared" ref="E850" si="68">ROUND(C850*D850,0)</f>
        <v>0</v>
      </c>
      <c r="G850" s="29"/>
    </row>
    <row r="851" spans="1:7" s="14" customFormat="1" x14ac:dyDescent="0.2">
      <c r="A851" s="35"/>
      <c r="B851" s="23"/>
      <c r="C851" s="22">
        <v>0</v>
      </c>
      <c r="D851" s="100"/>
      <c r="E851" s="32">
        <f t="shared" ref="E851:E852" si="69">ROUND(C851*D851,0)</f>
        <v>0</v>
      </c>
    </row>
    <row r="852" spans="1:7" s="14" customFormat="1" x14ac:dyDescent="0.2">
      <c r="A852" s="35"/>
      <c r="B852" s="23"/>
      <c r="C852" s="22">
        <v>0</v>
      </c>
      <c r="D852" s="100"/>
      <c r="E852" s="32">
        <f t="shared" si="69"/>
        <v>0</v>
      </c>
    </row>
    <row r="853" spans="1:7" s="14" customFormat="1" x14ac:dyDescent="0.2">
      <c r="A853" s="17"/>
      <c r="B853" s="24"/>
      <c r="C853" s="13"/>
      <c r="D853" s="101" t="s">
        <v>649</v>
      </c>
      <c r="E853" s="37">
        <f>SUM(E850:E852)</f>
        <v>0</v>
      </c>
    </row>
    <row r="854" spans="1:7" s="14" customFormat="1" x14ac:dyDescent="0.2">
      <c r="A854" s="17"/>
      <c r="B854" s="24"/>
      <c r="C854" s="13"/>
      <c r="D854" s="96"/>
      <c r="E854" s="16"/>
    </row>
    <row r="855" spans="1:7" s="14" customFormat="1" ht="21" x14ac:dyDescent="0.2">
      <c r="A855" s="42" t="s">
        <v>652</v>
      </c>
      <c r="B855" s="46" t="s">
        <v>6</v>
      </c>
      <c r="C855" s="44" t="s">
        <v>646</v>
      </c>
      <c r="D855" s="97" t="s">
        <v>653</v>
      </c>
      <c r="E855" s="45" t="s">
        <v>654</v>
      </c>
    </row>
    <row r="856" spans="1:7" s="14" customFormat="1" x14ac:dyDescent="0.2">
      <c r="A856" s="49" t="str">
        <f>'MAN-OBR'!A88</f>
        <v>MdeO SALIDA VOZ Y DATOS</v>
      </c>
      <c r="B856" s="72" t="str">
        <f>'MAN-OBR'!B88</f>
        <v>UN</v>
      </c>
      <c r="C856" s="22">
        <f>'MAN-OBR'!C88</f>
        <v>0</v>
      </c>
      <c r="D856" s="100">
        <v>1</v>
      </c>
      <c r="E856" s="32">
        <f t="shared" ref="E856:E857" si="70">ROUND(C856*D856,0)</f>
        <v>0</v>
      </c>
      <c r="G856" s="29"/>
    </row>
    <row r="857" spans="1:7" s="14" customFormat="1" x14ac:dyDescent="0.2">
      <c r="A857" s="35"/>
      <c r="B857" s="23"/>
      <c r="C857" s="22">
        <v>0</v>
      </c>
      <c r="D857" s="100"/>
      <c r="E857" s="32">
        <f t="shared" si="70"/>
        <v>0</v>
      </c>
    </row>
    <row r="858" spans="1:7" s="14" customFormat="1" x14ac:dyDescent="0.2">
      <c r="A858" s="17"/>
      <c r="B858" s="24"/>
      <c r="C858" s="15"/>
      <c r="D858" s="101" t="s">
        <v>649</v>
      </c>
      <c r="E858" s="37">
        <f>SUM(E856:E857)</f>
        <v>0</v>
      </c>
    </row>
    <row r="859" spans="1:7" s="14" customFormat="1" x14ac:dyDescent="0.2">
      <c r="A859" s="33"/>
      <c r="B859" s="25"/>
      <c r="C859" s="20"/>
      <c r="D859" s="94"/>
    </row>
    <row r="860" spans="1:7" s="14" customFormat="1" ht="21" x14ac:dyDescent="0.2">
      <c r="A860" s="42" t="s">
        <v>655</v>
      </c>
      <c r="B860" s="46" t="s">
        <v>6</v>
      </c>
      <c r="C860" s="44" t="s">
        <v>646</v>
      </c>
      <c r="D860" s="97" t="s">
        <v>653</v>
      </c>
      <c r="E860" s="45" t="s">
        <v>654</v>
      </c>
    </row>
    <row r="861" spans="1:7" s="14" customFormat="1" x14ac:dyDescent="0.2">
      <c r="A861" s="49" t="str">
        <f>OTROS!A7</f>
        <v>RETIRO DE ESCOMBROS</v>
      </c>
      <c r="B861" s="72" t="str">
        <f>OTROS!B7</f>
        <v>M3</v>
      </c>
      <c r="C861" s="22">
        <f>OTROS!C7</f>
        <v>0</v>
      </c>
      <c r="D861" s="100">
        <v>2.5000000000000001E-2</v>
      </c>
      <c r="E861" s="32">
        <f t="shared" ref="E861:E862" si="71">ROUND(C861*D861,0)</f>
        <v>0</v>
      </c>
      <c r="G861" s="29"/>
    </row>
    <row r="862" spans="1:7" s="14" customFormat="1" x14ac:dyDescent="0.2">
      <c r="A862" s="35"/>
      <c r="B862" s="23"/>
      <c r="C862" s="22">
        <v>0</v>
      </c>
      <c r="D862" s="100"/>
      <c r="E862" s="32">
        <f t="shared" si="71"/>
        <v>0</v>
      </c>
    </row>
    <row r="863" spans="1:7" s="14" customFormat="1" x14ac:dyDescent="0.2">
      <c r="A863" s="17"/>
      <c r="B863" s="24"/>
      <c r="C863" s="15"/>
      <c r="D863" s="101" t="s">
        <v>649</v>
      </c>
      <c r="E863" s="37">
        <f>SUM(E861:E862)</f>
        <v>0</v>
      </c>
    </row>
    <row r="864" spans="1:7" s="14" customFormat="1" x14ac:dyDescent="0.2">
      <c r="A864" s="17"/>
      <c r="B864" s="24"/>
      <c r="C864" s="15"/>
      <c r="D864" s="101"/>
    </row>
    <row r="865" spans="1:7" s="14" customFormat="1" x14ac:dyDescent="0.2">
      <c r="A865" s="19" t="s">
        <v>656</v>
      </c>
      <c r="B865" s="167" t="s">
        <v>657</v>
      </c>
      <c r="C865" s="167"/>
      <c r="D865" s="167" t="s">
        <v>658</v>
      </c>
      <c r="E865" s="167"/>
    </row>
    <row r="866" spans="1:7" s="14" customFormat="1" x14ac:dyDescent="0.2">
      <c r="A866" s="47"/>
      <c r="B866" s="168"/>
      <c r="C866" s="168"/>
      <c r="D866" s="169"/>
      <c r="E866" s="169"/>
    </row>
    <row r="867" spans="1:7" s="14" customFormat="1" x14ac:dyDescent="0.2">
      <c r="A867" s="47"/>
      <c r="B867" s="168"/>
      <c r="C867" s="168"/>
      <c r="D867" s="169"/>
      <c r="E867" s="169"/>
    </row>
    <row r="870" spans="1:7" s="14" customFormat="1" ht="21" x14ac:dyDescent="0.2">
      <c r="A870" s="174" t="s">
        <v>641</v>
      </c>
      <c r="B870" s="174"/>
      <c r="C870" s="42" t="s">
        <v>642</v>
      </c>
      <c r="D870" s="97" t="s">
        <v>6</v>
      </c>
      <c r="E870" s="42" t="s">
        <v>643</v>
      </c>
    </row>
    <row r="871" spans="1:7" s="14" customFormat="1" x14ac:dyDescent="0.2">
      <c r="A871" s="172" t="str">
        <f>RESUMEN!B149</f>
        <v>Punto salida de datos cat. 6A.</v>
      </c>
      <c r="B871" s="173"/>
      <c r="C871" s="71">
        <f>RESUMEN!A149</f>
        <v>7.2699999999999942</v>
      </c>
      <c r="D871" s="98" t="str">
        <f>RESUMEN!C149</f>
        <v>un</v>
      </c>
      <c r="E871" s="40">
        <f>E880+E886+E891+E896</f>
        <v>0</v>
      </c>
    </row>
    <row r="872" spans="1:7" s="14" customFormat="1" x14ac:dyDescent="0.2">
      <c r="A872" s="17"/>
      <c r="B872" s="30"/>
      <c r="C872" s="17"/>
      <c r="D872" s="99"/>
      <c r="E872" s="18"/>
    </row>
    <row r="873" spans="1:7" s="14" customFormat="1" x14ac:dyDescent="0.2">
      <c r="A873" s="17"/>
      <c r="B873" s="24" t="s">
        <v>644</v>
      </c>
      <c r="C873" s="29"/>
      <c r="D873" s="96"/>
      <c r="E873" s="18"/>
    </row>
    <row r="874" spans="1:7" s="14" customFormat="1" x14ac:dyDescent="0.2">
      <c r="A874" s="42" t="s">
        <v>645</v>
      </c>
      <c r="B874" s="41" t="s">
        <v>6</v>
      </c>
      <c r="C874" s="44" t="s">
        <v>646</v>
      </c>
      <c r="D874" s="97" t="s">
        <v>647</v>
      </c>
      <c r="E874" s="45" t="s">
        <v>648</v>
      </c>
    </row>
    <row r="875" spans="1:7" s="14" customFormat="1" x14ac:dyDescent="0.2">
      <c r="A875" s="49" t="str">
        <f>'MAT-INSM'!A86</f>
        <v>JACK RJ45 CAT 6A</v>
      </c>
      <c r="B875" s="72" t="str">
        <f>'MAT-INSM'!B86</f>
        <v>UN</v>
      </c>
      <c r="C875" s="22">
        <f>'MAT-INSM'!C86</f>
        <v>0</v>
      </c>
      <c r="D875" s="100">
        <v>2</v>
      </c>
      <c r="E875" s="32">
        <f t="shared" ref="E875:E879" si="72">ROUND(C875*D875,0)</f>
        <v>0</v>
      </c>
      <c r="G875" s="29"/>
    </row>
    <row r="876" spans="1:7" s="14" customFormat="1" x14ac:dyDescent="0.2">
      <c r="A876" s="49" t="str">
        <f>'MAT-INSM'!A158</f>
        <v>TAPA FACE PLATE</v>
      </c>
      <c r="B876" s="72" t="str">
        <f>'MAT-INSM'!B158</f>
        <v>UN</v>
      </c>
      <c r="C876" s="22">
        <f>'MAT-INSM'!C158</f>
        <v>0</v>
      </c>
      <c r="D876" s="100">
        <v>1</v>
      </c>
      <c r="E876" s="32">
        <f t="shared" si="72"/>
        <v>0</v>
      </c>
      <c r="G876" s="29"/>
    </row>
    <row r="877" spans="1:7" s="14" customFormat="1" x14ac:dyDescent="0.2">
      <c r="A877" s="49" t="str">
        <f>'MAT-INSM'!A173</f>
        <v xml:space="preserve">TROQUEL METALICO 10 X 4 PIRAMIDE SENCILLO </v>
      </c>
      <c r="B877" s="72" t="str">
        <f>'MAT-INSM'!B173</f>
        <v>UN</v>
      </c>
      <c r="C877" s="22">
        <f>'MAT-INSM'!C173</f>
        <v>0</v>
      </c>
      <c r="D877" s="100">
        <v>1</v>
      </c>
      <c r="E877" s="32">
        <f t="shared" si="72"/>
        <v>0</v>
      </c>
      <c r="G877" s="29"/>
    </row>
    <row r="878" spans="1:7" s="14" customFormat="1" x14ac:dyDescent="0.2">
      <c r="A878" s="35"/>
      <c r="B878" s="23"/>
      <c r="C878" s="22">
        <v>0</v>
      </c>
      <c r="D878" s="100"/>
      <c r="E878" s="32">
        <f t="shared" si="72"/>
        <v>0</v>
      </c>
    </row>
    <row r="879" spans="1:7" s="14" customFormat="1" x14ac:dyDescent="0.2">
      <c r="A879" s="35"/>
      <c r="B879" s="23"/>
      <c r="C879" s="22">
        <v>0</v>
      </c>
      <c r="D879" s="100"/>
      <c r="E879" s="32">
        <f t="shared" si="72"/>
        <v>0</v>
      </c>
    </row>
    <row r="880" spans="1:7" s="14" customFormat="1" x14ac:dyDescent="0.2">
      <c r="A880" s="17"/>
      <c r="B880" s="24"/>
      <c r="C880" s="13"/>
      <c r="D880" s="101" t="s">
        <v>649</v>
      </c>
      <c r="E880" s="37">
        <f>SUM(E875:E879)</f>
        <v>0</v>
      </c>
    </row>
    <row r="881" spans="1:7" s="14" customFormat="1" x14ac:dyDescent="0.2">
      <c r="A881" s="17"/>
      <c r="B881" s="24"/>
      <c r="C881" s="29"/>
      <c r="D881" s="96"/>
      <c r="E881" s="18"/>
    </row>
    <row r="882" spans="1:7" s="14" customFormat="1" x14ac:dyDescent="0.2">
      <c r="A882" s="42" t="s">
        <v>650</v>
      </c>
      <c r="B882" s="41" t="s">
        <v>6</v>
      </c>
      <c r="C882" s="44" t="s">
        <v>646</v>
      </c>
      <c r="D882" s="97" t="s">
        <v>651</v>
      </c>
      <c r="E882" s="45" t="s">
        <v>646</v>
      </c>
    </row>
    <row r="883" spans="1:7" s="14" customFormat="1" x14ac:dyDescent="0.2">
      <c r="A883" s="49" t="str">
        <f>'HRR-EQP'!A32</f>
        <v>PONCHADORA PARA CABLEADO UTP</v>
      </c>
      <c r="B883" s="72" t="str">
        <f>'HRR-EQP'!B32</f>
        <v>DIA</v>
      </c>
      <c r="C883" s="22">
        <f>'HRR-EQP'!C32</f>
        <v>0</v>
      </c>
      <c r="D883" s="100">
        <f>1/8/2</f>
        <v>6.25E-2</v>
      </c>
      <c r="E883" s="32">
        <f t="shared" ref="E883:E885" si="73">ROUND(C883*D883,0)</f>
        <v>0</v>
      </c>
      <c r="G883" s="29"/>
    </row>
    <row r="884" spans="1:7" s="14" customFormat="1" x14ac:dyDescent="0.2">
      <c r="A884" s="35"/>
      <c r="B884" s="23"/>
      <c r="C884" s="22">
        <v>0</v>
      </c>
      <c r="D884" s="100"/>
      <c r="E884" s="32">
        <f t="shared" si="73"/>
        <v>0</v>
      </c>
    </row>
    <row r="885" spans="1:7" s="14" customFormat="1" x14ac:dyDescent="0.2">
      <c r="A885" s="35"/>
      <c r="B885" s="23"/>
      <c r="C885" s="22">
        <v>0</v>
      </c>
      <c r="D885" s="100"/>
      <c r="E885" s="32">
        <f t="shared" si="73"/>
        <v>0</v>
      </c>
    </row>
    <row r="886" spans="1:7" s="14" customFormat="1" x14ac:dyDescent="0.2">
      <c r="A886" s="17"/>
      <c r="B886" s="24"/>
      <c r="C886" s="13"/>
      <c r="D886" s="101" t="s">
        <v>649</v>
      </c>
      <c r="E886" s="37">
        <f>SUM(E883:E885)</f>
        <v>0</v>
      </c>
    </row>
    <row r="887" spans="1:7" s="14" customFormat="1" x14ac:dyDescent="0.2">
      <c r="A887" s="17"/>
      <c r="B887" s="24"/>
      <c r="C887" s="13"/>
      <c r="D887" s="96"/>
      <c r="E887" s="16"/>
    </row>
    <row r="888" spans="1:7" s="14" customFormat="1" ht="21" x14ac:dyDescent="0.2">
      <c r="A888" s="42" t="s">
        <v>652</v>
      </c>
      <c r="B888" s="46" t="s">
        <v>6</v>
      </c>
      <c r="C888" s="44" t="s">
        <v>646</v>
      </c>
      <c r="D888" s="97" t="s">
        <v>653</v>
      </c>
      <c r="E888" s="45" t="s">
        <v>654</v>
      </c>
    </row>
    <row r="889" spans="1:7" s="14" customFormat="1" x14ac:dyDescent="0.2">
      <c r="A889" s="49" t="str">
        <f>'MAN-OBR'!A88</f>
        <v>MdeO SALIDA VOZ Y DATOS</v>
      </c>
      <c r="B889" s="72" t="str">
        <f>'MAN-OBR'!B88</f>
        <v>UN</v>
      </c>
      <c r="C889" s="22">
        <f>'MAN-OBR'!C88</f>
        <v>0</v>
      </c>
      <c r="D889" s="100">
        <v>1</v>
      </c>
      <c r="E889" s="32">
        <f t="shared" ref="E889:E890" si="74">ROUND(C889*D889,0)</f>
        <v>0</v>
      </c>
      <c r="G889" s="29"/>
    </row>
    <row r="890" spans="1:7" s="14" customFormat="1" x14ac:dyDescent="0.2">
      <c r="A890" s="35"/>
      <c r="B890" s="23"/>
      <c r="C890" s="22">
        <v>0</v>
      </c>
      <c r="D890" s="100"/>
      <c r="E890" s="32">
        <f t="shared" si="74"/>
        <v>0</v>
      </c>
    </row>
    <row r="891" spans="1:7" s="14" customFormat="1" x14ac:dyDescent="0.2">
      <c r="A891" s="17"/>
      <c r="B891" s="24"/>
      <c r="C891" s="15"/>
      <c r="D891" s="101" t="s">
        <v>649</v>
      </c>
      <c r="E891" s="37">
        <f>SUM(E889:E890)</f>
        <v>0</v>
      </c>
    </row>
    <row r="892" spans="1:7" s="14" customFormat="1" x14ac:dyDescent="0.2">
      <c r="A892" s="33"/>
      <c r="B892" s="25"/>
      <c r="C892" s="20"/>
      <c r="D892" s="94"/>
    </row>
    <row r="893" spans="1:7" s="14" customFormat="1" ht="21" x14ac:dyDescent="0.2">
      <c r="A893" s="42" t="s">
        <v>655</v>
      </c>
      <c r="B893" s="46" t="s">
        <v>6</v>
      </c>
      <c r="C893" s="44" t="s">
        <v>646</v>
      </c>
      <c r="D893" s="97" t="s">
        <v>653</v>
      </c>
      <c r="E893" s="45" t="s">
        <v>654</v>
      </c>
    </row>
    <row r="894" spans="1:7" s="14" customFormat="1" x14ac:dyDescent="0.2">
      <c r="A894" s="49" t="str">
        <f>OTROS!A7</f>
        <v>RETIRO DE ESCOMBROS</v>
      </c>
      <c r="B894" s="72" t="str">
        <f>OTROS!B7</f>
        <v>M3</v>
      </c>
      <c r="C894" s="22">
        <f>OTROS!C7</f>
        <v>0</v>
      </c>
      <c r="D894" s="100">
        <v>2.5000000000000001E-2</v>
      </c>
      <c r="E894" s="32">
        <f t="shared" ref="E894:E895" si="75">ROUND(C894*D894,0)</f>
        <v>0</v>
      </c>
      <c r="G894" s="29"/>
    </row>
    <row r="895" spans="1:7" s="14" customFormat="1" x14ac:dyDescent="0.2">
      <c r="A895" s="35"/>
      <c r="B895" s="23"/>
      <c r="C895" s="22">
        <v>0</v>
      </c>
      <c r="D895" s="100"/>
      <c r="E895" s="32">
        <f t="shared" si="75"/>
        <v>0</v>
      </c>
    </row>
    <row r="896" spans="1:7" s="14" customFormat="1" x14ac:dyDescent="0.2">
      <c r="A896" s="17"/>
      <c r="B896" s="24"/>
      <c r="C896" s="15"/>
      <c r="D896" s="101" t="s">
        <v>649</v>
      </c>
      <c r="E896" s="37">
        <f>SUM(E894:E895)</f>
        <v>0</v>
      </c>
    </row>
    <row r="897" spans="1:7" s="14" customFormat="1" x14ac:dyDescent="0.2">
      <c r="A897" s="17"/>
      <c r="B897" s="24"/>
      <c r="C897" s="15"/>
      <c r="D897" s="101"/>
    </row>
    <row r="898" spans="1:7" s="14" customFormat="1" x14ac:dyDescent="0.2">
      <c r="A898" s="19" t="s">
        <v>656</v>
      </c>
      <c r="B898" s="167" t="s">
        <v>657</v>
      </c>
      <c r="C898" s="167"/>
      <c r="D898" s="167" t="s">
        <v>658</v>
      </c>
      <c r="E898" s="167"/>
    </row>
    <row r="899" spans="1:7" s="14" customFormat="1" x14ac:dyDescent="0.2">
      <c r="A899" s="47"/>
      <c r="B899" s="168"/>
      <c r="C899" s="168"/>
      <c r="D899" s="169"/>
      <c r="E899" s="169"/>
    </row>
    <row r="900" spans="1:7" s="14" customFormat="1" x14ac:dyDescent="0.2">
      <c r="A900" s="47"/>
      <c r="B900" s="168"/>
      <c r="C900" s="168"/>
      <c r="D900" s="169"/>
      <c r="E900" s="169"/>
    </row>
    <row r="903" spans="1:7" s="14" customFormat="1" ht="21" x14ac:dyDescent="0.2">
      <c r="A903" s="174" t="s">
        <v>641</v>
      </c>
      <c r="B903" s="174"/>
      <c r="C903" s="42" t="s">
        <v>642</v>
      </c>
      <c r="D903" s="97" t="s">
        <v>6</v>
      </c>
      <c r="E903" s="42" t="s">
        <v>643</v>
      </c>
    </row>
    <row r="904" spans="1:7" s="14" customFormat="1" x14ac:dyDescent="0.2">
      <c r="A904" s="172" t="str">
        <f>RESUMEN!B150</f>
        <v>Identificación, marquillado y certificación de punto salida de datos cat. 6, 6A</v>
      </c>
      <c r="B904" s="173"/>
      <c r="C904" s="71">
        <f>RESUMEN!A150</f>
        <v>7.279999999999994</v>
      </c>
      <c r="D904" s="98" t="str">
        <f>RESUMEN!C150</f>
        <v>un</v>
      </c>
      <c r="E904" s="40">
        <f>E913+E919+E924+E929</f>
        <v>0</v>
      </c>
    </row>
    <row r="905" spans="1:7" s="14" customFormat="1" x14ac:dyDescent="0.2">
      <c r="A905" s="17"/>
      <c r="B905" s="30"/>
      <c r="C905" s="17"/>
      <c r="D905" s="99"/>
      <c r="E905" s="18"/>
    </row>
    <row r="906" spans="1:7" s="14" customFormat="1" x14ac:dyDescent="0.2">
      <c r="A906" s="17"/>
      <c r="B906" s="24" t="s">
        <v>644</v>
      </c>
      <c r="C906" s="29"/>
      <c r="D906" s="96"/>
      <c r="E906" s="18"/>
    </row>
    <row r="907" spans="1:7" s="14" customFormat="1" x14ac:dyDescent="0.2">
      <c r="A907" s="42" t="s">
        <v>645</v>
      </c>
      <c r="B907" s="41" t="s">
        <v>6</v>
      </c>
      <c r="C907" s="44" t="s">
        <v>646</v>
      </c>
      <c r="D907" s="97" t="s">
        <v>647</v>
      </c>
      <c r="E907" s="45" t="s">
        <v>648</v>
      </c>
    </row>
    <row r="908" spans="1:7" s="14" customFormat="1" x14ac:dyDescent="0.2">
      <c r="A908" s="49" t="str">
        <f>'MAT-INSM'!A99</f>
        <v>MARQUILLAS PLASTICAS O ESTIQUERS</v>
      </c>
      <c r="B908" s="72" t="str">
        <f>'MAT-INSM'!B99</f>
        <v>UN</v>
      </c>
      <c r="C908" s="22">
        <f>'MAT-INSM'!C99</f>
        <v>0</v>
      </c>
      <c r="D908" s="100">
        <v>4</v>
      </c>
      <c r="E908" s="32">
        <f t="shared" ref="E908:E912" si="76">ROUND(C908*D908,0)</f>
        <v>0</v>
      </c>
      <c r="G908" s="29"/>
    </row>
    <row r="909" spans="1:7" s="14" customFormat="1" x14ac:dyDescent="0.2">
      <c r="A909" s="35"/>
      <c r="B909" s="23"/>
      <c r="C909" s="22">
        <v>0</v>
      </c>
      <c r="D909" s="100"/>
      <c r="E909" s="32">
        <f t="shared" si="76"/>
        <v>0</v>
      </c>
    </row>
    <row r="910" spans="1:7" s="14" customFormat="1" x14ac:dyDescent="0.2">
      <c r="A910" s="35"/>
      <c r="B910" s="23"/>
      <c r="C910" s="22">
        <v>0</v>
      </c>
      <c r="D910" s="100"/>
      <c r="E910" s="32">
        <f t="shared" si="76"/>
        <v>0</v>
      </c>
    </row>
    <row r="911" spans="1:7" s="14" customFormat="1" x14ac:dyDescent="0.2">
      <c r="A911" s="35"/>
      <c r="B911" s="23"/>
      <c r="C911" s="22">
        <v>0</v>
      </c>
      <c r="D911" s="100"/>
      <c r="E911" s="32">
        <f t="shared" si="76"/>
        <v>0</v>
      </c>
    </row>
    <row r="912" spans="1:7" s="14" customFormat="1" x14ac:dyDescent="0.2">
      <c r="A912" s="35"/>
      <c r="B912" s="23"/>
      <c r="C912" s="22">
        <v>0</v>
      </c>
      <c r="D912" s="100"/>
      <c r="E912" s="32">
        <f t="shared" si="76"/>
        <v>0</v>
      </c>
    </row>
    <row r="913" spans="1:7" s="14" customFormat="1" x14ac:dyDescent="0.2">
      <c r="A913" s="17"/>
      <c r="B913" s="24"/>
      <c r="C913" s="13"/>
      <c r="D913" s="101" t="s">
        <v>649</v>
      </c>
      <c r="E913" s="37">
        <f>SUM(E908:E912)</f>
        <v>0</v>
      </c>
    </row>
    <row r="914" spans="1:7" s="14" customFormat="1" x14ac:dyDescent="0.2">
      <c r="A914" s="17"/>
      <c r="B914" s="24"/>
      <c r="C914" s="29"/>
      <c r="D914" s="96"/>
      <c r="E914" s="18"/>
    </row>
    <row r="915" spans="1:7" s="14" customFormat="1" x14ac:dyDescent="0.2">
      <c r="A915" s="42" t="s">
        <v>650</v>
      </c>
      <c r="B915" s="41" t="s">
        <v>6</v>
      </c>
      <c r="C915" s="44" t="s">
        <v>646</v>
      </c>
      <c r="D915" s="97" t="s">
        <v>651</v>
      </c>
      <c r="E915" s="45" t="s">
        <v>646</v>
      </c>
    </row>
    <row r="916" spans="1:7" s="14" customFormat="1" x14ac:dyDescent="0.2">
      <c r="A916" s="49" t="str">
        <f>'HRR-EQP'!A25</f>
        <v>MARQUILLADORA PORTATIL</v>
      </c>
      <c r="B916" s="72" t="str">
        <f>'HRR-EQP'!B25</f>
        <v>DIA</v>
      </c>
      <c r="C916" s="22">
        <f>'HRR-EQP'!C25</f>
        <v>0</v>
      </c>
      <c r="D916" s="100">
        <f>1/8/12</f>
        <v>1.0416666666666666E-2</v>
      </c>
      <c r="E916" s="32">
        <f t="shared" ref="E916:E918" si="77">ROUND(C916*D916,0)</f>
        <v>0</v>
      </c>
      <c r="G916" s="29"/>
    </row>
    <row r="917" spans="1:7" s="14" customFormat="1" x14ac:dyDescent="0.2">
      <c r="A917" s="49" t="str">
        <f>'HRR-EQP'!A2</f>
        <v>ALICATE 2 POSICIONES DE 8" AISLADO</v>
      </c>
      <c r="B917" s="72" t="str">
        <f>'HRR-EQP'!B2</f>
        <v>UN</v>
      </c>
      <c r="C917" s="22">
        <f>'HRR-EQP'!C2</f>
        <v>0</v>
      </c>
      <c r="D917" s="100">
        <f>1/8/6</f>
        <v>2.0833333333333332E-2</v>
      </c>
      <c r="E917" s="32">
        <f t="shared" si="77"/>
        <v>0</v>
      </c>
      <c r="G917" s="29"/>
    </row>
    <row r="918" spans="1:7" s="14" customFormat="1" x14ac:dyDescent="0.2">
      <c r="A918" s="35"/>
      <c r="B918" s="23"/>
      <c r="C918" s="22">
        <v>0</v>
      </c>
      <c r="D918" s="100"/>
      <c r="E918" s="32">
        <f t="shared" si="77"/>
        <v>0</v>
      </c>
    </row>
    <row r="919" spans="1:7" s="14" customFormat="1" x14ac:dyDescent="0.2">
      <c r="A919" s="17"/>
      <c r="B919" s="24"/>
      <c r="C919" s="13"/>
      <c r="D919" s="101" t="s">
        <v>649</v>
      </c>
      <c r="E919" s="37">
        <f>SUM(E916:E918)</f>
        <v>0</v>
      </c>
    </row>
    <row r="920" spans="1:7" s="14" customFormat="1" x14ac:dyDescent="0.2">
      <c r="A920" s="17"/>
      <c r="B920" s="24"/>
      <c r="C920" s="13"/>
      <c r="D920" s="96"/>
      <c r="E920" s="16"/>
    </row>
    <row r="921" spans="1:7" s="14" customFormat="1" ht="21" x14ac:dyDescent="0.2">
      <c r="A921" s="42" t="s">
        <v>652</v>
      </c>
      <c r="B921" s="46" t="s">
        <v>6</v>
      </c>
      <c r="C921" s="44" t="s">
        <v>646</v>
      </c>
      <c r="D921" s="97" t="s">
        <v>653</v>
      </c>
      <c r="E921" s="45" t="s">
        <v>654</v>
      </c>
    </row>
    <row r="922" spans="1:7" s="14" customFormat="1" x14ac:dyDescent="0.2">
      <c r="A922" s="49" t="str">
        <f>'MAN-OBR'!A49</f>
        <v>MdeO IDENTIFICACION DE CIRCUITOS Y MARQUILLADO</v>
      </c>
      <c r="B922" s="72" t="str">
        <f>'MAN-OBR'!B49</f>
        <v>UN</v>
      </c>
      <c r="C922" s="22">
        <f>'MAN-OBR'!C49</f>
        <v>0</v>
      </c>
      <c r="D922" s="100">
        <v>1</v>
      </c>
      <c r="E922" s="32">
        <f t="shared" ref="E922:E923" si="78">ROUND(C922*D922,0)</f>
        <v>0</v>
      </c>
      <c r="G922" s="29"/>
    </row>
    <row r="923" spans="1:7" s="14" customFormat="1" x14ac:dyDescent="0.2">
      <c r="A923" s="35"/>
      <c r="B923" s="23"/>
      <c r="C923" s="22">
        <v>0</v>
      </c>
      <c r="D923" s="100"/>
      <c r="E923" s="32">
        <f t="shared" si="78"/>
        <v>0</v>
      </c>
    </row>
    <row r="924" spans="1:7" s="14" customFormat="1" x14ac:dyDescent="0.2">
      <c r="A924" s="17"/>
      <c r="B924" s="24"/>
      <c r="C924" s="15"/>
      <c r="D924" s="101" t="s">
        <v>649</v>
      </c>
      <c r="E924" s="37">
        <f>SUM(E922:E923)</f>
        <v>0</v>
      </c>
    </row>
    <row r="925" spans="1:7" s="14" customFormat="1" x14ac:dyDescent="0.2">
      <c r="A925" s="33"/>
      <c r="B925" s="25"/>
      <c r="C925" s="20"/>
      <c r="D925" s="94"/>
    </row>
    <row r="926" spans="1:7" s="14" customFormat="1" ht="21" x14ac:dyDescent="0.2">
      <c r="A926" s="42" t="s">
        <v>655</v>
      </c>
      <c r="B926" s="46" t="s">
        <v>6</v>
      </c>
      <c r="C926" s="44" t="s">
        <v>646</v>
      </c>
      <c r="D926" s="97" t="s">
        <v>653</v>
      </c>
      <c r="E926" s="45" t="s">
        <v>654</v>
      </c>
    </row>
    <row r="927" spans="1:7" s="14" customFormat="1" x14ac:dyDescent="0.2">
      <c r="A927" s="35"/>
      <c r="B927" s="23"/>
      <c r="C927" s="22">
        <v>0</v>
      </c>
      <c r="D927" s="100"/>
      <c r="E927" s="32">
        <f t="shared" ref="E927:E928" si="79">ROUND(C927*D927,0)</f>
        <v>0</v>
      </c>
    </row>
    <row r="928" spans="1:7" s="14" customFormat="1" x14ac:dyDescent="0.2">
      <c r="A928" s="35"/>
      <c r="B928" s="23"/>
      <c r="C928" s="22">
        <v>0</v>
      </c>
      <c r="D928" s="100"/>
      <c r="E928" s="32">
        <f t="shared" si="79"/>
        <v>0</v>
      </c>
    </row>
    <row r="929" spans="1:7" s="14" customFormat="1" x14ac:dyDescent="0.2">
      <c r="A929" s="17"/>
      <c r="B929" s="24"/>
      <c r="C929" s="15"/>
      <c r="D929" s="101" t="s">
        <v>649</v>
      </c>
      <c r="E929" s="37">
        <f>SUM(E927:E928)</f>
        <v>0</v>
      </c>
    </row>
    <row r="930" spans="1:7" s="14" customFormat="1" x14ac:dyDescent="0.2">
      <c r="A930" s="17"/>
      <c r="B930" s="24"/>
      <c r="C930" s="15"/>
      <c r="D930" s="101"/>
    </row>
    <row r="931" spans="1:7" s="14" customFormat="1" x14ac:dyDescent="0.2">
      <c r="A931" s="19" t="s">
        <v>656</v>
      </c>
      <c r="B931" s="167" t="s">
        <v>657</v>
      </c>
      <c r="C931" s="167"/>
      <c r="D931" s="167" t="s">
        <v>658</v>
      </c>
      <c r="E931" s="167"/>
    </row>
    <row r="932" spans="1:7" s="14" customFormat="1" x14ac:dyDescent="0.2">
      <c r="A932" s="47"/>
      <c r="B932" s="168"/>
      <c r="C932" s="168"/>
      <c r="D932" s="169"/>
      <c r="E932" s="169"/>
    </row>
    <row r="933" spans="1:7" s="14" customFormat="1" x14ac:dyDescent="0.2">
      <c r="A933" s="47"/>
      <c r="B933" s="168"/>
      <c r="C933" s="168"/>
      <c r="D933" s="169"/>
      <c r="E933" s="169"/>
    </row>
    <row r="936" spans="1:7" s="14" customFormat="1" ht="21" x14ac:dyDescent="0.2">
      <c r="A936" s="174" t="s">
        <v>641</v>
      </c>
      <c r="B936" s="174"/>
      <c r="C936" s="42" t="s">
        <v>642</v>
      </c>
      <c r="D936" s="97" t="s">
        <v>6</v>
      </c>
      <c r="E936" s="42" t="s">
        <v>643</v>
      </c>
    </row>
    <row r="937" spans="1:7" s="14" customFormat="1" x14ac:dyDescent="0.2">
      <c r="A937" s="172" t="str">
        <f>RESUMEN!B151</f>
        <v>Identificación, marquillado de circuitos o salidas electricas</v>
      </c>
      <c r="B937" s="173"/>
      <c r="C937" s="71">
        <f>RESUMEN!A151</f>
        <v>7.2899999999999938</v>
      </c>
      <c r="D937" s="98" t="str">
        <f>RESUMEN!C151</f>
        <v>un</v>
      </c>
      <c r="E937" s="40">
        <f>E946+E952+E957+E962</f>
        <v>0</v>
      </c>
    </row>
    <row r="938" spans="1:7" s="14" customFormat="1" x14ac:dyDescent="0.2">
      <c r="A938" s="17"/>
      <c r="B938" s="30"/>
      <c r="C938" s="17"/>
      <c r="D938" s="99"/>
      <c r="E938" s="18"/>
    </row>
    <row r="939" spans="1:7" s="14" customFormat="1" x14ac:dyDescent="0.2">
      <c r="A939" s="17"/>
      <c r="B939" s="24" t="s">
        <v>644</v>
      </c>
      <c r="C939" s="29"/>
      <c r="D939" s="96"/>
      <c r="E939" s="18"/>
    </row>
    <row r="940" spans="1:7" s="14" customFormat="1" x14ac:dyDescent="0.2">
      <c r="A940" s="42" t="s">
        <v>645</v>
      </c>
      <c r="B940" s="41" t="s">
        <v>6</v>
      </c>
      <c r="C940" s="44" t="s">
        <v>646</v>
      </c>
      <c r="D940" s="97" t="s">
        <v>647</v>
      </c>
      <c r="E940" s="45" t="s">
        <v>648</v>
      </c>
    </row>
    <row r="941" spans="1:7" s="14" customFormat="1" x14ac:dyDescent="0.2">
      <c r="A941" s="49" t="str">
        <f>'MAT-INSM'!A99</f>
        <v>MARQUILLAS PLASTICAS O ESTIQUERS</v>
      </c>
      <c r="B941" s="72" t="str">
        <f>'MAT-INSM'!B99</f>
        <v>UN</v>
      </c>
      <c r="C941" s="22">
        <f>'MAT-INSM'!C99</f>
        <v>0</v>
      </c>
      <c r="D941" s="100">
        <v>3</v>
      </c>
      <c r="E941" s="32">
        <f t="shared" ref="E941:E945" si="80">ROUND(C941*D941,0)</f>
        <v>0</v>
      </c>
      <c r="G941" s="29"/>
    </row>
    <row r="942" spans="1:7" s="14" customFormat="1" x14ac:dyDescent="0.2">
      <c r="A942" s="35"/>
      <c r="B942" s="23"/>
      <c r="C942" s="22">
        <v>0</v>
      </c>
      <c r="D942" s="100"/>
      <c r="E942" s="32">
        <f t="shared" si="80"/>
        <v>0</v>
      </c>
    </row>
    <row r="943" spans="1:7" s="14" customFormat="1" x14ac:dyDescent="0.2">
      <c r="A943" s="35"/>
      <c r="B943" s="23"/>
      <c r="C943" s="22">
        <v>0</v>
      </c>
      <c r="D943" s="100"/>
      <c r="E943" s="32">
        <f t="shared" si="80"/>
        <v>0</v>
      </c>
    </row>
    <row r="944" spans="1:7" s="14" customFormat="1" x14ac:dyDescent="0.2">
      <c r="A944" s="35"/>
      <c r="B944" s="23"/>
      <c r="C944" s="22">
        <v>0</v>
      </c>
      <c r="D944" s="100"/>
      <c r="E944" s="32">
        <f t="shared" si="80"/>
        <v>0</v>
      </c>
    </row>
    <row r="945" spans="1:7" s="14" customFormat="1" x14ac:dyDescent="0.2">
      <c r="A945" s="35"/>
      <c r="B945" s="23"/>
      <c r="C945" s="22">
        <v>0</v>
      </c>
      <c r="D945" s="100"/>
      <c r="E945" s="32">
        <f t="shared" si="80"/>
        <v>0</v>
      </c>
    </row>
    <row r="946" spans="1:7" s="14" customFormat="1" x14ac:dyDescent="0.2">
      <c r="A946" s="17"/>
      <c r="B946" s="24"/>
      <c r="C946" s="13"/>
      <c r="D946" s="101" t="s">
        <v>649</v>
      </c>
      <c r="E946" s="37">
        <f>SUM(E941:E945)</f>
        <v>0</v>
      </c>
    </row>
    <row r="947" spans="1:7" s="14" customFormat="1" x14ac:dyDescent="0.2">
      <c r="A947" s="17"/>
      <c r="B947" s="24"/>
      <c r="C947" s="29"/>
      <c r="D947" s="96"/>
      <c r="E947" s="18"/>
    </row>
    <row r="948" spans="1:7" s="14" customFormat="1" x14ac:dyDescent="0.2">
      <c r="A948" s="42" t="s">
        <v>650</v>
      </c>
      <c r="B948" s="41" t="s">
        <v>6</v>
      </c>
      <c r="C948" s="44" t="s">
        <v>646</v>
      </c>
      <c r="D948" s="97" t="s">
        <v>651</v>
      </c>
      <c r="E948" s="45" t="s">
        <v>646</v>
      </c>
    </row>
    <row r="949" spans="1:7" s="14" customFormat="1" x14ac:dyDescent="0.2">
      <c r="A949" s="49" t="str">
        <f>'HRR-EQP'!A25</f>
        <v>MARQUILLADORA PORTATIL</v>
      </c>
      <c r="B949" s="72" t="str">
        <f>'HRR-EQP'!B25</f>
        <v>DIA</v>
      </c>
      <c r="C949" s="22">
        <f>'HRR-EQP'!C25</f>
        <v>0</v>
      </c>
      <c r="D949" s="100">
        <v>1.0416666666666666E-2</v>
      </c>
      <c r="E949" s="32">
        <f t="shared" ref="E949:E951" si="81">ROUND(C949*D949,0)</f>
        <v>0</v>
      </c>
      <c r="G949" s="29"/>
    </row>
    <row r="950" spans="1:7" s="14" customFormat="1" x14ac:dyDescent="0.2">
      <c r="A950" s="49" t="str">
        <f>'HRR-EQP'!A2</f>
        <v>ALICATE 2 POSICIONES DE 8" AISLADO</v>
      </c>
      <c r="B950" s="72" t="str">
        <f>'HRR-EQP'!B2</f>
        <v>UN</v>
      </c>
      <c r="C950" s="22">
        <f>'HRR-EQP'!C2</f>
        <v>0</v>
      </c>
      <c r="D950" s="100">
        <v>2.0833333333333332E-2</v>
      </c>
      <c r="E950" s="32">
        <f t="shared" si="81"/>
        <v>0</v>
      </c>
      <c r="G950" s="29"/>
    </row>
    <row r="951" spans="1:7" s="14" customFormat="1" x14ac:dyDescent="0.2">
      <c r="A951" s="35"/>
      <c r="B951" s="23"/>
      <c r="C951" s="22">
        <v>0</v>
      </c>
      <c r="D951" s="100"/>
      <c r="E951" s="32">
        <f t="shared" si="81"/>
        <v>0</v>
      </c>
    </row>
    <row r="952" spans="1:7" s="14" customFormat="1" x14ac:dyDescent="0.2">
      <c r="A952" s="17"/>
      <c r="B952" s="24"/>
      <c r="C952" s="13"/>
      <c r="D952" s="101" t="s">
        <v>649</v>
      </c>
      <c r="E952" s="37">
        <f>SUM(E949:E951)</f>
        <v>0</v>
      </c>
    </row>
    <row r="953" spans="1:7" s="14" customFormat="1" x14ac:dyDescent="0.2">
      <c r="A953" s="17"/>
      <c r="B953" s="24"/>
      <c r="C953" s="13"/>
      <c r="D953" s="96"/>
      <c r="E953" s="16"/>
    </row>
    <row r="954" spans="1:7" s="14" customFormat="1" ht="21" x14ac:dyDescent="0.2">
      <c r="A954" s="42" t="s">
        <v>652</v>
      </c>
      <c r="B954" s="46" t="s">
        <v>6</v>
      </c>
      <c r="C954" s="44" t="s">
        <v>646</v>
      </c>
      <c r="D954" s="97" t="s">
        <v>653</v>
      </c>
      <c r="E954" s="45" t="s">
        <v>654</v>
      </c>
    </row>
    <row r="955" spans="1:7" s="14" customFormat="1" x14ac:dyDescent="0.2">
      <c r="A955" s="49" t="str">
        <f>A922</f>
        <v>MdeO IDENTIFICACION DE CIRCUITOS Y MARQUILLADO</v>
      </c>
      <c r="B955" s="72" t="str">
        <f t="shared" ref="B955:C955" si="82">B922</f>
        <v>UN</v>
      </c>
      <c r="C955" s="22">
        <f t="shared" si="82"/>
        <v>0</v>
      </c>
      <c r="D955" s="100">
        <v>1</v>
      </c>
      <c r="E955" s="32">
        <f t="shared" ref="E955:E956" si="83">ROUND(C955*D955,0)</f>
        <v>0</v>
      </c>
      <c r="G955" s="29"/>
    </row>
    <row r="956" spans="1:7" s="14" customFormat="1" x14ac:dyDescent="0.2">
      <c r="A956" s="35"/>
      <c r="B956" s="23"/>
      <c r="C956" s="22">
        <v>0</v>
      </c>
      <c r="D956" s="100"/>
      <c r="E956" s="32">
        <f t="shared" si="83"/>
        <v>0</v>
      </c>
    </row>
    <row r="957" spans="1:7" s="14" customFormat="1" x14ac:dyDescent="0.2">
      <c r="A957" s="17"/>
      <c r="B957" s="24"/>
      <c r="C957" s="15"/>
      <c r="D957" s="101" t="s">
        <v>649</v>
      </c>
      <c r="E957" s="37">
        <f>SUM(E955:E956)</f>
        <v>0</v>
      </c>
    </row>
    <row r="958" spans="1:7" s="14" customFormat="1" x14ac:dyDescent="0.2">
      <c r="A958" s="33"/>
      <c r="B958" s="25"/>
      <c r="C958" s="20"/>
      <c r="D958" s="94"/>
    </row>
    <row r="959" spans="1:7" s="14" customFormat="1" ht="21" x14ac:dyDescent="0.2">
      <c r="A959" s="42" t="s">
        <v>655</v>
      </c>
      <c r="B959" s="46" t="s">
        <v>6</v>
      </c>
      <c r="C959" s="44" t="s">
        <v>646</v>
      </c>
      <c r="D959" s="97" t="s">
        <v>653</v>
      </c>
      <c r="E959" s="45" t="s">
        <v>654</v>
      </c>
      <c r="G959" s="29"/>
    </row>
    <row r="960" spans="1:7" s="14" customFormat="1" x14ac:dyDescent="0.2">
      <c r="A960" s="49"/>
      <c r="B960" s="72"/>
      <c r="C960" s="22">
        <v>0</v>
      </c>
      <c r="D960" s="100"/>
      <c r="E960" s="32">
        <f>ROUND(C960*D960,0)</f>
        <v>0</v>
      </c>
      <c r="G960" s="29"/>
    </row>
    <row r="961" spans="1:7" s="14" customFormat="1" x14ac:dyDescent="0.2">
      <c r="A961" s="35"/>
      <c r="B961" s="23"/>
      <c r="C961" s="22">
        <v>0</v>
      </c>
      <c r="D961" s="100"/>
      <c r="E961" s="32">
        <f>ROUND(C961*D961,0)</f>
        <v>0</v>
      </c>
      <c r="G961" s="29"/>
    </row>
    <row r="962" spans="1:7" s="14" customFormat="1" x14ac:dyDescent="0.2">
      <c r="A962" s="17"/>
      <c r="B962" s="24"/>
      <c r="C962" s="15"/>
      <c r="D962" s="101" t="s">
        <v>649</v>
      </c>
      <c r="E962" s="37">
        <f>SUM(E960:E961)</f>
        <v>0</v>
      </c>
      <c r="G962" s="29"/>
    </row>
    <row r="963" spans="1:7" s="14" customFormat="1" x14ac:dyDescent="0.2">
      <c r="A963" s="17"/>
      <c r="B963" s="24"/>
      <c r="C963" s="15"/>
      <c r="D963" s="101"/>
      <c r="G963" s="29"/>
    </row>
    <row r="964" spans="1:7" s="14" customFormat="1" x14ac:dyDescent="0.2">
      <c r="A964" s="19" t="s">
        <v>656</v>
      </c>
      <c r="B964" s="167" t="s">
        <v>657</v>
      </c>
      <c r="C964" s="167"/>
      <c r="D964" s="167" t="s">
        <v>658</v>
      </c>
      <c r="E964" s="167"/>
      <c r="G964" s="29"/>
    </row>
    <row r="965" spans="1:7" s="14" customFormat="1" x14ac:dyDescent="0.2">
      <c r="A965" s="47"/>
      <c r="B965" s="168"/>
      <c r="C965" s="168"/>
      <c r="D965" s="169"/>
      <c r="E965" s="169"/>
      <c r="G965" s="29"/>
    </row>
    <row r="966" spans="1:7" s="14" customFormat="1" x14ac:dyDescent="0.2">
      <c r="A966" s="47"/>
      <c r="B966" s="168"/>
      <c r="C966" s="168"/>
      <c r="D966" s="169"/>
      <c r="E966" s="169"/>
      <c r="G966" s="29"/>
    </row>
    <row r="969" spans="1:7" s="14" customFormat="1" ht="21" x14ac:dyDescent="0.2">
      <c r="A969" s="174" t="s">
        <v>641</v>
      </c>
      <c r="B969" s="174"/>
      <c r="C969" s="42" t="s">
        <v>642</v>
      </c>
      <c r="D969" s="97" t="s">
        <v>6</v>
      </c>
      <c r="E969" s="42" t="s">
        <v>643</v>
      </c>
    </row>
    <row r="970" spans="1:7" s="14" customFormat="1" x14ac:dyDescent="0.2">
      <c r="A970" s="172" t="str">
        <f>RESUMEN!B152</f>
        <v>Suministro e instalación de Patch cord cat 6 de 1,5 m.</v>
      </c>
      <c r="B970" s="173"/>
      <c r="C970" s="71">
        <f>RESUMEN!A152</f>
        <v>7.2999999999999936</v>
      </c>
      <c r="D970" s="98" t="str">
        <f>RESUMEN!C152</f>
        <v>un</v>
      </c>
      <c r="E970" s="40">
        <f>E979+E985+E990+E995</f>
        <v>0</v>
      </c>
    </row>
    <row r="971" spans="1:7" s="14" customFormat="1" x14ac:dyDescent="0.2">
      <c r="A971" s="17"/>
      <c r="B971" s="30"/>
      <c r="C971" s="17"/>
      <c r="D971" s="99"/>
      <c r="E971" s="18"/>
    </row>
    <row r="972" spans="1:7" s="14" customFormat="1" x14ac:dyDescent="0.2">
      <c r="A972" s="17"/>
      <c r="B972" s="24" t="s">
        <v>644</v>
      </c>
      <c r="C972" s="29"/>
      <c r="D972" s="96"/>
      <c r="E972" s="18"/>
    </row>
    <row r="973" spans="1:7" s="14" customFormat="1" x14ac:dyDescent="0.2">
      <c r="A973" s="42" t="s">
        <v>645</v>
      </c>
      <c r="B973" s="41" t="s">
        <v>6</v>
      </c>
      <c r="C973" s="44" t="s">
        <v>646</v>
      </c>
      <c r="D973" s="97" t="s">
        <v>647</v>
      </c>
      <c r="E973" s="45" t="s">
        <v>648</v>
      </c>
    </row>
    <row r="974" spans="1:7" s="14" customFormat="1" x14ac:dyDescent="0.2">
      <c r="A974" s="49" t="str">
        <f>'MAT-INSM'!A106</f>
        <v>PATCH CORD CAT 6, LONG 1,5ML</v>
      </c>
      <c r="B974" s="72" t="str">
        <f>'MAT-INSM'!B106</f>
        <v>UN</v>
      </c>
      <c r="C974" s="22">
        <f>'MAT-INSM'!C106</f>
        <v>0</v>
      </c>
      <c r="D974" s="100">
        <v>1</v>
      </c>
      <c r="E974" s="32">
        <f t="shared" ref="E974:E978" si="84">ROUND(C974*D974,0)</f>
        <v>0</v>
      </c>
      <c r="G974" s="29"/>
    </row>
    <row r="975" spans="1:7" s="14" customFormat="1" x14ac:dyDescent="0.2">
      <c r="A975" s="35"/>
      <c r="B975" s="23"/>
      <c r="C975" s="22">
        <v>0</v>
      </c>
      <c r="D975" s="100"/>
      <c r="E975" s="32">
        <f t="shared" si="84"/>
        <v>0</v>
      </c>
    </row>
    <row r="976" spans="1:7" s="14" customFormat="1" x14ac:dyDescent="0.2">
      <c r="A976" s="35"/>
      <c r="B976" s="23"/>
      <c r="C976" s="22">
        <v>0</v>
      </c>
      <c r="D976" s="100"/>
      <c r="E976" s="32">
        <f t="shared" si="84"/>
        <v>0</v>
      </c>
    </row>
    <row r="977" spans="1:7" s="14" customFormat="1" x14ac:dyDescent="0.2">
      <c r="A977" s="35"/>
      <c r="B977" s="23"/>
      <c r="C977" s="22">
        <v>0</v>
      </c>
      <c r="D977" s="100"/>
      <c r="E977" s="32">
        <f t="shared" si="84"/>
        <v>0</v>
      </c>
    </row>
    <row r="978" spans="1:7" s="14" customFormat="1" x14ac:dyDescent="0.2">
      <c r="A978" s="35"/>
      <c r="B978" s="23"/>
      <c r="C978" s="22">
        <v>0</v>
      </c>
      <c r="D978" s="100"/>
      <c r="E978" s="32">
        <f t="shared" si="84"/>
        <v>0</v>
      </c>
    </row>
    <row r="979" spans="1:7" s="14" customFormat="1" x14ac:dyDescent="0.2">
      <c r="A979" s="17"/>
      <c r="B979" s="24"/>
      <c r="C979" s="13"/>
      <c r="D979" s="101" t="s">
        <v>649</v>
      </c>
      <c r="E979" s="37">
        <f>SUM(E974:E978)</f>
        <v>0</v>
      </c>
    </row>
    <row r="980" spans="1:7" s="14" customFormat="1" x14ac:dyDescent="0.2">
      <c r="A980" s="17"/>
      <c r="B980" s="24"/>
      <c r="C980" s="29"/>
      <c r="D980" s="96"/>
      <c r="E980" s="18"/>
    </row>
    <row r="981" spans="1:7" s="14" customFormat="1" x14ac:dyDescent="0.2">
      <c r="A981" s="42" t="s">
        <v>650</v>
      </c>
      <c r="B981" s="41" t="s">
        <v>6</v>
      </c>
      <c r="C981" s="44" t="s">
        <v>646</v>
      </c>
      <c r="D981" s="97" t="s">
        <v>651</v>
      </c>
      <c r="E981" s="45" t="s">
        <v>646</v>
      </c>
    </row>
    <row r="982" spans="1:7" s="14" customFormat="1" x14ac:dyDescent="0.2">
      <c r="A982" s="35"/>
      <c r="B982" s="23"/>
      <c r="C982" s="22">
        <v>0</v>
      </c>
      <c r="D982" s="100"/>
      <c r="E982" s="32">
        <f t="shared" ref="E982:E984" si="85">ROUND(C982*D982,0)</f>
        <v>0</v>
      </c>
    </row>
    <row r="983" spans="1:7" s="14" customFormat="1" x14ac:dyDescent="0.2">
      <c r="A983" s="35"/>
      <c r="B983" s="23"/>
      <c r="C983" s="22">
        <v>0</v>
      </c>
      <c r="D983" s="100"/>
      <c r="E983" s="32">
        <f t="shared" si="85"/>
        <v>0</v>
      </c>
    </row>
    <row r="984" spans="1:7" s="14" customFormat="1" x14ac:dyDescent="0.2">
      <c r="A984" s="35"/>
      <c r="B984" s="23"/>
      <c r="C984" s="22">
        <v>0</v>
      </c>
      <c r="D984" s="100"/>
      <c r="E984" s="32">
        <f t="shared" si="85"/>
        <v>0</v>
      </c>
    </row>
    <row r="985" spans="1:7" s="14" customFormat="1" x14ac:dyDescent="0.2">
      <c r="A985" s="17"/>
      <c r="B985" s="24"/>
      <c r="C985" s="13"/>
      <c r="D985" s="101" t="s">
        <v>649</v>
      </c>
      <c r="E985" s="37">
        <f>SUM(E982:E984)</f>
        <v>0</v>
      </c>
    </row>
    <row r="986" spans="1:7" s="14" customFormat="1" x14ac:dyDescent="0.2">
      <c r="A986" s="17"/>
      <c r="B986" s="24"/>
      <c r="C986" s="13"/>
      <c r="D986" s="96"/>
      <c r="E986" s="16"/>
    </row>
    <row r="987" spans="1:7" s="14" customFormat="1" ht="21" x14ac:dyDescent="0.2">
      <c r="A987" s="42" t="s">
        <v>652</v>
      </c>
      <c r="B987" s="46" t="s">
        <v>6</v>
      </c>
      <c r="C987" s="44" t="s">
        <v>646</v>
      </c>
      <c r="D987" s="97" t="s">
        <v>653</v>
      </c>
      <c r="E987" s="45" t="s">
        <v>654</v>
      </c>
    </row>
    <row r="988" spans="1:7" s="14" customFormat="1" x14ac:dyDescent="0.2">
      <c r="A988" s="49" t="str">
        <f>'MAN-OBR'!A10</f>
        <v>MdeO CABLEADO</v>
      </c>
      <c r="B988" s="72" t="str">
        <f>'MAN-OBR'!B10</f>
        <v>ML</v>
      </c>
      <c r="C988" s="22">
        <f>'MAN-OBR'!C10</f>
        <v>0</v>
      </c>
      <c r="D988" s="100">
        <v>1.5</v>
      </c>
      <c r="E988" s="32">
        <f t="shared" ref="E988:E989" si="86">ROUND(C988*D988,0)</f>
        <v>0</v>
      </c>
      <c r="G988" s="29"/>
    </row>
    <row r="989" spans="1:7" s="14" customFormat="1" x14ac:dyDescent="0.2">
      <c r="A989" s="35"/>
      <c r="B989" s="23"/>
      <c r="C989" s="22">
        <v>0</v>
      </c>
      <c r="D989" s="100"/>
      <c r="E989" s="32">
        <f t="shared" si="86"/>
        <v>0</v>
      </c>
    </row>
    <row r="990" spans="1:7" s="14" customFormat="1" x14ac:dyDescent="0.2">
      <c r="A990" s="17"/>
      <c r="B990" s="24"/>
      <c r="C990" s="15"/>
      <c r="D990" s="101" t="s">
        <v>649</v>
      </c>
      <c r="E990" s="37">
        <f>SUM(E988:E989)</f>
        <v>0</v>
      </c>
    </row>
    <row r="991" spans="1:7" s="14" customFormat="1" x14ac:dyDescent="0.2">
      <c r="A991" s="33"/>
      <c r="B991" s="25"/>
      <c r="C991" s="20"/>
      <c r="D991" s="94"/>
    </row>
    <row r="992" spans="1:7" s="14" customFormat="1" ht="21" x14ac:dyDescent="0.2">
      <c r="A992" s="42" t="s">
        <v>655</v>
      </c>
      <c r="B992" s="46" t="s">
        <v>6</v>
      </c>
      <c r="C992" s="44" t="s">
        <v>646</v>
      </c>
      <c r="D992" s="97" t="s">
        <v>653</v>
      </c>
      <c r="E992" s="45" t="s">
        <v>654</v>
      </c>
      <c r="G992" s="29"/>
    </row>
    <row r="993" spans="1:7" s="14" customFormat="1" x14ac:dyDescent="0.2">
      <c r="A993" s="49"/>
      <c r="B993" s="72"/>
      <c r="C993" s="22">
        <v>0</v>
      </c>
      <c r="D993" s="100"/>
      <c r="E993" s="32">
        <f>ROUND(C993*D993,0)</f>
        <v>0</v>
      </c>
      <c r="G993" s="29"/>
    </row>
    <row r="994" spans="1:7" s="14" customFormat="1" x14ac:dyDescent="0.2">
      <c r="A994" s="35"/>
      <c r="B994" s="23"/>
      <c r="C994" s="22">
        <v>0</v>
      </c>
      <c r="D994" s="100"/>
      <c r="E994" s="32">
        <f>ROUND(C994*D994,0)</f>
        <v>0</v>
      </c>
      <c r="G994" s="29"/>
    </row>
    <row r="995" spans="1:7" s="14" customFormat="1" x14ac:dyDescent="0.2">
      <c r="A995" s="17"/>
      <c r="B995" s="24"/>
      <c r="C995" s="15"/>
      <c r="D995" s="101" t="s">
        <v>649</v>
      </c>
      <c r="E995" s="37">
        <f>SUM(E993:E994)</f>
        <v>0</v>
      </c>
      <c r="G995" s="29"/>
    </row>
    <row r="996" spans="1:7" s="14" customFormat="1" x14ac:dyDescent="0.2">
      <c r="A996" s="17"/>
      <c r="B996" s="24"/>
      <c r="C996" s="15"/>
      <c r="D996" s="101"/>
      <c r="G996" s="29"/>
    </row>
    <row r="997" spans="1:7" s="14" customFormat="1" x14ac:dyDescent="0.2">
      <c r="A997" s="19" t="s">
        <v>656</v>
      </c>
      <c r="B997" s="167" t="s">
        <v>657</v>
      </c>
      <c r="C997" s="167"/>
      <c r="D997" s="167" t="s">
        <v>658</v>
      </c>
      <c r="E997" s="167"/>
      <c r="G997" s="29"/>
    </row>
    <row r="998" spans="1:7" s="14" customFormat="1" x14ac:dyDescent="0.2">
      <c r="A998" s="47"/>
      <c r="B998" s="168"/>
      <c r="C998" s="168"/>
      <c r="D998" s="169"/>
      <c r="E998" s="169"/>
      <c r="G998" s="29"/>
    </row>
    <row r="999" spans="1:7" s="14" customFormat="1" x14ac:dyDescent="0.2">
      <c r="A999" s="47"/>
      <c r="B999" s="168"/>
      <c r="C999" s="168"/>
      <c r="D999" s="169"/>
      <c r="E999" s="169"/>
      <c r="G999" s="29"/>
    </row>
    <row r="1002" spans="1:7" s="14" customFormat="1" ht="21" x14ac:dyDescent="0.2">
      <c r="A1002" s="174" t="s">
        <v>641</v>
      </c>
      <c r="B1002" s="174"/>
      <c r="C1002" s="42" t="s">
        <v>642</v>
      </c>
      <c r="D1002" s="97" t="s">
        <v>6</v>
      </c>
      <c r="E1002" s="42" t="s">
        <v>643</v>
      </c>
    </row>
    <row r="1003" spans="1:7" s="14" customFormat="1" x14ac:dyDescent="0.2">
      <c r="A1003" s="172" t="str">
        <f>RESUMEN!B153</f>
        <v>Suministro e instalación de Patch cord cat 6 de 3,0 m.</v>
      </c>
      <c r="B1003" s="173"/>
      <c r="C1003" s="71">
        <f>RESUMEN!A153</f>
        <v>7.3099999999999934</v>
      </c>
      <c r="D1003" s="98" t="str">
        <f>RESUMEN!C153</f>
        <v>un</v>
      </c>
      <c r="E1003" s="40">
        <f>E1012+E1018+E1023+E1028</f>
        <v>0</v>
      </c>
    </row>
    <row r="1004" spans="1:7" s="14" customFormat="1" x14ac:dyDescent="0.2">
      <c r="A1004" s="17"/>
      <c r="B1004" s="30"/>
      <c r="C1004" s="17"/>
      <c r="D1004" s="99"/>
      <c r="E1004" s="18"/>
    </row>
    <row r="1005" spans="1:7" s="14" customFormat="1" x14ac:dyDescent="0.2">
      <c r="A1005" s="17"/>
      <c r="B1005" s="24" t="s">
        <v>644</v>
      </c>
      <c r="C1005" s="29"/>
      <c r="D1005" s="96"/>
      <c r="E1005" s="18"/>
    </row>
    <row r="1006" spans="1:7" s="14" customFormat="1" x14ac:dyDescent="0.2">
      <c r="A1006" s="42" t="s">
        <v>645</v>
      </c>
      <c r="B1006" s="41" t="s">
        <v>6</v>
      </c>
      <c r="C1006" s="44" t="s">
        <v>646</v>
      </c>
      <c r="D1006" s="97" t="s">
        <v>647</v>
      </c>
      <c r="E1006" s="45" t="s">
        <v>648</v>
      </c>
    </row>
    <row r="1007" spans="1:7" s="14" customFormat="1" x14ac:dyDescent="0.2">
      <c r="A1007" s="49" t="str">
        <f>'MAT-INSM'!A107</f>
        <v>PATCH CORD CAT 6, LONG 3,0ML</v>
      </c>
      <c r="B1007" s="72" t="str">
        <f>'MAT-INSM'!B107</f>
        <v>UN</v>
      </c>
      <c r="C1007" s="22">
        <f>'MAT-INSM'!C107</f>
        <v>0</v>
      </c>
      <c r="D1007" s="100">
        <v>1</v>
      </c>
      <c r="E1007" s="32">
        <f t="shared" ref="E1007:E1011" si="87">ROUND(C1007*D1007,0)</f>
        <v>0</v>
      </c>
      <c r="G1007" s="29"/>
    </row>
    <row r="1008" spans="1:7" s="14" customFormat="1" x14ac:dyDescent="0.2">
      <c r="A1008" s="35"/>
      <c r="B1008" s="23"/>
      <c r="C1008" s="22">
        <v>0</v>
      </c>
      <c r="D1008" s="100"/>
      <c r="E1008" s="32">
        <f t="shared" si="87"/>
        <v>0</v>
      </c>
    </row>
    <row r="1009" spans="1:7" s="14" customFormat="1" x14ac:dyDescent="0.2">
      <c r="A1009" s="35"/>
      <c r="B1009" s="23"/>
      <c r="C1009" s="22">
        <v>0</v>
      </c>
      <c r="D1009" s="100"/>
      <c r="E1009" s="32">
        <f t="shared" si="87"/>
        <v>0</v>
      </c>
    </row>
    <row r="1010" spans="1:7" s="14" customFormat="1" x14ac:dyDescent="0.2">
      <c r="A1010" s="35"/>
      <c r="B1010" s="23"/>
      <c r="C1010" s="22">
        <v>0</v>
      </c>
      <c r="D1010" s="100"/>
      <c r="E1010" s="32">
        <f t="shared" si="87"/>
        <v>0</v>
      </c>
    </row>
    <row r="1011" spans="1:7" s="14" customFormat="1" x14ac:dyDescent="0.2">
      <c r="A1011" s="35"/>
      <c r="B1011" s="23"/>
      <c r="C1011" s="22">
        <v>0</v>
      </c>
      <c r="D1011" s="100"/>
      <c r="E1011" s="32">
        <f t="shared" si="87"/>
        <v>0</v>
      </c>
    </row>
    <row r="1012" spans="1:7" s="14" customFormat="1" x14ac:dyDescent="0.2">
      <c r="A1012" s="17"/>
      <c r="B1012" s="24"/>
      <c r="C1012" s="13"/>
      <c r="D1012" s="101" t="s">
        <v>649</v>
      </c>
      <c r="E1012" s="37">
        <f>SUM(E1007:E1011)</f>
        <v>0</v>
      </c>
    </row>
    <row r="1013" spans="1:7" s="14" customFormat="1" x14ac:dyDescent="0.2">
      <c r="A1013" s="17"/>
      <c r="B1013" s="24"/>
      <c r="C1013" s="29"/>
      <c r="D1013" s="96"/>
      <c r="E1013" s="18"/>
    </row>
    <row r="1014" spans="1:7" s="14" customFormat="1" x14ac:dyDescent="0.2">
      <c r="A1014" s="42" t="s">
        <v>650</v>
      </c>
      <c r="B1014" s="41" t="s">
        <v>6</v>
      </c>
      <c r="C1014" s="44" t="s">
        <v>646</v>
      </c>
      <c r="D1014" s="97" t="s">
        <v>651</v>
      </c>
      <c r="E1014" s="45" t="s">
        <v>646</v>
      </c>
    </row>
    <row r="1015" spans="1:7" s="14" customFormat="1" x14ac:dyDescent="0.2">
      <c r="A1015" s="35"/>
      <c r="B1015" s="23"/>
      <c r="C1015" s="22">
        <v>0</v>
      </c>
      <c r="D1015" s="100"/>
      <c r="E1015" s="32">
        <f t="shared" ref="E1015:E1017" si="88">ROUND(C1015*D1015,0)</f>
        <v>0</v>
      </c>
    </row>
    <row r="1016" spans="1:7" s="14" customFormat="1" x14ac:dyDescent="0.2">
      <c r="A1016" s="35"/>
      <c r="B1016" s="23"/>
      <c r="C1016" s="22">
        <v>0</v>
      </c>
      <c r="D1016" s="100"/>
      <c r="E1016" s="32">
        <f t="shared" si="88"/>
        <v>0</v>
      </c>
    </row>
    <row r="1017" spans="1:7" s="14" customFormat="1" x14ac:dyDescent="0.2">
      <c r="A1017" s="35"/>
      <c r="B1017" s="23"/>
      <c r="C1017" s="22">
        <v>0</v>
      </c>
      <c r="D1017" s="100"/>
      <c r="E1017" s="32">
        <f t="shared" si="88"/>
        <v>0</v>
      </c>
    </row>
    <row r="1018" spans="1:7" s="14" customFormat="1" x14ac:dyDescent="0.2">
      <c r="A1018" s="17"/>
      <c r="B1018" s="24"/>
      <c r="C1018" s="13"/>
      <c r="D1018" s="101" t="s">
        <v>649</v>
      </c>
      <c r="E1018" s="37">
        <f>SUM(E1015:E1017)</f>
        <v>0</v>
      </c>
    </row>
    <row r="1019" spans="1:7" s="14" customFormat="1" x14ac:dyDescent="0.2">
      <c r="A1019" s="17"/>
      <c r="B1019" s="24"/>
      <c r="C1019" s="13"/>
      <c r="D1019" s="96"/>
      <c r="E1019" s="16"/>
    </row>
    <row r="1020" spans="1:7" s="14" customFormat="1" ht="21" x14ac:dyDescent="0.2">
      <c r="A1020" s="42" t="s">
        <v>652</v>
      </c>
      <c r="B1020" s="46" t="s">
        <v>6</v>
      </c>
      <c r="C1020" s="44" t="s">
        <v>646</v>
      </c>
      <c r="D1020" s="97" t="s">
        <v>653</v>
      </c>
      <c r="E1020" s="45" t="s">
        <v>654</v>
      </c>
    </row>
    <row r="1021" spans="1:7" s="14" customFormat="1" x14ac:dyDescent="0.2">
      <c r="A1021" s="49" t="str">
        <f>'MAN-OBR'!A10</f>
        <v>MdeO CABLEADO</v>
      </c>
      <c r="B1021" s="72" t="str">
        <f>'MAN-OBR'!B10</f>
        <v>ML</v>
      </c>
      <c r="C1021" s="22">
        <f>'MAN-OBR'!C10</f>
        <v>0</v>
      </c>
      <c r="D1021" s="100">
        <v>3</v>
      </c>
      <c r="E1021" s="32">
        <f t="shared" ref="E1021:E1022" si="89">ROUND(C1021*D1021,0)</f>
        <v>0</v>
      </c>
      <c r="G1021" s="29"/>
    </row>
    <row r="1022" spans="1:7" s="14" customFormat="1" x14ac:dyDescent="0.2">
      <c r="A1022" s="35"/>
      <c r="B1022" s="23"/>
      <c r="C1022" s="22">
        <v>0</v>
      </c>
      <c r="D1022" s="100"/>
      <c r="E1022" s="32">
        <f t="shared" si="89"/>
        <v>0</v>
      </c>
    </row>
    <row r="1023" spans="1:7" s="14" customFormat="1" x14ac:dyDescent="0.2">
      <c r="A1023" s="17"/>
      <c r="B1023" s="24"/>
      <c r="C1023" s="15"/>
      <c r="D1023" s="101" t="s">
        <v>649</v>
      </c>
      <c r="E1023" s="37">
        <f>SUM(E1021:E1022)</f>
        <v>0</v>
      </c>
    </row>
    <row r="1024" spans="1:7" s="14" customFormat="1" x14ac:dyDescent="0.2">
      <c r="A1024" s="33"/>
      <c r="B1024" s="25"/>
      <c r="C1024" s="20"/>
      <c r="D1024" s="94"/>
    </row>
    <row r="1025" spans="1:7" s="14" customFormat="1" ht="21" x14ac:dyDescent="0.2">
      <c r="A1025" s="42" t="s">
        <v>655</v>
      </c>
      <c r="B1025" s="46" t="s">
        <v>6</v>
      </c>
      <c r="C1025" s="44" t="s">
        <v>646</v>
      </c>
      <c r="D1025" s="97" t="s">
        <v>653</v>
      </c>
      <c r="E1025" s="45" t="s">
        <v>654</v>
      </c>
    </row>
    <row r="1026" spans="1:7" s="14" customFormat="1" x14ac:dyDescent="0.2">
      <c r="A1026" s="49"/>
      <c r="B1026" s="72"/>
      <c r="C1026" s="22">
        <v>0</v>
      </c>
      <c r="D1026" s="100"/>
      <c r="E1026" s="32">
        <f>ROUND(C1026*D1026,0)</f>
        <v>0</v>
      </c>
    </row>
    <row r="1027" spans="1:7" s="14" customFormat="1" x14ac:dyDescent="0.2">
      <c r="A1027" s="35"/>
      <c r="B1027" s="23"/>
      <c r="C1027" s="22">
        <v>0</v>
      </c>
      <c r="D1027" s="100"/>
      <c r="E1027" s="32">
        <f>ROUND(C1027*D1027,0)</f>
        <v>0</v>
      </c>
    </row>
    <row r="1028" spans="1:7" s="14" customFormat="1" x14ac:dyDescent="0.2">
      <c r="A1028" s="17"/>
      <c r="B1028" s="24"/>
      <c r="C1028" s="15"/>
      <c r="D1028" s="101" t="s">
        <v>649</v>
      </c>
      <c r="E1028" s="37">
        <f>SUM(E1026:E1027)</f>
        <v>0</v>
      </c>
    </row>
    <row r="1029" spans="1:7" s="14" customFormat="1" x14ac:dyDescent="0.2">
      <c r="A1029" s="17"/>
      <c r="B1029" s="24"/>
      <c r="C1029" s="15"/>
      <c r="D1029" s="101"/>
    </row>
    <row r="1030" spans="1:7" s="14" customFormat="1" x14ac:dyDescent="0.2">
      <c r="A1030" s="19" t="s">
        <v>656</v>
      </c>
      <c r="B1030" s="167" t="s">
        <v>657</v>
      </c>
      <c r="C1030" s="167"/>
      <c r="D1030" s="167" t="s">
        <v>658</v>
      </c>
      <c r="E1030" s="167"/>
    </row>
    <row r="1031" spans="1:7" s="14" customFormat="1" x14ac:dyDescent="0.2">
      <c r="A1031" s="47"/>
      <c r="B1031" s="168"/>
      <c r="C1031" s="168"/>
      <c r="D1031" s="169"/>
      <c r="E1031" s="169"/>
    </row>
    <row r="1032" spans="1:7" s="14" customFormat="1" x14ac:dyDescent="0.2">
      <c r="A1032" s="47"/>
      <c r="B1032" s="168"/>
      <c r="C1032" s="168"/>
      <c r="D1032" s="169"/>
      <c r="E1032" s="169"/>
    </row>
    <row r="1035" spans="1:7" s="14" customFormat="1" ht="21" x14ac:dyDescent="0.2">
      <c r="A1035" s="174" t="s">
        <v>641</v>
      </c>
      <c r="B1035" s="174"/>
      <c r="C1035" s="42" t="s">
        <v>642</v>
      </c>
      <c r="D1035" s="97" t="s">
        <v>6</v>
      </c>
      <c r="E1035" s="42" t="s">
        <v>643</v>
      </c>
    </row>
    <row r="1036" spans="1:7" s="14" customFormat="1" x14ac:dyDescent="0.2">
      <c r="A1036" s="172" t="str">
        <f>RESUMEN!B154</f>
        <v>Suministro e instalación de Patch cord cat 6A de 1,5 m.</v>
      </c>
      <c r="B1036" s="173"/>
      <c r="C1036" s="71">
        <f>RESUMEN!A154</f>
        <v>7.3199999999999932</v>
      </c>
      <c r="D1036" s="98" t="str">
        <f>RESUMEN!C154</f>
        <v>un</v>
      </c>
      <c r="E1036" s="40">
        <f>E1045+E1051+E1056+E1061</f>
        <v>0</v>
      </c>
    </row>
    <row r="1037" spans="1:7" s="14" customFormat="1" x14ac:dyDescent="0.2">
      <c r="A1037" s="17"/>
      <c r="B1037" s="30"/>
      <c r="C1037" s="17"/>
      <c r="D1037" s="99"/>
      <c r="E1037" s="18"/>
    </row>
    <row r="1038" spans="1:7" s="14" customFormat="1" x14ac:dyDescent="0.2">
      <c r="A1038" s="17"/>
      <c r="B1038" s="24" t="s">
        <v>644</v>
      </c>
      <c r="C1038" s="29"/>
      <c r="D1038" s="96"/>
      <c r="E1038" s="18"/>
    </row>
    <row r="1039" spans="1:7" s="14" customFormat="1" x14ac:dyDescent="0.2">
      <c r="A1039" s="42" t="s">
        <v>645</v>
      </c>
      <c r="B1039" s="41" t="s">
        <v>6</v>
      </c>
      <c r="C1039" s="44" t="s">
        <v>646</v>
      </c>
      <c r="D1039" s="97" t="s">
        <v>647</v>
      </c>
      <c r="E1039" s="45" t="s">
        <v>648</v>
      </c>
    </row>
    <row r="1040" spans="1:7" s="14" customFormat="1" x14ac:dyDescent="0.2">
      <c r="A1040" s="49" t="str">
        <f>'MAT-INSM'!A108</f>
        <v>PATCH CORD CAT 6A, LONG 1,5ML</v>
      </c>
      <c r="B1040" s="72" t="str">
        <f>'MAT-INSM'!B108</f>
        <v>UN</v>
      </c>
      <c r="C1040" s="22">
        <f>'MAT-INSM'!C108</f>
        <v>0</v>
      </c>
      <c r="D1040" s="100">
        <v>1</v>
      </c>
      <c r="E1040" s="32">
        <f t="shared" ref="E1040:E1044" si="90">ROUND(C1040*D1040,0)</f>
        <v>0</v>
      </c>
      <c r="G1040" s="29"/>
    </row>
    <row r="1041" spans="1:7" s="14" customFormat="1" x14ac:dyDescent="0.2">
      <c r="A1041" s="35"/>
      <c r="B1041" s="23"/>
      <c r="C1041" s="22">
        <v>0</v>
      </c>
      <c r="D1041" s="100"/>
      <c r="E1041" s="32">
        <f t="shared" si="90"/>
        <v>0</v>
      </c>
    </row>
    <row r="1042" spans="1:7" s="14" customFormat="1" x14ac:dyDescent="0.2">
      <c r="A1042" s="35"/>
      <c r="B1042" s="23"/>
      <c r="C1042" s="22">
        <v>0</v>
      </c>
      <c r="D1042" s="100"/>
      <c r="E1042" s="32">
        <f t="shared" si="90"/>
        <v>0</v>
      </c>
    </row>
    <row r="1043" spans="1:7" s="14" customFormat="1" x14ac:dyDescent="0.2">
      <c r="A1043" s="35"/>
      <c r="B1043" s="23"/>
      <c r="C1043" s="22">
        <v>0</v>
      </c>
      <c r="D1043" s="100"/>
      <c r="E1043" s="32">
        <f t="shared" si="90"/>
        <v>0</v>
      </c>
    </row>
    <row r="1044" spans="1:7" s="14" customFormat="1" x14ac:dyDescent="0.2">
      <c r="A1044" s="35"/>
      <c r="B1044" s="23"/>
      <c r="C1044" s="22">
        <v>0</v>
      </c>
      <c r="D1044" s="100"/>
      <c r="E1044" s="32">
        <f t="shared" si="90"/>
        <v>0</v>
      </c>
    </row>
    <row r="1045" spans="1:7" s="14" customFormat="1" x14ac:dyDescent="0.2">
      <c r="A1045" s="17"/>
      <c r="B1045" s="24"/>
      <c r="C1045" s="13"/>
      <c r="D1045" s="101" t="s">
        <v>649</v>
      </c>
      <c r="E1045" s="37">
        <f>SUM(E1040:E1044)</f>
        <v>0</v>
      </c>
    </row>
    <row r="1046" spans="1:7" s="14" customFormat="1" x14ac:dyDescent="0.2">
      <c r="A1046" s="17"/>
      <c r="B1046" s="24"/>
      <c r="C1046" s="29"/>
      <c r="D1046" s="96"/>
      <c r="E1046" s="18"/>
    </row>
    <row r="1047" spans="1:7" s="14" customFormat="1" x14ac:dyDescent="0.2">
      <c r="A1047" s="42" t="s">
        <v>650</v>
      </c>
      <c r="B1047" s="41" t="s">
        <v>6</v>
      </c>
      <c r="C1047" s="44" t="s">
        <v>646</v>
      </c>
      <c r="D1047" s="97" t="s">
        <v>651</v>
      </c>
      <c r="E1047" s="45" t="s">
        <v>646</v>
      </c>
    </row>
    <row r="1048" spans="1:7" s="14" customFormat="1" x14ac:dyDescent="0.2">
      <c r="A1048" s="35"/>
      <c r="B1048" s="23"/>
      <c r="C1048" s="22">
        <v>0</v>
      </c>
      <c r="D1048" s="100"/>
      <c r="E1048" s="32">
        <f t="shared" ref="E1048:E1050" si="91">ROUND(C1048*D1048,0)</f>
        <v>0</v>
      </c>
    </row>
    <row r="1049" spans="1:7" s="14" customFormat="1" x14ac:dyDescent="0.2">
      <c r="A1049" s="35"/>
      <c r="B1049" s="23"/>
      <c r="C1049" s="22">
        <v>0</v>
      </c>
      <c r="D1049" s="100"/>
      <c r="E1049" s="32">
        <f t="shared" si="91"/>
        <v>0</v>
      </c>
    </row>
    <row r="1050" spans="1:7" s="14" customFormat="1" x14ac:dyDescent="0.2">
      <c r="A1050" s="35"/>
      <c r="B1050" s="23"/>
      <c r="C1050" s="22">
        <v>0</v>
      </c>
      <c r="D1050" s="100"/>
      <c r="E1050" s="32">
        <f t="shared" si="91"/>
        <v>0</v>
      </c>
    </row>
    <row r="1051" spans="1:7" s="14" customFormat="1" x14ac:dyDescent="0.2">
      <c r="A1051" s="17"/>
      <c r="B1051" s="24"/>
      <c r="C1051" s="13"/>
      <c r="D1051" s="101" t="s">
        <v>649</v>
      </c>
      <c r="E1051" s="37">
        <f>SUM(E1048:E1050)</f>
        <v>0</v>
      </c>
    </row>
    <row r="1052" spans="1:7" s="14" customFormat="1" x14ac:dyDescent="0.2">
      <c r="A1052" s="17"/>
      <c r="B1052" s="24"/>
      <c r="C1052" s="13"/>
      <c r="D1052" s="96"/>
      <c r="E1052" s="16"/>
    </row>
    <row r="1053" spans="1:7" s="14" customFormat="1" ht="21" x14ac:dyDescent="0.2">
      <c r="A1053" s="42" t="s">
        <v>652</v>
      </c>
      <c r="B1053" s="46" t="s">
        <v>6</v>
      </c>
      <c r="C1053" s="44" t="s">
        <v>646</v>
      </c>
      <c r="D1053" s="97" t="s">
        <v>653</v>
      </c>
      <c r="E1053" s="45" t="s">
        <v>654</v>
      </c>
    </row>
    <row r="1054" spans="1:7" s="14" customFormat="1" x14ac:dyDescent="0.2">
      <c r="A1054" s="49" t="str">
        <f>'MAN-OBR'!A10</f>
        <v>MdeO CABLEADO</v>
      </c>
      <c r="B1054" s="72" t="str">
        <f>'MAN-OBR'!B10</f>
        <v>ML</v>
      </c>
      <c r="C1054" s="22">
        <f>'MAN-OBR'!C10</f>
        <v>0</v>
      </c>
      <c r="D1054" s="100">
        <v>1.5</v>
      </c>
      <c r="E1054" s="32">
        <f t="shared" ref="E1054:E1055" si="92">ROUND(C1054*D1054,0)</f>
        <v>0</v>
      </c>
      <c r="G1054" s="29"/>
    </row>
    <row r="1055" spans="1:7" s="14" customFormat="1" x14ac:dyDescent="0.2">
      <c r="A1055" s="35"/>
      <c r="B1055" s="23"/>
      <c r="C1055" s="22">
        <v>0</v>
      </c>
      <c r="D1055" s="100"/>
      <c r="E1055" s="32">
        <f t="shared" si="92"/>
        <v>0</v>
      </c>
    </row>
    <row r="1056" spans="1:7" s="14" customFormat="1" x14ac:dyDescent="0.2">
      <c r="A1056" s="17"/>
      <c r="B1056" s="24"/>
      <c r="C1056" s="15"/>
      <c r="D1056" s="101" t="s">
        <v>649</v>
      </c>
      <c r="E1056" s="37">
        <f>SUM(E1054:E1055)</f>
        <v>0</v>
      </c>
    </row>
    <row r="1057" spans="1:7" s="14" customFormat="1" x14ac:dyDescent="0.2">
      <c r="A1057" s="33"/>
      <c r="B1057" s="25"/>
      <c r="C1057" s="20"/>
      <c r="D1057" s="94"/>
    </row>
    <row r="1058" spans="1:7" s="14" customFormat="1" ht="21" x14ac:dyDescent="0.2">
      <c r="A1058" s="42" t="s">
        <v>655</v>
      </c>
      <c r="B1058" s="46" t="s">
        <v>6</v>
      </c>
      <c r="C1058" s="44" t="s">
        <v>646</v>
      </c>
      <c r="D1058" s="97" t="s">
        <v>653</v>
      </c>
      <c r="E1058" s="45" t="s">
        <v>654</v>
      </c>
      <c r="G1058" s="29"/>
    </row>
    <row r="1059" spans="1:7" s="14" customFormat="1" x14ac:dyDescent="0.2">
      <c r="A1059" s="49"/>
      <c r="B1059" s="72"/>
      <c r="C1059" s="22">
        <v>0</v>
      </c>
      <c r="D1059" s="100"/>
      <c r="E1059" s="32">
        <f>ROUND(C1059*D1059,0)</f>
        <v>0</v>
      </c>
      <c r="G1059" s="29"/>
    </row>
    <row r="1060" spans="1:7" s="14" customFormat="1" x14ac:dyDescent="0.2">
      <c r="A1060" s="35"/>
      <c r="B1060" s="23"/>
      <c r="C1060" s="22">
        <v>0</v>
      </c>
      <c r="D1060" s="100"/>
      <c r="E1060" s="32">
        <f>ROUND(C1060*D1060,0)</f>
        <v>0</v>
      </c>
      <c r="G1060" s="29"/>
    </row>
    <row r="1061" spans="1:7" s="14" customFormat="1" x14ac:dyDescent="0.2">
      <c r="A1061" s="17"/>
      <c r="B1061" s="24"/>
      <c r="C1061" s="15"/>
      <c r="D1061" s="101" t="s">
        <v>649</v>
      </c>
      <c r="E1061" s="37">
        <f>SUM(E1059:E1060)</f>
        <v>0</v>
      </c>
      <c r="G1061" s="29"/>
    </row>
    <row r="1062" spans="1:7" s="14" customFormat="1" x14ac:dyDescent="0.2">
      <c r="A1062" s="17"/>
      <c r="B1062" s="24"/>
      <c r="C1062" s="15"/>
      <c r="D1062" s="101"/>
      <c r="G1062" s="29"/>
    </row>
    <row r="1063" spans="1:7" s="14" customFormat="1" x14ac:dyDescent="0.2">
      <c r="A1063" s="19" t="s">
        <v>656</v>
      </c>
      <c r="B1063" s="167" t="s">
        <v>657</v>
      </c>
      <c r="C1063" s="167"/>
      <c r="D1063" s="167" t="s">
        <v>658</v>
      </c>
      <c r="E1063" s="167"/>
      <c r="G1063" s="29"/>
    </row>
    <row r="1064" spans="1:7" s="14" customFormat="1" x14ac:dyDescent="0.2">
      <c r="A1064" s="47"/>
      <c r="B1064" s="168"/>
      <c r="C1064" s="168"/>
      <c r="D1064" s="169"/>
      <c r="E1064" s="169"/>
      <c r="G1064" s="29"/>
    </row>
    <row r="1065" spans="1:7" s="14" customFormat="1" x14ac:dyDescent="0.2">
      <c r="A1065" s="47"/>
      <c r="B1065" s="168"/>
      <c r="C1065" s="168"/>
      <c r="D1065" s="169"/>
      <c r="E1065" s="169"/>
      <c r="G1065" s="29"/>
    </row>
    <row r="1068" spans="1:7" s="14" customFormat="1" ht="21" x14ac:dyDescent="0.2">
      <c r="A1068" s="174" t="s">
        <v>641</v>
      </c>
      <c r="B1068" s="174"/>
      <c r="C1068" s="42" t="s">
        <v>642</v>
      </c>
      <c r="D1068" s="97" t="s">
        <v>6</v>
      </c>
      <c r="E1068" s="42" t="s">
        <v>643</v>
      </c>
    </row>
    <row r="1069" spans="1:7" s="14" customFormat="1" x14ac:dyDescent="0.2">
      <c r="A1069" s="172" t="str">
        <f>RESUMEN!B155</f>
        <v>Suministro e instalación de Patch cord cat 6A de 3,0 m.</v>
      </c>
      <c r="B1069" s="173"/>
      <c r="C1069" s="71">
        <f>RESUMEN!A155</f>
        <v>7.329999999999993</v>
      </c>
      <c r="D1069" s="98" t="str">
        <f>RESUMEN!C155</f>
        <v>un</v>
      </c>
      <c r="E1069" s="40">
        <f>E1078+E1084+E1089+E1094</f>
        <v>0</v>
      </c>
    </row>
    <row r="1070" spans="1:7" s="14" customFormat="1" x14ac:dyDescent="0.2">
      <c r="A1070" s="17"/>
      <c r="B1070" s="30"/>
      <c r="C1070" s="17"/>
      <c r="D1070" s="99"/>
      <c r="E1070" s="18"/>
    </row>
    <row r="1071" spans="1:7" s="14" customFormat="1" x14ac:dyDescent="0.2">
      <c r="A1071" s="17"/>
      <c r="B1071" s="24" t="s">
        <v>644</v>
      </c>
      <c r="C1071" s="29"/>
      <c r="D1071" s="96"/>
      <c r="E1071" s="18"/>
    </row>
    <row r="1072" spans="1:7" s="14" customFormat="1" x14ac:dyDescent="0.2">
      <c r="A1072" s="42" t="s">
        <v>645</v>
      </c>
      <c r="B1072" s="41" t="s">
        <v>6</v>
      </c>
      <c r="C1072" s="44" t="s">
        <v>646</v>
      </c>
      <c r="D1072" s="97" t="s">
        <v>647</v>
      </c>
      <c r="E1072" s="45" t="s">
        <v>648</v>
      </c>
    </row>
    <row r="1073" spans="1:7" s="14" customFormat="1" x14ac:dyDescent="0.2">
      <c r="A1073" s="49" t="str">
        <f>'MAT-INSM'!A109</f>
        <v>PATCH CORD CAT 6A, LONG 3,0ML</v>
      </c>
      <c r="B1073" s="72" t="str">
        <f>'MAT-INSM'!B109</f>
        <v>UN</v>
      </c>
      <c r="C1073" s="22">
        <f>'MAT-INSM'!C109</f>
        <v>0</v>
      </c>
      <c r="D1073" s="100">
        <v>1</v>
      </c>
      <c r="E1073" s="32">
        <f t="shared" ref="E1073:E1077" si="93">ROUND(C1073*D1073,0)</f>
        <v>0</v>
      </c>
      <c r="G1073" s="29"/>
    </row>
    <row r="1074" spans="1:7" s="14" customFormat="1" x14ac:dyDescent="0.2">
      <c r="A1074" s="35"/>
      <c r="B1074" s="23"/>
      <c r="C1074" s="22">
        <v>0</v>
      </c>
      <c r="D1074" s="100"/>
      <c r="E1074" s="32">
        <f t="shared" si="93"/>
        <v>0</v>
      </c>
    </row>
    <row r="1075" spans="1:7" s="14" customFormat="1" x14ac:dyDescent="0.2">
      <c r="A1075" s="35"/>
      <c r="B1075" s="23"/>
      <c r="C1075" s="22">
        <v>0</v>
      </c>
      <c r="D1075" s="100"/>
      <c r="E1075" s="32">
        <f t="shared" si="93"/>
        <v>0</v>
      </c>
    </row>
    <row r="1076" spans="1:7" s="14" customFormat="1" x14ac:dyDescent="0.2">
      <c r="A1076" s="35"/>
      <c r="B1076" s="23"/>
      <c r="C1076" s="22">
        <v>0</v>
      </c>
      <c r="D1076" s="100"/>
      <c r="E1076" s="32">
        <f t="shared" si="93"/>
        <v>0</v>
      </c>
    </row>
    <row r="1077" spans="1:7" s="14" customFormat="1" x14ac:dyDescent="0.2">
      <c r="A1077" s="35"/>
      <c r="B1077" s="23"/>
      <c r="C1077" s="22">
        <v>0</v>
      </c>
      <c r="D1077" s="100"/>
      <c r="E1077" s="32">
        <f t="shared" si="93"/>
        <v>0</v>
      </c>
    </row>
    <row r="1078" spans="1:7" s="14" customFormat="1" x14ac:dyDescent="0.2">
      <c r="A1078" s="17"/>
      <c r="B1078" s="24"/>
      <c r="C1078" s="13"/>
      <c r="D1078" s="101" t="s">
        <v>649</v>
      </c>
      <c r="E1078" s="37">
        <f>SUM(E1073:E1077)</f>
        <v>0</v>
      </c>
    </row>
    <row r="1079" spans="1:7" s="14" customFormat="1" x14ac:dyDescent="0.2">
      <c r="A1079" s="17"/>
      <c r="B1079" s="24"/>
      <c r="C1079" s="29"/>
      <c r="D1079" s="96"/>
      <c r="E1079" s="18"/>
    </row>
    <row r="1080" spans="1:7" s="14" customFormat="1" x14ac:dyDescent="0.2">
      <c r="A1080" s="42" t="s">
        <v>650</v>
      </c>
      <c r="B1080" s="41" t="s">
        <v>6</v>
      </c>
      <c r="C1080" s="44" t="s">
        <v>646</v>
      </c>
      <c r="D1080" s="97" t="s">
        <v>651</v>
      </c>
      <c r="E1080" s="45" t="s">
        <v>646</v>
      </c>
    </row>
    <row r="1081" spans="1:7" s="14" customFormat="1" x14ac:dyDescent="0.2">
      <c r="A1081" s="35"/>
      <c r="B1081" s="23"/>
      <c r="C1081" s="22">
        <v>0</v>
      </c>
      <c r="D1081" s="100"/>
      <c r="E1081" s="32">
        <f t="shared" ref="E1081:E1083" si="94">ROUND(C1081*D1081,0)</f>
        <v>0</v>
      </c>
    </row>
    <row r="1082" spans="1:7" s="14" customFormat="1" x14ac:dyDescent="0.2">
      <c r="A1082" s="35"/>
      <c r="B1082" s="23"/>
      <c r="C1082" s="22">
        <v>0</v>
      </c>
      <c r="D1082" s="100"/>
      <c r="E1082" s="32">
        <f t="shared" si="94"/>
        <v>0</v>
      </c>
    </row>
    <row r="1083" spans="1:7" s="14" customFormat="1" x14ac:dyDescent="0.2">
      <c r="A1083" s="35"/>
      <c r="B1083" s="23"/>
      <c r="C1083" s="22">
        <v>0</v>
      </c>
      <c r="D1083" s="100"/>
      <c r="E1083" s="32">
        <f t="shared" si="94"/>
        <v>0</v>
      </c>
    </row>
    <row r="1084" spans="1:7" s="14" customFormat="1" x14ac:dyDescent="0.2">
      <c r="A1084" s="17"/>
      <c r="B1084" s="24"/>
      <c r="C1084" s="13"/>
      <c r="D1084" s="101" t="s">
        <v>649</v>
      </c>
      <c r="E1084" s="37">
        <f>SUM(E1081:E1083)</f>
        <v>0</v>
      </c>
    </row>
    <row r="1085" spans="1:7" s="14" customFormat="1" x14ac:dyDescent="0.2">
      <c r="A1085" s="17"/>
      <c r="B1085" s="24"/>
      <c r="C1085" s="13"/>
      <c r="D1085" s="96"/>
      <c r="E1085" s="16"/>
    </row>
    <row r="1086" spans="1:7" s="14" customFormat="1" ht="21" x14ac:dyDescent="0.2">
      <c r="A1086" s="42" t="s">
        <v>652</v>
      </c>
      <c r="B1086" s="46" t="s">
        <v>6</v>
      </c>
      <c r="C1086" s="44" t="s">
        <v>646</v>
      </c>
      <c r="D1086" s="97" t="s">
        <v>653</v>
      </c>
      <c r="E1086" s="45" t="s">
        <v>654</v>
      </c>
    </row>
    <row r="1087" spans="1:7" s="14" customFormat="1" x14ac:dyDescent="0.2">
      <c r="A1087" s="49" t="str">
        <f>'MAN-OBR'!A10</f>
        <v>MdeO CABLEADO</v>
      </c>
      <c r="B1087" s="72" t="str">
        <f>'MAN-OBR'!B10</f>
        <v>ML</v>
      </c>
      <c r="C1087" s="22">
        <f>'MAN-OBR'!C10</f>
        <v>0</v>
      </c>
      <c r="D1087" s="100">
        <v>3</v>
      </c>
      <c r="E1087" s="32">
        <f t="shared" ref="E1087:E1088" si="95">ROUND(C1087*D1087,0)</f>
        <v>0</v>
      </c>
      <c r="G1087" s="29"/>
    </row>
    <row r="1088" spans="1:7" s="14" customFormat="1" x14ac:dyDescent="0.2">
      <c r="A1088" s="35"/>
      <c r="B1088" s="23"/>
      <c r="C1088" s="22">
        <v>0</v>
      </c>
      <c r="D1088" s="100"/>
      <c r="E1088" s="32">
        <f t="shared" si="95"/>
        <v>0</v>
      </c>
    </row>
    <row r="1089" spans="1:7" s="14" customFormat="1" x14ac:dyDescent="0.2">
      <c r="A1089" s="17"/>
      <c r="B1089" s="24"/>
      <c r="C1089" s="15"/>
      <c r="D1089" s="101" t="s">
        <v>649</v>
      </c>
      <c r="E1089" s="37">
        <f>SUM(E1087:E1088)</f>
        <v>0</v>
      </c>
    </row>
    <row r="1090" spans="1:7" s="14" customFormat="1" x14ac:dyDescent="0.2">
      <c r="A1090" s="33"/>
      <c r="B1090" s="25"/>
      <c r="C1090" s="20"/>
      <c r="D1090" s="94"/>
    </row>
    <row r="1091" spans="1:7" s="14" customFormat="1" ht="21" x14ac:dyDescent="0.2">
      <c r="A1091" s="42" t="s">
        <v>655</v>
      </c>
      <c r="B1091" s="46" t="s">
        <v>6</v>
      </c>
      <c r="C1091" s="44" t="s">
        <v>646</v>
      </c>
      <c r="D1091" s="97" t="s">
        <v>653</v>
      </c>
      <c r="E1091" s="45" t="s">
        <v>654</v>
      </c>
      <c r="G1091" s="29"/>
    </row>
    <row r="1092" spans="1:7" s="14" customFormat="1" x14ac:dyDescent="0.2">
      <c r="A1092" s="49"/>
      <c r="B1092" s="72"/>
      <c r="C1092" s="22">
        <v>0</v>
      </c>
      <c r="D1092" s="100"/>
      <c r="E1092" s="32">
        <f>ROUND(C1092*D1092,0)</f>
        <v>0</v>
      </c>
      <c r="G1092" s="29"/>
    </row>
    <row r="1093" spans="1:7" s="14" customFormat="1" x14ac:dyDescent="0.2">
      <c r="A1093" s="35"/>
      <c r="B1093" s="23"/>
      <c r="C1093" s="22">
        <v>0</v>
      </c>
      <c r="D1093" s="100"/>
      <c r="E1093" s="32">
        <f>ROUND(C1093*D1093,0)</f>
        <v>0</v>
      </c>
      <c r="G1093" s="29"/>
    </row>
    <row r="1094" spans="1:7" s="14" customFormat="1" x14ac:dyDescent="0.2">
      <c r="A1094" s="17"/>
      <c r="B1094" s="24"/>
      <c r="C1094" s="15"/>
      <c r="D1094" s="101" t="s">
        <v>649</v>
      </c>
      <c r="E1094" s="37">
        <f>SUM(E1092:E1093)</f>
        <v>0</v>
      </c>
      <c r="G1094" s="29"/>
    </row>
    <row r="1095" spans="1:7" s="14" customFormat="1" x14ac:dyDescent="0.2">
      <c r="A1095" s="17"/>
      <c r="B1095" s="24"/>
      <c r="C1095" s="15"/>
      <c r="D1095" s="101"/>
      <c r="G1095" s="29"/>
    </row>
    <row r="1096" spans="1:7" s="14" customFormat="1" x14ac:dyDescent="0.2">
      <c r="A1096" s="19" t="s">
        <v>656</v>
      </c>
      <c r="B1096" s="167" t="s">
        <v>657</v>
      </c>
      <c r="C1096" s="167"/>
      <c r="D1096" s="167" t="s">
        <v>658</v>
      </c>
      <c r="E1096" s="167"/>
      <c r="G1096" s="29"/>
    </row>
    <row r="1097" spans="1:7" s="14" customFormat="1" x14ac:dyDescent="0.2">
      <c r="A1097" s="47"/>
      <c r="B1097" s="168"/>
      <c r="C1097" s="168"/>
      <c r="D1097" s="169"/>
      <c r="E1097" s="169"/>
      <c r="G1097" s="29"/>
    </row>
    <row r="1098" spans="1:7" s="14" customFormat="1" x14ac:dyDescent="0.2">
      <c r="A1098" s="47"/>
      <c r="B1098" s="168"/>
      <c r="C1098" s="168"/>
      <c r="D1098" s="169"/>
      <c r="E1098" s="169"/>
      <c r="G1098" s="29"/>
    </row>
  </sheetData>
  <sheetProtection algorithmName="SHA-512" hashValue="O0RIm+1MmouokLwgzuUhYuTYc2kcJyFvUGLWIkRY+hsw/0YYp0jRVIRu1PWqOXrcwiBLqpYmKlHQhuD9LKhgKA==" saltValue="pZpjQhly54MqSX99C3adpg==" spinCount="100000" sheet="1" objects="1" scenarios="1"/>
  <mergeCells count="269">
    <mergeCell ref="A1:D1"/>
    <mergeCell ref="B2:E2"/>
    <mergeCell ref="A4:C4"/>
    <mergeCell ref="A5:C5"/>
    <mergeCell ref="A6:C6"/>
    <mergeCell ref="A9:B9"/>
    <mergeCell ref="A42:B42"/>
    <mergeCell ref="A43:B43"/>
    <mergeCell ref="B70:C70"/>
    <mergeCell ref="D70:E70"/>
    <mergeCell ref="B71:C71"/>
    <mergeCell ref="D71:E71"/>
    <mergeCell ref="A10:B10"/>
    <mergeCell ref="B37:C37"/>
    <mergeCell ref="D37:E37"/>
    <mergeCell ref="B38:C38"/>
    <mergeCell ref="D38:E38"/>
    <mergeCell ref="B39:C39"/>
    <mergeCell ref="D39:E39"/>
    <mergeCell ref="B104:C104"/>
    <mergeCell ref="D104:E104"/>
    <mergeCell ref="B105:C105"/>
    <mergeCell ref="D105:E105"/>
    <mergeCell ref="A108:B108"/>
    <mergeCell ref="A109:B109"/>
    <mergeCell ref="B72:C72"/>
    <mergeCell ref="D72:E72"/>
    <mergeCell ref="A75:B75"/>
    <mergeCell ref="A76:B76"/>
    <mergeCell ref="B103:C103"/>
    <mergeCell ref="D103:E103"/>
    <mergeCell ref="A141:B141"/>
    <mergeCell ref="A142:B142"/>
    <mergeCell ref="B169:C169"/>
    <mergeCell ref="D169:E169"/>
    <mergeCell ref="B170:C170"/>
    <mergeCell ref="D170:E170"/>
    <mergeCell ref="B136:C136"/>
    <mergeCell ref="D136:E136"/>
    <mergeCell ref="B137:C137"/>
    <mergeCell ref="D137:E137"/>
    <mergeCell ref="B138:C138"/>
    <mergeCell ref="D138:E138"/>
    <mergeCell ref="B203:C203"/>
    <mergeCell ref="D203:E203"/>
    <mergeCell ref="B204:C204"/>
    <mergeCell ref="D204:E204"/>
    <mergeCell ref="A207:B207"/>
    <mergeCell ref="A208:B208"/>
    <mergeCell ref="B171:C171"/>
    <mergeCell ref="D171:E171"/>
    <mergeCell ref="A174:B174"/>
    <mergeCell ref="A175:B175"/>
    <mergeCell ref="B202:C202"/>
    <mergeCell ref="D202:E202"/>
    <mergeCell ref="A240:B240"/>
    <mergeCell ref="A241:B241"/>
    <mergeCell ref="B268:C268"/>
    <mergeCell ref="D268:E268"/>
    <mergeCell ref="B269:C269"/>
    <mergeCell ref="D269:E269"/>
    <mergeCell ref="B235:C235"/>
    <mergeCell ref="D235:E235"/>
    <mergeCell ref="B236:C236"/>
    <mergeCell ref="D236:E236"/>
    <mergeCell ref="B237:C237"/>
    <mergeCell ref="D237:E237"/>
    <mergeCell ref="B302:C302"/>
    <mergeCell ref="D302:E302"/>
    <mergeCell ref="B303:C303"/>
    <mergeCell ref="D303:E303"/>
    <mergeCell ref="A306:B306"/>
    <mergeCell ref="A307:B307"/>
    <mergeCell ref="B270:C270"/>
    <mergeCell ref="D270:E270"/>
    <mergeCell ref="A273:B273"/>
    <mergeCell ref="A274:B274"/>
    <mergeCell ref="B301:C301"/>
    <mergeCell ref="D301:E301"/>
    <mergeCell ref="A339:B339"/>
    <mergeCell ref="A340:B340"/>
    <mergeCell ref="B368:C368"/>
    <mergeCell ref="D368:E368"/>
    <mergeCell ref="B369:C369"/>
    <mergeCell ref="D369:E369"/>
    <mergeCell ref="B334:C334"/>
    <mergeCell ref="D334:E334"/>
    <mergeCell ref="B335:C335"/>
    <mergeCell ref="D335:E335"/>
    <mergeCell ref="B336:C336"/>
    <mergeCell ref="D336:E336"/>
    <mergeCell ref="B403:C403"/>
    <mergeCell ref="D403:E403"/>
    <mergeCell ref="B404:C404"/>
    <mergeCell ref="D404:E404"/>
    <mergeCell ref="A407:B407"/>
    <mergeCell ref="A408:B408"/>
    <mergeCell ref="B370:C370"/>
    <mergeCell ref="D370:E370"/>
    <mergeCell ref="A373:B373"/>
    <mergeCell ref="A374:B374"/>
    <mergeCell ref="B402:C402"/>
    <mergeCell ref="D402:E402"/>
    <mergeCell ref="A441:B441"/>
    <mergeCell ref="A442:B442"/>
    <mergeCell ref="B469:C469"/>
    <mergeCell ref="D469:E469"/>
    <mergeCell ref="B470:C470"/>
    <mergeCell ref="D470:E470"/>
    <mergeCell ref="B436:C436"/>
    <mergeCell ref="D436:E436"/>
    <mergeCell ref="B437:C437"/>
    <mergeCell ref="D437:E437"/>
    <mergeCell ref="B438:C438"/>
    <mergeCell ref="D438:E438"/>
    <mergeCell ref="B503:C503"/>
    <mergeCell ref="D503:E503"/>
    <mergeCell ref="B504:C504"/>
    <mergeCell ref="D504:E504"/>
    <mergeCell ref="A507:B507"/>
    <mergeCell ref="A508:B508"/>
    <mergeCell ref="B471:C471"/>
    <mergeCell ref="D471:E471"/>
    <mergeCell ref="A474:B474"/>
    <mergeCell ref="A475:B475"/>
    <mergeCell ref="B502:C502"/>
    <mergeCell ref="D502:E502"/>
    <mergeCell ref="A540:B540"/>
    <mergeCell ref="A541:B541"/>
    <mergeCell ref="B568:C568"/>
    <mergeCell ref="D568:E568"/>
    <mergeCell ref="B569:C569"/>
    <mergeCell ref="D569:E569"/>
    <mergeCell ref="B535:C535"/>
    <mergeCell ref="D535:E535"/>
    <mergeCell ref="B536:C536"/>
    <mergeCell ref="D536:E536"/>
    <mergeCell ref="B537:C537"/>
    <mergeCell ref="D537:E537"/>
    <mergeCell ref="B602:C602"/>
    <mergeCell ref="D602:E602"/>
    <mergeCell ref="B603:C603"/>
    <mergeCell ref="D603:E603"/>
    <mergeCell ref="A606:B606"/>
    <mergeCell ref="A607:B607"/>
    <mergeCell ref="B570:C570"/>
    <mergeCell ref="D570:E570"/>
    <mergeCell ref="A573:B573"/>
    <mergeCell ref="A574:B574"/>
    <mergeCell ref="B601:C601"/>
    <mergeCell ref="D601:E601"/>
    <mergeCell ref="A639:B639"/>
    <mergeCell ref="A640:B640"/>
    <mergeCell ref="B667:C667"/>
    <mergeCell ref="D667:E667"/>
    <mergeCell ref="B668:C668"/>
    <mergeCell ref="D668:E668"/>
    <mergeCell ref="B634:C634"/>
    <mergeCell ref="D634:E634"/>
    <mergeCell ref="B635:C635"/>
    <mergeCell ref="D635:E635"/>
    <mergeCell ref="B636:C636"/>
    <mergeCell ref="D636:E636"/>
    <mergeCell ref="B701:C701"/>
    <mergeCell ref="D701:E701"/>
    <mergeCell ref="B702:C702"/>
    <mergeCell ref="D702:E702"/>
    <mergeCell ref="A705:B705"/>
    <mergeCell ref="A706:B706"/>
    <mergeCell ref="B669:C669"/>
    <mergeCell ref="D669:E669"/>
    <mergeCell ref="A672:B672"/>
    <mergeCell ref="A673:B673"/>
    <mergeCell ref="B700:C700"/>
    <mergeCell ref="D700:E700"/>
    <mergeCell ref="A738:B738"/>
    <mergeCell ref="A739:B739"/>
    <mergeCell ref="B766:C766"/>
    <mergeCell ref="D766:E766"/>
    <mergeCell ref="B767:C767"/>
    <mergeCell ref="D767:E767"/>
    <mergeCell ref="B733:C733"/>
    <mergeCell ref="D733:E733"/>
    <mergeCell ref="B734:C734"/>
    <mergeCell ref="D734:E734"/>
    <mergeCell ref="B735:C735"/>
    <mergeCell ref="D735:E735"/>
    <mergeCell ref="B800:C800"/>
    <mergeCell ref="D800:E800"/>
    <mergeCell ref="B801:C801"/>
    <mergeCell ref="D801:E801"/>
    <mergeCell ref="A804:B804"/>
    <mergeCell ref="A805:B805"/>
    <mergeCell ref="B768:C768"/>
    <mergeCell ref="D768:E768"/>
    <mergeCell ref="A771:B771"/>
    <mergeCell ref="A772:B772"/>
    <mergeCell ref="B799:C799"/>
    <mergeCell ref="D799:E799"/>
    <mergeCell ref="A837:B837"/>
    <mergeCell ref="A838:B838"/>
    <mergeCell ref="B865:C865"/>
    <mergeCell ref="D865:E865"/>
    <mergeCell ref="B866:C866"/>
    <mergeCell ref="D866:E866"/>
    <mergeCell ref="B832:C832"/>
    <mergeCell ref="D832:E832"/>
    <mergeCell ref="B833:C833"/>
    <mergeCell ref="D833:E833"/>
    <mergeCell ref="B834:C834"/>
    <mergeCell ref="D834:E834"/>
    <mergeCell ref="B899:C899"/>
    <mergeCell ref="D899:E899"/>
    <mergeCell ref="B900:C900"/>
    <mergeCell ref="D900:E900"/>
    <mergeCell ref="A903:B903"/>
    <mergeCell ref="A904:B904"/>
    <mergeCell ref="B867:C867"/>
    <mergeCell ref="D867:E867"/>
    <mergeCell ref="A870:B870"/>
    <mergeCell ref="A871:B871"/>
    <mergeCell ref="B898:C898"/>
    <mergeCell ref="D898:E898"/>
    <mergeCell ref="A936:B936"/>
    <mergeCell ref="A937:B937"/>
    <mergeCell ref="B964:C964"/>
    <mergeCell ref="D964:E964"/>
    <mergeCell ref="B965:C965"/>
    <mergeCell ref="D965:E965"/>
    <mergeCell ref="B931:C931"/>
    <mergeCell ref="D931:E931"/>
    <mergeCell ref="B932:C932"/>
    <mergeCell ref="D932:E932"/>
    <mergeCell ref="B933:C933"/>
    <mergeCell ref="D933:E933"/>
    <mergeCell ref="B998:C998"/>
    <mergeCell ref="D998:E998"/>
    <mergeCell ref="B999:C999"/>
    <mergeCell ref="D999:E999"/>
    <mergeCell ref="A1002:B1002"/>
    <mergeCell ref="A1003:B1003"/>
    <mergeCell ref="B966:C966"/>
    <mergeCell ref="D966:E966"/>
    <mergeCell ref="A969:B969"/>
    <mergeCell ref="A970:B970"/>
    <mergeCell ref="B997:C997"/>
    <mergeCell ref="D997:E997"/>
    <mergeCell ref="A1035:B1035"/>
    <mergeCell ref="A1036:B1036"/>
    <mergeCell ref="B1063:C1063"/>
    <mergeCell ref="D1063:E1063"/>
    <mergeCell ref="B1064:C1064"/>
    <mergeCell ref="D1064:E1064"/>
    <mergeCell ref="B1030:C1030"/>
    <mergeCell ref="D1030:E1030"/>
    <mergeCell ref="B1031:C1031"/>
    <mergeCell ref="D1031:E1031"/>
    <mergeCell ref="B1032:C1032"/>
    <mergeCell ref="D1032:E1032"/>
    <mergeCell ref="B1097:C1097"/>
    <mergeCell ref="D1097:E1097"/>
    <mergeCell ref="B1098:C1098"/>
    <mergeCell ref="D1098:E1098"/>
    <mergeCell ref="B1065:C1065"/>
    <mergeCell ref="D1065:E1065"/>
    <mergeCell ref="A1068:B1068"/>
    <mergeCell ref="A1069:B1069"/>
    <mergeCell ref="B1096:C1096"/>
    <mergeCell ref="D1096:E1096"/>
  </mergeCells>
  <printOptions horizontalCentered="1"/>
  <pageMargins left="0.39370078740157483" right="0.39370078740157483" top="0.39370078740157483" bottom="0.39370078740157483" header="0" footer="0"/>
  <pageSetup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381CD-776F-4503-8632-7B6157AD02B3}">
  <sheetPr>
    <tabColor rgb="FFFFC000"/>
  </sheetPr>
  <dimension ref="A1:E156"/>
  <sheetViews>
    <sheetView showWhiteSpace="0" view="pageLayout" zoomScaleNormal="100" workbookViewId="0">
      <selection activeCell="E2" sqref="E2"/>
    </sheetView>
  </sheetViews>
  <sheetFormatPr baseColWidth="10" defaultColWidth="1.7109375" defaultRowHeight="10.5" x14ac:dyDescent="0.2"/>
  <cols>
    <col min="1" max="1" width="6.42578125" style="106" bestFit="1" customWidth="1"/>
    <col min="2" max="2" width="65.85546875" style="107" bestFit="1" customWidth="1"/>
    <col min="3" max="3" width="8.7109375" style="106" bestFit="1" customWidth="1"/>
    <col min="4" max="4" width="17.140625" style="106" bestFit="1" customWidth="1"/>
    <col min="5" max="5" width="15" style="108" bestFit="1" customWidth="1"/>
    <col min="6" max="16384" width="1.7109375" style="104"/>
  </cols>
  <sheetData>
    <row r="1" spans="1:5" ht="15" x14ac:dyDescent="0.2">
      <c r="A1" s="183" t="s">
        <v>307</v>
      </c>
      <c r="B1" s="184"/>
      <c r="C1" s="184"/>
      <c r="D1" s="184"/>
      <c r="E1" s="184"/>
    </row>
    <row r="2" spans="1:5" s="112" customFormat="1" ht="21" x14ac:dyDescent="0.2">
      <c r="A2" s="109" t="s">
        <v>1</v>
      </c>
      <c r="B2" s="110" t="s">
        <v>2</v>
      </c>
      <c r="C2" s="111" t="s">
        <v>3</v>
      </c>
      <c r="D2" s="111" t="s">
        <v>724</v>
      </c>
      <c r="E2" s="83" t="s">
        <v>700</v>
      </c>
    </row>
    <row r="3" spans="1:5" s="112" customFormat="1" x14ac:dyDescent="0.2">
      <c r="A3" s="109">
        <f>ESPECIF!A3</f>
        <v>1</v>
      </c>
      <c r="B3" s="113" t="str">
        <f>ESPECIF!B3</f>
        <v>CAPITULO 1 ACTIVIDADES PRELIMINARES</v>
      </c>
      <c r="C3" s="109" t="str">
        <f>ESPECIF!C3</f>
        <v>UNIDAD</v>
      </c>
      <c r="D3" s="109"/>
      <c r="E3" s="83"/>
    </row>
    <row r="4" spans="1:5" x14ac:dyDescent="0.2">
      <c r="A4" s="102">
        <f>ESPECIF!A4</f>
        <v>1.01</v>
      </c>
      <c r="B4" s="103" t="str">
        <f>ESPECIF!B4</f>
        <v>Desmonte o desinstalación de puestos de trabajo, incluye trasiego.</v>
      </c>
      <c r="C4" s="102" t="str">
        <f>ESPECIF!C4</f>
        <v>m2</v>
      </c>
      <c r="D4" s="32">
        <v>41141</v>
      </c>
      <c r="E4" s="84">
        <f>'APU-CP1'!E10</f>
        <v>0</v>
      </c>
    </row>
    <row r="5" spans="1:5" x14ac:dyDescent="0.2">
      <c r="A5" s="102">
        <f>ESPECIF!A5</f>
        <v>1.02</v>
      </c>
      <c r="B5" s="103" t="str">
        <f>ESPECIF!B5</f>
        <v>Desmonte de canaleta incluido cableado y aparatos eléctricos y de datos.</v>
      </c>
      <c r="C5" s="102" t="str">
        <f>ESPECIF!C5</f>
        <v>ml</v>
      </c>
      <c r="D5" s="32">
        <v>16261</v>
      </c>
      <c r="E5" s="84">
        <f>'APU-CP1'!E43</f>
        <v>0</v>
      </c>
    </row>
    <row r="6" spans="1:5" x14ac:dyDescent="0.2">
      <c r="A6" s="102">
        <f>ESPECIF!A6</f>
        <v>1.03</v>
      </c>
      <c r="B6" s="103" t="str">
        <f>ESPECIF!B6</f>
        <v>Suspension de puntos electricos, incluye descableado.</v>
      </c>
      <c r="C6" s="102" t="str">
        <f>ESPECIF!C6</f>
        <v>un</v>
      </c>
      <c r="D6" s="32">
        <v>35860</v>
      </c>
      <c r="E6" s="84">
        <f>'APU-CP1'!E76</f>
        <v>0</v>
      </c>
    </row>
    <row r="7" spans="1:5" ht="21" x14ac:dyDescent="0.2">
      <c r="A7" s="102">
        <f>ESPECIF!A7</f>
        <v>1.04</v>
      </c>
      <c r="B7" s="103" t="str">
        <f>ESPECIF!B7</f>
        <v>Desmonte o desinstalación de puertas entamboradas en madera, incluido marco.</v>
      </c>
      <c r="C7" s="102" t="str">
        <f>ESPECIF!C7</f>
        <v>un</v>
      </c>
      <c r="D7" s="32">
        <v>33644</v>
      </c>
      <c r="E7" s="84">
        <f>'APU-CP1'!E109</f>
        <v>0</v>
      </c>
    </row>
    <row r="8" spans="1:5" ht="21" x14ac:dyDescent="0.2">
      <c r="A8" s="102">
        <f>ESPECIF!A8</f>
        <v>1.05</v>
      </c>
      <c r="B8" s="103" t="str">
        <f>ESPECIF!B8</f>
        <v>Desmonte o desinstalación de puertas o ventanas en perfiles de acero o aluminio, incluidos marcos y vidrios.</v>
      </c>
      <c r="C8" s="102" t="str">
        <f>ESPECIF!C8</f>
        <v>m2</v>
      </c>
      <c r="D8" s="32">
        <v>33644</v>
      </c>
      <c r="E8" s="84">
        <f>'APU-CP1'!E142</f>
        <v>0</v>
      </c>
    </row>
    <row r="9" spans="1:5" x14ac:dyDescent="0.2">
      <c r="A9" s="102">
        <f>ESPECIF!A9</f>
        <v>1.06</v>
      </c>
      <c r="B9" s="103" t="str">
        <f>ESPECIF!B9</f>
        <v>Desmonte o desinstalación de divisiones de oficinas, metálicas o madera.</v>
      </c>
      <c r="C9" s="102" t="str">
        <f>ESPECIF!C9</f>
        <v>m2</v>
      </c>
      <c r="D9" s="32">
        <v>31164</v>
      </c>
      <c r="E9" s="84">
        <f>'APU-CP1'!E175</f>
        <v>0</v>
      </c>
    </row>
    <row r="10" spans="1:5" x14ac:dyDescent="0.2">
      <c r="A10" s="102">
        <f>ESPECIF!A10</f>
        <v>1.07</v>
      </c>
      <c r="B10" s="103" t="str">
        <f>ESPECIF!B10</f>
        <v>Desmonte de mueble inferior o superior y superficies de cocina.</v>
      </c>
      <c r="C10" s="102" t="str">
        <f>ESPECIF!C10</f>
        <v>un</v>
      </c>
      <c r="D10" s="32">
        <v>145205</v>
      </c>
      <c r="E10" s="84">
        <f>'APU-CP1'!E208</f>
        <v>0</v>
      </c>
    </row>
    <row r="11" spans="1:5" ht="21" x14ac:dyDescent="0.2">
      <c r="A11" s="102">
        <f>ESPECIF!A11</f>
        <v>1.08</v>
      </c>
      <c r="B11" s="103" t="str">
        <f>ESPECIF!B11</f>
        <v>Desmonte de aparatos sanitarios, lavamanos y/o orinales,  incluye trasiego interno.</v>
      </c>
      <c r="C11" s="102" t="str">
        <f>ESPECIF!C11</f>
        <v>un</v>
      </c>
      <c r="D11" s="32">
        <v>56670</v>
      </c>
      <c r="E11" s="84">
        <f>'APU-CP1'!E241</f>
        <v>0</v>
      </c>
    </row>
    <row r="12" spans="1:5" ht="21" x14ac:dyDescent="0.2">
      <c r="A12" s="102">
        <f>ESPECIF!A12</f>
        <v>1.0900000000000001</v>
      </c>
      <c r="B12" s="103" t="str">
        <f>ESPECIF!B12</f>
        <v>Reinstalación de aparatos sanitarios, lavamanos y/o orinales,  incluye trasiego interno.</v>
      </c>
      <c r="C12" s="102" t="str">
        <f>ESPECIF!C12</f>
        <v>un</v>
      </c>
      <c r="D12" s="32">
        <v>152233</v>
      </c>
      <c r="E12" s="84">
        <f>'APU-CP1'!E274</f>
        <v>0</v>
      </c>
    </row>
    <row r="13" spans="1:5" ht="21" x14ac:dyDescent="0.2">
      <c r="A13" s="102">
        <f>ESPECIF!A13</f>
        <v>1.1000000000000001</v>
      </c>
      <c r="B13" s="103" t="str">
        <f>ESPECIF!B13</f>
        <v>Desmonte cielo raso en drywall, duracustick o similar incluye retiro de estructura.</v>
      </c>
      <c r="C13" s="102" t="str">
        <f>ESPECIF!C13</f>
        <v>m2</v>
      </c>
      <c r="D13" s="32">
        <v>11540</v>
      </c>
      <c r="E13" s="84">
        <f>'APU-CP1'!E307</f>
        <v>0</v>
      </c>
    </row>
    <row r="14" spans="1:5" ht="21" x14ac:dyDescent="0.2">
      <c r="A14" s="102">
        <f>ESPECIF!A14</f>
        <v>1.1100000000000001</v>
      </c>
      <c r="B14" s="103" t="str">
        <f>ESPECIF!B14</f>
        <v>Desmonte o desinstalación de vidrio templado o puerta en vidrio de 6 a 10 mm división oficina piso techo.</v>
      </c>
      <c r="C14" s="102" t="str">
        <f>ESPECIF!C14</f>
        <v>m2</v>
      </c>
      <c r="D14" s="32">
        <v>61095</v>
      </c>
      <c r="E14" s="84">
        <f>'APU-CP1'!E340</f>
        <v>0</v>
      </c>
    </row>
    <row r="15" spans="1:5" ht="21" x14ac:dyDescent="0.2">
      <c r="A15" s="102">
        <f>ESPECIF!A15</f>
        <v>1.1200000000000001</v>
      </c>
      <c r="B15" s="103" t="str">
        <f>ESPECIF!B15</f>
        <v>Demolición muro en sistema stell framing o similar incluye retiro de estructura.</v>
      </c>
      <c r="C15" s="102" t="str">
        <f>ESPECIF!C15</f>
        <v>m2</v>
      </c>
      <c r="D15" s="32">
        <v>21787</v>
      </c>
      <c r="E15" s="84">
        <f>'APU-CP1'!E373</f>
        <v>0</v>
      </c>
    </row>
    <row r="16" spans="1:5" x14ac:dyDescent="0.2">
      <c r="A16" s="102">
        <f>ESPECIF!A16</f>
        <v>1.1300000000000001</v>
      </c>
      <c r="B16" s="103" t="str">
        <f>ESPECIF!B16</f>
        <v>Demolición de enchapes de pisos o muros.</v>
      </c>
      <c r="C16" s="102" t="str">
        <f>ESPECIF!C16</f>
        <v>m2</v>
      </c>
      <c r="D16" s="32">
        <v>25710</v>
      </c>
      <c r="E16" s="84">
        <f>'APU-CP1'!E406</f>
        <v>0</v>
      </c>
    </row>
    <row r="17" spans="1:5" x14ac:dyDescent="0.2">
      <c r="A17" s="102">
        <f>ESPECIF!A17</f>
        <v>1.1400000000000001</v>
      </c>
      <c r="B17" s="103" t="str">
        <f>ESPECIF!B17</f>
        <v>Demolición de pañetes.</v>
      </c>
      <c r="C17" s="102" t="str">
        <f>ESPECIF!C17</f>
        <v>m2</v>
      </c>
      <c r="D17" s="32">
        <v>23353</v>
      </c>
      <c r="E17" s="84">
        <f>'APU-CP1'!E439</f>
        <v>0</v>
      </c>
    </row>
    <row r="18" spans="1:5" ht="21" x14ac:dyDescent="0.2">
      <c r="A18" s="102">
        <f>ESPECIF!A18</f>
        <v>1.1500000000000001</v>
      </c>
      <c r="B18" s="103" t="str">
        <f>ESPECIF!B18</f>
        <v>Demolición placa contrapiso maciza e=0,10 a 0,15 m. incluye corte y retiro de refuerzo.</v>
      </c>
      <c r="C18" s="102" t="str">
        <f>ESPECIF!C18</f>
        <v>m2</v>
      </c>
      <c r="D18" s="32">
        <v>109600</v>
      </c>
      <c r="E18" s="84">
        <f>'APU-CP1'!E472</f>
        <v>0</v>
      </c>
    </row>
    <row r="19" spans="1:5" ht="21" x14ac:dyDescent="0.2">
      <c r="A19" s="102">
        <f>ESPECIF!A19</f>
        <v>1.1600000000000001</v>
      </c>
      <c r="B19" s="103" t="str">
        <f>ESPECIF!B19</f>
        <v>Demolición de muros en mampostería de arcilla o concreto, incluido pañete a dos caras.</v>
      </c>
      <c r="C19" s="102" t="str">
        <f>ESPECIF!C19</f>
        <v>m2</v>
      </c>
      <c r="D19" s="32">
        <v>31046</v>
      </c>
      <c r="E19" s="84">
        <f>'APU-CP1'!E505</f>
        <v>0</v>
      </c>
    </row>
    <row r="20" spans="1:5" ht="21" x14ac:dyDescent="0.2">
      <c r="A20" s="102">
        <f>ESPECIF!A20</f>
        <v>1.1700000000000002</v>
      </c>
      <c r="B20" s="103" t="str">
        <f>ESPECIF!B20</f>
        <v>Cortes y demolición para regatas en muros, pisos o entrepisos, incluye resane.</v>
      </c>
      <c r="C20" s="102" t="str">
        <f>ESPECIF!C20</f>
        <v>ml</v>
      </c>
      <c r="D20" s="32">
        <v>70516</v>
      </c>
      <c r="E20" s="84">
        <f>'APU-CP1'!E538</f>
        <v>0</v>
      </c>
    </row>
    <row r="21" spans="1:5" s="105" customFormat="1" x14ac:dyDescent="0.2">
      <c r="A21" s="102">
        <f>ESPECIF!A21</f>
        <v>1.1800000000000002</v>
      </c>
      <c r="B21" s="103" t="str">
        <f>ESPECIF!B21</f>
        <v>Montaje o armado de puestos de trabajo, incluye trasiego interno.</v>
      </c>
      <c r="C21" s="102" t="str">
        <f>ESPECIF!C21</f>
        <v>m2</v>
      </c>
      <c r="D21" s="32">
        <v>69921</v>
      </c>
      <c r="E21" s="85">
        <f>'APU-CP1'!E571</f>
        <v>0</v>
      </c>
    </row>
    <row r="22" spans="1:5" s="112" customFormat="1" x14ac:dyDescent="0.2">
      <c r="A22" s="109">
        <f>ESPECIF!A22</f>
        <v>2</v>
      </c>
      <c r="B22" s="113" t="str">
        <f>ESPECIF!B22</f>
        <v>CAPITULO 2 BASES PISOS Y ACABADOS</v>
      </c>
      <c r="C22" s="109" t="str">
        <f>ESPECIF!C22</f>
        <v>UNIDAD</v>
      </c>
      <c r="D22" s="144"/>
      <c r="E22" s="83"/>
    </row>
    <row r="23" spans="1:5" x14ac:dyDescent="0.2">
      <c r="A23" s="102">
        <f>ESPECIF!A23</f>
        <v>2.0099999999999998</v>
      </c>
      <c r="B23" s="103" t="str">
        <f>ESPECIF!B23</f>
        <v>Alistado de piso en mortero 1:3 afinado e=4cm.</v>
      </c>
      <c r="C23" s="102" t="str">
        <f>ESPECIF!C23</f>
        <v>m2</v>
      </c>
      <c r="D23" s="32">
        <v>42361</v>
      </c>
      <c r="E23" s="84">
        <f>'APU-CP2'!E10</f>
        <v>0</v>
      </c>
    </row>
    <row r="24" spans="1:5" x14ac:dyDescent="0.2">
      <c r="A24" s="102">
        <f>ESPECIF!A24</f>
        <v>2.0199999999999996</v>
      </c>
      <c r="B24" s="103" t="str">
        <f>ESPECIF!B24</f>
        <v>Alistado de piso en mortero impermeabilizado 1:3 afinado e=4cm.</v>
      </c>
      <c r="C24" s="102" t="str">
        <f>ESPECIF!C24</f>
        <v>m2</v>
      </c>
      <c r="D24" s="32">
        <v>53459</v>
      </c>
      <c r="E24" s="84">
        <f>'APU-CP2'!E43</f>
        <v>0</v>
      </c>
    </row>
    <row r="25" spans="1:5" x14ac:dyDescent="0.2">
      <c r="A25" s="102">
        <f>ESPECIF!A25</f>
        <v>2.0299999999999994</v>
      </c>
      <c r="B25" s="103" t="str">
        <f>ESPECIF!B25</f>
        <v>Suministro e instalación de enchapes cerámicos para pisos y/o muros.</v>
      </c>
      <c r="C25" s="102" t="str">
        <f>ESPECIF!C25</f>
        <v>m2</v>
      </c>
      <c r="D25" s="32">
        <v>73846</v>
      </c>
      <c r="E25" s="84">
        <f>'APU-CP2'!E76</f>
        <v>0</v>
      </c>
    </row>
    <row r="26" spans="1:5" x14ac:dyDescent="0.2">
      <c r="A26" s="102">
        <f>ESPECIF!A26</f>
        <v>2.0399999999999991</v>
      </c>
      <c r="B26" s="103" t="str">
        <f>ESPECIF!B26</f>
        <v>Suministro e instalación de Guarda escoba en cerámica.</v>
      </c>
      <c r="C26" s="102" t="str">
        <f>ESPECIF!C26</f>
        <v>ml</v>
      </c>
      <c r="D26" s="32">
        <v>35872</v>
      </c>
      <c r="E26" s="84">
        <f>'APU-CP2'!E109</f>
        <v>0</v>
      </c>
    </row>
    <row r="27" spans="1:5" ht="21" x14ac:dyDescent="0.2">
      <c r="A27" s="102">
        <f>ESPECIF!A27</f>
        <v>2.0499999999999989</v>
      </c>
      <c r="B27" s="103" t="str">
        <f>ESPECIF!B27</f>
        <v>Suministro e instalación de piso vinílico SPC, incluye renivelación sobre piso existente.</v>
      </c>
      <c r="C27" s="102" t="str">
        <f>ESPECIF!C27</f>
        <v>m2</v>
      </c>
      <c r="D27" s="32">
        <v>222974</v>
      </c>
      <c r="E27" s="84">
        <f>'APU-CP2'!E142</f>
        <v>0</v>
      </c>
    </row>
    <row r="28" spans="1:5" x14ac:dyDescent="0.2">
      <c r="A28" s="102">
        <f>ESPECIF!A28</f>
        <v>2.0599999999999987</v>
      </c>
      <c r="B28" s="103" t="str">
        <f>ESPECIF!B28</f>
        <v>Suministro e instalación de guarda escoba en madera.</v>
      </c>
      <c r="C28" s="102" t="str">
        <f>ESPECIF!C28</f>
        <v>ml</v>
      </c>
      <c r="D28" s="32">
        <v>100450</v>
      </c>
      <c r="E28" s="84">
        <f>'APU-CP2'!E175</f>
        <v>0</v>
      </c>
    </row>
    <row r="29" spans="1:5" ht="21" x14ac:dyDescent="0.2">
      <c r="A29" s="102">
        <f>ESPECIF!A29</f>
        <v>2.0699999999999985</v>
      </c>
      <c r="B29" s="103" t="str">
        <f>ESPECIF!B29</f>
        <v>Suministro e instalación de tablón de gres liso o rústico desde 11x11 hasta 33x 33 zonas exteriores e interiores.</v>
      </c>
      <c r="C29" s="102" t="str">
        <f>ESPECIF!C29</f>
        <v>m2</v>
      </c>
      <c r="D29" s="32">
        <v>164183</v>
      </c>
      <c r="E29" s="84">
        <f>'APU-CP2'!E208</f>
        <v>0</v>
      </c>
    </row>
    <row r="30" spans="1:5" ht="21" x14ac:dyDescent="0.2">
      <c r="A30" s="102">
        <f>ESPECIF!A30</f>
        <v>2.0799999999999983</v>
      </c>
      <c r="B30" s="103" t="str">
        <f>ESPECIF!B30</f>
        <v>Construcción de rampa en concreto incluye demolición, relleno, placa de concreto y refuerzo, terminada en cemento escobillado.</v>
      </c>
      <c r="C30" s="102" t="str">
        <f>ESPECIF!C30</f>
        <v>m2</v>
      </c>
      <c r="D30" s="32">
        <v>164928</v>
      </c>
      <c r="E30" s="84">
        <f>'APU-CP2'!E241</f>
        <v>0</v>
      </c>
    </row>
    <row r="31" spans="1:5" x14ac:dyDescent="0.2">
      <c r="A31" s="102">
        <f>ESPECIF!A31</f>
        <v>2.0899999999999981</v>
      </c>
      <c r="B31" s="103" t="str">
        <f>ESPECIF!B31</f>
        <v>Suministro e instalación de piso en gravilla lavada.</v>
      </c>
      <c r="C31" s="102" t="str">
        <f>ESPECIF!C31</f>
        <v>m2</v>
      </c>
      <c r="D31" s="32">
        <v>160778</v>
      </c>
      <c r="E31" s="84">
        <f>'APU-CP2'!E274</f>
        <v>0</v>
      </c>
    </row>
    <row r="32" spans="1:5" x14ac:dyDescent="0.2">
      <c r="A32" s="102">
        <f>ESPECIF!A32</f>
        <v>2.0999999999999979</v>
      </c>
      <c r="B32" s="103" t="str">
        <f>ESPECIF!B32</f>
        <v>Suministro e instalación de cinta autoadhesiva antideslizante.</v>
      </c>
      <c r="C32" s="102" t="str">
        <f>ESPECIF!C32</f>
        <v>ml</v>
      </c>
      <c r="D32" s="32">
        <v>11718</v>
      </c>
      <c r="E32" s="84">
        <f>'APU-CP2'!E307</f>
        <v>0</v>
      </c>
    </row>
    <row r="33" spans="1:5" ht="21" x14ac:dyDescent="0.2">
      <c r="A33" s="102">
        <f>ESPECIF!A33</f>
        <v>2.1099999999999977</v>
      </c>
      <c r="B33" s="103" t="str">
        <f>ESPECIF!B33</f>
        <v>Suministro e instalación de cinta autoadhesiva antideslizante fotoluminiscente.</v>
      </c>
      <c r="C33" s="102" t="str">
        <f>ESPECIF!C33</f>
        <v>ml</v>
      </c>
      <c r="D33" s="32">
        <v>16279</v>
      </c>
      <c r="E33" s="84">
        <f>'APU-CP2'!E340</f>
        <v>0</v>
      </c>
    </row>
    <row r="34" spans="1:5" s="105" customFormat="1" ht="21" x14ac:dyDescent="0.2">
      <c r="A34" s="102">
        <f>ESPECIF!A34</f>
        <v>2.1199999999999974</v>
      </c>
      <c r="B34" s="103" t="str">
        <f>ESPECIF!B34</f>
        <v>Lineas de demarcación en pintura tipo trafico pesado para pisos ancho 0,10 m.</v>
      </c>
      <c r="C34" s="102" t="str">
        <f>ESPECIF!C34</f>
        <v>ml</v>
      </c>
      <c r="D34" s="32">
        <v>16594</v>
      </c>
      <c r="E34" s="85">
        <f>'APU-CP2'!E373</f>
        <v>0</v>
      </c>
    </row>
    <row r="35" spans="1:5" s="112" customFormat="1" ht="21" x14ac:dyDescent="0.2">
      <c r="A35" s="109">
        <f>ESPECIF!A35</f>
        <v>3</v>
      </c>
      <c r="B35" s="113" t="str">
        <f>ESPECIF!B35</f>
        <v>CAPITULO 3 MAMPOSTERIA REFUERZOS, PAÑETES, MUROS SECOS Y PINTURA</v>
      </c>
      <c r="C35" s="109" t="str">
        <f>ESPECIF!C35</f>
        <v>UNIDAD</v>
      </c>
      <c r="D35" s="144"/>
      <c r="E35" s="83"/>
    </row>
    <row r="36" spans="1:5" x14ac:dyDescent="0.2">
      <c r="A36" s="102">
        <f>ESPECIF!A36</f>
        <v>3.01</v>
      </c>
      <c r="B36" s="103" t="str">
        <f>ESPECIF!B36</f>
        <v>Suministro e instalación de concreto de 3000 PSI, incluye encofrados.</v>
      </c>
      <c r="C36" s="102" t="str">
        <f>ESPECIF!C36</f>
        <v>m3</v>
      </c>
      <c r="D36" s="32">
        <v>1780594</v>
      </c>
      <c r="E36" s="84">
        <f>'APU-CP3'!E10</f>
        <v>0</v>
      </c>
    </row>
    <row r="37" spans="1:5" x14ac:dyDescent="0.2">
      <c r="A37" s="102">
        <f>ESPECIF!A37</f>
        <v>3.0199999999999996</v>
      </c>
      <c r="B37" s="103" t="str">
        <f>ESPECIF!B37</f>
        <v>Suministro figurada y amarre de acero 60000 PSI.</v>
      </c>
      <c r="C37" s="102" t="str">
        <f>ESPECIF!C37</f>
        <v>kg</v>
      </c>
      <c r="D37" s="32">
        <v>29735</v>
      </c>
      <c r="E37" s="84">
        <f>'APU-CP3'!E43</f>
        <v>0</v>
      </c>
    </row>
    <row r="38" spans="1:5" x14ac:dyDescent="0.2">
      <c r="A38" s="102">
        <f>ESPECIF!A38</f>
        <v>3.0299999999999994</v>
      </c>
      <c r="B38" s="103" t="str">
        <f>ESPECIF!B38</f>
        <v>Muro en bloque #5 e=12 cm. con mortero de pega 1:3.</v>
      </c>
      <c r="C38" s="102" t="str">
        <f>ESPECIF!C38</f>
        <v>m2</v>
      </c>
      <c r="D38" s="32">
        <v>81459</v>
      </c>
      <c r="E38" s="84">
        <f>'APU-CP3'!E76</f>
        <v>0</v>
      </c>
    </row>
    <row r="39" spans="1:5" ht="21" x14ac:dyDescent="0.2">
      <c r="A39" s="102">
        <f>ESPECIF!A39</f>
        <v>3.0399999999999991</v>
      </c>
      <c r="B39" s="103" t="str">
        <f>ESPECIF!B39</f>
        <v>Muro ladrillo estructural e=0.12 cm, debe incluir acero de refuerzo 60,000 PSI con anclaje mecanico al piso.</v>
      </c>
      <c r="C39" s="102" t="str">
        <f>ESPECIF!C39</f>
        <v>m2</v>
      </c>
      <c r="D39" s="32">
        <v>236997</v>
      </c>
      <c r="E39" s="84">
        <f>'APU-CP3'!E109</f>
        <v>0</v>
      </c>
    </row>
    <row r="40" spans="1:5" x14ac:dyDescent="0.2">
      <c r="A40" s="102">
        <f>ESPECIF!A40</f>
        <v>3.0499999999999989</v>
      </c>
      <c r="B40" s="103" t="str">
        <f>ESPECIF!B40</f>
        <v>Pañete 1:4 liso debe incluir filos y dilataciones.</v>
      </c>
      <c r="C40" s="102" t="str">
        <f>ESPECIF!C40</f>
        <v>m2</v>
      </c>
      <c r="D40" s="32">
        <v>38958</v>
      </c>
      <c r="E40" s="84">
        <f>'APU-CP3'!E142</f>
        <v>0</v>
      </c>
    </row>
    <row r="41" spans="1:5" x14ac:dyDescent="0.2">
      <c r="A41" s="102">
        <f>ESPECIF!A41</f>
        <v>3.0599999999999987</v>
      </c>
      <c r="B41" s="103" t="str">
        <f>ESPECIF!B41</f>
        <v>Pañete 1:3 impermeabilizado debe incluir filos y dilataciones.</v>
      </c>
      <c r="C41" s="102" t="str">
        <f>ESPECIF!C41</f>
        <v>m2</v>
      </c>
      <c r="D41" s="32">
        <v>43796</v>
      </c>
      <c r="E41" s="84">
        <f>'APU-CP3'!E175</f>
        <v>0</v>
      </c>
    </row>
    <row r="42" spans="1:5" ht="21" x14ac:dyDescent="0.2">
      <c r="A42" s="102">
        <f>ESPECIF!A42</f>
        <v>3.0699999999999985</v>
      </c>
      <c r="B42" s="103" t="str">
        <f>ESPECIF!B42</f>
        <v>Estuco y pintura vinilo tipo 1 sobre pañete tres manos,  debe incluir filos y dilataciones.</v>
      </c>
      <c r="C42" s="102" t="str">
        <f>ESPECIF!C42</f>
        <v>m2</v>
      </c>
      <c r="D42" s="32">
        <v>55351</v>
      </c>
      <c r="E42" s="84">
        <f>'APU-CP3'!E208</f>
        <v>0</v>
      </c>
    </row>
    <row r="43" spans="1:5" ht="21" x14ac:dyDescent="0.2">
      <c r="A43" s="102">
        <f>ESPECIF!A43</f>
        <v>3.0799999999999983</v>
      </c>
      <c r="B43" s="103" t="str">
        <f>ESPECIF!B43</f>
        <v>Muro stell framing estructura metálica base 9 cal 26, a dos caras en fibrocemento de 8 mm, incluye cantos filos y dilataciones.</v>
      </c>
      <c r="C43" s="102" t="str">
        <f>ESPECIF!C43</f>
        <v>m2</v>
      </c>
      <c r="D43" s="32">
        <v>302308</v>
      </c>
      <c r="E43" s="84">
        <f>'APU-CP3'!E241</f>
        <v>0</v>
      </c>
    </row>
    <row r="44" spans="1:5" ht="21" x14ac:dyDescent="0.2">
      <c r="A44" s="102">
        <f>ESPECIF!A44</f>
        <v>3.0899999999999981</v>
      </c>
      <c r="B44" s="103" t="str">
        <f>ESPECIF!B44</f>
        <v>Muro stell framing estructura metálica base 9 cal 26, a dos caras en drywall de 1/2", incluye cantos filos y dilataciones.</v>
      </c>
      <c r="C44" s="102" t="str">
        <f>ESPECIF!C44</f>
        <v>m2</v>
      </c>
      <c r="D44" s="32">
        <v>266960</v>
      </c>
      <c r="E44" s="84">
        <f>'APU-CP3'!E276</f>
        <v>0</v>
      </c>
    </row>
    <row r="45" spans="1:5" ht="21" x14ac:dyDescent="0.2">
      <c r="A45" s="102">
        <f>ESPECIF!A45</f>
        <v>3.0999999999999979</v>
      </c>
      <c r="B45" s="103" t="str">
        <f>ESPECIF!B45</f>
        <v>Muro stell framing estructura metálica base 6 cal 26, a dos caras en drywall de 1/2", incluye cantos filos y dilataciones.</v>
      </c>
      <c r="C45" s="102" t="str">
        <f>ESPECIF!C45</f>
        <v>m2</v>
      </c>
      <c r="D45" s="32">
        <v>255853</v>
      </c>
      <c r="E45" s="84">
        <f>'APU-CP3'!E311</f>
        <v>0</v>
      </c>
    </row>
    <row r="46" spans="1:5" ht="21" x14ac:dyDescent="0.2">
      <c r="A46" s="102">
        <f>ESPECIF!A46</f>
        <v>3.1099999999999977</v>
      </c>
      <c r="B46" s="103" t="str">
        <f>ESPECIF!B46</f>
        <v>Suministro e instalación de aislamiento acústico para muros en stell framing b6 en poliestireno expandido d:15kg/m3 y espesor 0,06 m.</v>
      </c>
      <c r="C46" s="102" t="str">
        <f>ESPECIF!C46</f>
        <v>m2</v>
      </c>
      <c r="D46" s="32">
        <v>41784</v>
      </c>
      <c r="E46" s="84">
        <f>'APU-CP3'!E346</f>
        <v>0</v>
      </c>
    </row>
    <row r="47" spans="1:5" ht="21" x14ac:dyDescent="0.2">
      <c r="A47" s="102">
        <f>ESPECIF!A47</f>
        <v>3.1199999999999974</v>
      </c>
      <c r="B47" s="103" t="str">
        <f>ESPECIF!B47</f>
        <v>Estampillada laminas de drywall sobre muros en mamposteria, masillado y pintado en vinilo tipo 2 a 3 manos.</v>
      </c>
      <c r="C47" s="102" t="str">
        <f>ESPECIF!C47</f>
        <v>m2</v>
      </c>
      <c r="D47" s="32">
        <v>99345</v>
      </c>
      <c r="E47" s="84">
        <f>'APU-CP3'!E379</f>
        <v>0</v>
      </c>
    </row>
    <row r="48" spans="1:5" ht="21" x14ac:dyDescent="0.2">
      <c r="A48" s="102">
        <f>ESPECIF!A48</f>
        <v>3.1299999999999972</v>
      </c>
      <c r="B48" s="103" t="str">
        <f>ESPECIF!B48</f>
        <v>Resanes sobre muros interiores de mamposteria, drywall o fibrocemento y aplicación de pintura en vinilo tipo 1 a 2 manos.</v>
      </c>
      <c r="C48" s="102" t="str">
        <f>ESPECIF!C48</f>
        <v>m2</v>
      </c>
      <c r="D48" s="32">
        <v>45332</v>
      </c>
      <c r="E48" s="84">
        <f>'APU-CP3'!E412</f>
        <v>0</v>
      </c>
    </row>
    <row r="49" spans="1:5" ht="21" x14ac:dyDescent="0.2">
      <c r="A49" s="102">
        <f>ESPECIF!A49</f>
        <v>3.139999999999997</v>
      </c>
      <c r="B49" s="103" t="str">
        <f>ESPECIF!B49</f>
        <v>Resanes sobre muros exteriores de mamposteria o fibrocemento y aplicación de pintura acrilica para exteriores a 2 manos.</v>
      </c>
      <c r="C49" s="102" t="str">
        <f>ESPECIF!C49</f>
        <v>m2</v>
      </c>
      <c r="D49" s="32">
        <v>46900</v>
      </c>
      <c r="E49" s="84">
        <f>'APU-CP3'!E445</f>
        <v>0</v>
      </c>
    </row>
    <row r="50" spans="1:5" ht="21" x14ac:dyDescent="0.2">
      <c r="A50" s="102">
        <f>ESPECIF!A50</f>
        <v>3.1499999999999968</v>
      </c>
      <c r="B50" s="103" t="str">
        <f>ESPECIF!B50</f>
        <v>Aplicación de pasta acrílica sobre muros interiores en cerámica, mas estuco plastico y acabado en vinilo tipo 1 a 2 manos.</v>
      </c>
      <c r="C50" s="102" t="str">
        <f>ESPECIF!C50</f>
        <v>m2</v>
      </c>
      <c r="D50" s="32">
        <v>68215</v>
      </c>
      <c r="E50" s="84">
        <f>'APU-CP3'!E478</f>
        <v>0</v>
      </c>
    </row>
    <row r="51" spans="1:5" s="105" customFormat="1" x14ac:dyDescent="0.2">
      <c r="A51" s="102">
        <f>ESPECIF!A51</f>
        <v>3.1599999999999966</v>
      </c>
      <c r="B51" s="103" t="str">
        <f>ESPECIF!B51</f>
        <v>Impermeabilización fachada en hidrófugo o similar.</v>
      </c>
      <c r="C51" s="102" t="str">
        <f>ESPECIF!C51</f>
        <v>m2</v>
      </c>
      <c r="D51" s="32">
        <v>29688</v>
      </c>
      <c r="E51" s="85">
        <f>'APU-CP3'!E511</f>
        <v>0</v>
      </c>
    </row>
    <row r="52" spans="1:5" s="112" customFormat="1" x14ac:dyDescent="0.2">
      <c r="A52" s="109">
        <f>ESPECIF!A52</f>
        <v>4</v>
      </c>
      <c r="B52" s="113" t="str">
        <f>ESPECIF!B52</f>
        <v>CAPITULO 4 CUBIERTAS Y CIELORASOS</v>
      </c>
      <c r="C52" s="109" t="str">
        <f>ESPECIF!C52</f>
        <v>UNIDAD</v>
      </c>
      <c r="D52" s="144"/>
      <c r="E52" s="83"/>
    </row>
    <row r="53" spans="1:5" ht="21" x14ac:dyDescent="0.2">
      <c r="A53" s="102">
        <f>ESPECIF!A53</f>
        <v>4.01</v>
      </c>
      <c r="B53" s="103" t="str">
        <f>ESPECIF!B53</f>
        <v>Desmonte o reinstalación de teja de fibrocemento, traslucida, acero pintado o similar, por cambio, reparación o refuerzo de estructura.</v>
      </c>
      <c r="C53" s="102" t="str">
        <f>ESPECIF!C53</f>
        <v>m2</v>
      </c>
      <c r="D53" s="32">
        <v>33770</v>
      </c>
      <c r="E53" s="86">
        <f>'APU-CP4'!E10</f>
        <v>0</v>
      </c>
    </row>
    <row r="54" spans="1:5" x14ac:dyDescent="0.2">
      <c r="A54" s="102">
        <f>ESPECIF!A54</f>
        <v>4.0199999999999996</v>
      </c>
      <c r="B54" s="103" t="str">
        <f>ESPECIF!B54</f>
        <v>Desmonte, suministro y reemplazo de teja de fibrocemento o similar.</v>
      </c>
      <c r="C54" s="102" t="str">
        <f>ESPECIF!C54</f>
        <v>m2</v>
      </c>
      <c r="D54" s="32">
        <v>146459</v>
      </c>
      <c r="E54" s="86">
        <f>'APU-CP4'!E43</f>
        <v>0</v>
      </c>
    </row>
    <row r="55" spans="1:5" x14ac:dyDescent="0.2">
      <c r="A55" s="102">
        <f>ESPECIF!A55</f>
        <v>4.0299999999999994</v>
      </c>
      <c r="B55" s="103" t="str">
        <f>ESPECIF!B55</f>
        <v>Desmonte, suministro y reemplazo de teja traslucida o tipo arquitectonica.</v>
      </c>
      <c r="C55" s="102" t="str">
        <f>ESPECIF!C55</f>
        <v>m2</v>
      </c>
      <c r="D55" s="32">
        <v>271922</v>
      </c>
      <c r="E55" s="84">
        <f>'APU-CP4'!E76</f>
        <v>0</v>
      </c>
    </row>
    <row r="56" spans="1:5" ht="21" x14ac:dyDescent="0.2">
      <c r="A56" s="102">
        <f>ESPECIF!A56</f>
        <v>4.0399999999999991</v>
      </c>
      <c r="B56" s="103" t="str">
        <f>ESPECIF!B56</f>
        <v>Desmonte de estructura existente para teja de fibrocemento y remplazo por estructura metalica.</v>
      </c>
      <c r="C56" s="102" t="str">
        <f>ESPECIF!C56</f>
        <v>ml</v>
      </c>
      <c r="D56" s="32">
        <v>104280</v>
      </c>
      <c r="E56" s="84">
        <f>'APU-CP4'!E109</f>
        <v>0</v>
      </c>
    </row>
    <row r="57" spans="1:5" x14ac:dyDescent="0.2">
      <c r="A57" s="102">
        <f>ESPECIF!A57</f>
        <v>4.0499999999999989</v>
      </c>
      <c r="B57" s="103" t="str">
        <f>ESPECIF!B57</f>
        <v>Mantenimiento de estructuras de cubiertas en madera, incluye inmunización.</v>
      </c>
      <c r="C57" s="102" t="str">
        <f>ESPECIF!C57</f>
        <v>ml</v>
      </c>
      <c r="D57" s="32">
        <v>34775</v>
      </c>
      <c r="E57" s="84">
        <f>'APU-CP4'!E142</f>
        <v>0</v>
      </c>
    </row>
    <row r="58" spans="1:5" ht="21" x14ac:dyDescent="0.2">
      <c r="A58" s="102">
        <f>ESPECIF!A58</f>
        <v>4.0599999999999987</v>
      </c>
      <c r="B58" s="103" t="str">
        <f>ESPECIF!B58</f>
        <v>Sellado térmico y acústico de juntas en cubiertas, con espuma de poliuretano.</v>
      </c>
      <c r="C58" s="102" t="str">
        <f>ESPECIF!C58</f>
        <v>ml</v>
      </c>
      <c r="D58" s="32">
        <v>23700</v>
      </c>
      <c r="E58" s="84">
        <f>'APU-CP4'!E175</f>
        <v>0</v>
      </c>
    </row>
    <row r="59" spans="1:5" ht="21" x14ac:dyDescent="0.2">
      <c r="A59" s="102">
        <f>ESPECIF!A59</f>
        <v>4.0699999999999985</v>
      </c>
      <c r="B59" s="103" t="str">
        <f>ESPECIF!B59</f>
        <v>Mantenimiento y limpieza de canales de cubierta incluido bajantes de agua lluvia.</v>
      </c>
      <c r="C59" s="102" t="str">
        <f>ESPECIF!C59</f>
        <v>ml</v>
      </c>
      <c r="D59" s="32">
        <v>18179</v>
      </c>
      <c r="E59" s="84">
        <f>'APU-CP4'!E208</f>
        <v>0</v>
      </c>
    </row>
    <row r="60" spans="1:5" x14ac:dyDescent="0.2">
      <c r="A60" s="102">
        <f>ESPECIF!A60</f>
        <v>4.0799999999999983</v>
      </c>
      <c r="B60" s="103" t="str">
        <f>ESPECIF!B60</f>
        <v>Sellado de flanche, con espuma de poliuretano, masillas epoxica o similares.</v>
      </c>
      <c r="C60" s="102" t="str">
        <f>ESPECIF!C60</f>
        <v>ml</v>
      </c>
      <c r="D60" s="32">
        <v>18898</v>
      </c>
      <c r="E60" s="84">
        <f>'APU-CP4'!E241</f>
        <v>0</v>
      </c>
    </row>
    <row r="61" spans="1:5" x14ac:dyDescent="0.2">
      <c r="A61" s="102">
        <f>ESPECIF!A61</f>
        <v>4.0899999999999981</v>
      </c>
      <c r="B61" s="103" t="str">
        <f>ESPECIF!B61</f>
        <v>Suministro e instalación de flanche en lámina galvanizada cal. 22; ds=30</v>
      </c>
      <c r="C61" s="102" t="str">
        <f>ESPECIF!C61</f>
        <v>ml</v>
      </c>
      <c r="D61" s="32">
        <v>83338</v>
      </c>
      <c r="E61" s="84">
        <f>'APU-CP4'!E274</f>
        <v>0</v>
      </c>
    </row>
    <row r="62" spans="1:5" x14ac:dyDescent="0.2">
      <c r="A62" s="102">
        <f>ESPECIF!A62</f>
        <v>4.0999999999999979</v>
      </c>
      <c r="B62" s="103" t="str">
        <f>ESPECIF!B62</f>
        <v>Canal PVC amazonas, incluye soportes, tapas y soscos.</v>
      </c>
      <c r="C62" s="102" t="str">
        <f>ESPECIF!C62</f>
        <v>ml</v>
      </c>
      <c r="D62" s="32">
        <v>166513</v>
      </c>
      <c r="E62" s="84">
        <f>'APU-CP4'!E307</f>
        <v>0</v>
      </c>
    </row>
    <row r="63" spans="1:5" x14ac:dyDescent="0.2">
      <c r="A63" s="102">
        <f>ESPECIF!A63</f>
        <v>4.1099999999999977</v>
      </c>
      <c r="B63" s="103" t="str">
        <f>ESPECIF!B63</f>
        <v>Bajante PVC para canal (amazonas, raingo) incluye soportes y accesorios.</v>
      </c>
      <c r="C63" s="102" t="str">
        <f>ESPECIF!C63</f>
        <v>ml</v>
      </c>
      <c r="D63" s="32">
        <v>169286</v>
      </c>
      <c r="E63" s="84">
        <f>'APU-CP4'!E340</f>
        <v>0</v>
      </c>
    </row>
    <row r="64" spans="1:5" ht="21" x14ac:dyDescent="0.2">
      <c r="A64" s="102">
        <f>ESPECIF!A64</f>
        <v>4.1199999999999974</v>
      </c>
      <c r="B64" s="103" t="str">
        <f>ESPECIF!B64</f>
        <v>Cielo raso plano o inclinado en Drywall con estructura de acero galvanizado cal 26, incluye dilatación plastica perimetral.</v>
      </c>
      <c r="C64" s="102" t="str">
        <f>ESPECIF!C64</f>
        <v>m2</v>
      </c>
      <c r="D64" s="32">
        <v>173594</v>
      </c>
      <c r="E64" s="84">
        <f>'APU-CP4'!E373</f>
        <v>0</v>
      </c>
    </row>
    <row r="65" spans="1:5" ht="21" x14ac:dyDescent="0.2">
      <c r="A65" s="102">
        <f>ESPECIF!A65</f>
        <v>4.1299999999999972</v>
      </c>
      <c r="B65" s="103" t="str">
        <f>ESPECIF!B65</f>
        <v>Cielo raso plano o inclinado en PVC con estructura en acero galvanizado cal 26, incluye bocel de remate perimetral.</v>
      </c>
      <c r="C65" s="102" t="str">
        <f>ESPECIF!C65</f>
        <v>m2</v>
      </c>
      <c r="D65" s="32">
        <v>231399</v>
      </c>
      <c r="E65" s="84">
        <f>'APU-CP4'!E409</f>
        <v>0</v>
      </c>
    </row>
    <row r="66" spans="1:5" ht="21" x14ac:dyDescent="0.2">
      <c r="A66" s="102">
        <f>ESPECIF!A66</f>
        <v>4.139999999999997</v>
      </c>
      <c r="B66" s="103" t="str">
        <f>ESPECIF!B66</f>
        <v>Suministro y remplazo de paneles de cieloraso tipo duracustick 0,60x0,60 m.</v>
      </c>
      <c r="C66" s="102" t="str">
        <f>ESPECIF!C66</f>
        <v>un</v>
      </c>
      <c r="D66" s="32">
        <v>109630</v>
      </c>
      <c r="E66" s="84">
        <f>'APU-CP4'!E442</f>
        <v>0</v>
      </c>
    </row>
    <row r="67" spans="1:5" ht="21" x14ac:dyDescent="0.2">
      <c r="A67" s="102">
        <f>ESPECIF!A67</f>
        <v>4.1499999999999968</v>
      </c>
      <c r="B67" s="103" t="str">
        <f>ESPECIF!B67</f>
        <v>Suministro e instalación de aislamiento térmico sobre cieloraso tipo frescasa de 3".</v>
      </c>
      <c r="C67" s="102" t="str">
        <f>ESPECIF!C67</f>
        <v>m2</v>
      </c>
      <c r="D67" s="32">
        <v>87183</v>
      </c>
      <c r="E67" s="84">
        <f>'APU-CP4'!E475</f>
        <v>0</v>
      </c>
    </row>
    <row r="68" spans="1:5" ht="21" x14ac:dyDescent="0.2">
      <c r="A68" s="102">
        <f>ESPECIF!A68</f>
        <v>4.1599999999999966</v>
      </c>
      <c r="B68" s="103" t="str">
        <f>ESPECIF!B68</f>
        <v>Resanes bajo cielorasos interiores en drywall o fibrocemento y aplicación de pintura en vinilo tipo 2 a 2 manos.</v>
      </c>
      <c r="C68" s="102" t="str">
        <f>ESPECIF!C68</f>
        <v>m2</v>
      </c>
      <c r="D68" s="32">
        <v>49343</v>
      </c>
      <c r="E68" s="84">
        <f>'APU-CP4'!E508</f>
        <v>0</v>
      </c>
    </row>
    <row r="69" spans="1:5" ht="21" x14ac:dyDescent="0.2">
      <c r="A69" s="102">
        <f>ESPECIF!A69</f>
        <v>4.1699999999999964</v>
      </c>
      <c r="B69" s="103" t="str">
        <f>ESPECIF!B69</f>
        <v>Apertura, suministro e instlación de tapas de registro para inspección, 0,40x0,40 m, bajo cielorasos de drywall o PVC.</v>
      </c>
      <c r="C69" s="102" t="str">
        <f>ESPECIF!C69</f>
        <v>un</v>
      </c>
      <c r="D69" s="32">
        <v>176283</v>
      </c>
      <c r="E69" s="84">
        <f>'APU-CP4'!E541</f>
        <v>0</v>
      </c>
    </row>
    <row r="70" spans="1:5" ht="21" x14ac:dyDescent="0.2">
      <c r="A70" s="102">
        <f>ESPECIF!A70</f>
        <v>4.1799999999999962</v>
      </c>
      <c r="B70" s="103" t="str">
        <f>ESPECIF!B70</f>
        <v>Suministro e instalación de manto asfaltico recubierto en alumnio, aplicado en caliente, sobre cubiertas o flanches.</v>
      </c>
      <c r="C70" s="102" t="str">
        <f>ESPECIF!C70</f>
        <v>m2</v>
      </c>
      <c r="D70" s="32">
        <v>124418</v>
      </c>
      <c r="E70" s="84">
        <f>'APU-CP4'!E574</f>
        <v>0</v>
      </c>
    </row>
    <row r="71" spans="1:5" s="105" customFormat="1" ht="21" x14ac:dyDescent="0.2">
      <c r="A71" s="102">
        <f>ESPECIF!A71</f>
        <v>4.1899999999999959</v>
      </c>
      <c r="B71" s="103" t="str">
        <f>ESPECIF!B71</f>
        <v>Mantenimiento de terrazas o cubiertas planas en concreto o manto asfaltico, mediante pintura elastometrica con fibras o similar.</v>
      </c>
      <c r="C71" s="102" t="str">
        <f>ESPECIF!C71</f>
        <v>m2</v>
      </c>
      <c r="D71" s="32">
        <v>65523</v>
      </c>
      <c r="E71" s="85">
        <f>'APU-CP4'!E607</f>
        <v>0</v>
      </c>
    </row>
    <row r="72" spans="1:5" s="112" customFormat="1" x14ac:dyDescent="0.2">
      <c r="A72" s="109">
        <f>ESPECIF!A72</f>
        <v>5</v>
      </c>
      <c r="B72" s="113" t="str">
        <f>ESPECIF!B72</f>
        <v>CAPITULO 5 CARPINTERIA MADERA, ACERO, ALUMINIO Y VIDRIO</v>
      </c>
      <c r="C72" s="109" t="str">
        <f>ESPECIF!C72</f>
        <v>UNIDAD</v>
      </c>
      <c r="D72" s="144"/>
      <c r="E72" s="83"/>
    </row>
    <row r="73" spans="1:5" ht="21" x14ac:dyDescent="0.2">
      <c r="A73" s="102">
        <f>ESPECIF!A73</f>
        <v>5.01</v>
      </c>
      <c r="B73" s="103" t="str">
        <f>ESPECIF!B73</f>
        <v>Mantenimiento de puertas de madera, incluye desmonte y reinstalación ajuste y cambio de bisagras y cantonera.</v>
      </c>
      <c r="C73" s="102" t="str">
        <f>ESPECIF!C73</f>
        <v>un</v>
      </c>
      <c r="D73" s="32">
        <v>47243</v>
      </c>
      <c r="E73" s="84">
        <f>'APU-CP5'!E10</f>
        <v>0</v>
      </c>
    </row>
    <row r="74" spans="1:5" ht="21" x14ac:dyDescent="0.2">
      <c r="A74" s="102">
        <f>ESPECIF!A74</f>
        <v>5.0199999999999996</v>
      </c>
      <c r="B74" s="103" t="str">
        <f>ESPECIF!B74</f>
        <v>Mantenimiento de puertas de vidrio, incluye desmonte y reinstalación ajuste cambio de y pivotes de empotrar en piso y techo.</v>
      </c>
      <c r="C74" s="102" t="str">
        <f>ESPECIF!C74</f>
        <v>juego</v>
      </c>
      <c r="D74" s="32">
        <v>244414</v>
      </c>
      <c r="E74" s="84">
        <f>'APU-CP5'!E43</f>
        <v>0</v>
      </c>
    </row>
    <row r="75" spans="1:5" ht="21" x14ac:dyDescent="0.2">
      <c r="A75" s="102">
        <f>ESPECIF!A75</f>
        <v>5.0299999999999994</v>
      </c>
      <c r="B75" s="103" t="str">
        <f>ESPECIF!B75</f>
        <v>Suministro e instalación de brazo hidráulico de sobreponer cierra puerta hasta 45 kg.</v>
      </c>
      <c r="C75" s="102" t="str">
        <f>ESPECIF!C75</f>
        <v>un</v>
      </c>
      <c r="D75" s="32">
        <v>303775</v>
      </c>
      <c r="E75" s="84">
        <f>'APU-CP5'!E76</f>
        <v>0</v>
      </c>
    </row>
    <row r="76" spans="1:5" ht="21" x14ac:dyDescent="0.2">
      <c r="A76" s="102">
        <f>ESPECIF!A76</f>
        <v>5.0399999999999991</v>
      </c>
      <c r="B76" s="103" t="str">
        <f>ESPECIF!B76</f>
        <v>Suministro e instalación de piston hidráulico embebido en piso para puertas de vidrio.</v>
      </c>
      <c r="C76" s="102" t="str">
        <f>ESPECIF!C76</f>
        <v>un</v>
      </c>
      <c r="D76" s="32">
        <v>581613</v>
      </c>
      <c r="E76" s="84">
        <f>'APU-CP5'!E109</f>
        <v>0</v>
      </c>
    </row>
    <row r="77" spans="1:5" x14ac:dyDescent="0.2">
      <c r="A77" s="102">
        <f>ESPECIF!A77</f>
        <v>5.0499999999999989</v>
      </c>
      <c r="B77" s="103" t="str">
        <f>ESPECIF!B77</f>
        <v>Suministro e instalación de puerta entamborada y marco de madera.</v>
      </c>
      <c r="C77" s="102" t="str">
        <f>ESPECIF!C77</f>
        <v>un</v>
      </c>
      <c r="D77" s="32">
        <v>1461350</v>
      </c>
      <c r="E77" s="84">
        <f>'APU-CP5'!E142</f>
        <v>0</v>
      </c>
    </row>
    <row r="78" spans="1:5" ht="21" x14ac:dyDescent="0.2">
      <c r="A78" s="102">
        <f>ESPECIF!A78</f>
        <v>5.0599999999999987</v>
      </c>
      <c r="B78" s="103" t="str">
        <f>ESPECIF!B78</f>
        <v>Suministro e instalación de puerta en aluminio y vidrio con marco en aluminio, debe incluir cerradura de seguridad.</v>
      </c>
      <c r="C78" s="102" t="str">
        <f>ESPECIF!C78</f>
        <v>m2</v>
      </c>
      <c r="D78" s="32">
        <v>968483</v>
      </c>
      <c r="E78" s="84">
        <f>'APU-CP5'!E175</f>
        <v>0</v>
      </c>
    </row>
    <row r="79" spans="1:5" ht="21" x14ac:dyDescent="0.2">
      <c r="A79" s="102">
        <f>ESPECIF!A79</f>
        <v>5.0699999999999985</v>
      </c>
      <c r="B79" s="103" t="str">
        <f>ESPECIF!B79</f>
        <v>Suministro e instalación de puerta entamborada en lámina cal 18, reforzada con chapa seguridad.</v>
      </c>
      <c r="C79" s="102" t="str">
        <f>ESPECIF!C79</f>
        <v>m2</v>
      </c>
      <c r="D79" s="32">
        <v>1798758</v>
      </c>
      <c r="E79" s="84">
        <f>'APU-CP5'!E208</f>
        <v>0</v>
      </c>
    </row>
    <row r="80" spans="1:5" ht="21" x14ac:dyDescent="0.2">
      <c r="A80" s="102">
        <f>ESPECIF!A80</f>
        <v>5.0799999999999983</v>
      </c>
      <c r="B80" s="103" t="str">
        <f>ESPECIF!B80</f>
        <v>Suministro e instalación de reja tipo bancaria en varilla cuadrada de 1/2" trama, mínima 15 cm acabado en esmalte.</v>
      </c>
      <c r="C80" s="102" t="str">
        <f>ESPECIF!C80</f>
        <v>m2</v>
      </c>
      <c r="D80" s="32">
        <v>597652</v>
      </c>
      <c r="E80" s="84">
        <f>'APU-CP5'!E241</f>
        <v>0</v>
      </c>
    </row>
    <row r="81" spans="1:5" ht="21" x14ac:dyDescent="0.2">
      <c r="A81" s="102">
        <f>ESPECIF!A81</f>
        <v>5.0899999999999981</v>
      </c>
      <c r="B81" s="103" t="str">
        <f>ESPECIF!B81</f>
        <v>Suministro e instalación de cerradura de seguridad tipo entrada principal de sobreponer.</v>
      </c>
      <c r="C81" s="102" t="str">
        <f>ESPECIF!C81</f>
        <v>un</v>
      </c>
      <c r="D81" s="32">
        <v>301795</v>
      </c>
      <c r="E81" s="84">
        <f>'APU-CP5'!E274</f>
        <v>0</v>
      </c>
    </row>
    <row r="82" spans="1:5" x14ac:dyDescent="0.2">
      <c r="A82" s="102">
        <f>ESPECIF!A82</f>
        <v>5.0999999999999979</v>
      </c>
      <c r="B82" s="103" t="str">
        <f>ESPECIF!B82</f>
        <v>Suministro e instalación de cerrojo doble.</v>
      </c>
      <c r="C82" s="102" t="str">
        <f>ESPECIF!C82</f>
        <v>un</v>
      </c>
      <c r="D82" s="32">
        <v>161529</v>
      </c>
      <c r="E82" s="84">
        <f>'APU-CP5'!E307</f>
        <v>0</v>
      </c>
    </row>
    <row r="83" spans="1:5" x14ac:dyDescent="0.2">
      <c r="A83" s="102">
        <f>ESPECIF!A83</f>
        <v>5.1099999999999977</v>
      </c>
      <c r="B83" s="103" t="str">
        <f>ESPECIF!B83</f>
        <v>Suministro e instalación de chapa pomo para baño.</v>
      </c>
      <c r="C83" s="102" t="str">
        <f>ESPECIF!C83</f>
        <v>un</v>
      </c>
      <c r="D83" s="32">
        <v>78713</v>
      </c>
      <c r="E83" s="84">
        <f>'APU-CP5'!E340</f>
        <v>0</v>
      </c>
    </row>
    <row r="84" spans="1:5" x14ac:dyDescent="0.2">
      <c r="A84" s="102">
        <f>ESPECIF!A84</f>
        <v>5.1199999999999974</v>
      </c>
      <c r="B84" s="103" t="str">
        <f>ESPECIF!B84</f>
        <v>Suministro e instalación de vidrio crudo de 5mm.</v>
      </c>
      <c r="C84" s="102" t="str">
        <f>ESPECIF!C84</f>
        <v>m2</v>
      </c>
      <c r="D84" s="32">
        <v>180572</v>
      </c>
      <c r="E84" s="84">
        <f>'APU-CP5'!E373</f>
        <v>0</v>
      </c>
    </row>
    <row r="85" spans="1:5" x14ac:dyDescent="0.2">
      <c r="A85" s="102">
        <f>ESPECIF!A85</f>
        <v>5.1299999999999972</v>
      </c>
      <c r="B85" s="103" t="str">
        <f>ESPECIF!B85</f>
        <v>Suministro e instalación de vidrio templado 6 mm, debe incluir perfil F.</v>
      </c>
      <c r="C85" s="102" t="str">
        <f>ESPECIF!C85</f>
        <v>m2</v>
      </c>
      <c r="D85" s="32">
        <v>387254</v>
      </c>
      <c r="E85" s="84">
        <f>'APU-CP5'!E406</f>
        <v>0</v>
      </c>
    </row>
    <row r="86" spans="1:5" ht="21" x14ac:dyDescent="0.2">
      <c r="A86" s="102">
        <f>ESPECIF!A86</f>
        <v>5.139999999999997</v>
      </c>
      <c r="B86" s="103" t="str">
        <f>ESPECIF!B86</f>
        <v>División vidrio templado incoloro, barras y accesorios en acero inoxidable 8 mm.</v>
      </c>
      <c r="C86" s="102" t="str">
        <f>ESPECIF!C86</f>
        <v>m2</v>
      </c>
      <c r="D86" s="32">
        <v>549187</v>
      </c>
      <c r="E86" s="84">
        <f>'APU-CP5'!E439</f>
        <v>0</v>
      </c>
    </row>
    <row r="87" spans="1:5" ht="21" x14ac:dyDescent="0.2">
      <c r="A87" s="102">
        <f>ESPECIF!A87</f>
        <v>5.1499999999999968</v>
      </c>
      <c r="B87" s="103" t="str">
        <f>ESPECIF!B87</f>
        <v>Suministro e instalación puerta, en vidrio templado incoloro de 8 mm con barra de giro en acero debe incluir cerradura.</v>
      </c>
      <c r="C87" s="102" t="str">
        <f>ESPECIF!C87</f>
        <v>m2</v>
      </c>
      <c r="D87" s="32">
        <v>512809</v>
      </c>
      <c r="E87" s="84">
        <f>'APU-CP5'!E472</f>
        <v>0</v>
      </c>
    </row>
    <row r="88" spans="1:5" x14ac:dyDescent="0.2">
      <c r="A88" s="102">
        <f>ESPECIF!A88</f>
        <v>5.1599999999999966</v>
      </c>
      <c r="B88" s="103" t="str">
        <f>ESPECIF!B88</f>
        <v>Suministro e instalación de chapa a presión para puertas de vidrio de 8mm.</v>
      </c>
      <c r="C88" s="102" t="str">
        <f>ESPECIF!C88</f>
        <v>un</v>
      </c>
      <c r="D88" s="32">
        <v>253442</v>
      </c>
      <c r="E88" s="84">
        <f>'APU-CP5'!E505</f>
        <v>0</v>
      </c>
    </row>
    <row r="89" spans="1:5" ht="21" x14ac:dyDescent="0.2">
      <c r="A89" s="102">
        <f>ESPECIF!A89</f>
        <v>5.1699999999999964</v>
      </c>
      <c r="B89" s="103" t="str">
        <f>ESPECIF!B89</f>
        <v>Suministro e instalación de película  sobre vidrio, tipo polarizada u opalizada.</v>
      </c>
      <c r="C89" s="102" t="str">
        <f>ESPECIF!C89</f>
        <v>m2</v>
      </c>
      <c r="D89" s="32">
        <v>252576</v>
      </c>
      <c r="E89" s="84">
        <f>'APU-CP5'!E538</f>
        <v>0</v>
      </c>
    </row>
    <row r="90" spans="1:5" ht="21" x14ac:dyDescent="0.2">
      <c r="A90" s="102">
        <f>ESPECIF!A90</f>
        <v>5.1799999999999962</v>
      </c>
      <c r="B90" s="103" t="str">
        <f>ESPECIF!B90</f>
        <v>Suministro e instalación de película  sobre vidrio, tipo microperforado con diseño.</v>
      </c>
      <c r="C90" s="102" t="str">
        <f>ESPECIF!C90</f>
        <v>m2</v>
      </c>
      <c r="D90" s="32">
        <v>265850</v>
      </c>
      <c r="E90" s="84">
        <f>'APU-CP5'!E571</f>
        <v>0</v>
      </c>
    </row>
    <row r="91" spans="1:5" x14ac:dyDescent="0.2">
      <c r="A91" s="102">
        <f>ESPECIF!A91</f>
        <v>5.1899999999999959</v>
      </c>
      <c r="B91" s="103" t="str">
        <f>ESPECIF!B91</f>
        <v>Suministro e instalación de persianas tipo blackout.</v>
      </c>
      <c r="C91" s="102" t="str">
        <f>ESPECIF!C91</f>
        <v>m2</v>
      </c>
      <c r="D91" s="32">
        <v>246473</v>
      </c>
      <c r="E91" s="84">
        <f>'APU-CP5'!E604</f>
        <v>0</v>
      </c>
    </row>
    <row r="92" spans="1:5" ht="21" x14ac:dyDescent="0.2">
      <c r="A92" s="102">
        <f>ESPECIF!A92</f>
        <v>5.1999999999999957</v>
      </c>
      <c r="B92" s="103" t="str">
        <f>ESPECIF!B92</f>
        <v>Suministro e instalación de baranda pasamanos h: 1,10mt en tubo de 2-1/2" anclada a piso.</v>
      </c>
      <c r="C92" s="102" t="str">
        <f>ESPECIF!C92</f>
        <v>ml</v>
      </c>
      <c r="D92" s="32">
        <v>426893</v>
      </c>
      <c r="E92" s="84">
        <f>'APU-CP5'!E637</f>
        <v>0</v>
      </c>
    </row>
    <row r="93" spans="1:5" ht="21" x14ac:dyDescent="0.2">
      <c r="A93" s="102">
        <f>ESPECIF!A93</f>
        <v>5.2099999999999955</v>
      </c>
      <c r="B93" s="103" t="str">
        <f>ESPECIF!B93</f>
        <v>Suministro e instalación ducto cuadrado en lamina galvanizada cl 22, desarrollo:1:00m.</v>
      </c>
      <c r="C93" s="102" t="str">
        <f>ESPECIF!C93</f>
        <v>ml</v>
      </c>
      <c r="D93" s="32">
        <v>701963</v>
      </c>
      <c r="E93" s="84">
        <f>'APU-CP5'!E670</f>
        <v>0</v>
      </c>
    </row>
    <row r="94" spans="1:5" ht="21" x14ac:dyDescent="0.2">
      <c r="A94" s="102">
        <f>ESPECIF!A94</f>
        <v>5.2199999999999953</v>
      </c>
      <c r="B94" s="103" t="str">
        <f>ESPECIF!B94</f>
        <v>Mantenimiento de rejas y barandas debe incluir cambio de perfiles cerramiento y puertas en reja de tubo de 4x8 cm.</v>
      </c>
      <c r="C94" s="102" t="str">
        <f>ESPECIF!C94</f>
        <v>ml</v>
      </c>
      <c r="D94" s="114">
        <v>126522</v>
      </c>
      <c r="E94" s="87">
        <f>'APU-CP5'!E703</f>
        <v>0</v>
      </c>
    </row>
    <row r="95" spans="1:5" ht="21" x14ac:dyDescent="0.2">
      <c r="A95" s="102">
        <f>ESPECIF!A95</f>
        <v>5.2299999999999951</v>
      </c>
      <c r="B95" s="103" t="str">
        <f>ESPECIF!B95</f>
        <v>Suministro e instalación de mueble bajo para cafeteria, superficie en acero con poceta  de 1,80 m. grifería y desagüe.</v>
      </c>
      <c r="C95" s="102" t="str">
        <f>ESPECIF!C95</f>
        <v>un</v>
      </c>
      <c r="D95" s="32">
        <v>1761336</v>
      </c>
      <c r="E95" s="84">
        <f>'APU-CP5'!E736</f>
        <v>0</v>
      </c>
    </row>
    <row r="96" spans="1:5" ht="21" x14ac:dyDescent="0.2">
      <c r="A96" s="102">
        <f>ESPECIF!A96</f>
        <v>5.2399999999999949</v>
      </c>
      <c r="B96" s="103" t="str">
        <f>ESPECIF!B96</f>
        <v>Suministro de barra de seguridad abatible y plegable con sujeción en acero inoxidable.</v>
      </c>
      <c r="C96" s="102" t="str">
        <f>ESPECIF!C96</f>
        <v>un</v>
      </c>
      <c r="D96" s="32">
        <v>513796</v>
      </c>
      <c r="E96" s="84">
        <f>'APU-CP5'!E769</f>
        <v>0</v>
      </c>
    </row>
    <row r="97" spans="1:5" ht="21" x14ac:dyDescent="0.2">
      <c r="A97" s="102">
        <f>ESPECIF!A97</f>
        <v>5.2499999999999947</v>
      </c>
      <c r="B97" s="103" t="str">
        <f>ESPECIF!B97</f>
        <v>Suministro e instalación aviso luminoso en lona panaflex con plastificado e impresión digital.</v>
      </c>
      <c r="C97" s="102" t="str">
        <f>ESPECIF!C97</f>
        <v>m2</v>
      </c>
      <c r="D97" s="32">
        <v>292212</v>
      </c>
      <c r="E97" s="84">
        <f>'APU-CP5'!E802</f>
        <v>0</v>
      </c>
    </row>
    <row r="98" spans="1:5" x14ac:dyDescent="0.2">
      <c r="A98" s="102">
        <f>ESPECIF!A98</f>
        <v>5.2599999999999945</v>
      </c>
      <c r="B98" s="103" t="str">
        <f>ESPECIF!B98</f>
        <v>Suministro e instalación de concertina debe incluir elementos de soporte.</v>
      </c>
      <c r="C98" s="102" t="str">
        <f>ESPECIF!C98</f>
        <v>ml</v>
      </c>
      <c r="D98" s="32">
        <v>166791</v>
      </c>
      <c r="E98" s="84">
        <f>'APU-CP5'!E835</f>
        <v>0</v>
      </c>
    </row>
    <row r="99" spans="1:5" x14ac:dyDescent="0.2">
      <c r="A99" s="102">
        <f>ESPECIF!A99</f>
        <v>5.2699999999999942</v>
      </c>
      <c r="B99" s="103" t="str">
        <f>ESPECIF!B99</f>
        <v>Esmalte sobre lámina lineal, hasta cuatro caras por elemento.</v>
      </c>
      <c r="C99" s="102" t="str">
        <f>ESPECIF!C99</f>
        <v>ml</v>
      </c>
      <c r="D99" s="32">
        <v>84445</v>
      </c>
      <c r="E99" s="84">
        <f>'APU-CP5'!E868</f>
        <v>0</v>
      </c>
    </row>
    <row r="100" spans="1:5" x14ac:dyDescent="0.2">
      <c r="A100" s="102">
        <f>ESPECIF!A100</f>
        <v>5.279999999999994</v>
      </c>
      <c r="B100" s="103" t="str">
        <f>ESPECIF!B100</f>
        <v>Esmalte sobre lámina llena.</v>
      </c>
      <c r="C100" s="102" t="str">
        <f>ESPECIF!C100</f>
        <v>m2</v>
      </c>
      <c r="D100" s="32">
        <v>130116</v>
      </c>
      <c r="E100" s="84">
        <f>'APU-CP5'!E901</f>
        <v>0</v>
      </c>
    </row>
    <row r="101" spans="1:5" x14ac:dyDescent="0.2">
      <c r="A101" s="102">
        <f>ESPECIF!A101</f>
        <v>5.2899999999999938</v>
      </c>
      <c r="B101" s="103" t="str">
        <f>ESPECIF!B101</f>
        <v>Barniz sobre madera elementos de madera 4 caras.</v>
      </c>
      <c r="C101" s="102" t="str">
        <f>ESPECIF!C101</f>
        <v>ml</v>
      </c>
      <c r="D101" s="32">
        <v>34460</v>
      </c>
      <c r="E101" s="84">
        <f>'APU-CP5'!E934</f>
        <v>0</v>
      </c>
    </row>
    <row r="102" spans="1:5" s="105" customFormat="1" x14ac:dyDescent="0.2">
      <c r="A102" s="102">
        <f>ESPECIF!A102</f>
        <v>5.2999999999999936</v>
      </c>
      <c r="B102" s="103" t="str">
        <f>ESPECIF!B102</f>
        <v>Esmalte o barniz sobre madera llena.</v>
      </c>
      <c r="C102" s="102" t="str">
        <f>ESPECIF!C102</f>
        <v>m2</v>
      </c>
      <c r="D102" s="32">
        <v>47632</v>
      </c>
      <c r="E102" s="85">
        <f>'APU-CP5'!E967</f>
        <v>0</v>
      </c>
    </row>
    <row r="103" spans="1:5" s="112" customFormat="1" x14ac:dyDescent="0.2">
      <c r="A103" s="109">
        <f>ESPECIF!A103</f>
        <v>6</v>
      </c>
      <c r="B103" s="113" t="str">
        <f>ESPECIF!B103</f>
        <v>CAPITULO 6 INSTALACIONES HIDROSANITARIAS</v>
      </c>
      <c r="C103" s="109" t="str">
        <f>ESPECIF!C103</f>
        <v>UNIDAD</v>
      </c>
      <c r="D103" s="144"/>
      <c r="E103" s="83"/>
    </row>
    <row r="104" spans="1:5" x14ac:dyDescent="0.2">
      <c r="A104" s="102">
        <f>ESPECIF!A104</f>
        <v>6.01</v>
      </c>
      <c r="B104" s="103" t="str">
        <f>ESPECIF!B104</f>
        <v>Suspensión de puntos hidráulicos y/o sanitarios.</v>
      </c>
      <c r="C104" s="102" t="str">
        <f>ESPECIF!C104</f>
        <v>un</v>
      </c>
      <c r="D104" s="32">
        <v>48479</v>
      </c>
      <c r="E104" s="84">
        <f>'APU-CP6'!E10</f>
        <v>0</v>
      </c>
    </row>
    <row r="105" spans="1:5" ht="21" x14ac:dyDescent="0.2">
      <c r="A105" s="102">
        <f>ESPECIF!A105</f>
        <v>6.02</v>
      </c>
      <c r="B105" s="103" t="str">
        <f>ESPECIF!B105</f>
        <v>Cambio de sifones para desagues de lavamanos y lavaplatos  tipo P, o botella según el caso.</v>
      </c>
      <c r="C105" s="102" t="str">
        <f>ESPECIF!C105</f>
        <v>un</v>
      </c>
      <c r="D105" s="32">
        <v>120110</v>
      </c>
      <c r="E105" s="84">
        <f>'APU-CP6'!E43</f>
        <v>0</v>
      </c>
    </row>
    <row r="106" spans="1:5" x14ac:dyDescent="0.2">
      <c r="A106" s="102">
        <f>ESPECIF!A106</f>
        <v>6.0299999999999994</v>
      </c>
      <c r="B106" s="103" t="str">
        <f>ESPECIF!B106</f>
        <v>Suministro e instalación de grifería institucional para lavamanos tipo push.</v>
      </c>
      <c r="C106" s="102" t="str">
        <f>ESPECIF!C106</f>
        <v>un</v>
      </c>
      <c r="D106" s="32">
        <v>306562</v>
      </c>
      <c r="E106" s="84">
        <f>'APU-CP6'!E76</f>
        <v>0</v>
      </c>
    </row>
    <row r="107" spans="1:5" x14ac:dyDescent="0.2">
      <c r="A107" s="102">
        <f>ESPECIF!A107</f>
        <v>6.0399999999999991</v>
      </c>
      <c r="B107" s="103" t="str">
        <f>ESPECIF!B107</f>
        <v>Caja de inspección 60x60 debe incluir tapa en concreto.</v>
      </c>
      <c r="C107" s="102" t="str">
        <f>ESPECIF!C107</f>
        <v>un</v>
      </c>
      <c r="D107" s="32">
        <v>1309107</v>
      </c>
      <c r="E107" s="84">
        <f>'APU-CP6'!E109</f>
        <v>0</v>
      </c>
    </row>
    <row r="108" spans="1:5" x14ac:dyDescent="0.2">
      <c r="A108" s="102">
        <f>ESPECIF!A108</f>
        <v>6.0499999999999989</v>
      </c>
      <c r="B108" s="103" t="str">
        <f>ESPECIF!B108</f>
        <v>Red suministro tuberia PVC 1/2".</v>
      </c>
      <c r="C108" s="102" t="str">
        <f>ESPECIF!C108</f>
        <v>ml</v>
      </c>
      <c r="D108" s="32">
        <v>38816</v>
      </c>
      <c r="E108" s="84">
        <f>'APU-CP6'!E142</f>
        <v>0</v>
      </c>
    </row>
    <row r="109" spans="1:5" x14ac:dyDescent="0.2">
      <c r="A109" s="102">
        <f>ESPECIF!A109</f>
        <v>6.0599999999999987</v>
      </c>
      <c r="B109" s="103" t="str">
        <f>ESPECIF!B109</f>
        <v>Red suministro tuberia PVC 3/4".</v>
      </c>
      <c r="C109" s="102" t="str">
        <f>ESPECIF!C109</f>
        <v>ml</v>
      </c>
      <c r="D109" s="32">
        <v>46774</v>
      </c>
      <c r="E109" s="84">
        <f>'APU-CP6'!E175</f>
        <v>0</v>
      </c>
    </row>
    <row r="110" spans="1:5" x14ac:dyDescent="0.2">
      <c r="A110" s="102">
        <f>ESPECIF!A110</f>
        <v>6.0699999999999985</v>
      </c>
      <c r="B110" s="103" t="str">
        <f>ESPECIF!B110</f>
        <v>Registro de corte 1/2".</v>
      </c>
      <c r="C110" s="102" t="str">
        <f>ESPECIF!C110</f>
        <v>un</v>
      </c>
      <c r="D110" s="32">
        <v>227033</v>
      </c>
      <c r="E110" s="84">
        <f>'APU-CP6'!E208</f>
        <v>0</v>
      </c>
    </row>
    <row r="111" spans="1:5" x14ac:dyDescent="0.2">
      <c r="A111" s="102">
        <f>ESPECIF!A111</f>
        <v>6.0799999999999983</v>
      </c>
      <c r="B111" s="103" t="str">
        <f>ESPECIF!B111</f>
        <v>Suministro e instalación llave de paso 1/2".</v>
      </c>
      <c r="C111" s="102" t="str">
        <f>ESPECIF!C111</f>
        <v>un</v>
      </c>
      <c r="D111" s="32">
        <v>55743</v>
      </c>
      <c r="E111" s="84">
        <f>'APU-CP6'!E241</f>
        <v>0</v>
      </c>
    </row>
    <row r="112" spans="1:5" x14ac:dyDescent="0.2">
      <c r="A112" s="102">
        <f>ESPECIF!A112</f>
        <v>6.0899999999999981</v>
      </c>
      <c r="B112" s="103" t="str">
        <f>ESPECIF!B112</f>
        <v>Punto de agua fría de ½ + regata y accesorios.</v>
      </c>
      <c r="C112" s="102" t="str">
        <f>ESPECIF!C112</f>
        <v>un</v>
      </c>
      <c r="D112" s="32">
        <v>75891</v>
      </c>
      <c r="E112" s="84">
        <f>'APU-CP6'!E274</f>
        <v>0</v>
      </c>
    </row>
    <row r="113" spans="1:5" x14ac:dyDescent="0.2">
      <c r="A113" s="102">
        <f>ESPECIF!A113</f>
        <v>6.0999999999999979</v>
      </c>
      <c r="B113" s="103" t="str">
        <f>ESPECIF!B113</f>
        <v>Suministro e instalación de tanque plástico elevado 500 lt</v>
      </c>
      <c r="C113" s="102" t="str">
        <f>ESPECIF!C113</f>
        <v>un</v>
      </c>
      <c r="D113" s="32">
        <v>2834017</v>
      </c>
      <c r="E113" s="84">
        <f>'APU-CP6'!E307</f>
        <v>0</v>
      </c>
    </row>
    <row r="114" spans="1:5" x14ac:dyDescent="0.2">
      <c r="A114" s="102">
        <f>ESPECIF!A114</f>
        <v>6.1099999999999977</v>
      </c>
      <c r="B114" s="103" t="str">
        <f>ESPECIF!B114</f>
        <v>Salida sanitaria PVC-s/paral 2".</v>
      </c>
      <c r="C114" s="102" t="str">
        <f>ESPECIF!C114</f>
        <v>un</v>
      </c>
      <c r="D114" s="32">
        <v>231597</v>
      </c>
      <c r="E114" s="84">
        <f>'APU-CP6'!E341</f>
        <v>0</v>
      </c>
    </row>
    <row r="115" spans="1:5" x14ac:dyDescent="0.2">
      <c r="A115" s="102">
        <f>ESPECIF!A115</f>
        <v>6.1199999999999974</v>
      </c>
      <c r="B115" s="103" t="str">
        <f>ESPECIF!B115</f>
        <v>Salida sanitaria PVC 4", incluye accesorios y hasta 1,5 m de tuberia.</v>
      </c>
      <c r="C115" s="102" t="str">
        <f>ESPECIF!C115</f>
        <v>un</v>
      </c>
      <c r="D115" s="32">
        <v>349362</v>
      </c>
      <c r="E115" s="84">
        <f>'APU-CP6'!E374</f>
        <v>0</v>
      </c>
    </row>
    <row r="116" spans="1:5" x14ac:dyDescent="0.2">
      <c r="A116" s="102">
        <f>ESPECIF!A116</f>
        <v>6.1299999999999972</v>
      </c>
      <c r="B116" s="103" t="str">
        <f>ESPECIF!B116</f>
        <v>Suministro e instalación de sanitario blanco institucional o similar.</v>
      </c>
      <c r="C116" s="102" t="str">
        <f>ESPECIF!C116</f>
        <v>un</v>
      </c>
      <c r="D116" s="32">
        <v>698369</v>
      </c>
      <c r="E116" s="84">
        <f>'APU-CP6'!E407</f>
        <v>0</v>
      </c>
    </row>
    <row r="117" spans="1:5" x14ac:dyDescent="0.2">
      <c r="A117" s="102">
        <f>ESPECIF!A117</f>
        <v>6.139999999999997</v>
      </c>
      <c r="B117" s="103" t="str">
        <f>ESPECIF!B117</f>
        <v>Suministro e instalación de lavamanos blanco institucional o similar.</v>
      </c>
      <c r="C117" s="102" t="str">
        <f>ESPECIF!C117</f>
        <v>un</v>
      </c>
      <c r="D117" s="32">
        <v>292329</v>
      </c>
      <c r="E117" s="84">
        <f>'APU-CP6'!E440</f>
        <v>0</v>
      </c>
    </row>
    <row r="118" spans="1:5" x14ac:dyDescent="0.2">
      <c r="A118" s="102">
        <f>ESPECIF!A118</f>
        <v>6.1499999999999968</v>
      </c>
      <c r="B118" s="103" t="str">
        <f>ESPECIF!B118</f>
        <v>Suministro e instalación de orinal blanco institucional o similar.</v>
      </c>
      <c r="C118" s="102" t="str">
        <f>ESPECIF!C118</f>
        <v>un</v>
      </c>
      <c r="D118" s="32">
        <v>335286</v>
      </c>
      <c r="E118" s="84">
        <f>'APU-CP6'!E473</f>
        <v>0</v>
      </c>
    </row>
    <row r="119" spans="1:5" x14ac:dyDescent="0.2">
      <c r="A119" s="102">
        <f>ESPECIF!A119</f>
        <v>6.1599999999999966</v>
      </c>
      <c r="B119" s="103" t="str">
        <f>ESPECIF!B119</f>
        <v>Suministro e instalación de botón push para sanitario.</v>
      </c>
      <c r="C119" s="102" t="str">
        <f>ESPECIF!C119</f>
        <v>un</v>
      </c>
      <c r="D119" s="32">
        <v>198023</v>
      </c>
      <c r="E119" s="84">
        <f>'APU-CP6'!E506</f>
        <v>0</v>
      </c>
    </row>
    <row r="120" spans="1:5" x14ac:dyDescent="0.2">
      <c r="A120" s="102">
        <f>ESPECIF!A120</f>
        <v>6.1699999999999964</v>
      </c>
      <c r="B120" s="103" t="str">
        <f>ESPECIF!B120</f>
        <v>Suministro e instalación de hidroflo 0.5 HP.</v>
      </c>
      <c r="C120" s="102" t="str">
        <f>ESPECIF!C120</f>
        <v>un</v>
      </c>
      <c r="D120" s="32">
        <v>2595118</v>
      </c>
      <c r="E120" s="84">
        <f>'APU-CP6'!E539</f>
        <v>0</v>
      </c>
    </row>
    <row r="121" spans="1:5" s="105" customFormat="1" x14ac:dyDescent="0.2">
      <c r="A121" s="102">
        <f>ESPECIF!A121</f>
        <v>6.1799999999999962</v>
      </c>
      <c r="B121" s="103" t="str">
        <f>ESPECIF!B121</f>
        <v>Servicio de rotosonda para red sanitaria y/o pluvial.</v>
      </c>
      <c r="C121" s="102" t="str">
        <f>ESPECIF!C121</f>
        <v>Hora</v>
      </c>
      <c r="D121" s="32">
        <v>79572</v>
      </c>
      <c r="E121" s="85">
        <f>'APU-CP6'!E572</f>
        <v>0</v>
      </c>
    </row>
    <row r="122" spans="1:5" s="112" customFormat="1" x14ac:dyDescent="0.2">
      <c r="A122" s="109">
        <f>ESPECIF!A122</f>
        <v>7</v>
      </c>
      <c r="B122" s="113" t="str">
        <f>ESPECIF!B122</f>
        <v>CAPITULO 7 INSATALACIONES ELECTRICAS</v>
      </c>
      <c r="C122" s="109" t="str">
        <f>ESPECIF!C122</f>
        <v>UNIDAD</v>
      </c>
      <c r="D122" s="144"/>
      <c r="E122" s="83"/>
    </row>
    <row r="123" spans="1:5" x14ac:dyDescent="0.2">
      <c r="A123" s="102">
        <f>ESPECIF!A123</f>
        <v>7.01</v>
      </c>
      <c r="B123" s="103" t="str">
        <f>ESPECIF!B123</f>
        <v>Desmonte, suministro y reemplazo de aparatos de control electrico basico.</v>
      </c>
      <c r="C123" s="102" t="str">
        <f>ESPECIF!C123</f>
        <v>un</v>
      </c>
      <c r="D123" s="32">
        <v>51473</v>
      </c>
      <c r="E123" s="84">
        <f>'APU-CP7'!E10</f>
        <v>0</v>
      </c>
    </row>
    <row r="124" spans="1:5" ht="21" x14ac:dyDescent="0.2">
      <c r="A124" s="102">
        <f>ESPECIF!A124</f>
        <v>7.02</v>
      </c>
      <c r="B124" s="103" t="str">
        <f>ESPECIF!B124</f>
        <v>Suministro e instalación de tablero parcial de 24 circuitos (debe incluir tacos de 30 amp)</v>
      </c>
      <c r="C124" s="102" t="str">
        <f>ESPECIF!C124</f>
        <v>un</v>
      </c>
      <c r="D124" s="32">
        <v>2026551</v>
      </c>
      <c r="E124" s="84">
        <f>'APU-CP7'!E43</f>
        <v>0</v>
      </c>
    </row>
    <row r="125" spans="1:5" x14ac:dyDescent="0.2">
      <c r="A125" s="102">
        <f>ESPECIF!A125</f>
        <v>7.0299999999999994</v>
      </c>
      <c r="B125" s="103" t="str">
        <f>ESPECIF!B125</f>
        <v>Suministro e instalación de totalizador 3x60 amp.</v>
      </c>
      <c r="C125" s="102" t="str">
        <f>ESPECIF!C125</f>
        <v>un</v>
      </c>
      <c r="D125" s="32">
        <v>207136</v>
      </c>
      <c r="E125" s="84">
        <f>'APU-CP7'!E76</f>
        <v>0</v>
      </c>
    </row>
    <row r="126" spans="1:5" x14ac:dyDescent="0.2">
      <c r="A126" s="102">
        <f>ESPECIF!A126</f>
        <v>7.0399999999999991</v>
      </c>
      <c r="B126" s="103" t="str">
        <f>ESPECIF!B126</f>
        <v>Suministro e instalación de BREAKER de 20 o 30 amp.</v>
      </c>
      <c r="C126" s="102" t="str">
        <f>ESPECIF!C126</f>
        <v>un</v>
      </c>
      <c r="D126" s="32">
        <v>49788</v>
      </c>
      <c r="E126" s="84">
        <f>'APU-CP7'!E109</f>
        <v>0</v>
      </c>
    </row>
    <row r="127" spans="1:5" x14ac:dyDescent="0.2">
      <c r="A127" s="102">
        <f>ESPECIF!A127</f>
        <v>7.0499999999999989</v>
      </c>
      <c r="B127" s="103" t="str">
        <f>ESPECIF!B127</f>
        <v>Suministro e instalación de línea de puesta a tierra de tablero general.</v>
      </c>
      <c r="C127" s="102" t="str">
        <f>ESPECIF!C127</f>
        <v>global</v>
      </c>
      <c r="D127" s="32">
        <v>334606</v>
      </c>
      <c r="E127" s="84">
        <f>'APU-CP7'!E142</f>
        <v>0</v>
      </c>
    </row>
    <row r="128" spans="1:5" x14ac:dyDescent="0.2">
      <c r="A128" s="102">
        <f>ESPECIF!A128</f>
        <v>7.0599999999999987</v>
      </c>
      <c r="B128" s="103" t="str">
        <f>ESPECIF!B128</f>
        <v>Acometida ducto EMT de 1-1/2" 5#6 thhn.</v>
      </c>
      <c r="C128" s="102" t="str">
        <f>ESPECIF!C128</f>
        <v>ml</v>
      </c>
      <c r="D128" s="32">
        <v>232999</v>
      </c>
      <c r="E128" s="84">
        <f>'APU-CP7'!E175</f>
        <v>0</v>
      </c>
    </row>
    <row r="129" spans="1:5" x14ac:dyDescent="0.2">
      <c r="A129" s="102">
        <f>ESPECIF!A129</f>
        <v>7.0699999999999985</v>
      </c>
      <c r="B129" s="103" t="str">
        <f>ESPECIF!B129</f>
        <v>Suministro e instalación de circuitos  en  cable 3 #12.</v>
      </c>
      <c r="C129" s="102" t="str">
        <f>ESPECIF!C129</f>
        <v>ml</v>
      </c>
      <c r="D129" s="32">
        <v>35855</v>
      </c>
      <c r="E129" s="84">
        <f>'APU-CP7'!E208</f>
        <v>0</v>
      </c>
    </row>
    <row r="130" spans="1:5" x14ac:dyDescent="0.2">
      <c r="A130" s="102">
        <f>ESPECIF!A130</f>
        <v>7.0799999999999983</v>
      </c>
      <c r="B130" s="103" t="str">
        <f>ESPECIF!B130</f>
        <v>Suministros e instalación de ductos PVC, rigidos o coraza de 3/4".</v>
      </c>
      <c r="C130" s="102" t="str">
        <f>ESPECIF!C130</f>
        <v>ml</v>
      </c>
      <c r="D130" s="32">
        <v>31614</v>
      </c>
      <c r="E130" s="84">
        <f>'APU-CP7'!E241</f>
        <v>0</v>
      </c>
    </row>
    <row r="131" spans="1:5" x14ac:dyDescent="0.2">
      <c r="A131" s="102">
        <f>ESPECIF!A131</f>
        <v>7.0899999999999981</v>
      </c>
      <c r="B131" s="103" t="str">
        <f>ESPECIF!B131</f>
        <v>Suministros e instalación de ducto EMT de 1/2".</v>
      </c>
      <c r="C131" s="102" t="str">
        <f>ESPECIF!C131</f>
        <v>ml</v>
      </c>
      <c r="D131" s="32">
        <v>32585</v>
      </c>
      <c r="E131" s="84">
        <f>'APU-CP7'!E274</f>
        <v>0</v>
      </c>
    </row>
    <row r="132" spans="1:5" x14ac:dyDescent="0.2">
      <c r="A132" s="102">
        <f>ESPECIF!A132</f>
        <v>7.0999999999999979</v>
      </c>
      <c r="B132" s="103" t="str">
        <f>ESPECIF!B132</f>
        <v>Suministros e instalación de ducto EMT de 1".</v>
      </c>
      <c r="C132" s="102" t="str">
        <f>ESPECIF!C132</f>
        <v>ml</v>
      </c>
      <c r="D132" s="32">
        <v>49689</v>
      </c>
      <c r="E132" s="84">
        <f>'APU-CP7'!E307</f>
        <v>0</v>
      </c>
    </row>
    <row r="133" spans="1:5" ht="21" x14ac:dyDescent="0.2">
      <c r="A133" s="102">
        <f>ESPECIF!A133</f>
        <v>7.1099999999999977</v>
      </c>
      <c r="B133" s="103" t="str">
        <f>ESPECIF!B133</f>
        <v>Salida punto electrico monofasico para toma, interruptor sencillo o iluminación.</v>
      </c>
      <c r="C133" s="102" t="str">
        <f>ESPECIF!C133</f>
        <v>un</v>
      </c>
      <c r="D133" s="32">
        <v>214018</v>
      </c>
      <c r="E133" s="84">
        <f>'APU-CP7'!E340</f>
        <v>0</v>
      </c>
    </row>
    <row r="134" spans="1:5" ht="21" x14ac:dyDescent="0.2">
      <c r="A134" s="102">
        <f>ESPECIF!A134</f>
        <v>7.1199999999999974</v>
      </c>
      <c r="B134" s="103" t="str">
        <f>ESPECIF!B134</f>
        <v>Salida punto electrico monofasico para interruptor doble, triple o conmutables.</v>
      </c>
      <c r="C134" s="102" t="str">
        <f>ESPECIF!C134</f>
        <v>un</v>
      </c>
      <c r="D134" s="32">
        <v>267940</v>
      </c>
      <c r="E134" s="84">
        <f>'APU-CP7'!E374</f>
        <v>0</v>
      </c>
    </row>
    <row r="135" spans="1:5" x14ac:dyDescent="0.2">
      <c r="A135" s="102">
        <f>ESPECIF!A135</f>
        <v>7.1299999999999972</v>
      </c>
      <c r="B135" s="103" t="str">
        <f>ESPECIF!B135</f>
        <v>Salida punto electrico para toma bifasica.</v>
      </c>
      <c r="C135" s="102" t="str">
        <f>ESPECIF!C135</f>
        <v>un</v>
      </c>
      <c r="D135" s="32">
        <v>273181</v>
      </c>
      <c r="E135" s="84">
        <f>'APU-CP7'!E408</f>
        <v>0</v>
      </c>
    </row>
    <row r="136" spans="1:5" x14ac:dyDescent="0.2">
      <c r="A136" s="102">
        <f>ESPECIF!A136</f>
        <v>7.139999999999997</v>
      </c>
      <c r="B136" s="103" t="str">
        <f>ESPECIF!B136</f>
        <v>Suministro e instalación panel led de 60x60 de incrustar.</v>
      </c>
      <c r="C136" s="102" t="str">
        <f>ESPECIF!C136</f>
        <v>un</v>
      </c>
      <c r="D136" s="32">
        <v>171359</v>
      </c>
      <c r="E136" s="84">
        <f>'APU-CP7'!E442</f>
        <v>0</v>
      </c>
    </row>
    <row r="137" spans="1:5" x14ac:dyDescent="0.2">
      <c r="A137" s="102">
        <f>ESPECIF!A137</f>
        <v>7.1499999999999968</v>
      </c>
      <c r="B137" s="103" t="str">
        <f>ESPECIF!B137</f>
        <v>Suministro e instalación panel led de 60x60 de sobreponer.</v>
      </c>
      <c r="C137" s="102" t="str">
        <f>ESPECIF!C137</f>
        <v>un</v>
      </c>
      <c r="D137" s="32">
        <v>66918</v>
      </c>
      <c r="E137" s="84">
        <f>'APU-CP7'!E475</f>
        <v>0</v>
      </c>
    </row>
    <row r="138" spans="1:5" x14ac:dyDescent="0.2">
      <c r="A138" s="102">
        <f>ESPECIF!A138</f>
        <v>7.1599999999999966</v>
      </c>
      <c r="B138" s="103" t="str">
        <f>ESPECIF!B138</f>
        <v>Suministro e instalación de panel LED de incrustar  diámetro 8" 18w.</v>
      </c>
      <c r="C138" s="102" t="str">
        <f>ESPECIF!C138</f>
        <v>un</v>
      </c>
      <c r="D138" s="32">
        <v>74010</v>
      </c>
      <c r="E138" s="84">
        <f>'APU-CP7'!E508</f>
        <v>0</v>
      </c>
    </row>
    <row r="139" spans="1:5" ht="21" x14ac:dyDescent="0.2">
      <c r="A139" s="102">
        <f>ESPECIF!A139</f>
        <v>7.1699999999999964</v>
      </c>
      <c r="B139" s="103" t="str">
        <f>ESPECIF!B139</f>
        <v>Suministro e instalación de lámpara hermética led de 12", p:36w de 4000K Luz Neutra.</v>
      </c>
      <c r="C139" s="102" t="str">
        <f>ESPECIF!C139</f>
        <v>un</v>
      </c>
      <c r="D139" s="32">
        <v>337497</v>
      </c>
      <c r="E139" s="84">
        <f>'APU-CP7'!E541</f>
        <v>0</v>
      </c>
    </row>
    <row r="140" spans="1:5" x14ac:dyDescent="0.2">
      <c r="A140" s="102">
        <f>ESPECIF!A140</f>
        <v>7.1799999999999962</v>
      </c>
      <c r="B140" s="103" t="str">
        <f>ESPECIF!B140</f>
        <v>Suministro e instalación tomacorriente doble 2P/T GFCI blanco.</v>
      </c>
      <c r="C140" s="102" t="str">
        <f>ESPECIF!C140</f>
        <v>un</v>
      </c>
      <c r="D140" s="32">
        <v>105855</v>
      </c>
      <c r="E140" s="84">
        <f>'APU-CP7'!E574</f>
        <v>0</v>
      </c>
    </row>
    <row r="141" spans="1:5" x14ac:dyDescent="0.2">
      <c r="A141" s="102">
        <f>ESPECIF!A141</f>
        <v>7.1899999999999959</v>
      </c>
      <c r="B141" s="103" t="str">
        <f>ESPECIF!B141</f>
        <v>Suministro e instalación de extractor de olores.</v>
      </c>
      <c r="C141" s="102" t="str">
        <f>ESPECIF!C141</f>
        <v>un</v>
      </c>
      <c r="D141" s="32">
        <v>298196</v>
      </c>
      <c r="E141" s="84">
        <f>'APU-CP7'!E607</f>
        <v>0</v>
      </c>
    </row>
    <row r="142" spans="1:5" x14ac:dyDescent="0.2">
      <c r="A142" s="102">
        <f>ESPECIF!A142</f>
        <v>7.1999999999999957</v>
      </c>
      <c r="B142" s="103" t="str">
        <f>ESPECIF!B142</f>
        <v>Mantenimiento y limpieza de equipo de bombeo de agua potable y RCI.</v>
      </c>
      <c r="C142" s="102" t="str">
        <f>ESPECIF!C142</f>
        <v>un</v>
      </c>
      <c r="D142" s="32">
        <v>2148479</v>
      </c>
      <c r="E142" s="84">
        <f>'APU-CP7'!E640</f>
        <v>0</v>
      </c>
    </row>
    <row r="143" spans="1:5" x14ac:dyDescent="0.2">
      <c r="A143" s="102">
        <f>ESPECIF!A143</f>
        <v>7.2099999999999955</v>
      </c>
      <c r="B143" s="103" t="str">
        <f>ESPECIF!B143</f>
        <v>Mantenimiento y limpieza de planta eléctrica.</v>
      </c>
      <c r="C143" s="102" t="str">
        <f>ESPECIF!C143</f>
        <v>un</v>
      </c>
      <c r="D143" s="32">
        <v>278620</v>
      </c>
      <c r="E143" s="84">
        <f>'APU-CP7'!E673</f>
        <v>0</v>
      </c>
    </row>
    <row r="144" spans="1:5" x14ac:dyDescent="0.2">
      <c r="A144" s="102">
        <f>ESPECIF!A144</f>
        <v>7.2199999999999953</v>
      </c>
      <c r="B144" s="103" t="str">
        <f>ESPECIF!B144</f>
        <v>Mantenimiento y limpieza interna de UPS.</v>
      </c>
      <c r="C144" s="102" t="str">
        <f>ESPECIF!C144</f>
        <v>un</v>
      </c>
      <c r="D144" s="32">
        <v>314504</v>
      </c>
      <c r="E144" s="84">
        <f>'APU-CP7'!E706</f>
        <v>0</v>
      </c>
    </row>
    <row r="145" spans="1:5" ht="21" x14ac:dyDescent="0.2">
      <c r="A145" s="102">
        <f>ESPECIF!A145</f>
        <v>7.2299999999999951</v>
      </c>
      <c r="B145" s="103" t="str">
        <f>ESPECIF!B145</f>
        <v>Suministro e instalación de canaleta metalica de 100x45mm con división interna.</v>
      </c>
      <c r="C145" s="102" t="str">
        <f>ESPECIF!C145</f>
        <v>ml</v>
      </c>
      <c r="D145" s="32">
        <v>61817</v>
      </c>
      <c r="E145" s="84">
        <f>'APU-CP7'!E739</f>
        <v>0</v>
      </c>
    </row>
    <row r="146" spans="1:5" x14ac:dyDescent="0.2">
      <c r="A146" s="102">
        <f>ESPECIF!A146</f>
        <v>7.2399999999999949</v>
      </c>
      <c r="B146" s="103" t="str">
        <f>ESPECIF!B146</f>
        <v>Suministro e instalación de cable tipo U/UTP cat. 6.</v>
      </c>
      <c r="C146" s="102" t="str">
        <f>ESPECIF!C146</f>
        <v>ml</v>
      </c>
      <c r="D146" s="32">
        <v>14187</v>
      </c>
      <c r="E146" s="84">
        <f>'APU-CP7'!E772</f>
        <v>0</v>
      </c>
    </row>
    <row r="147" spans="1:5" x14ac:dyDescent="0.2">
      <c r="A147" s="102">
        <f>ESPECIF!A147</f>
        <v>7.2499999999999947</v>
      </c>
      <c r="B147" s="103" t="str">
        <f>ESPECIF!B147</f>
        <v>Suministro e instalación de cable tipo F/UTP cat. 6A.</v>
      </c>
      <c r="C147" s="102" t="str">
        <f>ESPECIF!C147</f>
        <v>ml</v>
      </c>
      <c r="D147" s="32">
        <v>21501</v>
      </c>
      <c r="E147" s="84">
        <f>'APU-CP7'!E805</f>
        <v>0</v>
      </c>
    </row>
    <row r="148" spans="1:5" x14ac:dyDescent="0.2">
      <c r="A148" s="102">
        <f>ESPECIF!A148</f>
        <v>7.2599999999999945</v>
      </c>
      <c r="B148" s="103" t="str">
        <f>ESPECIF!B148</f>
        <v>Punto salida de datos cat. 6.</v>
      </c>
      <c r="C148" s="102" t="str">
        <f>ESPECIF!C148</f>
        <v>un</v>
      </c>
      <c r="D148" s="32">
        <v>264004</v>
      </c>
      <c r="E148" s="84">
        <f>'APU-CP7'!E838</f>
        <v>0</v>
      </c>
    </row>
    <row r="149" spans="1:5" x14ac:dyDescent="0.2">
      <c r="A149" s="102">
        <f>ESPECIF!A149</f>
        <v>7.2699999999999942</v>
      </c>
      <c r="B149" s="103" t="str">
        <f>ESPECIF!B149</f>
        <v>Punto salida de datos cat. 6A.</v>
      </c>
      <c r="C149" s="102" t="str">
        <f>ESPECIF!C149</f>
        <v>un</v>
      </c>
      <c r="D149" s="32">
        <v>283462</v>
      </c>
      <c r="E149" s="84">
        <f>'APU-CP7'!E871</f>
        <v>0</v>
      </c>
    </row>
    <row r="150" spans="1:5" x14ac:dyDescent="0.2">
      <c r="A150" s="102">
        <f>ESPECIF!A150</f>
        <v>7.279999999999994</v>
      </c>
      <c r="B150" s="103" t="str">
        <f>ESPECIF!B150</f>
        <v>Identificación, marquillado y certificación de punto salida de datos cat. 6, 6A</v>
      </c>
      <c r="C150" s="102" t="str">
        <f>ESPECIF!C150</f>
        <v>un</v>
      </c>
      <c r="D150" s="32">
        <v>12411</v>
      </c>
      <c r="E150" s="84">
        <f>'APU-CP7'!E904</f>
        <v>0</v>
      </c>
    </row>
    <row r="151" spans="1:5" x14ac:dyDescent="0.2">
      <c r="A151" s="102">
        <f>ESPECIF!A151</f>
        <v>7.2899999999999938</v>
      </c>
      <c r="B151" s="103" t="str">
        <f>ESPECIF!B151</f>
        <v>Identificación, marquillado de circuitos o salidas electricas</v>
      </c>
      <c r="C151" s="102" t="str">
        <f>ESPECIF!C151</f>
        <v>un</v>
      </c>
      <c r="D151" s="32">
        <v>12176</v>
      </c>
      <c r="E151" s="84">
        <f>'APU-CP7'!E937</f>
        <v>0</v>
      </c>
    </row>
    <row r="152" spans="1:5" x14ac:dyDescent="0.2">
      <c r="A152" s="102">
        <f>ESPECIF!A152</f>
        <v>7.2999999999999936</v>
      </c>
      <c r="B152" s="103" t="str">
        <f>ESPECIF!B152</f>
        <v>Suministro e instalación de Patch cord cat 6 de 1,5 m.</v>
      </c>
      <c r="C152" s="102" t="str">
        <f>ESPECIF!C152</f>
        <v>un</v>
      </c>
      <c r="D152" s="32">
        <v>34094</v>
      </c>
      <c r="E152" s="84">
        <f>'APU-CP7'!E970</f>
        <v>0</v>
      </c>
    </row>
    <row r="153" spans="1:5" x14ac:dyDescent="0.2">
      <c r="A153" s="102">
        <f>ESPECIF!A153</f>
        <v>7.3099999999999934</v>
      </c>
      <c r="B153" s="103" t="str">
        <f>ESPECIF!B153</f>
        <v>Suministro e instalación de Patch cord cat 6 de 3,0 m.</v>
      </c>
      <c r="C153" s="102" t="str">
        <f>ESPECIF!C153</f>
        <v>un</v>
      </c>
      <c r="D153" s="32">
        <v>60825</v>
      </c>
      <c r="E153" s="84">
        <f>'APU-CP7'!E1003</f>
        <v>0</v>
      </c>
    </row>
    <row r="154" spans="1:5" x14ac:dyDescent="0.2">
      <c r="A154" s="102">
        <f>ESPECIF!A154</f>
        <v>7.3199999999999932</v>
      </c>
      <c r="B154" s="103" t="str">
        <f>ESPECIF!B154</f>
        <v>Suministro e instalación de Patch cord cat 6A de 1,5 m.</v>
      </c>
      <c r="C154" s="102" t="str">
        <f>ESPECIF!C154</f>
        <v>un</v>
      </c>
      <c r="D154" s="32">
        <v>37408</v>
      </c>
      <c r="E154" s="84">
        <f>'APU-CP7'!E1036</f>
        <v>0</v>
      </c>
    </row>
    <row r="155" spans="1:5" x14ac:dyDescent="0.2">
      <c r="A155" s="102">
        <f>ESPECIF!A155</f>
        <v>7.329999999999993</v>
      </c>
      <c r="B155" s="103" t="str">
        <f>ESPECIF!B155</f>
        <v>Suministro e instalación de Patch cord cat 6A de 3,0 m.</v>
      </c>
      <c r="C155" s="102" t="str">
        <f>ESPECIF!C155</f>
        <v>un</v>
      </c>
      <c r="D155" s="32">
        <v>71813</v>
      </c>
      <c r="E155" s="84">
        <f>'APU-CP7'!E1069</f>
        <v>0</v>
      </c>
    </row>
    <row r="156" spans="1:5" s="143" customFormat="1" x14ac:dyDescent="0.2">
      <c r="A156" s="141"/>
      <c r="B156" s="142" t="s">
        <v>722</v>
      </c>
      <c r="C156" s="141"/>
      <c r="D156" s="145">
        <f>SUM(D4:D155)</f>
        <v>39344013</v>
      </c>
      <c r="E156" s="140">
        <f>SUM(E4:E155)</f>
        <v>0</v>
      </c>
    </row>
  </sheetData>
  <sheetProtection algorithmName="SHA-512" hashValue="WFVSvunnfCfUK/m25sdLc25ndQ2Ttyhoe4upM4PrFTtp0WcUFNam1EEyHOSWwOBZlJhPXA0yzeJ0lAteBrEXyA==" saltValue="ux10q5Mjrn3Ll4BqK+Tkfg==" spinCount="100000" sheet="1" objects="1" scenarios="1"/>
  <mergeCells count="1">
    <mergeCell ref="A1:E1"/>
  </mergeCells>
  <printOptions horizontalCentered="1"/>
  <pageMargins left="0.39370078740157483" right="0.39370078740157483" top="0.39370078740157483" bottom="0.39370078740157483" header="0" footer="0"/>
  <pageSetup scale="90" fitToHeight="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CEC24-EACE-4508-872C-0E7219C9CD01}">
  <sheetPr>
    <tabColor rgb="FF00B050"/>
  </sheetPr>
  <dimension ref="A1:A25"/>
  <sheetViews>
    <sheetView workbookViewId="0">
      <selection activeCell="C20" sqref="C20"/>
    </sheetView>
  </sheetViews>
  <sheetFormatPr baseColWidth="10" defaultRowHeight="12.75" x14ac:dyDescent="0.2"/>
  <cols>
    <col min="1" max="1" width="50.7109375" bestFit="1" customWidth="1"/>
  </cols>
  <sheetData>
    <row r="1" spans="1:1" x14ac:dyDescent="0.2">
      <c r="A1" s="185" t="s">
        <v>723</v>
      </c>
    </row>
    <row r="2" spans="1:1" x14ac:dyDescent="0.2">
      <c r="A2" s="135"/>
    </row>
    <row r="3" spans="1:1" x14ac:dyDescent="0.2">
      <c r="A3" s="135"/>
    </row>
    <row r="4" spans="1:1" x14ac:dyDescent="0.2">
      <c r="A4" s="135"/>
    </row>
    <row r="5" spans="1:1" x14ac:dyDescent="0.2">
      <c r="A5" s="135"/>
    </row>
    <row r="6" spans="1:1" x14ac:dyDescent="0.2">
      <c r="A6" s="135"/>
    </row>
    <row r="7" spans="1:1" x14ac:dyDescent="0.2">
      <c r="A7" s="135"/>
    </row>
    <row r="8" spans="1:1" x14ac:dyDescent="0.2">
      <c r="A8" s="135"/>
    </row>
    <row r="9" spans="1:1" x14ac:dyDescent="0.2">
      <c r="A9" s="135"/>
    </row>
    <row r="10" spans="1:1" x14ac:dyDescent="0.2">
      <c r="A10" s="135"/>
    </row>
    <row r="11" spans="1:1" x14ac:dyDescent="0.2">
      <c r="A11" s="135"/>
    </row>
    <row r="12" spans="1:1" x14ac:dyDescent="0.2">
      <c r="A12" s="135"/>
    </row>
    <row r="13" spans="1:1" x14ac:dyDescent="0.2">
      <c r="A13" s="135"/>
    </row>
    <row r="14" spans="1:1" x14ac:dyDescent="0.2">
      <c r="A14" s="135"/>
    </row>
    <row r="15" spans="1:1" x14ac:dyDescent="0.2">
      <c r="A15" s="135"/>
    </row>
    <row r="16" spans="1:1" x14ac:dyDescent="0.2">
      <c r="A16" s="135"/>
    </row>
    <row r="17" spans="1:1" x14ac:dyDescent="0.2">
      <c r="A17" s="135"/>
    </row>
    <row r="18" spans="1:1" x14ac:dyDescent="0.2">
      <c r="A18" s="135"/>
    </row>
    <row r="19" spans="1:1" x14ac:dyDescent="0.2">
      <c r="A19" s="135"/>
    </row>
    <row r="20" spans="1:1" x14ac:dyDescent="0.2">
      <c r="A20" s="135"/>
    </row>
    <row r="21" spans="1:1" x14ac:dyDescent="0.2">
      <c r="A21" s="135"/>
    </row>
    <row r="22" spans="1:1" x14ac:dyDescent="0.2">
      <c r="A22" s="135"/>
    </row>
    <row r="23" spans="1:1" x14ac:dyDescent="0.2">
      <c r="A23" s="135"/>
    </row>
    <row r="24" spans="1:1" x14ac:dyDescent="0.2">
      <c r="A24" s="135"/>
    </row>
    <row r="25" spans="1:1" x14ac:dyDescent="0.2">
      <c r="A25" s="135"/>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8B7F303174BFA4CA578213F14F472A2" ma:contentTypeVersion="16" ma:contentTypeDescription="Crear nuevo documento." ma:contentTypeScope="" ma:versionID="7c5103fab9b02d37d886a8dba9f66f33">
  <xsd:schema xmlns:xsd="http://www.w3.org/2001/XMLSchema" xmlns:xs="http://www.w3.org/2001/XMLSchema" xmlns:p="http://schemas.microsoft.com/office/2006/metadata/properties" xmlns:ns2="3e3770f3-c340-4964-a2c6-f5f4de835898" xmlns:ns3="435a11ef-c2bf-4d1e-b58b-639ade20a33f" targetNamespace="http://schemas.microsoft.com/office/2006/metadata/properties" ma:root="true" ma:fieldsID="ce7eea5be36b3cc8cb65c8dea3d2e25d" ns2:_="" ns3:_="">
    <xsd:import namespace="3e3770f3-c340-4964-a2c6-f5f4de835898"/>
    <xsd:import namespace="435a11ef-c2bf-4d1e-b58b-639ade20a33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3770f3-c340-4964-a2c6-f5f4de8358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7d64430-ea87-422f-8994-68a2babe3611"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35a11ef-c2bf-4d1e-b58b-639ade20a33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0e380c98-2e79-4e3a-9fa3-ad82d261fdc7}" ma:internalName="TaxCatchAll" ma:showField="CatchAllData" ma:web="435a11ef-c2bf-4d1e-b58b-639ade20a33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35a11ef-c2bf-4d1e-b58b-639ade20a33f" xsi:nil="true"/>
    <lcf76f155ced4ddcb4097134ff3c332f xmlns="3e3770f3-c340-4964-a2c6-f5f4de83589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33C7D2-2CEF-456F-A251-33D8CFC661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3770f3-c340-4964-a2c6-f5f4de835898"/>
    <ds:schemaRef ds:uri="435a11ef-c2bf-4d1e-b58b-639ade20a3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20444C-7C29-43E0-A2A8-D349B2742E0B}">
  <ds:schemaRefs>
    <ds:schemaRef ds:uri="435a11ef-c2bf-4d1e-b58b-639ade20a33f"/>
    <ds:schemaRef ds:uri="http://schemas.microsoft.com/office/infopath/2007/PartnerControls"/>
    <ds:schemaRef ds:uri="http://purl.org/dc/elements/1.1/"/>
    <ds:schemaRef ds:uri="http://schemas.openxmlformats.org/package/2006/metadata/core-properties"/>
    <ds:schemaRef ds:uri="http://schemas.microsoft.com/office/2006/documentManagement/types"/>
    <ds:schemaRef ds:uri="http://purl.org/dc/dcmitype/"/>
    <ds:schemaRef ds:uri="http://schemas.microsoft.com/office/2006/metadata/properties"/>
    <ds:schemaRef ds:uri="3e3770f3-c340-4964-a2c6-f5f4de835898"/>
    <ds:schemaRef ds:uri="http://www.w3.org/XML/1998/namespace"/>
    <ds:schemaRef ds:uri="http://purl.org/dc/terms/"/>
  </ds:schemaRefs>
</ds:datastoreItem>
</file>

<file path=customXml/itemProps3.xml><?xml version="1.0" encoding="utf-8"?>
<ds:datastoreItem xmlns:ds="http://schemas.openxmlformats.org/officeDocument/2006/customXml" ds:itemID="{9B6C6075-1D85-4879-A63F-5472819FAB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15</vt:i4>
      </vt:variant>
    </vt:vector>
  </HeadingPairs>
  <TitlesOfParts>
    <vt:vector size="31" baseType="lpstr">
      <vt:lpstr>INSTRUCTIVO</vt:lpstr>
      <vt:lpstr>ESPECIF</vt:lpstr>
      <vt:lpstr>MAT-INSM</vt:lpstr>
      <vt:lpstr>HRR-EQP</vt:lpstr>
      <vt:lpstr>MAN-OBR</vt:lpstr>
      <vt:lpstr>OTROS</vt:lpstr>
      <vt:lpstr>AIU</vt:lpstr>
      <vt:lpstr>APU-CP1</vt:lpstr>
      <vt:lpstr>APU-CP2</vt:lpstr>
      <vt:lpstr>APU-CP3</vt:lpstr>
      <vt:lpstr>APU-CP4</vt:lpstr>
      <vt:lpstr>APU-CP5</vt:lpstr>
      <vt:lpstr>APU-CP6</vt:lpstr>
      <vt:lpstr>APU-CP7</vt:lpstr>
      <vt:lpstr>RESUMEN</vt:lpstr>
      <vt:lpstr>OBS</vt:lpstr>
      <vt:lpstr>AIU!Área_de_impresión</vt:lpstr>
      <vt:lpstr>'APU-CP1'!Área_de_impresión</vt:lpstr>
      <vt:lpstr>'APU-CP2'!Área_de_impresión</vt:lpstr>
      <vt:lpstr>'APU-CP3'!Área_de_impresión</vt:lpstr>
      <vt:lpstr>'APU-CP4'!Área_de_impresión</vt:lpstr>
      <vt:lpstr>'APU-CP5'!Área_de_impresión</vt:lpstr>
      <vt:lpstr>'APU-CP6'!Área_de_impresión</vt:lpstr>
      <vt:lpstr>'APU-CP7'!Área_de_impresión</vt:lpstr>
      <vt:lpstr>ESPECIF!Área_de_impresión</vt:lpstr>
      <vt:lpstr>'HRR-EQP'!Área_de_impresión</vt:lpstr>
      <vt:lpstr>'MAN-OBR'!Área_de_impresión</vt:lpstr>
      <vt:lpstr>'MAT-INSM'!Área_de_impresión</vt:lpstr>
      <vt:lpstr>OBS!Área_de_impresión</vt:lpstr>
      <vt:lpstr>OTROS!Área_de_impresión</vt:lpstr>
      <vt:lpstr>RESUMEN!Área_de_impresión</vt:lpstr>
    </vt:vector>
  </TitlesOfParts>
  <Manager/>
  <Company>WILLITOZA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WILLIAN TORRES</dc:creator>
  <cp:keywords/>
  <dc:description/>
  <cp:lastModifiedBy>Angelo Obdulio Brijaldo Jimenez</cp:lastModifiedBy>
  <cp:revision/>
  <cp:lastPrinted>2025-07-03T04:53:37Z</cp:lastPrinted>
  <dcterms:created xsi:type="dcterms:W3CDTF">2008-05-19T01:05:48Z</dcterms:created>
  <dcterms:modified xsi:type="dcterms:W3CDTF">2025-10-02T19:56:24Z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0x01010008B7F303174BFA4CA578213F14F472A2</vt:lpwstr>
  </property>
  <property fmtid="{D5CDD505-2E9C-101B-9397-08002B2CF9AE}" pid="3" name="MediaServiceImageTags">
    <vt:lpwstr/>
  </property>
</Properties>
</file>