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indermedellin-my.sharepoint.com/personal/angela_diaz_inder_gov_co/Documents/Escritorio/ANGELA MARIA DIAZ MOLINA/PROCESOS DE SELECCIÓN 2025/RADIOS DE COMUNICACIÓN/"/>
    </mc:Choice>
  </mc:AlternateContent>
  <xr:revisionPtr revIDLastSave="0" documentId="8_{4736CDF5-608D-4EA0-95E6-CE2A6078D057}" xr6:coauthVersionLast="47" xr6:coauthVersionMax="47" xr10:uidLastSave="{00000000-0000-0000-0000-000000000000}"/>
  <bookViews>
    <workbookView xWindow="14295" yWindow="0" windowWidth="14610" windowHeight="15585" firstSheet="1" activeTab="1" xr2:uid="{00000000-000D-0000-FFFF-FFFF00000000}"/>
  </bookViews>
  <sheets>
    <sheet name="Indicadores Aires" sheetId="1" state="hidden" r:id="rId1"/>
    <sheet name="INDICADORES RADIOS " sheetId="2" r:id="rId2"/>
    <sheet name="ANÁLISIS BOLSA MERCANTIL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3" l="1"/>
  <c r="D5" i="3"/>
  <c r="D8" i="3"/>
  <c r="C8" i="3"/>
  <c r="E6" i="3"/>
  <c r="F6" i="3"/>
  <c r="E7" i="3"/>
  <c r="F7" i="3"/>
  <c r="F4" i="3"/>
  <c r="E4" i="3"/>
  <c r="D4" i="3"/>
  <c r="D6" i="3"/>
  <c r="D7" i="3"/>
  <c r="F71" i="2" l="1"/>
  <c r="F63" i="2"/>
  <c r="I71" i="2"/>
  <c r="H71" i="2"/>
  <c r="G71" i="2"/>
  <c r="E71" i="2"/>
  <c r="I63" i="2"/>
  <c r="I62" i="2"/>
  <c r="H62" i="2"/>
  <c r="G62" i="2"/>
  <c r="E62" i="2"/>
  <c r="F61" i="2"/>
  <c r="G61" i="2"/>
  <c r="H61" i="2"/>
  <c r="I61" i="2"/>
  <c r="F62" i="2"/>
  <c r="G63" i="2"/>
  <c r="H63" i="2"/>
  <c r="F64" i="2"/>
  <c r="G64" i="2"/>
  <c r="H64" i="2"/>
  <c r="I64" i="2"/>
  <c r="F65" i="2"/>
  <c r="G65" i="2"/>
  <c r="H65" i="2"/>
  <c r="I65" i="2"/>
  <c r="E65" i="2"/>
  <c r="E64" i="2"/>
  <c r="E63" i="2"/>
  <c r="E61" i="2"/>
  <c r="D38" i="1"/>
  <c r="E5" i="3" l="1"/>
  <c r="E40" i="1"/>
  <c r="F40" i="1"/>
  <c r="G40" i="1"/>
  <c r="H40" i="1"/>
  <c r="D40" i="1"/>
  <c r="E39" i="1"/>
  <c r="F39" i="1"/>
  <c r="G39" i="1"/>
  <c r="H39" i="1"/>
  <c r="D39" i="1"/>
  <c r="E38" i="1"/>
  <c r="F38" i="1"/>
  <c r="G38" i="1"/>
  <c r="H38" i="1"/>
  <c r="E37" i="1"/>
  <c r="F37" i="1"/>
  <c r="G37" i="1"/>
  <c r="H37" i="1"/>
  <c r="D37" i="1"/>
  <c r="F5" i="3" l="1"/>
  <c r="F8" i="3" s="1"/>
  <c r="E8" i="3"/>
  <c r="D41" i="1"/>
  <c r="H41" i="1"/>
  <c r="F41" i="1"/>
  <c r="E41" i="1"/>
  <c r="G41" i="1"/>
</calcChain>
</file>

<file path=xl/sharedStrings.xml><?xml version="1.0" encoding="utf-8"?>
<sst xmlns="http://schemas.openxmlformats.org/spreadsheetml/2006/main" count="166" uniqueCount="130">
  <si>
    <t>MUESTREO INDICADORES FINANCIEROS 2024 / FUENTE RUP</t>
  </si>
  <si>
    <t>Código</t>
  </si>
  <si>
    <t>Descripción</t>
  </si>
  <si>
    <t>No.</t>
  </si>
  <si>
    <t>CAPACIDAD FINANCIERA</t>
  </si>
  <si>
    <t>CAPACIDAD ORGANIZACIONAL</t>
  </si>
  <si>
    <t>Enfriamiento</t>
  </si>
  <si>
    <t>INDICE DE LIQUIDEZ</t>
  </si>
  <si>
    <t>INDICE DE ENDEUDAMIENTO</t>
  </si>
  <si>
    <t>RAZÓN DE COBERTURA DE INTERESES</t>
  </si>
  <si>
    <t>RENTABILIDAD DEL PATRIMONIO</t>
  </si>
  <si>
    <t>RENTABILIDAD DEL ACTIVO</t>
  </si>
  <si>
    <t>Equipos de calefacción y piezas y accesorios</t>
  </si>
  <si>
    <t>ASCENSORES SCHINDLER DE COLOMBIA</t>
  </si>
  <si>
    <t>Servicios de apoyo para la construcción</t>
  </si>
  <si>
    <t>OTIS ELEVATOR COMPANY COLOMBIA SAS</t>
  </si>
  <si>
    <t>Servicios de construcción y mantenimiento de HVAC calefacción y enfriamiento y aire acondicionado</t>
  </si>
  <si>
    <t>MITSUBISHI ELECTRIC DE COLOMBIA LIMITADA</t>
  </si>
  <si>
    <t>TK ELEVADORES COLOMBIA S.A.S</t>
  </si>
  <si>
    <t>MAQUINAS PROCESOS Y LOGISTICA M P &amp; L SAS</t>
  </si>
  <si>
    <t>INDETERMINADO</t>
  </si>
  <si>
    <t>PINTO CORTES PABLO ANDRES</t>
  </si>
  <si>
    <t>AINECOL S.A.S</t>
  </si>
  <si>
    <t>CONSTRUCCIONES GEADANKE SAS</t>
  </si>
  <si>
    <t>EXSOLVEN SAS</t>
  </si>
  <si>
    <t>GS CONSTRUCCIONES S.A.S.</t>
  </si>
  <si>
    <t>INGYEMEL PROFESIONALES J&amp;H S.A.S</t>
  </si>
  <si>
    <t>AC FRIOSYSTEM SAS</t>
  </si>
  <si>
    <t>SERVIMAC SMC S.A.S</t>
  </si>
  <si>
    <t>AQSERV S A S</t>
  </si>
  <si>
    <t>EXPERTOS INGENIEROS S.A.S.</t>
  </si>
  <si>
    <t>INGENIERIA DIGITAL SERVICE SAS</t>
  </si>
  <si>
    <t>MABTRONICS INGENIERIA SAS</t>
  </si>
  <si>
    <t>MG INGENIERIA Y PROYECTOS SAS</t>
  </si>
  <si>
    <t>REFRICESAR S.A.S.</t>
  </si>
  <si>
    <t>SIAV GESTION SAS</t>
  </si>
  <si>
    <t>SOCIEDAD CAMELL EXTINTORES LTDA</t>
  </si>
  <si>
    <t>SOLUCIONES PRACTICAS CIVILES SAS</t>
  </si>
  <si>
    <t>TERMO ENERGIA S.A.S</t>
  </si>
  <si>
    <t>PROMEDIO</t>
  </si>
  <si>
    <t>MINIMO</t>
  </si>
  <si>
    <t>MAXIMO</t>
  </si>
  <si>
    <t>MEDIANA</t>
  </si>
  <si>
    <t>DESVIACIÓN</t>
  </si>
  <si>
    <t>NIVEL DE ENDEUDAMIENTO</t>
  </si>
  <si>
    <t>COBERTURA DE INTERESES</t>
  </si>
  <si>
    <t>RENTABILIDAD PATRIMONIO</t>
  </si>
  <si>
    <t>RENTABILIDAD ACTIVO</t>
  </si>
  <si>
    <t>AGROFUMIGACION INDUSTRIAL S.A.S.</t>
  </si>
  <si>
    <t>BESTEK S.A.S</t>
  </si>
  <si>
    <t>CLIMANT INGENIERIA S.A.S.</t>
  </si>
  <si>
    <t>INGENIERIA DE BOMBAS Y PLANTAS SAS</t>
  </si>
  <si>
    <t>INPROAIRES S.A.S.</t>
  </si>
  <si>
    <t>CARDONA MONTOYA ALEXANDER</t>
  </si>
  <si>
    <t>SERVINGCOL GROUP S.A.S</t>
  </si>
  <si>
    <t>ANÁLISIS NÚMERICO</t>
  </si>
  <si>
    <t>% CUMPLIMIENTO</t>
  </si>
  <si>
    <t>MUESTREO INDICADORES FINANCIEROS 2025 / FUENTE RUP</t>
  </si>
  <si>
    <t>RAYCO S.A. RODRIGO ARISTIZABAL &amp; CIA. S.A</t>
  </si>
  <si>
    <t>COLOMBIA TELECOMUNICACIONES S.A E.S.P BIC</t>
  </si>
  <si>
    <t>ALFA Y OMEGA COMUNICACIONES SAS</t>
  </si>
  <si>
    <t>INFOTIC S A</t>
  </si>
  <si>
    <t>PROXEL COLOMBIA SAS</t>
  </si>
  <si>
    <t>MOTOROLA SOLUTIONS COLOMBIA LIMITADA</t>
  </si>
  <si>
    <t>NEWSAT SAS</t>
  </si>
  <si>
    <t>COMPANIA DE REPRESENTACIONES ANDINAS SA</t>
  </si>
  <si>
    <t>VIPERS LTDA</t>
  </si>
  <si>
    <t>ALARMAR LTDA</t>
  </si>
  <si>
    <t>CORREAGRO S A</t>
  </si>
  <si>
    <t>ELATIN S.A.S</t>
  </si>
  <si>
    <t>COMPAÑIA COMERCIAL CURACAO DE COLOMBIA S.A</t>
  </si>
  <si>
    <t>RENTA Y CAMPO CORREDORES S A</t>
  </si>
  <si>
    <t>COLOMBIANA DE COMERCIO SA SIGLAS CORBETA SA Y/O ALKOSTO SA</t>
  </si>
  <si>
    <t>COOPERATIVA DE TRABAJO ASOCIADO SEJARPI C.T.A</t>
  </si>
  <si>
    <t>COOPERATIVA COLOMBIANA DE VIGILANCIA ESPECIALIZADA "COOVISER C.T.A"</t>
  </si>
  <si>
    <t>CORBAN COMPUTADORES S A S</t>
  </si>
  <si>
    <t>DESARROLLO E INTEGRACION DE TECNOLOGIA Y COMUNICACIONES S.A.S</t>
  </si>
  <si>
    <t>ERA ELECTRONICA S.A.S</t>
  </si>
  <si>
    <t>ESTATAL DE SEGURIDAD LTDA.</t>
  </si>
  <si>
    <t>GRUPO EMPRESARIAL SECURITY S.A.S</t>
  </si>
  <si>
    <t>NET COLOMBIA S.A.S.</t>
  </si>
  <si>
    <t>SEGURIDAD NAPOLES LIMITADA</t>
  </si>
  <si>
    <t>ELEINCO SOCIEDAD POR ACCIONES SIMPLIFICADA</t>
  </si>
  <si>
    <t>EMPRESA DE TELECOMUNICACIONES DE BOGOTA SA ESP PUDIENDO IDENTIFICARSE PARA TODOS LOS EFECTOS CON LA SIGLA ETB S.A. E.S.P</t>
  </si>
  <si>
    <t>FABIAN ANDRES SOTO PEÑA</t>
  </si>
  <si>
    <t>GLOBALSAT COLOMBIA TELECOMUNICACIONES SAS</t>
  </si>
  <si>
    <t>SELTEC INGENIERIA Y TELECOMUNICACIONES S.A.S.</t>
  </si>
  <si>
    <t>DIVA IRENE ROSAS ORTEGA</t>
  </si>
  <si>
    <t>EAG INGENIEROS S.A.S.</t>
  </si>
  <si>
    <t>GRANADINA DE VIGILANCIA LIMITADA</t>
  </si>
  <si>
    <t>INNCET SAS</t>
  </si>
  <si>
    <t>GRUPO EMPRESARIAL LCS SAS</t>
  </si>
  <si>
    <t>SECURITA SISTEMAS Y SEGURIDAD ELECTRONICA SAS</t>
  </si>
  <si>
    <t>TECNISEC DE COLOMBIA LTDA</t>
  </si>
  <si>
    <t>AINCA SEGURIDAD &amp; PROTECCION LTDA</t>
  </si>
  <si>
    <t>ALMACENES EXITO S.A.</t>
  </si>
  <si>
    <t>BING TECH S.A.S</t>
  </si>
  <si>
    <t>BTC INTELLIGENCE SAS</t>
  </si>
  <si>
    <t>COMPUTAR S.A.S.</t>
  </si>
  <si>
    <t>COMUNICACION CELULAR S A COMCEL S A</t>
  </si>
  <si>
    <t>CRC COMUNICACIONES S.A.S.</t>
  </si>
  <si>
    <t>FOCUS INGENIERIA SOCIEDAD POR ACCIONES SIMPLIFICADA (S A S</t>
  </si>
  <si>
    <t>GTI - ALBERTO ALVAREZ LOPEZ S.A.S.</t>
  </si>
  <si>
    <t>IMPORSYSTEM S.A.S.</t>
  </si>
  <si>
    <t>IMPORTAREX S.A.S</t>
  </si>
  <si>
    <t>INGENIERIA INTEGRADA FCN SAS</t>
  </si>
  <si>
    <t>IOCOM S.A.S.</t>
  </si>
  <si>
    <t>NEFOX SAS</t>
  </si>
  <si>
    <t>EMPRESA DE SEGURIDAD Y VIGILANCIA PRIVADA PUMA LTDA</t>
  </si>
  <si>
    <t>SECURITY VIDEO EQUIPMENT SAS</t>
  </si>
  <si>
    <t>SEGURIDAD ACROPOLIS LIMITADA</t>
  </si>
  <si>
    <r>
      <t xml:space="preserve">Mayor o igual (≥) a </t>
    </r>
    <r>
      <rPr>
        <b/>
        <sz val="10"/>
        <color rgb="FF000000"/>
        <rFont val="Arial Narrow"/>
        <family val="2"/>
      </rPr>
      <t xml:space="preserve">1 </t>
    </r>
  </si>
  <si>
    <r>
      <t xml:space="preserve">Menor o igual (≤) a </t>
    </r>
    <r>
      <rPr>
        <b/>
        <sz val="10"/>
        <color rgb="FF000000"/>
        <rFont val="Arial Narrow"/>
        <family val="2"/>
      </rPr>
      <t xml:space="preserve">0,69 </t>
    </r>
  </si>
  <si>
    <r>
      <t xml:space="preserve">Mayor o igual (≥) a </t>
    </r>
    <r>
      <rPr>
        <b/>
        <sz val="10"/>
        <color rgb="FF000000"/>
        <rFont val="Arial Narrow"/>
        <family val="2"/>
      </rPr>
      <t>1,15</t>
    </r>
  </si>
  <si>
    <r>
      <t xml:space="preserve">Mayor o igual (≥) a </t>
    </r>
    <r>
      <rPr>
        <b/>
        <sz val="10"/>
        <color rgb="FF000000"/>
        <rFont val="Arial Narrow"/>
        <family val="2"/>
      </rPr>
      <t>0,01</t>
    </r>
  </si>
  <si>
    <r>
      <t xml:space="preserve">Mayor o igual (≥) a </t>
    </r>
    <r>
      <rPr>
        <b/>
        <sz val="10"/>
        <color rgb="FF000000"/>
        <rFont val="Arial Narrow"/>
        <family val="2"/>
      </rPr>
      <t xml:space="preserve">0,01 </t>
    </r>
  </si>
  <si>
    <t xml:space="preserve">EXCLUYENDO CUATRO DATOS
CON VALOR MENOR QUE 1. </t>
  </si>
  <si>
    <t xml:space="preserve">EXCLUYENDO DOS DATOS
CON VALOR MENOR QUE 1. </t>
  </si>
  <si>
    <t xml:space="preserve">EXCLUYENDO TRES DATOS CON VALOR MENOR QUE 1. </t>
  </si>
  <si>
    <t>EXCLUYENDO UN DATO
CON VALOR IGUAL A CERO.</t>
  </si>
  <si>
    <t>COSTOS ASOCIADOS A LA OPERACIÓN</t>
  </si>
  <si>
    <t>Registro en Bolsa</t>
  </si>
  <si>
    <t>Servicio de compensación y liquidación</t>
  </si>
  <si>
    <t>Comisión estimada Sociedad Comisionista de Bolsa (*)</t>
  </si>
  <si>
    <t>%</t>
  </si>
  <si>
    <t>Costo antes de IVA</t>
  </si>
  <si>
    <t>IVA</t>
  </si>
  <si>
    <t>Total</t>
  </si>
  <si>
    <t>Valor estimado del proceso</t>
  </si>
  <si>
    <t>COSTOS TOTALES GENERADOS POR TRANSACCIÓN EN BOLSA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</si>
</sst>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&quot;$&quot;\ * #,##0.00_-;\-&quot;$&quot;\ * #,##0.00_-;_-&quot;$&quot;\ * &quot;-&quot;??_-;_-@_-"/>
    <numFmt numFmtId="164" formatCode="0.0"/>
    <numFmt numFmtId="165" formatCode="0.000%"/>
    <numFmt numFmtId="166" formatCode="0.0000%"/>
    <numFmt numFmtId="168" formatCode="_-&quot;$&quot;\ * #,##0.000_-;\-&quot;$&quot;\ * #,##0.000_-;_-&quot;$&quot;\ * &quot;-&quot;???_-;_-@_-"/>
  </numFmts>
  <fonts count="14" x14ac:knownFonts="1">
    <font>
      <sz val="11"/>
      <color theme="1"/>
      <name val="Calibri"/>
      <family val="2"/>
      <scheme val="minor"/>
    </font>
    <font>
      <sz val="7"/>
      <color rgb="FF000000"/>
      <name val="Arial Narrow"/>
      <family val="2"/>
    </font>
    <font>
      <b/>
      <sz val="7"/>
      <color rgb="FF000000"/>
      <name val="Arial Narrow"/>
      <family val="2"/>
    </font>
    <font>
      <sz val="12"/>
      <color theme="1"/>
      <name val="Aptos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justify" vertical="center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/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7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justify"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2" fontId="11" fillId="0" borderId="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1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9" fillId="0" borderId="9" xfId="0" applyFont="1" applyBorder="1"/>
    <xf numFmtId="164" fontId="11" fillId="0" borderId="9" xfId="0" applyNumberFormat="1" applyFont="1" applyBorder="1" applyAlignment="1">
      <alignment horizontal="center" vertical="center" wrapText="1"/>
    </xf>
    <xf numFmtId="9" fontId="9" fillId="0" borderId="0" xfId="1" applyFont="1"/>
    <xf numFmtId="4" fontId="6" fillId="0" borderId="4" xfId="0" applyNumberFormat="1" applyFont="1" applyBorder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/>
    </xf>
    <xf numFmtId="0" fontId="12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/>
    </xf>
    <xf numFmtId="0" fontId="11" fillId="7" borderId="9" xfId="0" applyFont="1" applyFill="1" applyBorder="1" applyAlignment="1">
      <alignment horizontal="center" vertical="center" wrapText="1"/>
    </xf>
    <xf numFmtId="2" fontId="10" fillId="7" borderId="9" xfId="0" applyNumberFormat="1" applyFont="1" applyFill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0" fontId="13" fillId="0" borderId="9" xfId="0" applyFont="1" applyBorder="1"/>
    <xf numFmtId="165" fontId="0" fillId="0" borderId="9" xfId="0" applyNumberFormat="1" applyBorder="1" applyAlignment="1">
      <alignment horizontal="center"/>
    </xf>
    <xf numFmtId="0" fontId="13" fillId="6" borderId="9" xfId="0" applyFont="1" applyFill="1" applyBorder="1"/>
    <xf numFmtId="0" fontId="0" fillId="6" borderId="9" xfId="0" applyFill="1" applyBorder="1"/>
    <xf numFmtId="0" fontId="13" fillId="6" borderId="9" xfId="0" applyFont="1" applyFill="1" applyBorder="1" applyAlignment="1">
      <alignment horizontal="center"/>
    </xf>
    <xf numFmtId="44" fontId="0" fillId="0" borderId="9" xfId="2" applyFont="1" applyBorder="1"/>
    <xf numFmtId="168" fontId="0" fillId="0" borderId="0" xfId="0" applyNumberFormat="1"/>
    <xf numFmtId="44" fontId="0" fillId="0" borderId="9" xfId="0" applyNumberFormat="1" applyBorder="1"/>
    <xf numFmtId="165" fontId="0" fillId="0" borderId="9" xfId="0" applyNumberFormat="1" applyBorder="1"/>
    <xf numFmtId="44" fontId="13" fillId="4" borderId="9" xfId="0" applyNumberFormat="1" applyFont="1" applyFill="1" applyBorder="1"/>
    <xf numFmtId="0" fontId="13" fillId="6" borderId="9" xfId="0" applyFont="1" applyFill="1" applyBorder="1" applyAlignment="1">
      <alignment horizontal="center"/>
    </xf>
    <xf numFmtId="9" fontId="13" fillId="6" borderId="9" xfId="0" applyNumberFormat="1" applyFont="1" applyFill="1" applyBorder="1" applyAlignment="1">
      <alignment horizontal="center"/>
    </xf>
    <xf numFmtId="44" fontId="13" fillId="6" borderId="9" xfId="2" applyFont="1" applyFill="1" applyBorder="1" applyAlignment="1">
      <alignment horizontal="center"/>
    </xf>
    <xf numFmtId="44" fontId="13" fillId="6" borderId="9" xfId="0" applyNumberFormat="1" applyFont="1" applyFill="1" applyBorder="1" applyAlignment="1">
      <alignment horizontal="center"/>
    </xf>
    <xf numFmtId="166" fontId="0" fillId="0" borderId="0" xfId="1" applyNumberFormat="1" applyFont="1"/>
  </cellXfs>
  <cellStyles count="3">
    <cellStyle name="Moneda" xfId="2" builtinId="4"/>
    <cellStyle name="Normal" xfId="0" builtinId="0"/>
    <cellStyle name="Porcentaje" xfId="1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1266825</xdr:colOff>
      <xdr:row>29</xdr:row>
      <xdr:rowOff>28575</xdr:rowOff>
    </xdr:from>
    <xdr:to>
      <xdr:col>0</xdr:col>
      <xdr:colOff>4762988</xdr:colOff>
      <xdr:row>60</xdr:row>
      <xdr:rowOff>48452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5838825"/>
          <a:ext cx="3496163" cy="6001577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66</xdr:row>
      <xdr:rowOff>114300</xdr:rowOff>
    </xdr:from>
    <xdr:to>
      <xdr:col>1</xdr:col>
      <xdr:colOff>105416</xdr:colOff>
      <xdr:row>95</xdr:row>
      <xdr:rowOff>162703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11677650"/>
          <a:ext cx="4591691" cy="5572903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0</xdr:row>
      <xdr:rowOff>28575</xdr:rowOff>
    </xdr:from>
    <xdr:to>
      <xdr:col>0</xdr:col>
      <xdr:colOff>4744067</xdr:colOff>
      <xdr:row>28</xdr:row>
      <xdr:rowOff>76990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3850" y="28575"/>
          <a:ext cx="4420217" cy="5658640"/>
        </a:xfrm>
        <a:prstGeom prst="rect">
          <a:avLst/>
        </a:prstGeom>
      </xdr:spPr>
    </xdr:pic>
    <xdr:clientData/>
  </xdr:twoCellAnchor>
  <xdr:twoCellAnchor editAs="oneCell">
    <xdr:from>
      <xdr:col>0</xdr:col>
      <xdr:colOff>1076325</xdr:colOff>
      <xdr:row>96</xdr:row>
      <xdr:rowOff>85725</xdr:rowOff>
    </xdr:from>
    <xdr:to>
      <xdr:col>0</xdr:col>
      <xdr:colOff>4782067</xdr:colOff>
      <xdr:row>126</xdr:row>
      <xdr:rowOff>29365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6325" y="17602200"/>
          <a:ext cx="3705742" cy="5658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4</xdr:row>
      <xdr:rowOff>466724</xdr:rowOff>
    </xdr:from>
    <xdr:to>
      <xdr:col>0</xdr:col>
      <xdr:colOff>4371285</xdr:colOff>
      <xdr:row>30</xdr:row>
      <xdr:rowOff>163001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14424"/>
          <a:ext cx="4295085" cy="49921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133350</xdr:rowOff>
    </xdr:from>
    <xdr:to>
      <xdr:col>0</xdr:col>
      <xdr:colOff>4322182</xdr:colOff>
      <xdr:row>59</xdr:row>
      <xdr:rowOff>95250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124575"/>
          <a:ext cx="4322182" cy="45148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59</xdr:row>
      <xdr:rowOff>142888</xdr:rowOff>
    </xdr:from>
    <xdr:to>
      <xdr:col>0</xdr:col>
      <xdr:colOff>4352925</xdr:colOff>
      <xdr:row>82</xdr:row>
      <xdr:rowOff>143790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" y="10648963"/>
          <a:ext cx="4343400" cy="44205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10066</xdr:rowOff>
    </xdr:from>
    <xdr:to>
      <xdr:col>0</xdr:col>
      <xdr:colOff>4333875</xdr:colOff>
      <xdr:row>114</xdr:row>
      <xdr:rowOff>10432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5050041"/>
          <a:ext cx="4333875" cy="43723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19050</xdr:rowOff>
    </xdr:from>
    <xdr:to>
      <xdr:col>0</xdr:col>
      <xdr:colOff>4358134</xdr:colOff>
      <xdr:row>140</xdr:row>
      <xdr:rowOff>152400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8802350"/>
          <a:ext cx="4358134" cy="4505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indermedellin-my.sharepoint.com/personal/angela_diaz_inder_gov_co/Documents/Escritorio/ANGELA%20MARIA%20DIAZ%20MOLINA/PROCESOS%20DE%20SELECCI&#211;N%202025/RADIOS%20DE%20COMUNICACI&#211;N/Proceso%20adquisici&#243;n%20radios%20de%20comunicaci&#243;n/2.%20ESTUDIO%20MERCADO%20RADIOS%20COMUNICACI&#211;N.xlsx" TargetMode="External"/><Relationship Id="rId2" Type="http://schemas.microsoft.com/office/2019/04/relationships/externalLinkLongPath" Target="Proceso%20adquisici&#243;n%20radios%20de%20comunicaci&#243;n/2.%20ESTUDIO%20MERCADO%20RADIOS%20COMUNICACI&#211;N.xlsx?6F369013" TargetMode="External"/><Relationship Id="rId1" Type="http://schemas.openxmlformats.org/officeDocument/2006/relationships/externalLinkPath" Target="file:///\\6F369013\2.%20ESTUDIO%20MERCADO%20RADIOS%20COMUNICACI&#211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ESTUDIO DE MERCADO  Y PPTO OFIC"/>
      <sheetName val="Hoja2"/>
      <sheetName val="Ppto oficial"/>
      <sheetName val="CONSUMO CDP REC-DISPONIBLE"/>
    </sheetNames>
    <sheetDataSet>
      <sheetData sheetId="0">
        <row r="13">
          <cell r="AE13">
            <v>1073800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41"/>
  <sheetViews>
    <sheetView topLeftCell="A11" workbookViewId="0">
      <selection activeCell="B29" sqref="B29:B35"/>
    </sheetView>
  </sheetViews>
  <sheetFormatPr baseColWidth="10" defaultColWidth="11.42578125" defaultRowHeight="15" outlineLevelCol="1" x14ac:dyDescent="0.25"/>
  <cols>
    <col min="1" max="1" width="71.85546875" customWidth="1"/>
    <col min="2" max="2" width="39.42578125" customWidth="1" outlineLevel="1"/>
    <col min="3" max="3" width="12.85546875" customWidth="1"/>
    <col min="4" max="4" width="16.7109375" bestFit="1" customWidth="1"/>
    <col min="5" max="5" width="15" bestFit="1" customWidth="1"/>
    <col min="6" max="6" width="16.28515625" bestFit="1" customWidth="1"/>
    <col min="7" max="8" width="16.5703125" bestFit="1" customWidth="1"/>
    <col min="12" max="12" width="79.28515625" customWidth="1"/>
  </cols>
  <sheetData>
    <row r="2" spans="2:12" ht="16.5" thickBot="1" x14ac:dyDescent="0.3">
      <c r="C2" s="3"/>
    </row>
    <row r="3" spans="2:12" x14ac:dyDescent="0.25">
      <c r="C3" s="40" t="s">
        <v>0</v>
      </c>
      <c r="D3" s="41"/>
      <c r="E3" s="41"/>
      <c r="F3" s="41"/>
      <c r="G3" s="41"/>
      <c r="H3" s="42"/>
      <c r="K3" s="8" t="s">
        <v>1</v>
      </c>
      <c r="L3" s="9" t="s">
        <v>2</v>
      </c>
    </row>
    <row r="4" spans="2:12" ht="18" customHeight="1" thickBot="1" x14ac:dyDescent="0.3">
      <c r="C4" s="43" t="s">
        <v>3</v>
      </c>
      <c r="D4" s="45" t="s">
        <v>4</v>
      </c>
      <c r="E4" s="46"/>
      <c r="F4" s="47"/>
      <c r="G4" s="45" t="s">
        <v>5</v>
      </c>
      <c r="H4" s="47"/>
      <c r="K4" s="10">
        <v>40101700</v>
      </c>
      <c r="L4" s="11" t="s">
        <v>6</v>
      </c>
    </row>
    <row r="5" spans="2:12" ht="27.75" thickBot="1" x14ac:dyDescent="0.3">
      <c r="C5" s="44"/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K5" s="10">
        <v>40101800</v>
      </c>
      <c r="L5" s="11" t="s">
        <v>12</v>
      </c>
    </row>
    <row r="6" spans="2:12" ht="15.75" thickBot="1" x14ac:dyDescent="0.3">
      <c r="B6" s="12" t="s">
        <v>13</v>
      </c>
      <c r="C6" s="31">
        <v>1</v>
      </c>
      <c r="D6" s="14">
        <v>1.17</v>
      </c>
      <c r="E6" s="14">
        <v>0.44</v>
      </c>
      <c r="F6" s="30">
        <v>3.96</v>
      </c>
      <c r="G6" s="13">
        <v>0.16</v>
      </c>
      <c r="H6" s="13">
        <v>0.09</v>
      </c>
      <c r="K6" s="10">
        <v>72101500</v>
      </c>
      <c r="L6" s="11" t="s">
        <v>14</v>
      </c>
    </row>
    <row r="7" spans="2:12" ht="17.25" customHeight="1" thickBot="1" x14ac:dyDescent="0.3">
      <c r="B7" s="12" t="s">
        <v>15</v>
      </c>
      <c r="C7" s="31">
        <v>2</v>
      </c>
      <c r="D7" s="13">
        <v>1.98</v>
      </c>
      <c r="E7" s="13">
        <v>0.54</v>
      </c>
      <c r="F7" s="13">
        <v>13.24</v>
      </c>
      <c r="G7" s="13">
        <v>0.33</v>
      </c>
      <c r="H7" s="13">
        <v>0.15</v>
      </c>
      <c r="I7" s="16"/>
      <c r="K7" s="18">
        <v>72151200</v>
      </c>
      <c r="L7" s="11" t="s">
        <v>16</v>
      </c>
    </row>
    <row r="8" spans="2:12" ht="15.75" thickBot="1" x14ac:dyDescent="0.3">
      <c r="B8" s="12" t="s">
        <v>17</v>
      </c>
      <c r="C8" s="31">
        <v>3</v>
      </c>
      <c r="D8" s="13">
        <v>2.39</v>
      </c>
      <c r="E8" s="13">
        <v>0.26</v>
      </c>
      <c r="F8" s="13">
        <v>5.12</v>
      </c>
      <c r="G8" s="13">
        <v>0.13</v>
      </c>
      <c r="H8" s="13">
        <v>0.1</v>
      </c>
      <c r="I8" s="16"/>
    </row>
    <row r="9" spans="2:12" x14ac:dyDescent="0.25">
      <c r="B9" s="12" t="s">
        <v>18</v>
      </c>
      <c r="C9" s="31">
        <v>4</v>
      </c>
      <c r="D9" s="13">
        <v>2.21</v>
      </c>
      <c r="E9" s="13">
        <v>0.42</v>
      </c>
      <c r="F9" s="13">
        <v>67.209999999999994</v>
      </c>
      <c r="G9" s="13">
        <v>0.32</v>
      </c>
      <c r="H9" s="13">
        <v>0.18</v>
      </c>
      <c r="I9" s="16"/>
    </row>
    <row r="10" spans="2:12" x14ac:dyDescent="0.25">
      <c r="B10" s="12" t="s">
        <v>19</v>
      </c>
      <c r="C10" s="31">
        <v>5</v>
      </c>
      <c r="D10" s="13">
        <v>18.670000000000002</v>
      </c>
      <c r="E10" s="13">
        <v>0.04</v>
      </c>
      <c r="F10" s="13" t="s">
        <v>20</v>
      </c>
      <c r="G10" s="13">
        <v>0.13</v>
      </c>
      <c r="H10" s="13">
        <v>0.12</v>
      </c>
      <c r="I10" s="16"/>
    </row>
    <row r="11" spans="2:12" x14ac:dyDescent="0.25">
      <c r="B11" s="12" t="s">
        <v>21</v>
      </c>
      <c r="C11" s="31">
        <v>6</v>
      </c>
      <c r="D11" s="13">
        <v>1.75</v>
      </c>
      <c r="E11" s="13">
        <v>0.26</v>
      </c>
      <c r="F11" s="13" t="s">
        <v>20</v>
      </c>
      <c r="G11" s="13">
        <v>0.4</v>
      </c>
      <c r="H11" s="13">
        <v>0.28999999999999998</v>
      </c>
      <c r="I11" s="16"/>
    </row>
    <row r="12" spans="2:12" x14ac:dyDescent="0.25">
      <c r="B12" s="12" t="s">
        <v>22</v>
      </c>
      <c r="C12" s="31">
        <v>7</v>
      </c>
      <c r="D12" s="13">
        <v>2.72</v>
      </c>
      <c r="E12" s="13">
        <v>0.32</v>
      </c>
      <c r="F12" s="32">
        <v>5840.14</v>
      </c>
      <c r="G12" s="13">
        <v>0.33</v>
      </c>
      <c r="H12" s="13">
        <v>0.22</v>
      </c>
      <c r="I12" s="17"/>
    </row>
    <row r="13" spans="2:12" x14ac:dyDescent="0.25">
      <c r="B13" s="12" t="s">
        <v>23</v>
      </c>
      <c r="C13" s="31">
        <v>8</v>
      </c>
      <c r="D13" s="13">
        <v>5.09</v>
      </c>
      <c r="E13" s="13">
        <v>0.15</v>
      </c>
      <c r="F13" s="13" t="s">
        <v>20</v>
      </c>
      <c r="G13" s="13">
        <v>0.23</v>
      </c>
      <c r="H13" s="13">
        <v>0.19</v>
      </c>
      <c r="I13" s="16"/>
    </row>
    <row r="14" spans="2:12" x14ac:dyDescent="0.25">
      <c r="B14" s="12" t="s">
        <v>24</v>
      </c>
      <c r="C14" s="31">
        <v>9</v>
      </c>
      <c r="D14" s="13">
        <v>2.56</v>
      </c>
      <c r="E14" s="13">
        <v>0.49</v>
      </c>
      <c r="F14" s="13">
        <v>28.18</v>
      </c>
      <c r="G14" s="13">
        <v>0.55000000000000004</v>
      </c>
      <c r="H14" s="13">
        <v>0.27</v>
      </c>
      <c r="I14" s="16"/>
    </row>
    <row r="15" spans="2:12" x14ac:dyDescent="0.25">
      <c r="B15" s="12" t="s">
        <v>25</v>
      </c>
      <c r="C15" s="31">
        <v>10</v>
      </c>
      <c r="D15" s="13">
        <v>2.78</v>
      </c>
      <c r="E15" s="13">
        <v>0.2</v>
      </c>
      <c r="F15" s="13">
        <v>14.29</v>
      </c>
      <c r="G15" s="13">
        <v>0.05</v>
      </c>
      <c r="H15" s="13">
        <v>0.04</v>
      </c>
      <c r="I15" s="16"/>
    </row>
    <row r="16" spans="2:12" x14ac:dyDescent="0.25">
      <c r="B16" s="12" t="s">
        <v>26</v>
      </c>
      <c r="C16" s="31">
        <v>11</v>
      </c>
      <c r="D16" s="13">
        <v>2.38</v>
      </c>
      <c r="E16" s="13">
        <v>0.47</v>
      </c>
      <c r="F16" s="13">
        <v>12.11</v>
      </c>
      <c r="G16" s="13">
        <v>0.46</v>
      </c>
      <c r="H16" s="13">
        <v>0.24</v>
      </c>
      <c r="I16" s="16"/>
    </row>
    <row r="17" spans="2:9" x14ac:dyDescent="0.25">
      <c r="B17" s="15" t="s">
        <v>27</v>
      </c>
      <c r="C17" s="31">
        <v>12</v>
      </c>
      <c r="D17" s="13">
        <v>2.25</v>
      </c>
      <c r="E17" s="13">
        <v>0.2</v>
      </c>
      <c r="F17" s="13" t="s">
        <v>20</v>
      </c>
      <c r="G17" s="13">
        <v>0.46</v>
      </c>
      <c r="H17" s="13">
        <v>0.36</v>
      </c>
      <c r="I17" s="16"/>
    </row>
    <row r="18" spans="2:9" x14ac:dyDescent="0.25">
      <c r="B18" s="12" t="s">
        <v>28</v>
      </c>
      <c r="C18" s="31">
        <v>13</v>
      </c>
      <c r="D18" s="13">
        <v>13.61</v>
      </c>
      <c r="E18" s="13">
        <v>0.38</v>
      </c>
      <c r="F18" s="13">
        <v>259.67</v>
      </c>
      <c r="G18" s="13">
        <v>0.61</v>
      </c>
      <c r="H18" s="13">
        <v>0.37</v>
      </c>
      <c r="I18" s="16"/>
    </row>
    <row r="19" spans="2:9" x14ac:dyDescent="0.25">
      <c r="B19" s="12" t="s">
        <v>29</v>
      </c>
      <c r="C19" s="31">
        <v>14</v>
      </c>
      <c r="D19" s="13">
        <v>2.8</v>
      </c>
      <c r="E19" s="13">
        <v>0.33</v>
      </c>
      <c r="F19" s="13">
        <v>9.25</v>
      </c>
      <c r="G19" s="13">
        <v>0.4</v>
      </c>
      <c r="H19" s="13">
        <v>0.27</v>
      </c>
      <c r="I19" s="16"/>
    </row>
    <row r="20" spans="2:9" x14ac:dyDescent="0.25">
      <c r="B20" s="12" t="s">
        <v>30</v>
      </c>
      <c r="C20" s="31">
        <v>15</v>
      </c>
      <c r="D20" s="13">
        <v>3.14</v>
      </c>
      <c r="E20" s="13">
        <v>0.26</v>
      </c>
      <c r="F20" s="13" t="s">
        <v>20</v>
      </c>
      <c r="G20" s="13">
        <v>0.17</v>
      </c>
      <c r="H20" s="13">
        <v>0.12</v>
      </c>
      <c r="I20" s="16"/>
    </row>
    <row r="21" spans="2:9" x14ac:dyDescent="0.25">
      <c r="B21" s="12" t="s">
        <v>31</v>
      </c>
      <c r="C21" s="31">
        <v>16</v>
      </c>
      <c r="D21" s="13">
        <v>30.43</v>
      </c>
      <c r="E21" s="13">
        <v>0.02</v>
      </c>
      <c r="F21" s="13" t="s">
        <v>20</v>
      </c>
      <c r="G21" s="13">
        <v>0.49</v>
      </c>
      <c r="H21" s="13">
        <v>0.48</v>
      </c>
      <c r="I21" s="16"/>
    </row>
    <row r="22" spans="2:9" x14ac:dyDescent="0.25">
      <c r="B22" s="12" t="s">
        <v>32</v>
      </c>
      <c r="C22" s="31">
        <v>17</v>
      </c>
      <c r="D22" s="13">
        <v>8</v>
      </c>
      <c r="E22" s="13">
        <v>0.28999999999999998</v>
      </c>
      <c r="F22" s="13">
        <v>224.63</v>
      </c>
      <c r="G22" s="13">
        <v>0.22</v>
      </c>
      <c r="H22" s="13">
        <v>0.15</v>
      </c>
      <c r="I22" s="16"/>
    </row>
    <row r="23" spans="2:9" x14ac:dyDescent="0.25">
      <c r="B23" s="12" t="s">
        <v>33</v>
      </c>
      <c r="C23" s="31">
        <v>18</v>
      </c>
      <c r="D23" s="13">
        <v>3.07</v>
      </c>
      <c r="E23" s="13">
        <v>0.62</v>
      </c>
      <c r="F23" s="13">
        <v>69.28</v>
      </c>
      <c r="G23" s="13">
        <v>1.98</v>
      </c>
      <c r="H23" s="13">
        <v>0.75</v>
      </c>
      <c r="I23" s="16"/>
    </row>
    <row r="24" spans="2:9" x14ac:dyDescent="0.25">
      <c r="B24" s="12" t="s">
        <v>34</v>
      </c>
      <c r="C24" s="31">
        <v>19</v>
      </c>
      <c r="D24" s="13">
        <v>34.71</v>
      </c>
      <c r="E24" s="13">
        <v>0.28999999999999998</v>
      </c>
      <c r="F24" s="13">
        <v>34.450000000000003</v>
      </c>
      <c r="G24" s="13">
        <v>0.42</v>
      </c>
      <c r="H24" s="13">
        <v>0.3</v>
      </c>
      <c r="I24" s="16"/>
    </row>
    <row r="25" spans="2:9" x14ac:dyDescent="0.25">
      <c r="B25" s="12" t="s">
        <v>35</v>
      </c>
      <c r="C25" s="31">
        <v>20</v>
      </c>
      <c r="D25" s="13">
        <v>19.09</v>
      </c>
      <c r="E25" s="13">
        <v>0.12</v>
      </c>
      <c r="F25" s="13" t="s">
        <v>20</v>
      </c>
      <c r="G25" s="13">
        <v>0.28999999999999998</v>
      </c>
      <c r="H25" s="13">
        <v>0.25</v>
      </c>
      <c r="I25" s="17"/>
    </row>
    <row r="26" spans="2:9" x14ac:dyDescent="0.25">
      <c r="B26" s="12" t="s">
        <v>36</v>
      </c>
      <c r="C26" s="31">
        <v>21</v>
      </c>
      <c r="D26" s="13">
        <v>1.99</v>
      </c>
      <c r="E26" s="13">
        <v>0.36</v>
      </c>
      <c r="F26" s="13">
        <v>57.98</v>
      </c>
      <c r="G26" s="13">
        <v>0.1</v>
      </c>
      <c r="H26" s="13">
        <v>0.06</v>
      </c>
      <c r="I26" s="16"/>
    </row>
    <row r="27" spans="2:9" ht="15.75" thickBot="1" x14ac:dyDescent="0.3">
      <c r="B27" s="12" t="s">
        <v>37</v>
      </c>
      <c r="C27" s="31">
        <v>22</v>
      </c>
      <c r="D27" s="13">
        <v>78.13</v>
      </c>
      <c r="E27" s="13">
        <v>0.11</v>
      </c>
      <c r="F27" s="13" t="s">
        <v>20</v>
      </c>
      <c r="G27" s="13">
        <v>0.47</v>
      </c>
      <c r="H27" s="13">
        <v>0.42</v>
      </c>
      <c r="I27" s="16"/>
    </row>
    <row r="28" spans="2:9" ht="15.75" thickBot="1" x14ac:dyDescent="0.3">
      <c r="B28" s="12" t="s">
        <v>38</v>
      </c>
      <c r="C28" s="31">
        <v>23</v>
      </c>
      <c r="D28" s="13">
        <v>3.1</v>
      </c>
      <c r="E28" s="13">
        <v>0.25</v>
      </c>
      <c r="F28" s="13">
        <v>33.840000000000003</v>
      </c>
      <c r="G28" s="13">
        <v>0.2</v>
      </c>
      <c r="H28" s="13">
        <v>0.15</v>
      </c>
      <c r="I28" s="36"/>
    </row>
    <row r="29" spans="2:9" ht="15.75" thickBot="1" x14ac:dyDescent="0.3">
      <c r="B29" s="12" t="s">
        <v>48</v>
      </c>
      <c r="C29" s="31">
        <v>24</v>
      </c>
      <c r="D29" s="13">
        <v>10.039999999999999</v>
      </c>
      <c r="E29" s="13">
        <v>0.08</v>
      </c>
      <c r="F29" s="13" t="s">
        <v>20</v>
      </c>
      <c r="G29" s="13">
        <v>0.43</v>
      </c>
      <c r="H29" s="13">
        <v>0.39</v>
      </c>
      <c r="I29" s="36"/>
    </row>
    <row r="30" spans="2:9" ht="15.75" thickBot="1" x14ac:dyDescent="0.3">
      <c r="B30" s="12" t="s">
        <v>49</v>
      </c>
      <c r="C30" s="31">
        <v>25</v>
      </c>
      <c r="D30" s="13">
        <v>3.48</v>
      </c>
      <c r="E30" s="13">
        <v>0.28000000000000003</v>
      </c>
      <c r="F30" s="13" t="s">
        <v>20</v>
      </c>
      <c r="G30" s="13">
        <v>0.45</v>
      </c>
      <c r="H30" s="13">
        <v>0.32</v>
      </c>
      <c r="I30" s="36"/>
    </row>
    <row r="31" spans="2:9" ht="15.75" thickBot="1" x14ac:dyDescent="0.3">
      <c r="B31" s="12" t="s">
        <v>50</v>
      </c>
      <c r="C31" s="31">
        <v>26</v>
      </c>
      <c r="D31" s="13">
        <v>7.3</v>
      </c>
      <c r="E31" s="13">
        <v>0.28999999999999998</v>
      </c>
      <c r="F31" s="13">
        <v>16.96</v>
      </c>
      <c r="G31" s="13">
        <v>0.15</v>
      </c>
      <c r="H31" s="13">
        <v>0.1</v>
      </c>
      <c r="I31" s="36"/>
    </row>
    <row r="32" spans="2:9" ht="15.75" thickBot="1" x14ac:dyDescent="0.3">
      <c r="B32" s="12" t="s">
        <v>51</v>
      </c>
      <c r="C32" s="31">
        <v>27</v>
      </c>
      <c r="D32" s="13">
        <v>3.9</v>
      </c>
      <c r="E32" s="13">
        <v>0.23</v>
      </c>
      <c r="F32" s="13" t="s">
        <v>20</v>
      </c>
      <c r="G32" s="13">
        <v>0.49</v>
      </c>
      <c r="H32" s="13">
        <v>0.37</v>
      </c>
      <c r="I32" s="36"/>
    </row>
    <row r="33" spans="2:9" ht="15.75" thickBot="1" x14ac:dyDescent="0.3">
      <c r="B33" s="12" t="s">
        <v>52</v>
      </c>
      <c r="C33" s="31">
        <v>28</v>
      </c>
      <c r="D33" s="13">
        <v>3.17</v>
      </c>
      <c r="E33" s="13">
        <v>0.4</v>
      </c>
      <c r="F33" s="13" t="s">
        <v>20</v>
      </c>
      <c r="G33" s="13">
        <v>0.34</v>
      </c>
      <c r="H33" s="13">
        <v>0.2</v>
      </c>
      <c r="I33" s="36"/>
    </row>
    <row r="34" spans="2:9" ht="15.75" thickBot="1" x14ac:dyDescent="0.3">
      <c r="B34" s="12" t="s">
        <v>53</v>
      </c>
      <c r="C34" s="31">
        <v>29</v>
      </c>
      <c r="D34" s="13">
        <v>51.83</v>
      </c>
      <c r="E34" s="13">
        <v>0</v>
      </c>
      <c r="F34" s="13" t="s">
        <v>20</v>
      </c>
      <c r="G34" s="13">
        <v>0.11</v>
      </c>
      <c r="H34" s="13">
        <v>0.11</v>
      </c>
      <c r="I34" s="36"/>
    </row>
    <row r="35" spans="2:9" ht="15.75" thickBot="1" x14ac:dyDescent="0.3">
      <c r="B35" s="12" t="s">
        <v>54</v>
      </c>
      <c r="C35" s="31">
        <v>30</v>
      </c>
      <c r="D35" s="13">
        <v>4.1399999999999997</v>
      </c>
      <c r="E35" s="13">
        <v>0.23</v>
      </c>
      <c r="F35" s="13">
        <v>90.37</v>
      </c>
      <c r="G35" s="13">
        <v>0.15</v>
      </c>
      <c r="H35" s="13">
        <v>0.12</v>
      </c>
    </row>
    <row r="36" spans="2:9" ht="15.75" thickBot="1" x14ac:dyDescent="0.3">
      <c r="B36" s="1"/>
    </row>
    <row r="37" spans="2:9" ht="15.75" thickBot="1" x14ac:dyDescent="0.3">
      <c r="C37" s="4" t="s">
        <v>39</v>
      </c>
      <c r="D37" s="5">
        <f>AVERAGE(D6:D35)</f>
        <v>10.929333333333334</v>
      </c>
      <c r="E37" s="5">
        <f>AVERAGE(E6:E35)</f>
        <v>0.27766666666666673</v>
      </c>
      <c r="F37" s="5">
        <f t="shared" ref="F37:H37" si="0">AVERAGE(F6:F35)</f>
        <v>398.86352941176466</v>
      </c>
      <c r="G37" s="5">
        <f t="shared" si="0"/>
        <v>0.36733333333333323</v>
      </c>
      <c r="H37" s="5">
        <f t="shared" si="0"/>
        <v>0.23933333333333334</v>
      </c>
    </row>
    <row r="38" spans="2:9" x14ac:dyDescent="0.25">
      <c r="C38" s="6" t="s">
        <v>40</v>
      </c>
      <c r="D38" s="33">
        <f>MIN(D6:D35)</f>
        <v>1.17</v>
      </c>
      <c r="E38" s="33">
        <f t="shared" ref="E38:H38" si="1">MIN(E6:E35)</f>
        <v>0</v>
      </c>
      <c r="F38" s="33">
        <f t="shared" si="1"/>
        <v>3.96</v>
      </c>
      <c r="G38" s="33">
        <f t="shared" si="1"/>
        <v>0.05</v>
      </c>
      <c r="H38" s="33">
        <f t="shared" si="1"/>
        <v>0.04</v>
      </c>
    </row>
    <row r="39" spans="2:9" x14ac:dyDescent="0.25">
      <c r="C39" s="7" t="s">
        <v>41</v>
      </c>
      <c r="D39" s="34">
        <f>MAX(D6:D35)</f>
        <v>78.13</v>
      </c>
      <c r="E39" s="34">
        <f t="shared" ref="E39:H39" si="2">MAX(E6:E35)</f>
        <v>0.62</v>
      </c>
      <c r="F39" s="34">
        <f t="shared" si="2"/>
        <v>5840.14</v>
      </c>
      <c r="G39" s="34">
        <f t="shared" si="2"/>
        <v>1.98</v>
      </c>
      <c r="H39" s="34">
        <f t="shared" si="2"/>
        <v>0.75</v>
      </c>
    </row>
    <row r="40" spans="2:9" x14ac:dyDescent="0.25">
      <c r="C40" s="7" t="s">
        <v>42</v>
      </c>
      <c r="D40" s="34">
        <f>MEDIAN(D6:D35)</f>
        <v>3.1550000000000002</v>
      </c>
      <c r="E40" s="34">
        <f t="shared" ref="E40:H40" si="3">MEDIAN(E6:E35)</f>
        <v>0.27</v>
      </c>
      <c r="F40" s="34">
        <f t="shared" si="3"/>
        <v>33.840000000000003</v>
      </c>
      <c r="G40" s="34">
        <f t="shared" si="3"/>
        <v>0.33</v>
      </c>
      <c r="H40" s="34">
        <f t="shared" si="3"/>
        <v>0.21000000000000002</v>
      </c>
    </row>
    <row r="41" spans="2:9" x14ac:dyDescent="0.25">
      <c r="D41" s="34">
        <f>+AVERAGE(D38,D40)</f>
        <v>2.1625000000000001</v>
      </c>
      <c r="E41" s="34">
        <f>+AVERAGE(E38,E40)</f>
        <v>0.13500000000000001</v>
      </c>
      <c r="F41" s="34">
        <f>+AVERAGE(F38,F40)</f>
        <v>18.900000000000002</v>
      </c>
      <c r="G41" s="34">
        <f>+AVERAGE(G38,G40)</f>
        <v>0.19</v>
      </c>
      <c r="H41" s="34">
        <f>+AVERAGE(H38,H40)</f>
        <v>0.125</v>
      </c>
    </row>
  </sheetData>
  <mergeCells count="4">
    <mergeCell ref="C3:H3"/>
    <mergeCell ref="C4:C5"/>
    <mergeCell ref="D4:F4"/>
    <mergeCell ref="G4:H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72"/>
  <sheetViews>
    <sheetView tabSelected="1" topLeftCell="A58" workbookViewId="0">
      <selection activeCell="F80" sqref="F80"/>
    </sheetView>
  </sheetViews>
  <sheetFormatPr baseColWidth="10" defaultColWidth="11.42578125" defaultRowHeight="12.75" outlineLevelCol="1" x14ac:dyDescent="0.2"/>
  <cols>
    <col min="1" max="1" width="65.5703125" style="19" customWidth="1" outlineLevel="1"/>
    <col min="2" max="2" width="3.7109375" style="19" customWidth="1" outlineLevel="1"/>
    <col min="3" max="3" width="54.28515625" style="19" customWidth="1" outlineLevel="1"/>
    <col min="4" max="4" width="15.5703125" style="19" customWidth="1"/>
    <col min="5" max="5" width="16.85546875" style="19" customWidth="1"/>
    <col min="6" max="6" width="20.42578125" style="19" customWidth="1"/>
    <col min="7" max="7" width="20.7109375" style="19" customWidth="1"/>
    <col min="8" max="8" width="19.42578125" style="19" customWidth="1"/>
    <col min="9" max="9" width="19" style="19" customWidth="1"/>
    <col min="10" max="16384" width="11.42578125" style="19"/>
  </cols>
  <sheetData>
    <row r="2" spans="3:9" x14ac:dyDescent="0.2">
      <c r="D2" s="20"/>
    </row>
    <row r="3" spans="3:9" x14ac:dyDescent="0.2">
      <c r="D3" s="49" t="s">
        <v>57</v>
      </c>
      <c r="E3" s="49"/>
      <c r="F3" s="49"/>
      <c r="G3" s="49"/>
      <c r="H3" s="49"/>
      <c r="I3" s="49"/>
    </row>
    <row r="4" spans="3:9" x14ac:dyDescent="0.2">
      <c r="D4" s="50" t="s">
        <v>3</v>
      </c>
      <c r="E4" s="50" t="s">
        <v>4</v>
      </c>
      <c r="F4" s="50"/>
      <c r="G4" s="50"/>
      <c r="H4" s="50" t="s">
        <v>5</v>
      </c>
      <c r="I4" s="50"/>
    </row>
    <row r="5" spans="3:9" ht="38.25" x14ac:dyDescent="0.2">
      <c r="D5" s="50"/>
      <c r="E5" s="35" t="s">
        <v>7</v>
      </c>
      <c r="F5" s="35" t="s">
        <v>8</v>
      </c>
      <c r="G5" s="35" t="s">
        <v>9</v>
      </c>
      <c r="H5" s="35" t="s">
        <v>10</v>
      </c>
      <c r="I5" s="35" t="s">
        <v>11</v>
      </c>
    </row>
    <row r="6" spans="3:9" ht="15" x14ac:dyDescent="0.25">
      <c r="C6" s="39" t="s">
        <v>59</v>
      </c>
      <c r="D6" s="21">
        <v>1</v>
      </c>
      <c r="E6" s="52">
        <v>0.77</v>
      </c>
      <c r="F6" s="52">
        <v>0.75</v>
      </c>
      <c r="G6" s="22">
        <v>1.1499999999999999</v>
      </c>
      <c r="H6" s="21">
        <v>0.14000000000000001</v>
      </c>
      <c r="I6" s="21">
        <v>0.03</v>
      </c>
    </row>
    <row r="7" spans="3:9" ht="15" x14ac:dyDescent="0.25">
      <c r="C7" t="s">
        <v>58</v>
      </c>
      <c r="D7" s="21">
        <v>2</v>
      </c>
      <c r="E7" s="21">
        <v>2.0099999999999998</v>
      </c>
      <c r="F7" s="21">
        <v>0.46</v>
      </c>
      <c r="G7" s="21" t="s">
        <v>20</v>
      </c>
      <c r="H7" s="21">
        <v>0.87</v>
      </c>
      <c r="I7" s="21">
        <v>0.46</v>
      </c>
    </row>
    <row r="8" spans="3:9" ht="15" x14ac:dyDescent="0.25">
      <c r="C8" t="s">
        <v>60</v>
      </c>
      <c r="D8" s="21">
        <v>3</v>
      </c>
      <c r="E8" s="21">
        <v>2.5299999999999998</v>
      </c>
      <c r="F8" s="21">
        <v>0.47</v>
      </c>
      <c r="G8" s="21">
        <v>3.13</v>
      </c>
      <c r="H8" s="21">
        <v>0.06</v>
      </c>
      <c r="I8" s="21">
        <v>0.03</v>
      </c>
    </row>
    <row r="9" spans="3:9" ht="15" x14ac:dyDescent="0.25">
      <c r="C9" t="s">
        <v>61</v>
      </c>
      <c r="D9" s="21">
        <v>4</v>
      </c>
      <c r="E9" s="21">
        <v>1.53</v>
      </c>
      <c r="F9" s="56">
        <v>0.69</v>
      </c>
      <c r="G9" s="21">
        <v>66.61</v>
      </c>
      <c r="H9" s="21">
        <v>0.45</v>
      </c>
      <c r="I9" s="21">
        <v>0.13</v>
      </c>
    </row>
    <row r="10" spans="3:9" ht="15" x14ac:dyDescent="0.25">
      <c r="C10" t="s">
        <v>62</v>
      </c>
      <c r="D10" s="21">
        <v>5</v>
      </c>
      <c r="E10" s="21">
        <v>5.33</v>
      </c>
      <c r="F10" s="21">
        <v>0.49</v>
      </c>
      <c r="G10" s="21">
        <v>13.2</v>
      </c>
      <c r="H10" s="21">
        <v>0.31</v>
      </c>
      <c r="I10" s="21">
        <v>0.15</v>
      </c>
    </row>
    <row r="11" spans="3:9" ht="15" x14ac:dyDescent="0.25">
      <c r="C11" t="s">
        <v>63</v>
      </c>
      <c r="D11" s="21">
        <v>6</v>
      </c>
      <c r="E11" s="21">
        <v>1.24</v>
      </c>
      <c r="F11" s="53">
        <v>0.8</v>
      </c>
      <c r="G11" s="21">
        <v>3454.18</v>
      </c>
      <c r="H11" s="21">
        <v>1.28</v>
      </c>
      <c r="I11" s="21">
        <v>0.24</v>
      </c>
    </row>
    <row r="12" spans="3:9" ht="15" x14ac:dyDescent="0.25">
      <c r="C12" t="s">
        <v>64</v>
      </c>
      <c r="D12" s="21">
        <v>7</v>
      </c>
      <c r="E12" s="21">
        <v>1.85</v>
      </c>
      <c r="F12" s="21">
        <v>0.64</v>
      </c>
      <c r="G12" s="21">
        <v>6.07</v>
      </c>
      <c r="H12" s="21">
        <v>0.61</v>
      </c>
      <c r="I12" s="21">
        <v>0.22</v>
      </c>
    </row>
    <row r="13" spans="3:9" ht="15" x14ac:dyDescent="0.25">
      <c r="C13" t="s">
        <v>65</v>
      </c>
      <c r="D13" s="21">
        <v>8</v>
      </c>
      <c r="E13" s="21">
        <v>2.73</v>
      </c>
      <c r="F13" s="21">
        <v>0.27</v>
      </c>
      <c r="G13" s="21">
        <v>11.09</v>
      </c>
      <c r="H13" s="21">
        <v>0.23</v>
      </c>
      <c r="I13" s="21">
        <v>0.17</v>
      </c>
    </row>
    <row r="14" spans="3:9" ht="15" x14ac:dyDescent="0.25">
      <c r="C14" t="s">
        <v>66</v>
      </c>
      <c r="D14" s="21">
        <v>9</v>
      </c>
      <c r="E14" s="21">
        <v>3.19</v>
      </c>
      <c r="F14" s="21">
        <v>0.39</v>
      </c>
      <c r="G14" s="21">
        <v>8.23</v>
      </c>
      <c r="H14" s="21">
        <v>0.39</v>
      </c>
      <c r="I14" s="21">
        <v>0.23</v>
      </c>
    </row>
    <row r="15" spans="3:9" ht="15" x14ac:dyDescent="0.25">
      <c r="C15" t="s">
        <v>67</v>
      </c>
      <c r="D15" s="21">
        <v>10</v>
      </c>
      <c r="E15" s="53">
        <v>0.66</v>
      </c>
      <c r="F15" s="23">
        <v>0.54</v>
      </c>
      <c r="G15" s="21">
        <v>1.48</v>
      </c>
      <c r="H15" s="21">
        <v>0.14000000000000001</v>
      </c>
      <c r="I15" s="21">
        <v>0.06</v>
      </c>
    </row>
    <row r="16" spans="3:9" ht="15" x14ac:dyDescent="0.25">
      <c r="C16" t="s">
        <v>68</v>
      </c>
      <c r="D16" s="21">
        <v>11</v>
      </c>
      <c r="E16" s="21">
        <v>1.8</v>
      </c>
      <c r="F16" s="21">
        <v>0.56000000000000005</v>
      </c>
      <c r="G16" s="21">
        <v>49.56</v>
      </c>
      <c r="H16" s="21">
        <v>0.17</v>
      </c>
      <c r="I16" s="21">
        <v>0.08</v>
      </c>
    </row>
    <row r="17" spans="1:9" ht="15" x14ac:dyDescent="0.25">
      <c r="A17" s="24"/>
      <c r="B17" s="24"/>
      <c r="C17" t="s">
        <v>69</v>
      </c>
      <c r="D17" s="21">
        <v>12</v>
      </c>
      <c r="E17" s="21">
        <v>17.72</v>
      </c>
      <c r="F17" s="21">
        <v>0.46</v>
      </c>
      <c r="G17" s="21">
        <v>15.11</v>
      </c>
      <c r="H17" s="21">
        <v>0.36</v>
      </c>
      <c r="I17" s="21">
        <v>0.19</v>
      </c>
    </row>
    <row r="18" spans="1:9" ht="15" x14ac:dyDescent="0.25">
      <c r="C18" t="s">
        <v>70</v>
      </c>
      <c r="D18" s="21">
        <v>13</v>
      </c>
      <c r="E18" s="21">
        <v>2.2599999999999998</v>
      </c>
      <c r="F18" s="21">
        <v>0.33</v>
      </c>
      <c r="G18" s="21">
        <v>1914.04</v>
      </c>
      <c r="H18" s="21">
        <v>0.36</v>
      </c>
      <c r="I18" s="21">
        <v>0.24</v>
      </c>
    </row>
    <row r="19" spans="1:9" ht="15" x14ac:dyDescent="0.25">
      <c r="C19" t="s">
        <v>71</v>
      </c>
      <c r="D19" s="21">
        <v>14</v>
      </c>
      <c r="E19" s="21">
        <v>1.94</v>
      </c>
      <c r="F19" s="21">
        <v>0.48</v>
      </c>
      <c r="G19" s="21" t="s">
        <v>20</v>
      </c>
      <c r="H19" s="21">
        <v>0.25</v>
      </c>
      <c r="I19" s="21">
        <v>0.13</v>
      </c>
    </row>
    <row r="20" spans="1:9" ht="16.5" customHeight="1" x14ac:dyDescent="0.25">
      <c r="C20" s="1" t="s">
        <v>72</v>
      </c>
      <c r="D20" s="21">
        <v>15</v>
      </c>
      <c r="E20" s="21">
        <v>1.49</v>
      </c>
      <c r="F20" s="21">
        <v>0.51</v>
      </c>
      <c r="G20" s="21">
        <v>13.46</v>
      </c>
      <c r="H20" s="21">
        <v>0.26</v>
      </c>
      <c r="I20" s="21">
        <v>0.12</v>
      </c>
    </row>
    <row r="21" spans="1:9" ht="15" x14ac:dyDescent="0.25">
      <c r="C21" t="s">
        <v>73</v>
      </c>
      <c r="D21" s="21">
        <v>16</v>
      </c>
      <c r="E21" s="21">
        <v>2.5499999999999998</v>
      </c>
      <c r="F21" s="21">
        <v>0.39</v>
      </c>
      <c r="G21" s="21">
        <v>6.14</v>
      </c>
      <c r="H21" s="21">
        <v>0.74</v>
      </c>
      <c r="I21" s="21">
        <v>0.44</v>
      </c>
    </row>
    <row r="22" spans="1:9" ht="15.75" customHeight="1" x14ac:dyDescent="0.25">
      <c r="C22" s="1" t="s">
        <v>74</v>
      </c>
      <c r="D22" s="21">
        <v>17</v>
      </c>
      <c r="E22" s="21">
        <v>3.16</v>
      </c>
      <c r="F22" s="21">
        <v>0.46</v>
      </c>
      <c r="G22" s="21">
        <v>2.81</v>
      </c>
      <c r="H22" s="21">
        <v>0.09</v>
      </c>
      <c r="I22" s="21">
        <v>0.05</v>
      </c>
    </row>
    <row r="23" spans="1:9" ht="15" x14ac:dyDescent="0.25">
      <c r="C23" t="s">
        <v>75</v>
      </c>
      <c r="D23" s="21">
        <v>18</v>
      </c>
      <c r="E23" s="21">
        <v>8.5399999999999991</v>
      </c>
      <c r="F23" s="21">
        <v>0.11</v>
      </c>
      <c r="G23" s="21">
        <v>4562.96</v>
      </c>
      <c r="H23" s="21">
        <v>0.43</v>
      </c>
      <c r="I23" s="21">
        <v>0.38</v>
      </c>
    </row>
    <row r="24" spans="1:9" ht="16.5" customHeight="1" x14ac:dyDescent="0.25">
      <c r="C24" s="1" t="s">
        <v>76</v>
      </c>
      <c r="D24" s="21">
        <v>19</v>
      </c>
      <c r="E24" s="21">
        <v>41.34</v>
      </c>
      <c r="F24" s="21">
        <v>0.33</v>
      </c>
      <c r="G24" s="21">
        <v>118.8</v>
      </c>
      <c r="H24" s="21">
        <v>0.52</v>
      </c>
      <c r="I24" s="21">
        <v>0.35</v>
      </c>
    </row>
    <row r="25" spans="1:9" ht="15" x14ac:dyDescent="0.25">
      <c r="C25" t="s">
        <v>77</v>
      </c>
      <c r="D25" s="21">
        <v>20</v>
      </c>
      <c r="E25" s="21">
        <v>2.2799999999999998</v>
      </c>
      <c r="F25" s="21">
        <v>0.41</v>
      </c>
      <c r="G25" s="21">
        <v>33.18</v>
      </c>
      <c r="H25" s="21">
        <v>0.1</v>
      </c>
      <c r="I25" s="21">
        <v>0.06</v>
      </c>
    </row>
    <row r="26" spans="1:9" ht="15" x14ac:dyDescent="0.25">
      <c r="C26" t="s">
        <v>78</v>
      </c>
      <c r="D26" s="21">
        <v>21</v>
      </c>
      <c r="E26" s="21">
        <v>3.36</v>
      </c>
      <c r="F26" s="21">
        <v>0.5</v>
      </c>
      <c r="G26" s="21">
        <v>6.24</v>
      </c>
      <c r="H26" s="21">
        <v>0.36</v>
      </c>
      <c r="I26" s="21">
        <v>0.18</v>
      </c>
    </row>
    <row r="27" spans="1:9" ht="15" x14ac:dyDescent="0.25">
      <c r="C27" t="s">
        <v>79</v>
      </c>
      <c r="D27" s="21">
        <v>22</v>
      </c>
      <c r="E27" s="21">
        <v>6.51</v>
      </c>
      <c r="F27" s="21">
        <v>0.15</v>
      </c>
      <c r="G27" s="21">
        <v>105.5</v>
      </c>
      <c r="H27" s="21">
        <v>0.21</v>
      </c>
      <c r="I27" s="21">
        <v>0.18</v>
      </c>
    </row>
    <row r="28" spans="1:9" ht="15" x14ac:dyDescent="0.25">
      <c r="C28" t="s">
        <v>80</v>
      </c>
      <c r="D28" s="21">
        <v>23</v>
      </c>
      <c r="E28" s="21">
        <v>8.82</v>
      </c>
      <c r="F28" s="21">
        <v>0.25</v>
      </c>
      <c r="G28" s="21">
        <v>4.3499999999999996</v>
      </c>
      <c r="H28" s="21">
        <v>0.12</v>
      </c>
      <c r="I28" s="21">
        <v>0.09</v>
      </c>
    </row>
    <row r="29" spans="1:9" ht="15" x14ac:dyDescent="0.25">
      <c r="C29" t="s">
        <v>81</v>
      </c>
      <c r="D29" s="21">
        <v>24</v>
      </c>
      <c r="E29" s="21">
        <v>4.09</v>
      </c>
      <c r="F29" s="21">
        <v>0.49</v>
      </c>
      <c r="G29" s="21">
        <v>6.09</v>
      </c>
      <c r="H29" s="21">
        <v>0.49</v>
      </c>
      <c r="I29" s="21">
        <v>0.24</v>
      </c>
    </row>
    <row r="30" spans="1:9" ht="15" x14ac:dyDescent="0.25">
      <c r="C30" t="s">
        <v>82</v>
      </c>
      <c r="D30" s="21">
        <v>25</v>
      </c>
      <c r="E30" s="21">
        <v>1.79</v>
      </c>
      <c r="F30" s="21">
        <v>0.42</v>
      </c>
      <c r="G30" s="21">
        <v>11.27</v>
      </c>
      <c r="H30" s="21">
        <v>0.25</v>
      </c>
      <c r="I30" s="21">
        <v>0.14000000000000001</v>
      </c>
    </row>
    <row r="31" spans="1:9" ht="15.75" customHeight="1" x14ac:dyDescent="0.25">
      <c r="C31" s="1" t="s">
        <v>83</v>
      </c>
      <c r="D31" s="21">
        <v>26</v>
      </c>
      <c r="E31" s="53">
        <v>0.72</v>
      </c>
      <c r="F31" s="21">
        <v>0.49</v>
      </c>
      <c r="G31" s="53">
        <v>0</v>
      </c>
      <c r="H31" s="53">
        <v>0</v>
      </c>
      <c r="I31" s="53">
        <v>0</v>
      </c>
    </row>
    <row r="32" spans="1:9" ht="15" x14ac:dyDescent="0.25">
      <c r="C32" t="s">
        <v>84</v>
      </c>
      <c r="D32" s="21">
        <v>27</v>
      </c>
      <c r="E32" s="21">
        <v>73.599999999999994</v>
      </c>
      <c r="F32" s="21">
        <v>0</v>
      </c>
      <c r="G32" s="21">
        <v>81</v>
      </c>
      <c r="H32" s="21">
        <v>0.28999999999999998</v>
      </c>
      <c r="I32" s="21">
        <v>0.28000000000000003</v>
      </c>
    </row>
    <row r="33" spans="1:9" ht="15" x14ac:dyDescent="0.25">
      <c r="C33" t="s">
        <v>85</v>
      </c>
      <c r="D33" s="21">
        <v>28</v>
      </c>
      <c r="E33" s="21">
        <v>6.78</v>
      </c>
      <c r="F33" s="21">
        <v>0.14000000000000001</v>
      </c>
      <c r="G33" s="21">
        <v>10638.16</v>
      </c>
      <c r="H33" s="21">
        <v>0.01</v>
      </c>
      <c r="I33" s="21">
        <v>0.01</v>
      </c>
    </row>
    <row r="34" spans="1:9" ht="15" x14ac:dyDescent="0.25">
      <c r="C34" t="s">
        <v>86</v>
      </c>
      <c r="D34" s="21">
        <v>29</v>
      </c>
      <c r="E34" s="21">
        <v>1.55</v>
      </c>
      <c r="F34" s="21">
        <v>0.59</v>
      </c>
      <c r="G34" s="21" t="s">
        <v>20</v>
      </c>
      <c r="H34" s="21">
        <v>0.55000000000000004</v>
      </c>
      <c r="I34" s="21">
        <v>0.22</v>
      </c>
    </row>
    <row r="35" spans="1:9" ht="15" x14ac:dyDescent="0.25">
      <c r="C35" t="s">
        <v>87</v>
      </c>
      <c r="D35" s="21">
        <v>30</v>
      </c>
      <c r="E35" s="21">
        <v>6.11</v>
      </c>
      <c r="F35" s="21">
        <v>0.15</v>
      </c>
      <c r="G35" s="21" t="s">
        <v>20</v>
      </c>
      <c r="H35" s="21">
        <v>0.56999999999999995</v>
      </c>
      <c r="I35" s="21">
        <v>4.8000000000000001E-2</v>
      </c>
    </row>
    <row r="36" spans="1:9" ht="15" x14ac:dyDescent="0.25">
      <c r="C36" t="s">
        <v>88</v>
      </c>
      <c r="D36" s="21">
        <v>31</v>
      </c>
      <c r="E36" s="21">
        <v>2.36</v>
      </c>
      <c r="F36" s="21">
        <v>0.35</v>
      </c>
      <c r="G36" s="21">
        <v>14.68</v>
      </c>
      <c r="H36" s="21">
        <v>1.05</v>
      </c>
      <c r="I36" s="21">
        <v>0.67</v>
      </c>
    </row>
    <row r="37" spans="1:9" ht="15" x14ac:dyDescent="0.25">
      <c r="A37" s="24"/>
      <c r="B37" s="24"/>
      <c r="C37" t="s">
        <v>89</v>
      </c>
      <c r="D37" s="21">
        <v>32</v>
      </c>
      <c r="E37" s="21">
        <v>3.04</v>
      </c>
      <c r="F37" s="21">
        <v>0.44</v>
      </c>
      <c r="G37" s="21">
        <v>26.48</v>
      </c>
      <c r="H37" s="21">
        <v>0.79</v>
      </c>
      <c r="I37" s="21">
        <v>0.44</v>
      </c>
    </row>
    <row r="38" spans="1:9" ht="15" x14ac:dyDescent="0.25">
      <c r="C38" t="s">
        <v>90</v>
      </c>
      <c r="D38" s="21">
        <v>33</v>
      </c>
      <c r="E38" s="21">
        <v>2.36</v>
      </c>
      <c r="F38" s="21">
        <v>0.52</v>
      </c>
      <c r="G38" s="21">
        <v>9.3000000000000007</v>
      </c>
      <c r="H38" s="21">
        <v>1.1000000000000001</v>
      </c>
      <c r="I38" s="21">
        <v>0.52</v>
      </c>
    </row>
    <row r="39" spans="1:9" ht="15" x14ac:dyDescent="0.25">
      <c r="C39" t="s">
        <v>91</v>
      </c>
      <c r="D39" s="21">
        <v>34</v>
      </c>
      <c r="E39" s="21">
        <v>4.0999999999999996</v>
      </c>
      <c r="F39" s="21">
        <v>0.24</v>
      </c>
      <c r="G39" s="21" t="s">
        <v>20</v>
      </c>
      <c r="H39" s="21">
        <v>0.9</v>
      </c>
      <c r="I39" s="21">
        <v>0.68</v>
      </c>
    </row>
    <row r="40" spans="1:9" ht="15" x14ac:dyDescent="0.25">
      <c r="C40" t="s">
        <v>92</v>
      </c>
      <c r="D40" s="21">
        <v>35</v>
      </c>
      <c r="E40" s="21">
        <v>1.75</v>
      </c>
      <c r="F40" s="21">
        <v>0.6</v>
      </c>
      <c r="G40" s="21">
        <v>1.92</v>
      </c>
      <c r="H40" s="21">
        <v>0.32</v>
      </c>
      <c r="I40" s="21">
        <v>0.13</v>
      </c>
    </row>
    <row r="41" spans="1:9" ht="15" x14ac:dyDescent="0.25">
      <c r="C41" t="s">
        <v>93</v>
      </c>
      <c r="D41" s="21">
        <v>36</v>
      </c>
      <c r="E41" s="21">
        <v>4.0599999999999996</v>
      </c>
      <c r="F41" s="21">
        <v>0.21</v>
      </c>
      <c r="G41" s="21">
        <v>16.079999999999998</v>
      </c>
      <c r="H41" s="21">
        <v>0.27</v>
      </c>
      <c r="I41" s="21">
        <v>0.22</v>
      </c>
    </row>
    <row r="42" spans="1:9" ht="15" x14ac:dyDescent="0.25">
      <c r="C42" t="s">
        <v>94</v>
      </c>
      <c r="D42" s="21">
        <v>37</v>
      </c>
      <c r="E42" s="21">
        <v>2.63</v>
      </c>
      <c r="F42" s="21">
        <v>0.45</v>
      </c>
      <c r="G42" s="21">
        <v>12.72</v>
      </c>
      <c r="H42" s="21">
        <v>0.34</v>
      </c>
      <c r="I42" s="21">
        <v>0.18</v>
      </c>
    </row>
    <row r="43" spans="1:9" ht="15" x14ac:dyDescent="0.25">
      <c r="C43" t="s">
        <v>95</v>
      </c>
      <c r="D43" s="21">
        <v>38</v>
      </c>
      <c r="E43" s="53">
        <v>0.71</v>
      </c>
      <c r="F43" s="21">
        <v>0.51</v>
      </c>
      <c r="G43" s="53">
        <v>0.68</v>
      </c>
      <c r="H43" s="21">
        <v>0.03</v>
      </c>
      <c r="I43" s="21">
        <v>0.01</v>
      </c>
    </row>
    <row r="44" spans="1:9" ht="15" x14ac:dyDescent="0.25">
      <c r="C44" t="s">
        <v>96</v>
      </c>
      <c r="D44" s="21">
        <v>39</v>
      </c>
      <c r="E44" s="21">
        <v>3.23</v>
      </c>
      <c r="F44" s="21">
        <v>0.3</v>
      </c>
      <c r="G44" s="21" t="s">
        <v>20</v>
      </c>
      <c r="H44" s="21">
        <v>0.26</v>
      </c>
      <c r="I44" s="21">
        <v>0.18</v>
      </c>
    </row>
    <row r="45" spans="1:9" ht="15" x14ac:dyDescent="0.25">
      <c r="C45" t="s">
        <v>97</v>
      </c>
      <c r="D45" s="21">
        <v>40</v>
      </c>
      <c r="E45" s="21">
        <v>119.03</v>
      </c>
      <c r="F45" s="21">
        <v>0.47</v>
      </c>
      <c r="G45" s="21" t="s">
        <v>20</v>
      </c>
      <c r="H45" s="21">
        <v>0.57999999999999996</v>
      </c>
      <c r="I45" s="21">
        <v>0.31</v>
      </c>
    </row>
    <row r="46" spans="1:9" ht="15" x14ac:dyDescent="0.25">
      <c r="C46" t="s">
        <v>98</v>
      </c>
      <c r="D46" s="21">
        <v>41</v>
      </c>
      <c r="E46" s="21">
        <v>2.0299999999999998</v>
      </c>
      <c r="F46" s="21">
        <v>0.49</v>
      </c>
      <c r="G46" s="21">
        <v>8.48</v>
      </c>
      <c r="H46" s="21">
        <v>0.11</v>
      </c>
      <c r="I46" s="21">
        <v>0.05</v>
      </c>
    </row>
    <row r="47" spans="1:9" ht="15" x14ac:dyDescent="0.25">
      <c r="C47" t="s">
        <v>99</v>
      </c>
      <c r="D47" s="21">
        <v>42</v>
      </c>
      <c r="E47" s="21">
        <v>1.03</v>
      </c>
      <c r="F47" s="21">
        <v>0.63</v>
      </c>
      <c r="G47" s="21">
        <v>1.92</v>
      </c>
      <c r="H47" s="21">
        <v>0.17</v>
      </c>
      <c r="I47" s="21">
        <v>0.06</v>
      </c>
    </row>
    <row r="48" spans="1:9" ht="15" x14ac:dyDescent="0.25">
      <c r="C48" t="s">
        <v>100</v>
      </c>
      <c r="D48" s="21">
        <v>43</v>
      </c>
      <c r="E48" s="21">
        <v>2.02</v>
      </c>
      <c r="F48" s="21">
        <v>0.35</v>
      </c>
      <c r="G48" s="21" t="s">
        <v>20</v>
      </c>
      <c r="H48" s="21">
        <v>0.37</v>
      </c>
      <c r="I48" s="21">
        <v>0.24</v>
      </c>
    </row>
    <row r="49" spans="3:9" ht="15.75" customHeight="1" x14ac:dyDescent="0.25">
      <c r="C49" s="1" t="s">
        <v>101</v>
      </c>
      <c r="D49" s="21">
        <v>44</v>
      </c>
      <c r="E49" s="21">
        <v>4.24</v>
      </c>
      <c r="F49" s="21">
        <v>0.44</v>
      </c>
      <c r="G49" s="21">
        <v>3.65</v>
      </c>
      <c r="H49" s="21">
        <v>0.38</v>
      </c>
      <c r="I49" s="21">
        <v>0.21</v>
      </c>
    </row>
    <row r="50" spans="3:9" ht="15" x14ac:dyDescent="0.25">
      <c r="C50" t="s">
        <v>102</v>
      </c>
      <c r="D50" s="21">
        <v>45</v>
      </c>
      <c r="E50" s="21">
        <v>1.94</v>
      </c>
      <c r="F50" s="21">
        <v>0.68</v>
      </c>
      <c r="G50" s="21">
        <v>5.68</v>
      </c>
      <c r="H50" s="21">
        <v>0.79</v>
      </c>
      <c r="I50" s="21">
        <v>0.24</v>
      </c>
    </row>
    <row r="51" spans="3:9" ht="15" x14ac:dyDescent="0.25">
      <c r="C51" t="s">
        <v>103</v>
      </c>
      <c r="D51" s="21">
        <v>46</v>
      </c>
      <c r="E51" s="21">
        <v>4.46</v>
      </c>
      <c r="F51" s="21">
        <v>0.51</v>
      </c>
      <c r="G51" s="21">
        <v>8.91</v>
      </c>
      <c r="H51" s="21">
        <v>0.76</v>
      </c>
      <c r="I51" s="21">
        <v>0.36</v>
      </c>
    </row>
    <row r="52" spans="3:9" ht="15" x14ac:dyDescent="0.25">
      <c r="C52" t="s">
        <v>104</v>
      </c>
      <c r="D52" s="21">
        <v>47</v>
      </c>
      <c r="E52" s="21">
        <v>1.47</v>
      </c>
      <c r="F52" s="53">
        <v>0.85</v>
      </c>
      <c r="G52" s="21">
        <v>1.23</v>
      </c>
      <c r="H52" s="21">
        <v>0.85</v>
      </c>
      <c r="I52" s="21">
        <v>0.12</v>
      </c>
    </row>
    <row r="53" spans="3:9" ht="15" x14ac:dyDescent="0.25">
      <c r="C53" t="s">
        <v>105</v>
      </c>
      <c r="D53" s="21">
        <v>48</v>
      </c>
      <c r="E53" s="21">
        <v>61.45</v>
      </c>
      <c r="F53" s="21">
        <v>0.01</v>
      </c>
      <c r="G53" s="21">
        <v>336.01</v>
      </c>
      <c r="H53" s="21">
        <v>0.1</v>
      </c>
      <c r="I53" s="21">
        <v>0.1</v>
      </c>
    </row>
    <row r="54" spans="3:9" ht="15" x14ac:dyDescent="0.25">
      <c r="C54" t="s">
        <v>106</v>
      </c>
      <c r="D54" s="21">
        <v>49</v>
      </c>
      <c r="E54" s="21">
        <v>2.78</v>
      </c>
      <c r="F54" s="21">
        <v>0.27</v>
      </c>
      <c r="G54" s="21">
        <v>8.5399999999999991</v>
      </c>
      <c r="H54" s="21">
        <v>0.15</v>
      </c>
      <c r="I54" s="21">
        <v>0.11</v>
      </c>
    </row>
    <row r="55" spans="3:9" ht="15" x14ac:dyDescent="0.25">
      <c r="C55" t="s">
        <v>107</v>
      </c>
      <c r="D55" s="21">
        <v>50</v>
      </c>
      <c r="E55" s="21">
        <v>6.84</v>
      </c>
      <c r="F55" s="21">
        <v>0.36</v>
      </c>
      <c r="G55" s="21">
        <v>8.6199999999999992</v>
      </c>
      <c r="H55" s="21">
        <v>0.28999999999999998</v>
      </c>
      <c r="I55" s="21">
        <v>0.18</v>
      </c>
    </row>
    <row r="56" spans="3:9" ht="15" x14ac:dyDescent="0.25">
      <c r="C56" t="s">
        <v>108</v>
      </c>
      <c r="D56" s="21">
        <v>51</v>
      </c>
      <c r="E56" s="21">
        <v>7.18</v>
      </c>
      <c r="F56" s="21">
        <v>0.3</v>
      </c>
      <c r="G56" s="21">
        <v>48691.48</v>
      </c>
      <c r="H56" s="21">
        <v>2.16</v>
      </c>
      <c r="I56" s="21">
        <v>1.49</v>
      </c>
    </row>
    <row r="57" spans="3:9" ht="15" x14ac:dyDescent="0.25">
      <c r="C57" t="s">
        <v>109</v>
      </c>
      <c r="D57" s="21">
        <v>52</v>
      </c>
      <c r="E57" s="21">
        <v>25.54</v>
      </c>
      <c r="F57" s="21">
        <v>0.04</v>
      </c>
      <c r="G57" s="21">
        <v>80.150000000000006</v>
      </c>
      <c r="H57" s="21">
        <v>0.26</v>
      </c>
      <c r="I57" s="21">
        <v>0.25</v>
      </c>
    </row>
    <row r="58" spans="3:9" ht="15" x14ac:dyDescent="0.25">
      <c r="C58" t="s">
        <v>110</v>
      </c>
      <c r="D58" s="21">
        <v>53</v>
      </c>
      <c r="E58" s="21">
        <v>3.42</v>
      </c>
      <c r="F58" s="21">
        <v>0.47</v>
      </c>
      <c r="G58" s="21">
        <v>17.420000000000002</v>
      </c>
      <c r="H58" s="21">
        <v>0.09</v>
      </c>
      <c r="I58" s="21">
        <v>0.05</v>
      </c>
    </row>
    <row r="60" spans="3:9" x14ac:dyDescent="0.2">
      <c r="D60" s="51" t="s">
        <v>55</v>
      </c>
      <c r="E60" s="51"/>
      <c r="F60" s="51"/>
      <c r="G60" s="51"/>
      <c r="H60" s="51"/>
      <c r="I60" s="51"/>
    </row>
    <row r="61" spans="3:9" x14ac:dyDescent="0.2">
      <c r="D61" s="25" t="s">
        <v>39</v>
      </c>
      <c r="E61" s="21">
        <f>AVERAGE(E6:E58)</f>
        <v>9.1683018867924506</v>
      </c>
      <c r="F61" s="21">
        <f t="shared" ref="F61:I61" si="0">AVERAGE(F6:F58)</f>
        <v>0.419056603773585</v>
      </c>
      <c r="G61" s="21">
        <f t="shared" si="0"/>
        <v>1564.1724444444444</v>
      </c>
      <c r="H61" s="21">
        <f t="shared" si="0"/>
        <v>0.42886792452830191</v>
      </c>
      <c r="I61" s="21">
        <f t="shared" si="0"/>
        <v>0.22543396226415094</v>
      </c>
    </row>
    <row r="62" spans="3:9" x14ac:dyDescent="0.2">
      <c r="D62" s="26" t="s">
        <v>40</v>
      </c>
      <c r="E62" s="54">
        <f>MIN(E44:E58,E32:E42,E16:E30,E7:E14)</f>
        <v>1.03</v>
      </c>
      <c r="F62" s="55">
        <f t="shared" ref="F62:I62" si="1">MIN(F6:F58)</f>
        <v>0</v>
      </c>
      <c r="G62" s="54">
        <f>MIN(G44:G58,G32:G42,G6:G30)</f>
        <v>1.1499999999999999</v>
      </c>
      <c r="H62" s="54">
        <f>MIN(H32:H58,H6:H30)</f>
        <v>0.01</v>
      </c>
      <c r="I62" s="54">
        <f>MIN(I32:I58,I6:I30)</f>
        <v>0.01</v>
      </c>
    </row>
    <row r="63" spans="3:9" x14ac:dyDescent="0.2">
      <c r="D63" s="25" t="s">
        <v>41</v>
      </c>
      <c r="E63" s="21">
        <f>MAX(E6:E58)</f>
        <v>119.03</v>
      </c>
      <c r="F63" s="54">
        <f>MAX(F53:F58,F12:F51,F10,F9,F7:F8)</f>
        <v>0.69</v>
      </c>
      <c r="G63" s="21">
        <f t="shared" ref="F63:I63" si="2">MAX(G6:G58)</f>
        <v>48691.48</v>
      </c>
      <c r="H63" s="21">
        <f t="shared" si="2"/>
        <v>2.16</v>
      </c>
      <c r="I63" s="21">
        <f>MAX(I6:I58)</f>
        <v>1.49</v>
      </c>
    </row>
    <row r="64" spans="3:9" x14ac:dyDescent="0.2">
      <c r="D64" s="25" t="s">
        <v>42</v>
      </c>
      <c r="E64" s="21">
        <f>MEDIAN(E6:E58)</f>
        <v>2.73</v>
      </c>
      <c r="F64" s="21">
        <f t="shared" ref="F64:I64" si="3">MEDIAN(F6:F58)</f>
        <v>0.46</v>
      </c>
      <c r="G64" s="21">
        <f t="shared" si="3"/>
        <v>11.09</v>
      </c>
      <c r="H64" s="21">
        <f t="shared" si="3"/>
        <v>0.32</v>
      </c>
      <c r="I64" s="21">
        <f t="shared" si="3"/>
        <v>0.18</v>
      </c>
    </row>
    <row r="65" spans="4:9" x14ac:dyDescent="0.2">
      <c r="D65" s="27" t="s">
        <v>43</v>
      </c>
      <c r="E65" s="28">
        <f>STDEV(E6:E58)</f>
        <v>20.67989117437601</v>
      </c>
      <c r="F65" s="28">
        <f t="shared" ref="F65:I65" si="4">STDEV(F6:F58)</f>
        <v>0.18934364516710581</v>
      </c>
      <c r="G65" s="28">
        <f t="shared" si="4"/>
        <v>7401.6427672446653</v>
      </c>
      <c r="H65" s="28">
        <f t="shared" si="4"/>
        <v>0.38615292097102638</v>
      </c>
      <c r="I65" s="28">
        <f t="shared" si="4"/>
        <v>0.23528293192484745</v>
      </c>
    </row>
    <row r="67" spans="4:9" x14ac:dyDescent="0.2">
      <c r="F67" s="29"/>
    </row>
    <row r="68" spans="4:9" x14ac:dyDescent="0.2">
      <c r="E68" s="48" t="s">
        <v>4</v>
      </c>
      <c r="F68" s="48"/>
      <c r="G68" s="48"/>
      <c r="H68" s="48" t="s">
        <v>5</v>
      </c>
      <c r="I68" s="48"/>
    </row>
    <row r="69" spans="4:9" ht="25.5" x14ac:dyDescent="0.2">
      <c r="E69" s="37" t="s">
        <v>7</v>
      </c>
      <c r="F69" s="37" t="s">
        <v>44</v>
      </c>
      <c r="G69" s="37" t="s">
        <v>45</v>
      </c>
      <c r="H69" s="37" t="s">
        <v>46</v>
      </c>
      <c r="I69" s="37" t="s">
        <v>47</v>
      </c>
    </row>
    <row r="70" spans="4:9" ht="30" hidden="1" customHeight="1" x14ac:dyDescent="0.2">
      <c r="E70" s="21" t="s">
        <v>111</v>
      </c>
      <c r="F70" s="21" t="s">
        <v>112</v>
      </c>
      <c r="G70" s="21" t="s">
        <v>113</v>
      </c>
      <c r="H70" s="21" t="s">
        <v>114</v>
      </c>
      <c r="I70" s="21" t="s">
        <v>115</v>
      </c>
    </row>
    <row r="71" spans="4:9" ht="29.25" customHeight="1" x14ac:dyDescent="0.2">
      <c r="D71" s="51" t="s">
        <v>56</v>
      </c>
      <c r="E71" s="38">
        <f>1-(4/53)</f>
        <v>0.92452830188679247</v>
      </c>
      <c r="F71" s="38">
        <f>1-(3/53)</f>
        <v>0.94339622641509435</v>
      </c>
      <c r="G71" s="38">
        <f>1-(2/53)</f>
        <v>0.96226415094339623</v>
      </c>
      <c r="H71" s="38">
        <f>1-(1/53)</f>
        <v>0.98113207547169812</v>
      </c>
      <c r="I71" s="38">
        <f>1-(1/53)</f>
        <v>0.98113207547169812</v>
      </c>
    </row>
    <row r="72" spans="4:9" ht="51" x14ac:dyDescent="0.2">
      <c r="D72" s="51"/>
      <c r="E72" s="57" t="s">
        <v>116</v>
      </c>
      <c r="F72" s="57" t="s">
        <v>118</v>
      </c>
      <c r="G72" s="57" t="s">
        <v>117</v>
      </c>
      <c r="H72" s="57" t="s">
        <v>119</v>
      </c>
      <c r="I72" s="57" t="s">
        <v>119</v>
      </c>
    </row>
  </sheetData>
  <mergeCells count="8">
    <mergeCell ref="D71:D72"/>
    <mergeCell ref="H68:I68"/>
    <mergeCell ref="E68:G68"/>
    <mergeCell ref="D3:I3"/>
    <mergeCell ref="D4:D5"/>
    <mergeCell ref="E4:G4"/>
    <mergeCell ref="H4:I4"/>
    <mergeCell ref="D60:I60"/>
  </mergeCells>
  <pageMargins left="0.7" right="0.7" top="0.75" bottom="0.75" header="0.3" footer="0.3"/>
  <pageSetup orientation="portrait" r:id="rId1"/>
  <ignoredErrors>
    <ignoredError sqref="G7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2"/>
  <sheetViews>
    <sheetView workbookViewId="0">
      <selection activeCell="B30" sqref="B30"/>
    </sheetView>
  </sheetViews>
  <sheetFormatPr baseColWidth="10" defaultRowHeight="15" x14ac:dyDescent="0.25"/>
  <cols>
    <col min="2" max="2" width="55" bestFit="1" customWidth="1"/>
    <col min="4" max="4" width="17.85546875" bestFit="1" customWidth="1"/>
    <col min="5" max="6" width="15.5703125" bestFit="1" customWidth="1"/>
  </cols>
  <sheetData>
    <row r="2" spans="2:6" x14ac:dyDescent="0.25">
      <c r="B2" s="62" t="s">
        <v>120</v>
      </c>
      <c r="C2" s="62"/>
      <c r="D2" s="62"/>
      <c r="E2" s="62"/>
      <c r="F2" s="62"/>
    </row>
    <row r="3" spans="2:6" x14ac:dyDescent="0.25">
      <c r="B3" s="61"/>
      <c r="C3" s="68" t="s">
        <v>124</v>
      </c>
      <c r="D3" s="68" t="s">
        <v>125</v>
      </c>
      <c r="E3" s="68" t="s">
        <v>126</v>
      </c>
      <c r="F3" s="68" t="s">
        <v>127</v>
      </c>
    </row>
    <row r="4" spans="2:6" x14ac:dyDescent="0.25">
      <c r="B4" s="60" t="s">
        <v>128</v>
      </c>
      <c r="C4" s="69">
        <v>1</v>
      </c>
      <c r="D4" s="70">
        <f>('[1]ESTUDIO DE MERCADO  Y PPTO OFIC'!$AE$13*77)</f>
        <v>82682600</v>
      </c>
      <c r="E4" s="71">
        <f>D4*19%</f>
        <v>15709694</v>
      </c>
      <c r="F4" s="71">
        <f>D4+E4</f>
        <v>98392294</v>
      </c>
    </row>
    <row r="5" spans="2:6" x14ac:dyDescent="0.25">
      <c r="B5" s="58" t="s">
        <v>121</v>
      </c>
      <c r="C5" s="59">
        <v>3.0000000000000001E-3</v>
      </c>
      <c r="D5" s="63">
        <f>('[1]ESTUDIO DE MERCADO  Y PPTO OFIC'!$AE$13*77)*C5</f>
        <v>248047.80000000002</v>
      </c>
      <c r="E5" s="63">
        <f>D5*19%</f>
        <v>47129.082000000002</v>
      </c>
      <c r="F5" s="63">
        <f>D5+E5</f>
        <v>295176.88200000004</v>
      </c>
    </row>
    <row r="6" spans="2:6" x14ac:dyDescent="0.25">
      <c r="B6" s="58" t="s">
        <v>122</v>
      </c>
      <c r="C6" s="59">
        <v>2.0999999999999999E-3</v>
      </c>
      <c r="D6" s="63">
        <f>('[1]ESTUDIO DE MERCADO  Y PPTO OFIC'!$AE$13*77)*C6</f>
        <v>173633.46</v>
      </c>
      <c r="E6" s="63">
        <f t="shared" ref="E6:E7" si="0">D6*19%</f>
        <v>32990.357400000001</v>
      </c>
      <c r="F6" s="63">
        <f t="shared" ref="F6:F7" si="1">D6+E6</f>
        <v>206623.8174</v>
      </c>
    </row>
    <row r="7" spans="2:6" x14ac:dyDescent="0.25">
      <c r="B7" s="58" t="s">
        <v>123</v>
      </c>
      <c r="C7" s="59">
        <v>2.3189999999999999E-2</v>
      </c>
      <c r="D7" s="63">
        <f>('[1]ESTUDIO DE MERCADO  Y PPTO OFIC'!$AE$13*77)*C7</f>
        <v>1917409.4939999999</v>
      </c>
      <c r="E7" s="63">
        <f t="shared" si="0"/>
        <v>364307.80385999999</v>
      </c>
      <c r="F7" s="63">
        <f t="shared" si="1"/>
        <v>2281717.2978599998</v>
      </c>
    </row>
    <row r="8" spans="2:6" x14ac:dyDescent="0.25">
      <c r="B8" s="60" t="s">
        <v>129</v>
      </c>
      <c r="C8" s="66">
        <f>SUM(C5:C7)</f>
        <v>2.8289999999999999E-2</v>
      </c>
      <c r="D8" s="65">
        <f>SUM(D5:D7)</f>
        <v>2339090.7539999997</v>
      </c>
      <c r="E8" s="65">
        <f t="shared" ref="E8:F8" si="2">SUM(E5:E7)</f>
        <v>444427.24326000002</v>
      </c>
      <c r="F8" s="67">
        <f t="shared" si="2"/>
        <v>2783517.9972599996</v>
      </c>
    </row>
    <row r="11" spans="2:6" ht="18.75" customHeight="1" x14ac:dyDescent="0.25">
      <c r="B11" s="72">
        <f>F8/F4</f>
        <v>2.8289999999999996E-2</v>
      </c>
    </row>
    <row r="12" spans="2:6" x14ac:dyDescent="0.25">
      <c r="B12" s="64"/>
    </row>
  </sheetData>
  <mergeCells count="1">
    <mergeCell ref="B2:F2"/>
  </mergeCells>
  <pageMargins left="0.7" right="0.7" top="0.75" bottom="0.75" header="0.3" footer="0.3"/>
  <ignoredErrors>
    <ignoredError sqref="C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Indicadores Aires</vt:lpstr>
      <vt:lpstr>INDICADORES RADIOS </vt:lpstr>
      <vt:lpstr>ANÁLISIS BOLSA MERCANTIL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Maria Diaz Molina</dc:creator>
  <cp:keywords/>
  <dc:description/>
  <cp:lastModifiedBy>Angela Maria Diaz Molina</cp:lastModifiedBy>
  <cp:revision/>
  <dcterms:created xsi:type="dcterms:W3CDTF">2024-03-13T23:47:49Z</dcterms:created>
  <dcterms:modified xsi:type="dcterms:W3CDTF">2025-09-04T14:44:54Z</dcterms:modified>
  <cp:category/>
  <cp:contentStatus/>
</cp:coreProperties>
</file>